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omments2.xml" ContentType="application/vnd.openxmlformats-officedocument.spreadsheetml.comments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jo7\github\scrapy_test\Tableau\"/>
    </mc:Choice>
  </mc:AlternateContent>
  <xr:revisionPtr revIDLastSave="0" documentId="8_{32B22C3E-5350-404B-B7D7-3C2C523581B7}" xr6:coauthVersionLast="45" xr6:coauthVersionMax="45" xr10:uidLastSave="{00000000-0000-0000-0000-000000000000}"/>
  <bookViews>
    <workbookView xWindow="2532" yWindow="2136" windowWidth="20508" windowHeight="10824" tabRatio="698" firstSheet="4" activeTab="15" xr2:uid="{00000000-000D-0000-FFFF-FFFF00000000}"/>
  </bookViews>
  <sheets>
    <sheet name="Summary" sheetId="7" state="hidden" r:id="rId1"/>
    <sheet name="Summary_EK" sheetId="15" r:id="rId2"/>
    <sheet name="Matrix" sheetId="5" state="hidden" r:id="rId3"/>
    <sheet name="matrix (Net Price)" sheetId="16" state="hidden" r:id="rId4"/>
    <sheet name="鳥箱（縦）" sheetId="30" r:id="rId5"/>
    <sheet name="Tower A" sheetId="12" r:id="rId6"/>
    <sheet name="T_B_analysis" sheetId="29" r:id="rId7"/>
    <sheet name="Tower B" sheetId="10" r:id="rId8"/>
    <sheet name="Booking 2019" sheetId="13" r:id="rId9"/>
    <sheet name="Change Room" sheetId="6" r:id="rId10"/>
    <sheet name="Cancel" sheetId="11" r:id="rId11"/>
    <sheet name="combine Unit" sheetId="24" r:id="rId12"/>
    <sheet name="Unit Type" sheetId="26" r:id="rId13"/>
    <sheet name="Data" sheetId="18" r:id="rId14"/>
    <sheet name="Pivot" sheetId="28" r:id="rId15"/>
    <sheet name="DataPlusUnsold" sheetId="27" r:id="rId16"/>
  </sheets>
  <externalReferences>
    <externalReference r:id="rId17"/>
    <externalReference r:id="rId18"/>
    <externalReference r:id="rId19"/>
    <externalReference r:id="rId20"/>
  </externalReferences>
  <definedNames>
    <definedName name="_xlnm._FilterDatabase" localSheetId="8" hidden="1">'Booking 2019'!$3:$309</definedName>
    <definedName name="_xlnm._FilterDatabase" localSheetId="10" hidden="1">Cancel!$I$2:$I$29</definedName>
    <definedName name="_xlnm._FilterDatabase" localSheetId="13" hidden="1">Data!$A$1:$L$158</definedName>
    <definedName name="_xlnm._FilterDatabase" localSheetId="15" hidden="1">DataPlusUnsold!$A$1:$N$158</definedName>
    <definedName name="_xlnm._FilterDatabase" localSheetId="5" hidden="1">'Tower A'!$A$2:$BF$74</definedName>
    <definedName name="_xlnm._FilterDatabase" localSheetId="7" hidden="1">'Tower B'!$A$4:$BI$315</definedName>
    <definedName name="_xlnm.Print_Area" localSheetId="8">'Booking 2019'!$B$2:$R$88</definedName>
    <definedName name="_xlnm.Print_Area" localSheetId="2">Matrix!$I$1:$AK$91</definedName>
    <definedName name="_xlnm.Print_Area" localSheetId="0">Summary!$A$1:$V$26</definedName>
    <definedName name="_xlnm.Print_Area" localSheetId="5">'Tower A'!$A$2:$J$74</definedName>
    <definedName name="_xlnm.Print_Area" localSheetId="7">'Tower B'!$A$4:$Q$253</definedName>
    <definedName name="soldoutunits" localSheetId="15">DataPlusUnsold!$F$2:$F$157</definedName>
    <definedName name="soldoutunits">Data!$D$2:$D$157</definedName>
    <definedName name="T_A_Index">'Tower A'!$A$2:$F$74</definedName>
    <definedName name="T_B_Index">'Tower B'!$A$4:$F$312</definedName>
    <definedName name="towerA">'Tower A'!$B$5:$B$74</definedName>
    <definedName name="towerB">'Tower B'!$B$5:$B$312</definedName>
    <definedName name="スライサー_Floor">#N/A</definedName>
    <definedName name="スライサー_Status">#N/A</definedName>
  </definedNames>
  <calcPr calcId="181029" calcMode="autoNoTable" iterate="1"/>
  <pivotCaches>
    <pivotCache cacheId="0" r:id="rId21"/>
    <pivotCache cacheId="1" r:id="rId22"/>
    <pivotCache cacheId="2" r:id="rId23"/>
  </pivotCaches>
  <extLst>
    <ext xmlns:x14="http://schemas.microsoft.com/office/spreadsheetml/2009/9/main" uri="{BBE1A952-AA13-448e-AADC-164F8A28A991}">
      <x14:slicerCaches>
        <x14:slicerCache r:id="rId24"/>
        <x14:slicerCache r:id="rId25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27" l="1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218" i="27"/>
  <c r="C219" i="27"/>
  <c r="C220" i="27"/>
  <c r="C221" i="27"/>
  <c r="C222" i="27"/>
  <c r="C223" i="27"/>
  <c r="C224" i="27"/>
  <c r="C225" i="27"/>
  <c r="C226" i="27"/>
  <c r="C227" i="27"/>
  <c r="C228" i="27"/>
  <c r="C229" i="27"/>
  <c r="C230" i="27"/>
  <c r="C231" i="27"/>
  <c r="C232" i="27"/>
  <c r="C233" i="27"/>
  <c r="C234" i="27"/>
  <c r="C235" i="27"/>
  <c r="C236" i="27"/>
  <c r="C237" i="27"/>
  <c r="C238" i="27"/>
  <c r="C239" i="27"/>
  <c r="C240" i="27"/>
  <c r="C241" i="27"/>
  <c r="C242" i="27"/>
  <c r="C243" i="27"/>
  <c r="C244" i="27"/>
  <c r="C245" i="27"/>
  <c r="C246" i="27"/>
  <c r="C247" i="27"/>
  <c r="C248" i="27"/>
  <c r="C249" i="27"/>
  <c r="C250" i="27"/>
  <c r="C251" i="27"/>
  <c r="C252" i="27"/>
  <c r="C253" i="27"/>
  <c r="C254" i="27"/>
  <c r="C255" i="27"/>
  <c r="C256" i="27"/>
  <c r="C257" i="27"/>
  <c r="C258" i="27"/>
  <c r="C259" i="27"/>
  <c r="C260" i="27"/>
  <c r="C261" i="27"/>
  <c r="C262" i="27"/>
  <c r="C263" i="27"/>
  <c r="C264" i="27"/>
  <c r="C265" i="27"/>
  <c r="C266" i="27"/>
  <c r="C267" i="27"/>
  <c r="C268" i="27"/>
  <c r="C269" i="27"/>
  <c r="C270" i="27"/>
  <c r="C271" i="27"/>
  <c r="C272" i="27"/>
  <c r="C273" i="27"/>
  <c r="C274" i="27"/>
  <c r="C275" i="27"/>
  <c r="C276" i="27"/>
  <c r="C277" i="27"/>
  <c r="C278" i="27"/>
  <c r="C279" i="27"/>
  <c r="C280" i="27"/>
  <c r="C281" i="27"/>
  <c r="C282" i="27"/>
  <c r="C283" i="27"/>
  <c r="C284" i="27"/>
  <c r="C285" i="27"/>
  <c r="C286" i="27"/>
  <c r="C287" i="27"/>
  <c r="C288" i="27"/>
  <c r="C289" i="27"/>
  <c r="C290" i="27"/>
  <c r="C291" i="27"/>
  <c r="C292" i="27"/>
  <c r="C293" i="27"/>
  <c r="C294" i="27"/>
  <c r="C295" i="27"/>
  <c r="C296" i="27"/>
  <c r="C297" i="27"/>
  <c r="C298" i="27"/>
  <c r="C299" i="27"/>
  <c r="C300" i="27"/>
  <c r="C301" i="27"/>
  <c r="C302" i="27"/>
  <c r="C303" i="27"/>
  <c r="C304" i="27"/>
  <c r="C305" i="27"/>
  <c r="C306" i="27"/>
  <c r="C307" i="27"/>
  <c r="C308" i="27"/>
  <c r="C309" i="27"/>
  <c r="C310" i="27"/>
  <c r="C311" i="27"/>
  <c r="C312" i="27"/>
  <c r="C313" i="27"/>
  <c r="C314" i="27"/>
  <c r="C315" i="27"/>
  <c r="C316" i="27"/>
  <c r="C317" i="27"/>
  <c r="C318" i="27"/>
  <c r="C319" i="27"/>
  <c r="C320" i="27"/>
  <c r="C321" i="27"/>
  <c r="C322" i="27"/>
  <c r="C323" i="27"/>
  <c r="C324" i="27"/>
  <c r="C325" i="27"/>
  <c r="C326" i="27"/>
  <c r="C327" i="27"/>
  <c r="C328" i="27"/>
  <c r="C329" i="27"/>
  <c r="C330" i="27"/>
  <c r="C331" i="27"/>
  <c r="C332" i="27"/>
  <c r="C333" i="27"/>
  <c r="C334" i="27"/>
  <c r="C335" i="27"/>
  <c r="C336" i="27"/>
  <c r="C337" i="27"/>
  <c r="C338" i="27"/>
  <c r="C339" i="27"/>
  <c r="C340" i="27"/>
  <c r="C341" i="27"/>
  <c r="C342" i="27"/>
  <c r="C343" i="27"/>
  <c r="C344" i="27"/>
  <c r="C345" i="27"/>
  <c r="C346" i="27"/>
  <c r="C347" i="27"/>
  <c r="C348" i="27"/>
  <c r="C349" i="27"/>
  <c r="C350" i="27"/>
  <c r="C351" i="27"/>
  <c r="C352" i="27"/>
  <c r="C353" i="27"/>
  <c r="C354" i="27"/>
  <c r="C355" i="27"/>
  <c r="C356" i="27"/>
  <c r="C357" i="27"/>
  <c r="C358" i="27"/>
  <c r="C359" i="27"/>
  <c r="C360" i="27"/>
  <c r="C361" i="27"/>
  <c r="C362" i="27"/>
  <c r="C363" i="27"/>
  <c r="C364" i="27"/>
  <c r="C365" i="27"/>
  <c r="C366" i="27"/>
  <c r="C367" i="27"/>
  <c r="C368" i="27"/>
  <c r="C369" i="27"/>
  <c r="C370" i="27"/>
  <c r="C371" i="27"/>
  <c r="C372" i="27"/>
  <c r="C373" i="27"/>
  <c r="C374" i="27"/>
  <c r="C375" i="27"/>
  <c r="C376" i="27"/>
  <c r="C377" i="27"/>
  <c r="C378" i="27"/>
  <c r="C379" i="27"/>
  <c r="C2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G356" i="27" l="1"/>
  <c r="H356" i="27"/>
  <c r="G357" i="27"/>
  <c r="H357" i="27"/>
  <c r="G358" i="27"/>
  <c r="H358" i="27"/>
  <c r="G359" i="27"/>
  <c r="H359" i="27"/>
  <c r="G360" i="27"/>
  <c r="H360" i="27"/>
  <c r="G361" i="27"/>
  <c r="H361" i="27"/>
  <c r="G362" i="27"/>
  <c r="H362" i="27"/>
  <c r="G363" i="27"/>
  <c r="H363" i="27"/>
  <c r="G364" i="27"/>
  <c r="H364" i="27"/>
  <c r="G365" i="27"/>
  <c r="H365" i="27"/>
  <c r="G366" i="27"/>
  <c r="H366" i="27"/>
  <c r="G367" i="27"/>
  <c r="H367" i="27"/>
  <c r="G368" i="27"/>
  <c r="H368" i="27"/>
  <c r="G369" i="27"/>
  <c r="H369" i="27"/>
  <c r="G370" i="27"/>
  <c r="H370" i="27"/>
  <c r="G371" i="27"/>
  <c r="H371" i="27"/>
  <c r="G372" i="27"/>
  <c r="H372" i="27"/>
  <c r="G373" i="27"/>
  <c r="H373" i="27"/>
  <c r="G374" i="27"/>
  <c r="H374" i="27"/>
  <c r="G375" i="27"/>
  <c r="H375" i="27"/>
  <c r="G376" i="27"/>
  <c r="H376" i="27"/>
  <c r="G377" i="27"/>
  <c r="H377" i="27"/>
  <c r="G378" i="27"/>
  <c r="H378" i="27"/>
  <c r="G379" i="27"/>
  <c r="H379" i="27"/>
  <c r="H355" i="27"/>
  <c r="G355" i="27"/>
  <c r="G159" i="27"/>
  <c r="H159" i="27"/>
  <c r="G160" i="27"/>
  <c r="H160" i="27"/>
  <c r="G161" i="27"/>
  <c r="H161" i="27"/>
  <c r="G162" i="27"/>
  <c r="H162" i="27"/>
  <c r="G163" i="27"/>
  <c r="H163" i="27"/>
  <c r="G164" i="27"/>
  <c r="H164" i="27"/>
  <c r="G165" i="27"/>
  <c r="H165" i="27"/>
  <c r="G166" i="27"/>
  <c r="H166" i="27"/>
  <c r="G167" i="27"/>
  <c r="H167" i="27"/>
  <c r="G168" i="27"/>
  <c r="H168" i="27"/>
  <c r="G169" i="27"/>
  <c r="H169" i="27"/>
  <c r="G170" i="27"/>
  <c r="H170" i="27"/>
  <c r="G171" i="27"/>
  <c r="H171" i="27"/>
  <c r="G172" i="27"/>
  <c r="H172" i="27"/>
  <c r="G173" i="27"/>
  <c r="H173" i="27"/>
  <c r="G174" i="27"/>
  <c r="H174" i="27"/>
  <c r="G175" i="27"/>
  <c r="H175" i="27"/>
  <c r="G176" i="27"/>
  <c r="H176" i="27"/>
  <c r="G177" i="27"/>
  <c r="H177" i="27"/>
  <c r="G178" i="27"/>
  <c r="H178" i="27"/>
  <c r="G179" i="27"/>
  <c r="H179" i="27"/>
  <c r="G180" i="27"/>
  <c r="H180" i="27"/>
  <c r="G181" i="27"/>
  <c r="H181" i="27"/>
  <c r="G182" i="27"/>
  <c r="H182" i="27"/>
  <c r="G183" i="27"/>
  <c r="H183" i="27"/>
  <c r="G184" i="27"/>
  <c r="H184" i="27"/>
  <c r="G185" i="27"/>
  <c r="H185" i="27"/>
  <c r="G186" i="27"/>
  <c r="H186" i="27"/>
  <c r="G187" i="27"/>
  <c r="H187" i="27"/>
  <c r="G188" i="27"/>
  <c r="H188" i="27"/>
  <c r="G189" i="27"/>
  <c r="H189" i="27"/>
  <c r="G190" i="27"/>
  <c r="H190" i="27"/>
  <c r="G191" i="27"/>
  <c r="H191" i="27"/>
  <c r="G192" i="27"/>
  <c r="H192" i="27"/>
  <c r="G193" i="27"/>
  <c r="H193" i="27"/>
  <c r="G194" i="27"/>
  <c r="H194" i="27"/>
  <c r="G195" i="27"/>
  <c r="H195" i="27"/>
  <c r="G196" i="27"/>
  <c r="H196" i="27"/>
  <c r="G197" i="27"/>
  <c r="H197" i="27"/>
  <c r="G198" i="27"/>
  <c r="H198" i="27"/>
  <c r="G199" i="27"/>
  <c r="H199" i="27"/>
  <c r="G200" i="27"/>
  <c r="H200" i="27"/>
  <c r="G201" i="27"/>
  <c r="H201" i="27"/>
  <c r="G202" i="27"/>
  <c r="H202" i="27"/>
  <c r="G203" i="27"/>
  <c r="H203" i="27"/>
  <c r="G204" i="27"/>
  <c r="H204" i="27"/>
  <c r="G205" i="27"/>
  <c r="H205" i="27"/>
  <c r="G206" i="27"/>
  <c r="H206" i="27"/>
  <c r="G207" i="27"/>
  <c r="H207" i="27"/>
  <c r="G208" i="27"/>
  <c r="H208" i="27"/>
  <c r="G209" i="27"/>
  <c r="H209" i="27"/>
  <c r="G210" i="27"/>
  <c r="H210" i="27"/>
  <c r="G211" i="27"/>
  <c r="H211" i="27"/>
  <c r="G212" i="27"/>
  <c r="H212" i="27"/>
  <c r="G213" i="27"/>
  <c r="H213" i="27"/>
  <c r="G214" i="27"/>
  <c r="H214" i="27"/>
  <c r="G215" i="27"/>
  <c r="H215" i="27"/>
  <c r="G216" i="27"/>
  <c r="H216" i="27"/>
  <c r="G217" i="27"/>
  <c r="H217" i="27"/>
  <c r="G218" i="27"/>
  <c r="H218" i="27"/>
  <c r="G219" i="27"/>
  <c r="H219" i="27"/>
  <c r="G220" i="27"/>
  <c r="H220" i="27"/>
  <c r="G221" i="27"/>
  <c r="H221" i="27"/>
  <c r="G222" i="27"/>
  <c r="H222" i="27"/>
  <c r="G223" i="27"/>
  <c r="H223" i="27"/>
  <c r="G224" i="27"/>
  <c r="H224" i="27"/>
  <c r="G225" i="27"/>
  <c r="H225" i="27"/>
  <c r="G226" i="27"/>
  <c r="H226" i="27"/>
  <c r="G227" i="27"/>
  <c r="H227" i="27"/>
  <c r="G228" i="27"/>
  <c r="H228" i="27"/>
  <c r="G229" i="27"/>
  <c r="H229" i="27"/>
  <c r="G230" i="27"/>
  <c r="H230" i="27"/>
  <c r="G231" i="27"/>
  <c r="H231" i="27"/>
  <c r="G232" i="27"/>
  <c r="H232" i="27"/>
  <c r="G233" i="27"/>
  <c r="H233" i="27"/>
  <c r="G234" i="27"/>
  <c r="H234" i="27"/>
  <c r="G235" i="27"/>
  <c r="H235" i="27"/>
  <c r="G236" i="27"/>
  <c r="H236" i="27"/>
  <c r="G237" i="27"/>
  <c r="H237" i="27"/>
  <c r="G238" i="27"/>
  <c r="H238" i="27"/>
  <c r="G239" i="27"/>
  <c r="H239" i="27"/>
  <c r="G240" i="27"/>
  <c r="H240" i="27"/>
  <c r="G241" i="27"/>
  <c r="H241" i="27"/>
  <c r="G242" i="27"/>
  <c r="H242" i="27"/>
  <c r="G243" i="27"/>
  <c r="H243" i="27"/>
  <c r="G244" i="27"/>
  <c r="H244" i="27"/>
  <c r="G245" i="27"/>
  <c r="H245" i="27"/>
  <c r="G246" i="27"/>
  <c r="H246" i="27"/>
  <c r="G247" i="27"/>
  <c r="H247" i="27"/>
  <c r="G248" i="27"/>
  <c r="H248" i="27"/>
  <c r="G249" i="27"/>
  <c r="H249" i="27"/>
  <c r="G250" i="27"/>
  <c r="H250" i="27"/>
  <c r="G251" i="27"/>
  <c r="H251" i="27"/>
  <c r="G252" i="27"/>
  <c r="H252" i="27"/>
  <c r="G253" i="27"/>
  <c r="H253" i="27"/>
  <c r="G254" i="27"/>
  <c r="H254" i="27"/>
  <c r="G255" i="27"/>
  <c r="H255" i="27"/>
  <c r="G256" i="27"/>
  <c r="H256" i="27"/>
  <c r="G257" i="27"/>
  <c r="H257" i="27"/>
  <c r="G258" i="27"/>
  <c r="H258" i="27"/>
  <c r="G259" i="27"/>
  <c r="H259" i="27"/>
  <c r="G260" i="27"/>
  <c r="H260" i="27"/>
  <c r="G261" i="27"/>
  <c r="H261" i="27"/>
  <c r="G262" i="27"/>
  <c r="H262" i="27"/>
  <c r="G263" i="27"/>
  <c r="H263" i="27"/>
  <c r="G264" i="27"/>
  <c r="H264" i="27"/>
  <c r="G265" i="27"/>
  <c r="H265" i="27"/>
  <c r="G266" i="27"/>
  <c r="H266" i="27"/>
  <c r="G267" i="27"/>
  <c r="H267" i="27"/>
  <c r="G268" i="27"/>
  <c r="H268" i="27"/>
  <c r="G269" i="27"/>
  <c r="H269" i="27"/>
  <c r="G270" i="27"/>
  <c r="H270" i="27"/>
  <c r="G271" i="27"/>
  <c r="H271" i="27"/>
  <c r="G272" i="27"/>
  <c r="H272" i="27"/>
  <c r="G273" i="27"/>
  <c r="H273" i="27"/>
  <c r="G274" i="27"/>
  <c r="H274" i="27"/>
  <c r="G275" i="27"/>
  <c r="H275" i="27"/>
  <c r="G276" i="27"/>
  <c r="H276" i="27"/>
  <c r="G277" i="27"/>
  <c r="H277" i="27"/>
  <c r="G278" i="27"/>
  <c r="H278" i="27"/>
  <c r="G279" i="27"/>
  <c r="H279" i="27"/>
  <c r="G280" i="27"/>
  <c r="H280" i="27"/>
  <c r="G281" i="27"/>
  <c r="H281" i="27"/>
  <c r="G282" i="27"/>
  <c r="H282" i="27"/>
  <c r="G283" i="27"/>
  <c r="H283" i="27"/>
  <c r="G284" i="27"/>
  <c r="H284" i="27"/>
  <c r="G285" i="27"/>
  <c r="H285" i="27"/>
  <c r="G286" i="27"/>
  <c r="H286" i="27"/>
  <c r="G287" i="27"/>
  <c r="H287" i="27"/>
  <c r="G288" i="27"/>
  <c r="H288" i="27"/>
  <c r="G289" i="27"/>
  <c r="H289" i="27"/>
  <c r="G290" i="27"/>
  <c r="H290" i="27"/>
  <c r="G291" i="27"/>
  <c r="H291" i="27"/>
  <c r="G292" i="27"/>
  <c r="H292" i="27"/>
  <c r="G293" i="27"/>
  <c r="H293" i="27"/>
  <c r="G294" i="27"/>
  <c r="H294" i="27"/>
  <c r="G295" i="27"/>
  <c r="H295" i="27"/>
  <c r="G296" i="27"/>
  <c r="H296" i="27"/>
  <c r="G297" i="27"/>
  <c r="H297" i="27"/>
  <c r="G298" i="27"/>
  <c r="H298" i="27"/>
  <c r="G299" i="27"/>
  <c r="H299" i="27"/>
  <c r="G300" i="27"/>
  <c r="H300" i="27"/>
  <c r="G301" i="27"/>
  <c r="H301" i="27"/>
  <c r="G302" i="27"/>
  <c r="H302" i="27"/>
  <c r="G303" i="27"/>
  <c r="H303" i="27"/>
  <c r="G304" i="27"/>
  <c r="H304" i="27"/>
  <c r="G305" i="27"/>
  <c r="H305" i="27"/>
  <c r="G306" i="27"/>
  <c r="H306" i="27"/>
  <c r="G307" i="27"/>
  <c r="H307" i="27"/>
  <c r="G308" i="27"/>
  <c r="H308" i="27"/>
  <c r="G309" i="27"/>
  <c r="H309" i="27"/>
  <c r="G310" i="27"/>
  <c r="H310" i="27"/>
  <c r="G311" i="27"/>
  <c r="H311" i="27"/>
  <c r="G312" i="27"/>
  <c r="H312" i="27"/>
  <c r="G313" i="27"/>
  <c r="H313" i="27"/>
  <c r="G314" i="27"/>
  <c r="H314" i="27"/>
  <c r="G315" i="27"/>
  <c r="H315" i="27"/>
  <c r="G316" i="27"/>
  <c r="H316" i="27"/>
  <c r="G317" i="27"/>
  <c r="H317" i="27"/>
  <c r="G318" i="27"/>
  <c r="H318" i="27"/>
  <c r="G319" i="27"/>
  <c r="H319" i="27"/>
  <c r="G320" i="27"/>
  <c r="H320" i="27"/>
  <c r="G321" i="27"/>
  <c r="H321" i="27"/>
  <c r="G322" i="27"/>
  <c r="H322" i="27"/>
  <c r="G323" i="27"/>
  <c r="H323" i="27"/>
  <c r="G324" i="27"/>
  <c r="H324" i="27"/>
  <c r="G325" i="27"/>
  <c r="H325" i="27"/>
  <c r="G326" i="27"/>
  <c r="H326" i="27"/>
  <c r="G327" i="27"/>
  <c r="H327" i="27"/>
  <c r="G328" i="27"/>
  <c r="H328" i="27"/>
  <c r="G329" i="27"/>
  <c r="H329" i="27"/>
  <c r="G330" i="27"/>
  <c r="H330" i="27"/>
  <c r="G331" i="27"/>
  <c r="H331" i="27"/>
  <c r="G332" i="27"/>
  <c r="H332" i="27"/>
  <c r="G333" i="27"/>
  <c r="H333" i="27"/>
  <c r="G334" i="27"/>
  <c r="H334" i="27"/>
  <c r="G335" i="27"/>
  <c r="H335" i="27"/>
  <c r="G336" i="27"/>
  <c r="H336" i="27"/>
  <c r="G337" i="27"/>
  <c r="H337" i="27"/>
  <c r="G338" i="27"/>
  <c r="H338" i="27"/>
  <c r="G339" i="27"/>
  <c r="H339" i="27"/>
  <c r="G340" i="27"/>
  <c r="H340" i="27"/>
  <c r="G341" i="27"/>
  <c r="H341" i="27"/>
  <c r="G342" i="27"/>
  <c r="H342" i="27"/>
  <c r="G343" i="27"/>
  <c r="H343" i="27"/>
  <c r="G344" i="27"/>
  <c r="H344" i="27"/>
  <c r="G345" i="27"/>
  <c r="H345" i="27"/>
  <c r="G346" i="27"/>
  <c r="H346" i="27"/>
  <c r="G347" i="27"/>
  <c r="H347" i="27"/>
  <c r="G348" i="27"/>
  <c r="H348" i="27"/>
  <c r="G349" i="27"/>
  <c r="H349" i="27"/>
  <c r="G350" i="27"/>
  <c r="H350" i="27"/>
  <c r="G351" i="27"/>
  <c r="H351" i="27"/>
  <c r="G352" i="27"/>
  <c r="H352" i="27"/>
  <c r="G353" i="27"/>
  <c r="H353" i="27"/>
  <c r="G354" i="27"/>
  <c r="H354" i="27"/>
  <c r="H158" i="27"/>
  <c r="G158" i="27"/>
  <c r="BF6" i="12"/>
  <c r="BF7" i="12"/>
  <c r="BF8" i="12"/>
  <c r="BF9" i="12"/>
  <c r="BF10" i="12"/>
  <c r="BF11" i="12"/>
  <c r="BF12" i="12"/>
  <c r="BF13" i="12"/>
  <c r="BF14" i="12"/>
  <c r="BF15" i="12"/>
  <c r="BF16" i="12"/>
  <c r="BF17" i="12"/>
  <c r="BF18" i="12"/>
  <c r="BF19" i="12"/>
  <c r="BF20" i="12"/>
  <c r="BF21" i="12"/>
  <c r="BF22" i="12"/>
  <c r="BF23" i="12"/>
  <c r="BF24" i="12"/>
  <c r="BF25" i="12"/>
  <c r="BF26" i="12"/>
  <c r="BF27" i="12"/>
  <c r="BF28" i="12"/>
  <c r="BF29" i="12"/>
  <c r="BF30" i="12"/>
  <c r="BF31" i="12"/>
  <c r="BF32" i="12"/>
  <c r="BF33" i="12"/>
  <c r="BF34" i="12"/>
  <c r="BF35" i="12"/>
  <c r="BF36" i="12"/>
  <c r="BF37" i="12"/>
  <c r="BF38" i="12"/>
  <c r="BF39" i="12"/>
  <c r="BF40" i="12"/>
  <c r="BF41" i="12"/>
  <c r="BF42" i="12"/>
  <c r="BF43" i="12"/>
  <c r="BF44" i="12"/>
  <c r="BF45" i="12"/>
  <c r="BF46" i="12"/>
  <c r="BF47" i="12"/>
  <c r="BF48" i="12"/>
  <c r="BF49" i="12"/>
  <c r="BF50" i="12"/>
  <c r="BF51" i="12"/>
  <c r="BF52" i="12"/>
  <c r="BF53" i="12"/>
  <c r="BF54" i="12"/>
  <c r="BF55" i="12"/>
  <c r="BF56" i="12"/>
  <c r="BF57" i="12"/>
  <c r="BF58" i="12"/>
  <c r="BF59" i="12"/>
  <c r="BF60" i="12"/>
  <c r="BF61" i="12"/>
  <c r="BF62" i="12"/>
  <c r="BF63" i="12"/>
  <c r="BF64" i="12"/>
  <c r="BF65" i="12"/>
  <c r="BF66" i="12"/>
  <c r="BF67" i="12"/>
  <c r="BF68" i="12"/>
  <c r="BF69" i="12"/>
  <c r="BF70" i="12"/>
  <c r="BF71" i="12"/>
  <c r="BF72" i="12"/>
  <c r="BF73" i="12"/>
  <c r="BF74" i="12"/>
  <c r="BF5" i="12"/>
  <c r="N156" i="27"/>
  <c r="L156" i="27"/>
  <c r="N155" i="27"/>
  <c r="L155" i="27"/>
  <c r="M154" i="27"/>
  <c r="M153" i="27"/>
  <c r="M152" i="27"/>
  <c r="M151" i="27"/>
  <c r="L148" i="27"/>
  <c r="L147" i="27"/>
  <c r="L146" i="27"/>
  <c r="L145" i="27"/>
  <c r="L144" i="27"/>
  <c r="N143" i="27"/>
  <c r="L143" i="27"/>
  <c r="N142" i="27"/>
  <c r="L142" i="27"/>
  <c r="N141" i="27"/>
  <c r="L141" i="27"/>
  <c r="N140" i="27"/>
  <c r="L140" i="27"/>
  <c r="N139" i="27"/>
  <c r="L139" i="27"/>
  <c r="N138" i="27"/>
  <c r="L138" i="27"/>
  <c r="N137" i="27"/>
  <c r="L137" i="27"/>
  <c r="N136" i="27"/>
  <c r="M136" i="27"/>
  <c r="L135" i="27"/>
  <c r="M134" i="27"/>
  <c r="N134" i="27" s="1"/>
  <c r="M133" i="27"/>
  <c r="N133" i="27" s="1"/>
  <c r="M132" i="27"/>
  <c r="N132" i="27" s="1"/>
  <c r="K131" i="27"/>
  <c r="M130" i="27"/>
  <c r="N130" i="27" s="1"/>
  <c r="K129" i="27"/>
  <c r="M129" i="27" s="1"/>
  <c r="N129" i="27" s="1"/>
  <c r="M128" i="27"/>
  <c r="N128" i="27" s="1"/>
  <c r="M127" i="27"/>
  <c r="N127" i="27" s="1"/>
  <c r="M126" i="27"/>
  <c r="N126" i="27" s="1"/>
  <c r="M125" i="27"/>
  <c r="N125" i="27" s="1"/>
  <c r="M124" i="27"/>
  <c r="N124" i="27" s="1"/>
  <c r="M123" i="27"/>
  <c r="N123" i="27" s="1"/>
  <c r="M122" i="27"/>
  <c r="N122" i="27" s="1"/>
  <c r="N121" i="27"/>
  <c r="L121" i="27"/>
  <c r="N120" i="27"/>
  <c r="L120" i="27"/>
  <c r="N119" i="27"/>
  <c r="L119" i="27"/>
  <c r="N118" i="27"/>
  <c r="L118" i="27"/>
  <c r="N117" i="27"/>
  <c r="L117" i="27"/>
  <c r="N116" i="27"/>
  <c r="L116" i="27"/>
  <c r="N115" i="27"/>
  <c r="L115" i="27"/>
  <c r="N114" i="27"/>
  <c r="L114" i="27"/>
  <c r="N113" i="27"/>
  <c r="L113" i="27"/>
  <c r="N112" i="27"/>
  <c r="L112" i="27"/>
  <c r="N111" i="27"/>
  <c r="L111" i="27"/>
  <c r="N110" i="27"/>
  <c r="L110" i="27"/>
  <c r="N109" i="27"/>
  <c r="L109" i="27"/>
  <c r="N108" i="27"/>
  <c r="L108" i="27"/>
  <c r="N107" i="27"/>
  <c r="N106" i="27"/>
  <c r="L106" i="27"/>
  <c r="N105" i="27"/>
  <c r="L105" i="27"/>
  <c r="N104" i="27"/>
  <c r="L104" i="27"/>
  <c r="N103" i="27"/>
  <c r="L103" i="27"/>
  <c r="N102" i="27"/>
  <c r="L102" i="27"/>
  <c r="N101" i="27"/>
  <c r="L101" i="27"/>
  <c r="N100" i="27"/>
  <c r="L100" i="27"/>
  <c r="N99" i="27"/>
  <c r="L99" i="27"/>
  <c r="N98" i="27"/>
  <c r="L98" i="27"/>
  <c r="N97" i="27"/>
  <c r="L97" i="27"/>
  <c r="N96" i="27"/>
  <c r="L96" i="27"/>
  <c r="N95" i="27"/>
  <c r="L95" i="27"/>
  <c r="N94" i="27"/>
  <c r="M94" i="27"/>
  <c r="N93" i="27"/>
  <c r="M93" i="27"/>
  <c r="BH6" i="10"/>
  <c r="BI6" i="10" s="1"/>
  <c r="BH7" i="10"/>
  <c r="BI7" i="10" s="1"/>
  <c r="BH8" i="10"/>
  <c r="BI8" i="10" s="1"/>
  <c r="BH9" i="10"/>
  <c r="BI9" i="10" s="1"/>
  <c r="BH10" i="10"/>
  <c r="BI10" i="10" s="1"/>
  <c r="BH11" i="10"/>
  <c r="BI11" i="10" s="1"/>
  <c r="BH12" i="10"/>
  <c r="BI12" i="10" s="1"/>
  <c r="BH13" i="10"/>
  <c r="BI13" i="10" s="1"/>
  <c r="BH14" i="10"/>
  <c r="BI14" i="10" s="1"/>
  <c r="BH15" i="10"/>
  <c r="BI15" i="10" s="1"/>
  <c r="BH16" i="10"/>
  <c r="BI16" i="10" s="1"/>
  <c r="BH17" i="10"/>
  <c r="BI17" i="10" s="1"/>
  <c r="BH18" i="10"/>
  <c r="BI18" i="10" s="1"/>
  <c r="BH19" i="10"/>
  <c r="BI19" i="10" s="1"/>
  <c r="BH20" i="10"/>
  <c r="BI20" i="10" s="1"/>
  <c r="BH21" i="10"/>
  <c r="BI21" i="10" s="1"/>
  <c r="BH22" i="10"/>
  <c r="BI22" i="10" s="1"/>
  <c r="BH23" i="10"/>
  <c r="BI23" i="10" s="1"/>
  <c r="BH24" i="10"/>
  <c r="BI24" i="10" s="1"/>
  <c r="BH25" i="10"/>
  <c r="BI25" i="10" s="1"/>
  <c r="BH26" i="10"/>
  <c r="BI26" i="10" s="1"/>
  <c r="BH27" i="10"/>
  <c r="BI27" i="10" s="1"/>
  <c r="BH28" i="10"/>
  <c r="BI28" i="10" s="1"/>
  <c r="BH29" i="10"/>
  <c r="BI29" i="10" s="1"/>
  <c r="BH30" i="10"/>
  <c r="BI30" i="10" s="1"/>
  <c r="BH31" i="10"/>
  <c r="BI31" i="10" s="1"/>
  <c r="BH32" i="10"/>
  <c r="BI32" i="10" s="1"/>
  <c r="BH33" i="10"/>
  <c r="BI33" i="10" s="1"/>
  <c r="BH34" i="10"/>
  <c r="BI34" i="10" s="1"/>
  <c r="BH35" i="10"/>
  <c r="BI35" i="10" s="1"/>
  <c r="BH36" i="10"/>
  <c r="BI36" i="10" s="1"/>
  <c r="BH37" i="10"/>
  <c r="BI37" i="10" s="1"/>
  <c r="BH38" i="10"/>
  <c r="BI38" i="10" s="1"/>
  <c r="BH39" i="10"/>
  <c r="BI39" i="10" s="1"/>
  <c r="BH40" i="10"/>
  <c r="BI40" i="10" s="1"/>
  <c r="BH41" i="10"/>
  <c r="BI41" i="10" s="1"/>
  <c r="BH42" i="10"/>
  <c r="BI42" i="10" s="1"/>
  <c r="BH43" i="10"/>
  <c r="BI43" i="10" s="1"/>
  <c r="BH44" i="10"/>
  <c r="BI44" i="10" s="1"/>
  <c r="BH45" i="10"/>
  <c r="BI45" i="10" s="1"/>
  <c r="BH46" i="10"/>
  <c r="BI46" i="10" s="1"/>
  <c r="BH47" i="10"/>
  <c r="BI47" i="10" s="1"/>
  <c r="BH48" i="10"/>
  <c r="BI48" i="10" s="1"/>
  <c r="BH49" i="10"/>
  <c r="BI49" i="10" s="1"/>
  <c r="BH50" i="10"/>
  <c r="BI50" i="10" s="1"/>
  <c r="BH51" i="10"/>
  <c r="BI51" i="10" s="1"/>
  <c r="BH52" i="10"/>
  <c r="BI52" i="10" s="1"/>
  <c r="BH53" i="10"/>
  <c r="BI53" i="10" s="1"/>
  <c r="BH54" i="10"/>
  <c r="BI54" i="10" s="1"/>
  <c r="BH55" i="10"/>
  <c r="BI55" i="10" s="1"/>
  <c r="BH56" i="10"/>
  <c r="BI56" i="10" s="1"/>
  <c r="BH57" i="10"/>
  <c r="BI57" i="10" s="1"/>
  <c r="BH58" i="10"/>
  <c r="BI58" i="10" s="1"/>
  <c r="BH59" i="10"/>
  <c r="BI59" i="10" s="1"/>
  <c r="BH60" i="10"/>
  <c r="BI60" i="10" s="1"/>
  <c r="BH61" i="10"/>
  <c r="BI61" i="10" s="1"/>
  <c r="BH62" i="10"/>
  <c r="BI62" i="10" s="1"/>
  <c r="BH63" i="10"/>
  <c r="BI63" i="10" s="1"/>
  <c r="BH64" i="10"/>
  <c r="BI64" i="10" s="1"/>
  <c r="BH65" i="10"/>
  <c r="BI65" i="10" s="1"/>
  <c r="BH66" i="10"/>
  <c r="BI66" i="10" s="1"/>
  <c r="BH67" i="10"/>
  <c r="BI67" i="10" s="1"/>
  <c r="BH68" i="10"/>
  <c r="BI68" i="10" s="1"/>
  <c r="BH69" i="10"/>
  <c r="BI69" i="10" s="1"/>
  <c r="BH70" i="10"/>
  <c r="BI70" i="10" s="1"/>
  <c r="BH71" i="10"/>
  <c r="BI71" i="10" s="1"/>
  <c r="BH72" i="10"/>
  <c r="BI72" i="10" s="1"/>
  <c r="BH73" i="10"/>
  <c r="BI73" i="10" s="1"/>
  <c r="BH74" i="10"/>
  <c r="BI74" i="10" s="1"/>
  <c r="BH75" i="10"/>
  <c r="BI75" i="10" s="1"/>
  <c r="BH76" i="10"/>
  <c r="BI76" i="10" s="1"/>
  <c r="BH77" i="10"/>
  <c r="BI77" i="10" s="1"/>
  <c r="BH78" i="10"/>
  <c r="BI78" i="10" s="1"/>
  <c r="BH79" i="10"/>
  <c r="BI79" i="10" s="1"/>
  <c r="BH80" i="10"/>
  <c r="BI80" i="10" s="1"/>
  <c r="BH81" i="10"/>
  <c r="BI81" i="10" s="1"/>
  <c r="BH82" i="10"/>
  <c r="BI82" i="10" s="1"/>
  <c r="BH83" i="10"/>
  <c r="BI83" i="10" s="1"/>
  <c r="BH84" i="10"/>
  <c r="BI84" i="10" s="1"/>
  <c r="BH85" i="10"/>
  <c r="BI85" i="10" s="1"/>
  <c r="BH86" i="10"/>
  <c r="BI86" i="10" s="1"/>
  <c r="BH87" i="10"/>
  <c r="BI87" i="10" s="1"/>
  <c r="BH88" i="10"/>
  <c r="BI88" i="10" s="1"/>
  <c r="BH89" i="10"/>
  <c r="BI89" i="10" s="1"/>
  <c r="BH90" i="10"/>
  <c r="BI90" i="10" s="1"/>
  <c r="BH91" i="10"/>
  <c r="BI91" i="10" s="1"/>
  <c r="BH92" i="10"/>
  <c r="BI92" i="10" s="1"/>
  <c r="BH93" i="10"/>
  <c r="BI93" i="10" s="1"/>
  <c r="BH94" i="10"/>
  <c r="BI94" i="10" s="1"/>
  <c r="BH95" i="10"/>
  <c r="BI95" i="10" s="1"/>
  <c r="BH96" i="10"/>
  <c r="BI96" i="10" s="1"/>
  <c r="BH97" i="10"/>
  <c r="BI97" i="10" s="1"/>
  <c r="BH98" i="10"/>
  <c r="BI98" i="10" s="1"/>
  <c r="BH99" i="10"/>
  <c r="BI99" i="10" s="1"/>
  <c r="BH100" i="10"/>
  <c r="BI100" i="10" s="1"/>
  <c r="BH101" i="10"/>
  <c r="BI101" i="10" s="1"/>
  <c r="BH102" i="10"/>
  <c r="BI102" i="10" s="1"/>
  <c r="BH103" i="10"/>
  <c r="BI103" i="10" s="1"/>
  <c r="BH104" i="10"/>
  <c r="BI104" i="10" s="1"/>
  <c r="BH105" i="10"/>
  <c r="BI105" i="10" s="1"/>
  <c r="BH106" i="10"/>
  <c r="BI106" i="10" s="1"/>
  <c r="BH107" i="10"/>
  <c r="BI107" i="10" s="1"/>
  <c r="BH108" i="10"/>
  <c r="BI108" i="10" s="1"/>
  <c r="BH109" i="10"/>
  <c r="BI109" i="10" s="1"/>
  <c r="BH110" i="10"/>
  <c r="BI110" i="10" s="1"/>
  <c r="BH111" i="10"/>
  <c r="BI111" i="10" s="1"/>
  <c r="BH112" i="10"/>
  <c r="BI112" i="10" s="1"/>
  <c r="BH113" i="10"/>
  <c r="BI113" i="10" s="1"/>
  <c r="BH114" i="10"/>
  <c r="BI114" i="10" s="1"/>
  <c r="BH115" i="10"/>
  <c r="BI115" i="10" s="1"/>
  <c r="BH116" i="10"/>
  <c r="BI116" i="10" s="1"/>
  <c r="BH117" i="10"/>
  <c r="BI117" i="10" s="1"/>
  <c r="BH118" i="10"/>
  <c r="BI118" i="10" s="1"/>
  <c r="BH119" i="10"/>
  <c r="BI119" i="10" s="1"/>
  <c r="BH120" i="10"/>
  <c r="BI120" i="10" s="1"/>
  <c r="BH121" i="10"/>
  <c r="BI121" i="10" s="1"/>
  <c r="BH122" i="10"/>
  <c r="BI122" i="10" s="1"/>
  <c r="BH123" i="10"/>
  <c r="BI123" i="10" s="1"/>
  <c r="BH124" i="10"/>
  <c r="BI124" i="10" s="1"/>
  <c r="BH125" i="10"/>
  <c r="BI125" i="10" s="1"/>
  <c r="BH126" i="10"/>
  <c r="BI126" i="10" s="1"/>
  <c r="BH127" i="10"/>
  <c r="BI127" i="10" s="1"/>
  <c r="BH128" i="10"/>
  <c r="BI128" i="10" s="1"/>
  <c r="BH129" i="10"/>
  <c r="BI129" i="10" s="1"/>
  <c r="BH130" i="10"/>
  <c r="BI130" i="10" s="1"/>
  <c r="BH131" i="10"/>
  <c r="BI131" i="10" s="1"/>
  <c r="BH132" i="10"/>
  <c r="BI132" i="10" s="1"/>
  <c r="BH133" i="10"/>
  <c r="BI133" i="10" s="1"/>
  <c r="BH134" i="10"/>
  <c r="BI134" i="10" s="1"/>
  <c r="BH135" i="10"/>
  <c r="BI135" i="10" s="1"/>
  <c r="BH136" i="10"/>
  <c r="BI136" i="10" s="1"/>
  <c r="BH137" i="10"/>
  <c r="BI137" i="10" s="1"/>
  <c r="BH138" i="10"/>
  <c r="BI138" i="10" s="1"/>
  <c r="BH139" i="10"/>
  <c r="BI139" i="10" s="1"/>
  <c r="BH140" i="10"/>
  <c r="BI140" i="10" s="1"/>
  <c r="BH141" i="10"/>
  <c r="BI141" i="10" s="1"/>
  <c r="BH142" i="10"/>
  <c r="BI142" i="10" s="1"/>
  <c r="BH143" i="10"/>
  <c r="BI143" i="10" s="1"/>
  <c r="BH144" i="10"/>
  <c r="BI144" i="10" s="1"/>
  <c r="BH145" i="10"/>
  <c r="BI145" i="10" s="1"/>
  <c r="BH146" i="10"/>
  <c r="BI146" i="10" s="1"/>
  <c r="BH147" i="10"/>
  <c r="BI147" i="10" s="1"/>
  <c r="BH148" i="10"/>
  <c r="BI148" i="10" s="1"/>
  <c r="BH149" i="10"/>
  <c r="BI149" i="10" s="1"/>
  <c r="BH150" i="10"/>
  <c r="BI150" i="10" s="1"/>
  <c r="BH151" i="10"/>
  <c r="BI151" i="10" s="1"/>
  <c r="BH152" i="10"/>
  <c r="BI152" i="10" s="1"/>
  <c r="BH153" i="10"/>
  <c r="BI153" i="10" s="1"/>
  <c r="BH154" i="10"/>
  <c r="BI154" i="10" s="1"/>
  <c r="BH155" i="10"/>
  <c r="BI155" i="10" s="1"/>
  <c r="BH156" i="10"/>
  <c r="BI156" i="10" s="1"/>
  <c r="BH157" i="10"/>
  <c r="BI157" i="10" s="1"/>
  <c r="BH158" i="10"/>
  <c r="BI158" i="10" s="1"/>
  <c r="BH159" i="10"/>
  <c r="BI159" i="10" s="1"/>
  <c r="BH160" i="10"/>
  <c r="BI160" i="10" s="1"/>
  <c r="BH161" i="10"/>
  <c r="BI161" i="10" s="1"/>
  <c r="BH162" i="10"/>
  <c r="BI162" i="10" s="1"/>
  <c r="BH163" i="10"/>
  <c r="BI163" i="10" s="1"/>
  <c r="BH164" i="10"/>
  <c r="BI164" i="10" s="1"/>
  <c r="BH165" i="10"/>
  <c r="BI165" i="10" s="1"/>
  <c r="BH166" i="10"/>
  <c r="BI166" i="10" s="1"/>
  <c r="BH167" i="10"/>
  <c r="BI167" i="10" s="1"/>
  <c r="BH168" i="10"/>
  <c r="BI168" i="10" s="1"/>
  <c r="BH169" i="10"/>
  <c r="BI169" i="10" s="1"/>
  <c r="BH170" i="10"/>
  <c r="BI170" i="10" s="1"/>
  <c r="BH171" i="10"/>
  <c r="BI171" i="10" s="1"/>
  <c r="BH172" i="10"/>
  <c r="BI172" i="10" s="1"/>
  <c r="BH173" i="10"/>
  <c r="BI173" i="10" s="1"/>
  <c r="BH174" i="10"/>
  <c r="BI174" i="10" s="1"/>
  <c r="BH175" i="10"/>
  <c r="BI175" i="10" s="1"/>
  <c r="BH176" i="10"/>
  <c r="BI176" i="10" s="1"/>
  <c r="BH177" i="10"/>
  <c r="BI177" i="10" s="1"/>
  <c r="BH178" i="10"/>
  <c r="BI178" i="10" s="1"/>
  <c r="BH179" i="10"/>
  <c r="BI179" i="10" s="1"/>
  <c r="BH180" i="10"/>
  <c r="BI180" i="10" s="1"/>
  <c r="BH181" i="10"/>
  <c r="BI181" i="10" s="1"/>
  <c r="BH182" i="10"/>
  <c r="BI182" i="10" s="1"/>
  <c r="BH183" i="10"/>
  <c r="BI183" i="10" s="1"/>
  <c r="BH184" i="10"/>
  <c r="BI184" i="10" s="1"/>
  <c r="BH185" i="10"/>
  <c r="BI185" i="10" s="1"/>
  <c r="BH186" i="10"/>
  <c r="BI186" i="10" s="1"/>
  <c r="BH187" i="10"/>
  <c r="BI187" i="10" s="1"/>
  <c r="BH188" i="10"/>
  <c r="BI188" i="10" s="1"/>
  <c r="BH189" i="10"/>
  <c r="BI189" i="10" s="1"/>
  <c r="BH190" i="10"/>
  <c r="BI190" i="10" s="1"/>
  <c r="BH191" i="10"/>
  <c r="BI191" i="10" s="1"/>
  <c r="BH192" i="10"/>
  <c r="BI192" i="10" s="1"/>
  <c r="BH193" i="10"/>
  <c r="BI193" i="10" s="1"/>
  <c r="BH194" i="10"/>
  <c r="BI194" i="10" s="1"/>
  <c r="BH195" i="10"/>
  <c r="BI195" i="10" s="1"/>
  <c r="BH196" i="10"/>
  <c r="BI196" i="10" s="1"/>
  <c r="BH197" i="10"/>
  <c r="BI197" i="10" s="1"/>
  <c r="BH198" i="10"/>
  <c r="BI198" i="10" s="1"/>
  <c r="BH199" i="10"/>
  <c r="BI199" i="10" s="1"/>
  <c r="BH200" i="10"/>
  <c r="BI200" i="10" s="1"/>
  <c r="BH201" i="10"/>
  <c r="BI201" i="10" s="1"/>
  <c r="BH202" i="10"/>
  <c r="BI202" i="10" s="1"/>
  <c r="BH203" i="10"/>
  <c r="BI203" i="10" s="1"/>
  <c r="BH204" i="10"/>
  <c r="BI204" i="10" s="1"/>
  <c r="BH205" i="10"/>
  <c r="BI205" i="10" s="1"/>
  <c r="BH206" i="10"/>
  <c r="BI206" i="10" s="1"/>
  <c r="BH207" i="10"/>
  <c r="BI207" i="10" s="1"/>
  <c r="BH208" i="10"/>
  <c r="BI208" i="10" s="1"/>
  <c r="BH209" i="10"/>
  <c r="BI209" i="10" s="1"/>
  <c r="BH210" i="10"/>
  <c r="BI210" i="10" s="1"/>
  <c r="BH211" i="10"/>
  <c r="BI211" i="10" s="1"/>
  <c r="BH212" i="10"/>
  <c r="BI212" i="10" s="1"/>
  <c r="BH213" i="10"/>
  <c r="BI213" i="10" s="1"/>
  <c r="BH214" i="10"/>
  <c r="BI214" i="10" s="1"/>
  <c r="BH215" i="10"/>
  <c r="BI215" i="10" s="1"/>
  <c r="BH216" i="10"/>
  <c r="BI216" i="10" s="1"/>
  <c r="BH217" i="10"/>
  <c r="BI217" i="10" s="1"/>
  <c r="BH218" i="10"/>
  <c r="BI218" i="10" s="1"/>
  <c r="BH219" i="10"/>
  <c r="BI219" i="10" s="1"/>
  <c r="BH220" i="10"/>
  <c r="BI220" i="10" s="1"/>
  <c r="BH221" i="10"/>
  <c r="BI221" i="10" s="1"/>
  <c r="BH222" i="10"/>
  <c r="BI222" i="10" s="1"/>
  <c r="BH223" i="10"/>
  <c r="BI223" i="10" s="1"/>
  <c r="BH224" i="10"/>
  <c r="BI224" i="10" s="1"/>
  <c r="BH225" i="10"/>
  <c r="BI225" i="10" s="1"/>
  <c r="BH226" i="10"/>
  <c r="BI226" i="10" s="1"/>
  <c r="BH227" i="10"/>
  <c r="BI227" i="10" s="1"/>
  <c r="BH228" i="10"/>
  <c r="BI228" i="10" s="1"/>
  <c r="BH229" i="10"/>
  <c r="BI229" i="10" s="1"/>
  <c r="BH230" i="10"/>
  <c r="BI230" i="10" s="1"/>
  <c r="BH231" i="10"/>
  <c r="BI231" i="10" s="1"/>
  <c r="BH232" i="10"/>
  <c r="BI232" i="10" s="1"/>
  <c r="BH233" i="10"/>
  <c r="BI233" i="10" s="1"/>
  <c r="BH234" i="10"/>
  <c r="BI234" i="10" s="1"/>
  <c r="BH235" i="10"/>
  <c r="BI235" i="10" s="1"/>
  <c r="BH236" i="10"/>
  <c r="BI236" i="10" s="1"/>
  <c r="BH237" i="10"/>
  <c r="BI237" i="10" s="1"/>
  <c r="BH238" i="10"/>
  <c r="BI238" i="10" s="1"/>
  <c r="BH239" i="10"/>
  <c r="BI239" i="10" s="1"/>
  <c r="BH240" i="10"/>
  <c r="BI240" i="10" s="1"/>
  <c r="BH241" i="10"/>
  <c r="BI241" i="10" s="1"/>
  <c r="BH242" i="10"/>
  <c r="BI242" i="10" s="1"/>
  <c r="BH243" i="10"/>
  <c r="BI243" i="10" s="1"/>
  <c r="BH244" i="10"/>
  <c r="BI244" i="10" s="1"/>
  <c r="BH245" i="10"/>
  <c r="BI245" i="10" s="1"/>
  <c r="BH246" i="10"/>
  <c r="BI246" i="10" s="1"/>
  <c r="BH247" i="10"/>
  <c r="BI247" i="10" s="1"/>
  <c r="BH248" i="10"/>
  <c r="BI248" i="10" s="1"/>
  <c r="BH249" i="10"/>
  <c r="BI249" i="10" s="1"/>
  <c r="BH250" i="10"/>
  <c r="BI250" i="10" s="1"/>
  <c r="BH251" i="10"/>
  <c r="BI251" i="10" s="1"/>
  <c r="BH252" i="10"/>
  <c r="BI252" i="10" s="1"/>
  <c r="BH253" i="10"/>
  <c r="BI253" i="10" s="1"/>
  <c r="BH254" i="10"/>
  <c r="BI254" i="10" s="1"/>
  <c r="BH255" i="10"/>
  <c r="BI255" i="10" s="1"/>
  <c r="BH256" i="10"/>
  <c r="BI256" i="10" s="1"/>
  <c r="BH257" i="10"/>
  <c r="BI257" i="10" s="1"/>
  <c r="BH258" i="10"/>
  <c r="BI258" i="10" s="1"/>
  <c r="BH259" i="10"/>
  <c r="BI259" i="10" s="1"/>
  <c r="BH260" i="10"/>
  <c r="BI260" i="10" s="1"/>
  <c r="BH261" i="10"/>
  <c r="BI261" i="10" s="1"/>
  <c r="BH262" i="10"/>
  <c r="BI262" i="10" s="1"/>
  <c r="BH263" i="10"/>
  <c r="BI263" i="10" s="1"/>
  <c r="BH264" i="10"/>
  <c r="BI264" i="10" s="1"/>
  <c r="BH265" i="10"/>
  <c r="BI265" i="10" s="1"/>
  <c r="BH266" i="10"/>
  <c r="BI266" i="10" s="1"/>
  <c r="BH267" i="10"/>
  <c r="BI267" i="10" s="1"/>
  <c r="BH268" i="10"/>
  <c r="BI268" i="10" s="1"/>
  <c r="BH269" i="10"/>
  <c r="BI269" i="10" s="1"/>
  <c r="BH270" i="10"/>
  <c r="BI270" i="10" s="1"/>
  <c r="BH271" i="10"/>
  <c r="BI271" i="10" s="1"/>
  <c r="BH272" i="10"/>
  <c r="BI272" i="10" s="1"/>
  <c r="BH273" i="10"/>
  <c r="BI273" i="10" s="1"/>
  <c r="BH274" i="10"/>
  <c r="BI274" i="10" s="1"/>
  <c r="BH275" i="10"/>
  <c r="BI275" i="10" s="1"/>
  <c r="BH276" i="10"/>
  <c r="BI276" i="10" s="1"/>
  <c r="BH277" i="10"/>
  <c r="BI277" i="10" s="1"/>
  <c r="BH278" i="10"/>
  <c r="BI278" i="10" s="1"/>
  <c r="BH279" i="10"/>
  <c r="BI279" i="10" s="1"/>
  <c r="BH280" i="10"/>
  <c r="BI280" i="10" s="1"/>
  <c r="BH281" i="10"/>
  <c r="BI281" i="10" s="1"/>
  <c r="BH282" i="10"/>
  <c r="BI282" i="10" s="1"/>
  <c r="BH283" i="10"/>
  <c r="BI283" i="10" s="1"/>
  <c r="BH284" i="10"/>
  <c r="BI284" i="10" s="1"/>
  <c r="BH285" i="10"/>
  <c r="BI285" i="10" s="1"/>
  <c r="BH286" i="10"/>
  <c r="BI286" i="10" s="1"/>
  <c r="BH287" i="10"/>
  <c r="BI287" i="10" s="1"/>
  <c r="BH288" i="10"/>
  <c r="BI288" i="10" s="1"/>
  <c r="BH289" i="10"/>
  <c r="BI289" i="10" s="1"/>
  <c r="BH290" i="10"/>
  <c r="BI290" i="10" s="1"/>
  <c r="BH291" i="10"/>
  <c r="BI291" i="10" s="1"/>
  <c r="BH292" i="10"/>
  <c r="BI292" i="10" s="1"/>
  <c r="BH293" i="10"/>
  <c r="BI293" i="10" s="1"/>
  <c r="BH294" i="10"/>
  <c r="BI294" i="10" s="1"/>
  <c r="BH295" i="10"/>
  <c r="BI295" i="10" s="1"/>
  <c r="BH296" i="10"/>
  <c r="BI296" i="10" s="1"/>
  <c r="BH297" i="10"/>
  <c r="BI297" i="10" s="1"/>
  <c r="BH298" i="10"/>
  <c r="BI298" i="10" s="1"/>
  <c r="BH299" i="10"/>
  <c r="BI299" i="10" s="1"/>
  <c r="BH300" i="10"/>
  <c r="BI300" i="10" s="1"/>
  <c r="BH301" i="10"/>
  <c r="BI301" i="10" s="1"/>
  <c r="BH302" i="10"/>
  <c r="BI302" i="10" s="1"/>
  <c r="BH303" i="10"/>
  <c r="BI303" i="10" s="1"/>
  <c r="BH304" i="10"/>
  <c r="BI304" i="10" s="1"/>
  <c r="BH305" i="10"/>
  <c r="BI305" i="10" s="1"/>
  <c r="BH306" i="10"/>
  <c r="BI306" i="10" s="1"/>
  <c r="BH307" i="10"/>
  <c r="BI307" i="10" s="1"/>
  <c r="BH308" i="10"/>
  <c r="BI308" i="10" s="1"/>
  <c r="BH309" i="10"/>
  <c r="BI309" i="10" s="1"/>
  <c r="BH310" i="10"/>
  <c r="BI310" i="10" s="1"/>
  <c r="BH311" i="10"/>
  <c r="BI311" i="10" s="1"/>
  <c r="BH312" i="10"/>
  <c r="BI312" i="10" s="1"/>
  <c r="BH5" i="10"/>
  <c r="BI5" i="10" s="1"/>
  <c r="B1" i="10"/>
  <c r="L158" i="27" l="1"/>
  <c r="M158" i="27"/>
  <c r="K158" i="27"/>
  <c r="G158" i="18" l="1"/>
  <c r="Q54" i="12" l="1"/>
  <c r="Q46" i="12"/>
  <c r="Q45" i="12"/>
  <c r="AE59" i="12" l="1"/>
  <c r="AE57" i="12"/>
  <c r="AE56" i="12"/>
  <c r="AE55" i="12"/>
  <c r="AE40" i="12"/>
  <c r="AE35" i="12"/>
  <c r="AE33" i="12"/>
  <c r="AE32" i="12"/>
  <c r="AE30" i="12"/>
  <c r="AE29" i="12"/>
  <c r="AE28" i="12"/>
  <c r="AE27" i="12"/>
  <c r="AE26" i="12"/>
  <c r="AE25" i="12"/>
  <c r="AE179" i="10"/>
  <c r="AE51" i="10"/>
  <c r="AE49" i="10"/>
  <c r="AE48" i="10"/>
  <c r="AE39" i="10"/>
  <c r="AE38" i="10"/>
  <c r="AE37" i="10"/>
  <c r="AE28" i="10"/>
  <c r="AE25" i="10"/>
  <c r="AE24" i="10"/>
  <c r="AE22" i="10"/>
  <c r="AE19" i="10"/>
  <c r="AE15" i="10"/>
  <c r="AE16" i="10"/>
  <c r="AE14" i="10"/>
  <c r="AE5" i="10"/>
  <c r="AE7" i="10"/>
  <c r="P253" i="10" l="1"/>
  <c r="Q72" i="12" l="1"/>
  <c r="Q73" i="12"/>
  <c r="L15" i="10" l="1"/>
  <c r="Q15" i="10"/>
  <c r="R15" i="10" s="1"/>
  <c r="T15" i="10"/>
  <c r="P15" i="10" l="1"/>
  <c r="R73" i="12" l="1"/>
  <c r="R72" i="12"/>
  <c r="J141" i="18" l="1"/>
  <c r="L156" i="18"/>
  <c r="L155" i="18"/>
  <c r="L143" i="18"/>
  <c r="L142" i="18"/>
  <c r="L141" i="18"/>
  <c r="L140" i="18"/>
  <c r="L139" i="18"/>
  <c r="L138" i="18"/>
  <c r="L137" i="18"/>
  <c r="L121" i="18"/>
  <c r="L120" i="18"/>
  <c r="L119" i="18"/>
  <c r="L118" i="18"/>
  <c r="L117" i="18"/>
  <c r="L116" i="18"/>
  <c r="L115" i="18"/>
  <c r="L114" i="18"/>
  <c r="L113" i="18"/>
  <c r="L112" i="18"/>
  <c r="L111" i="18"/>
  <c r="L110" i="18"/>
  <c r="L109" i="18"/>
  <c r="L108" i="18"/>
  <c r="L107" i="18"/>
  <c r="L106" i="18"/>
  <c r="L105" i="18"/>
  <c r="L104" i="18"/>
  <c r="L103" i="18"/>
  <c r="L102" i="18"/>
  <c r="L101" i="18"/>
  <c r="L100" i="18"/>
  <c r="L99" i="18"/>
  <c r="L98" i="18"/>
  <c r="L97" i="18"/>
  <c r="L96" i="18"/>
  <c r="L95" i="18"/>
  <c r="K133" i="18"/>
  <c r="L133" i="18" s="1"/>
  <c r="K132" i="18"/>
  <c r="L132" i="18" s="1"/>
  <c r="K130" i="18"/>
  <c r="L130" i="18" s="1"/>
  <c r="K128" i="18"/>
  <c r="L128" i="18" s="1"/>
  <c r="K127" i="18"/>
  <c r="L127" i="18" s="1"/>
  <c r="K126" i="18"/>
  <c r="L126" i="18" s="1"/>
  <c r="K125" i="18"/>
  <c r="L125" i="18" s="1"/>
  <c r="K124" i="18"/>
  <c r="L124" i="18" s="1"/>
  <c r="K123" i="18"/>
  <c r="L123" i="18" s="1"/>
  <c r="K122" i="18"/>
  <c r="L122" i="18" s="1"/>
  <c r="K94" i="18"/>
  <c r="L94" i="18" s="1"/>
  <c r="K134" i="18"/>
  <c r="L134" i="18" s="1"/>
  <c r="K136" i="18"/>
  <c r="L136" i="18" s="1"/>
  <c r="F104" i="13" l="1"/>
  <c r="F2" i="13"/>
  <c r="L2" i="13" l="1"/>
  <c r="M2" i="13"/>
  <c r="K2" i="13"/>
  <c r="J2" i="13"/>
  <c r="N2" i="13"/>
  <c r="A2" i="13"/>
  <c r="I102" i="13" l="1"/>
  <c r="G102" i="13"/>
  <c r="H100" i="13" l="1"/>
  <c r="I100" i="13" s="1"/>
  <c r="H99" i="13"/>
  <c r="I99" i="13" s="1"/>
  <c r="K153" i="18" l="1"/>
  <c r="K154" i="18"/>
  <c r="K152" i="18"/>
  <c r="W40" i="10" l="1"/>
  <c r="T40" i="10"/>
  <c r="Q40" i="10"/>
  <c r="R40" i="10" s="1"/>
  <c r="I101" i="13"/>
  <c r="G101" i="13"/>
  <c r="H93" i="13" l="1"/>
  <c r="H92" i="13"/>
  <c r="H98" i="13"/>
  <c r="I98" i="13" s="1"/>
  <c r="G91" i="13" l="1"/>
  <c r="N314" i="10" l="1"/>
  <c r="M314" i="10" s="1"/>
  <c r="M70" i="12" l="1"/>
  <c r="Q70" i="12" s="1"/>
  <c r="R70" i="12" s="1"/>
  <c r="K151" i="18" l="1"/>
  <c r="J144" i="18"/>
  <c r="J145" i="18"/>
  <c r="J146" i="18"/>
  <c r="J147" i="18"/>
  <c r="J148" i="18"/>
  <c r="I91" i="13"/>
  <c r="I92" i="13"/>
  <c r="I93" i="13"/>
  <c r="I95" i="13"/>
  <c r="I96" i="13"/>
  <c r="I97" i="13"/>
  <c r="P259" i="10" l="1"/>
  <c r="P245" i="10"/>
  <c r="Q167" i="10"/>
  <c r="R167" i="10" s="1"/>
  <c r="M63" i="12"/>
  <c r="M65" i="12"/>
  <c r="M51" i="12"/>
  <c r="M44" i="12"/>
  <c r="Q21" i="10" l="1"/>
  <c r="R21" i="10" s="1"/>
  <c r="Q11" i="10"/>
  <c r="R11" i="10" s="1"/>
  <c r="Q10" i="10"/>
  <c r="R10" i="10" s="1"/>
  <c r="Q9" i="10"/>
  <c r="R9" i="10" s="1"/>
  <c r="K6" i="6" l="1"/>
  <c r="I90" i="13" l="1"/>
  <c r="G90" i="13"/>
  <c r="J135" i="18"/>
  <c r="Q44" i="10"/>
  <c r="R44" i="10" s="1"/>
  <c r="Q45" i="10"/>
  <c r="R45" i="10" s="1"/>
  <c r="Q46" i="10"/>
  <c r="R46" i="10" s="1"/>
  <c r="Q47" i="10"/>
  <c r="R47" i="10" s="1"/>
  <c r="Q48" i="10"/>
  <c r="R48" i="10" s="1"/>
  <c r="Q49" i="10"/>
  <c r="R49" i="10" s="1"/>
  <c r="Q50" i="10"/>
  <c r="R50" i="10" s="1"/>
  <c r="Q51" i="10"/>
  <c r="R51" i="10" s="1"/>
  <c r="Q43" i="10"/>
  <c r="R43" i="10" s="1"/>
  <c r="Q32" i="10"/>
  <c r="R32" i="10" s="1"/>
  <c r="Q33" i="10"/>
  <c r="R33" i="10" s="1"/>
  <c r="Q34" i="10"/>
  <c r="R34" i="10" s="1"/>
  <c r="Q35" i="10"/>
  <c r="R35" i="10" s="1"/>
  <c r="Q36" i="10"/>
  <c r="R36" i="10" s="1"/>
  <c r="Q37" i="10"/>
  <c r="R37" i="10" s="1"/>
  <c r="Q38" i="10"/>
  <c r="R38" i="10" s="1"/>
  <c r="Q39" i="10"/>
  <c r="R39" i="10" s="1"/>
  <c r="Q31" i="10"/>
  <c r="R31" i="10" s="1"/>
  <c r="T27" i="10" l="1"/>
  <c r="Q110" i="10" l="1"/>
  <c r="R110" i="10" s="1"/>
  <c r="Q109" i="10"/>
  <c r="R109" i="10" s="1"/>
  <c r="Q108" i="10"/>
  <c r="R108" i="10" s="1"/>
  <c r="Q107" i="10"/>
  <c r="R107" i="10" s="1"/>
  <c r="Q105" i="10"/>
  <c r="R105" i="10" s="1"/>
  <c r="Q104" i="10"/>
  <c r="R104" i="10" s="1"/>
  <c r="Q103" i="10"/>
  <c r="R103" i="10" s="1"/>
  <c r="Q102" i="10"/>
  <c r="R102" i="10" s="1"/>
  <c r="Q101" i="10"/>
  <c r="R101" i="10" s="1"/>
  <c r="Q100" i="10"/>
  <c r="R100" i="10" s="1"/>
  <c r="Q98" i="10"/>
  <c r="R98" i="10" s="1"/>
  <c r="Q97" i="10"/>
  <c r="R97" i="10" s="1"/>
  <c r="Q96" i="10"/>
  <c r="R96" i="10" s="1"/>
  <c r="R95" i="10"/>
  <c r="Q94" i="10"/>
  <c r="R94" i="10" s="1"/>
  <c r="Q93" i="10"/>
  <c r="R93" i="10" s="1"/>
  <c r="Q92" i="10"/>
  <c r="R92" i="10" s="1"/>
  <c r="Q91" i="10"/>
  <c r="R91" i="10" s="1"/>
  <c r="Q90" i="10"/>
  <c r="Q88" i="10"/>
  <c r="R88" i="10" s="1"/>
  <c r="Q87" i="10"/>
  <c r="R87" i="10" s="1"/>
  <c r="Q86" i="10"/>
  <c r="R86" i="10" s="1"/>
  <c r="R85" i="10"/>
  <c r="Q83" i="10"/>
  <c r="Q82" i="10"/>
  <c r="R82" i="10" s="1"/>
  <c r="Q81" i="10"/>
  <c r="R81" i="10" s="1"/>
  <c r="Q80" i="10"/>
  <c r="R80" i="10" s="1"/>
  <c r="Q79" i="10"/>
  <c r="R79" i="10" s="1"/>
  <c r="Q78" i="10"/>
  <c r="R78" i="10" s="1"/>
  <c r="Q77" i="10"/>
  <c r="Q75" i="10"/>
  <c r="R75" i="10" s="1"/>
  <c r="Q74" i="10"/>
  <c r="R74" i="10" s="1"/>
  <c r="Q72" i="10"/>
  <c r="R72" i="10" s="1"/>
  <c r="Q71" i="10"/>
  <c r="R71" i="10" s="1"/>
  <c r="Q70" i="10"/>
  <c r="R70" i="10" s="1"/>
  <c r="Q69" i="10"/>
  <c r="R69" i="10" s="1"/>
  <c r="Q67" i="10"/>
  <c r="R67" i="10" s="1"/>
  <c r="Q68" i="10"/>
  <c r="R68" i="10" s="1"/>
  <c r="Q63" i="10"/>
  <c r="R63" i="10" s="1"/>
  <c r="Q60" i="10"/>
  <c r="R60" i="10" s="1"/>
  <c r="Q59" i="10"/>
  <c r="R59" i="10" s="1"/>
  <c r="Q58" i="10"/>
  <c r="R58" i="10" s="1"/>
  <c r="Q28" i="10"/>
  <c r="R28" i="10" s="1"/>
  <c r="Q27" i="10"/>
  <c r="R27" i="10" s="1"/>
  <c r="Q26" i="10"/>
  <c r="R26" i="10" s="1"/>
  <c r="Q25" i="10"/>
  <c r="R25" i="10" s="1"/>
  <c r="Q24" i="10"/>
  <c r="R24" i="10" s="1"/>
  <c r="Q23" i="10"/>
  <c r="R23" i="10" s="1"/>
  <c r="Q22" i="10"/>
  <c r="R22" i="10" s="1"/>
  <c r="Q20" i="10"/>
  <c r="R20" i="10" s="1"/>
  <c r="Q19" i="10"/>
  <c r="Q7" i="10"/>
  <c r="R7" i="10" s="1"/>
  <c r="Q8" i="10"/>
  <c r="R8" i="10" s="1"/>
  <c r="Q12" i="10"/>
  <c r="R12" i="10" s="1"/>
  <c r="Q13" i="10"/>
  <c r="R13" i="10" s="1"/>
  <c r="Q14" i="10"/>
  <c r="R14" i="10" s="1"/>
  <c r="Q16" i="10"/>
  <c r="R16" i="10" s="1"/>
  <c r="Q5" i="10"/>
  <c r="R5" i="10" s="1"/>
  <c r="P77" i="10" l="1"/>
  <c r="R77" i="10"/>
  <c r="P83" i="10"/>
  <c r="R83" i="10"/>
  <c r="Q315" i="10"/>
  <c r="R19" i="10"/>
  <c r="P90" i="10"/>
  <c r="R90" i="10"/>
  <c r="P78" i="10"/>
  <c r="S78" i="10"/>
  <c r="I131" i="18"/>
  <c r="I129" i="18"/>
  <c r="K129" i="18" l="1"/>
  <c r="L129" i="18" s="1"/>
  <c r="I158" i="18"/>
  <c r="T16" i="10"/>
  <c r="T14" i="10"/>
  <c r="K93" i="18" l="1"/>
  <c r="L93" i="18" l="1"/>
  <c r="K158" i="18"/>
  <c r="L301" i="10"/>
  <c r="M60" i="12" l="1"/>
  <c r="Q60" i="12" s="1"/>
  <c r="S60" i="12" l="1"/>
  <c r="R60" i="12"/>
  <c r="H52" i="13"/>
  <c r="I52" i="13" l="1"/>
  <c r="P28" i="10"/>
  <c r="G89" i="13" l="1"/>
  <c r="H89" i="13" s="1"/>
  <c r="I89" i="13" l="1"/>
  <c r="G88" i="13" l="1"/>
  <c r="H88" i="13" s="1"/>
  <c r="I88" i="13" s="1"/>
  <c r="G87" i="13"/>
  <c r="H87" i="13" s="1"/>
  <c r="I87" i="13" s="1"/>
  <c r="N10" i="15" l="1"/>
  <c r="Q67" i="16"/>
  <c r="N9" i="15"/>
  <c r="N15" i="15"/>
  <c r="I1" i="10"/>
  <c r="C10" i="15" s="1"/>
  <c r="Q84" i="10"/>
  <c r="R84" i="10" s="1"/>
  <c r="Q134" i="10"/>
  <c r="R134" i="10" s="1"/>
  <c r="Q182" i="10"/>
  <c r="Q183" i="10"/>
  <c r="P5" i="10"/>
  <c r="Q6" i="10"/>
  <c r="R6" i="10" s="1"/>
  <c r="P7" i="10"/>
  <c r="P8" i="10"/>
  <c r="P9" i="10"/>
  <c r="P10" i="10"/>
  <c r="P11" i="10"/>
  <c r="P12" i="10"/>
  <c r="P13" i="10"/>
  <c r="P14" i="10"/>
  <c r="P16" i="10"/>
  <c r="Q17" i="10"/>
  <c r="R17" i="10" s="1"/>
  <c r="Q18" i="10"/>
  <c r="R18" i="10" s="1"/>
  <c r="P19" i="10"/>
  <c r="P20" i="10"/>
  <c r="P21" i="10"/>
  <c r="P22" i="10"/>
  <c r="P23" i="10"/>
  <c r="P24" i="10"/>
  <c r="P25" i="10"/>
  <c r="P26" i="10"/>
  <c r="P27" i="10"/>
  <c r="Q29" i="10"/>
  <c r="R29" i="10" s="1"/>
  <c r="Q30" i="10"/>
  <c r="R30" i="10" s="1"/>
  <c r="P31" i="10"/>
  <c r="P32" i="10"/>
  <c r="P33" i="10"/>
  <c r="P34" i="10"/>
  <c r="P35" i="10"/>
  <c r="P36" i="10"/>
  <c r="P37" i="10"/>
  <c r="P38" i="10"/>
  <c r="P39" i="10"/>
  <c r="P40" i="10"/>
  <c r="Q41" i="10"/>
  <c r="R41" i="10" s="1"/>
  <c r="Q42" i="10"/>
  <c r="R42" i="10" s="1"/>
  <c r="P43" i="10"/>
  <c r="P44" i="10"/>
  <c r="P45" i="10"/>
  <c r="P46" i="10"/>
  <c r="P47" i="10"/>
  <c r="P48" i="10"/>
  <c r="P49" i="10"/>
  <c r="P50" i="10"/>
  <c r="P51" i="10"/>
  <c r="Q52" i="10"/>
  <c r="R52" i="10" s="1"/>
  <c r="Q53" i="10"/>
  <c r="R53" i="10" s="1"/>
  <c r="Q54" i="10"/>
  <c r="R54" i="10" s="1"/>
  <c r="Q55" i="10"/>
  <c r="R55" i="10" s="1"/>
  <c r="Q56" i="10"/>
  <c r="R56" i="10" s="1"/>
  <c r="Q57" i="10"/>
  <c r="R57" i="10" s="1"/>
  <c r="P58" i="10"/>
  <c r="P59" i="10"/>
  <c r="P60" i="10"/>
  <c r="Q61" i="10"/>
  <c r="R61" i="10" s="1"/>
  <c r="Q62" i="10"/>
  <c r="R62" i="10" s="1"/>
  <c r="P63" i="10"/>
  <c r="Q64" i="10"/>
  <c r="R64" i="10" s="1"/>
  <c r="O65" i="10"/>
  <c r="Q65" i="10" s="1"/>
  <c r="R65" i="10" s="1"/>
  <c r="Q66" i="10"/>
  <c r="R66" i="10" s="1"/>
  <c r="P67" i="10"/>
  <c r="P68" i="10"/>
  <c r="P69" i="10"/>
  <c r="P70" i="10"/>
  <c r="P71" i="10"/>
  <c r="P72" i="10"/>
  <c r="Q73" i="10"/>
  <c r="R73" i="10" s="1"/>
  <c r="P74" i="10"/>
  <c r="P75" i="10"/>
  <c r="Q76" i="10"/>
  <c r="R76" i="10" s="1"/>
  <c r="P79" i="10"/>
  <c r="P80" i="10"/>
  <c r="P81" i="10"/>
  <c r="P82" i="10"/>
  <c r="P85" i="10"/>
  <c r="P86" i="10"/>
  <c r="P87" i="10"/>
  <c r="P88" i="10"/>
  <c r="Q89" i="10"/>
  <c r="R89" i="10" s="1"/>
  <c r="P91" i="10"/>
  <c r="P92" i="10"/>
  <c r="P93" i="10"/>
  <c r="P94" i="10"/>
  <c r="P95" i="10"/>
  <c r="P96" i="10"/>
  <c r="P97" i="10"/>
  <c r="P98" i="10"/>
  <c r="Q99" i="10"/>
  <c r="R99" i="10" s="1"/>
  <c r="P100" i="10"/>
  <c r="P101" i="10"/>
  <c r="P102" i="10"/>
  <c r="P103" i="10"/>
  <c r="P104" i="10"/>
  <c r="P105" i="10"/>
  <c r="Q106" i="10"/>
  <c r="R106" i="10" s="1"/>
  <c r="P107" i="10"/>
  <c r="P108" i="10"/>
  <c r="P109" i="10"/>
  <c r="P110" i="10"/>
  <c r="O111" i="10"/>
  <c r="Q111" i="10" s="1"/>
  <c r="R111" i="10" s="1"/>
  <c r="Q112" i="10"/>
  <c r="R112" i="10" s="1"/>
  <c r="Q113" i="10"/>
  <c r="R113" i="10" s="1"/>
  <c r="Q114" i="10"/>
  <c r="R114" i="10" s="1"/>
  <c r="Q115" i="10"/>
  <c r="R115" i="10" s="1"/>
  <c r="Q116" i="10"/>
  <c r="R116" i="10" s="1"/>
  <c r="Q117" i="10"/>
  <c r="R117" i="10" s="1"/>
  <c r="Q118" i="10"/>
  <c r="R118" i="10" s="1"/>
  <c r="Q119" i="10"/>
  <c r="R119" i="10" s="1"/>
  <c r="Q120" i="10"/>
  <c r="R120" i="10" s="1"/>
  <c r="Q121" i="10"/>
  <c r="R121" i="10" s="1"/>
  <c r="Q122" i="10"/>
  <c r="R122" i="10" s="1"/>
  <c r="Q123" i="10"/>
  <c r="R123" i="10" s="1"/>
  <c r="Q124" i="10"/>
  <c r="R124" i="10" s="1"/>
  <c r="Q125" i="10"/>
  <c r="R125" i="10" s="1"/>
  <c r="Q126" i="10"/>
  <c r="R126" i="10" s="1"/>
  <c r="Q127" i="10"/>
  <c r="R127" i="10" s="1"/>
  <c r="Q128" i="10"/>
  <c r="R128" i="10" s="1"/>
  <c r="Q129" i="10"/>
  <c r="R129" i="10" s="1"/>
  <c r="Q130" i="10"/>
  <c r="R130" i="10" s="1"/>
  <c r="Q131" i="10"/>
  <c r="R131" i="10" s="1"/>
  <c r="Q132" i="10"/>
  <c r="R132" i="10" s="1"/>
  <c r="Q133" i="10"/>
  <c r="R133" i="10" s="1"/>
  <c r="Q135" i="10"/>
  <c r="R135" i="10" s="1"/>
  <c r="Q136" i="10"/>
  <c r="R136" i="10" s="1"/>
  <c r="Q137" i="10"/>
  <c r="R137" i="10" s="1"/>
  <c r="Q138" i="10"/>
  <c r="R138" i="10" s="1"/>
  <c r="Q139" i="10"/>
  <c r="R139" i="10" s="1"/>
  <c r="Q140" i="10"/>
  <c r="R140" i="10" s="1"/>
  <c r="Q141" i="10"/>
  <c r="R141" i="10" s="1"/>
  <c r="Q142" i="10"/>
  <c r="R142" i="10" s="1"/>
  <c r="Q143" i="10"/>
  <c r="R143" i="10" s="1"/>
  <c r="Q144" i="10"/>
  <c r="R144" i="10" s="1"/>
  <c r="Q145" i="10"/>
  <c r="R145" i="10" s="1"/>
  <c r="Q146" i="10"/>
  <c r="R146" i="10" s="1"/>
  <c r="Q147" i="10"/>
  <c r="R147" i="10" s="1"/>
  <c r="Q148" i="10"/>
  <c r="R148" i="10" s="1"/>
  <c r="Q149" i="10"/>
  <c r="R149" i="10" s="1"/>
  <c r="Q150" i="10"/>
  <c r="R150" i="10" s="1"/>
  <c r="Q151" i="10"/>
  <c r="R151" i="10" s="1"/>
  <c r="Q152" i="10"/>
  <c r="R152" i="10" s="1"/>
  <c r="Q153" i="10"/>
  <c r="R153" i="10" s="1"/>
  <c r="Q154" i="10"/>
  <c r="R154" i="10" s="1"/>
  <c r="Q155" i="10"/>
  <c r="R155" i="10" s="1"/>
  <c r="Q156" i="10"/>
  <c r="R156" i="10" s="1"/>
  <c r="Q157" i="10"/>
  <c r="R157" i="10" s="1"/>
  <c r="Q158" i="10"/>
  <c r="R158" i="10" s="1"/>
  <c r="Q159" i="10"/>
  <c r="R159" i="10" s="1"/>
  <c r="Q160" i="10"/>
  <c r="R160" i="10" s="1"/>
  <c r="Q161" i="10"/>
  <c r="R161" i="10" s="1"/>
  <c r="Q162" i="10"/>
  <c r="R162" i="10" s="1"/>
  <c r="Q163" i="10"/>
  <c r="R163" i="10" s="1"/>
  <c r="Q164" i="10"/>
  <c r="R164" i="10" s="1"/>
  <c r="Q165" i="10"/>
  <c r="R165" i="10" s="1"/>
  <c r="Q166" i="10"/>
  <c r="R166" i="10" s="1"/>
  <c r="Q168" i="10"/>
  <c r="R168" i="10" s="1"/>
  <c r="Q169" i="10"/>
  <c r="R169" i="10" s="1"/>
  <c r="Q170" i="10"/>
  <c r="R170" i="10" s="1"/>
  <c r="Q171" i="10"/>
  <c r="R171" i="10" s="1"/>
  <c r="Q172" i="10"/>
  <c r="R172" i="10" s="1"/>
  <c r="Q173" i="10"/>
  <c r="R173" i="10" s="1"/>
  <c r="Q174" i="10"/>
  <c r="R174" i="10" s="1"/>
  <c r="Q175" i="10"/>
  <c r="R175" i="10" s="1"/>
  <c r="Q176" i="10"/>
  <c r="R176" i="10" s="1"/>
  <c r="Q177" i="10"/>
  <c r="R177" i="10" s="1"/>
  <c r="Q178" i="10"/>
  <c r="R178" i="10" s="1"/>
  <c r="K26" i="5"/>
  <c r="Q180" i="10"/>
  <c r="R180" i="10" s="1"/>
  <c r="Q181" i="10"/>
  <c r="R181" i="10" s="1"/>
  <c r="Q184" i="10"/>
  <c r="R184" i="10" s="1"/>
  <c r="Q185" i="10"/>
  <c r="R185" i="10" s="1"/>
  <c r="Q186" i="10"/>
  <c r="R186" i="10" s="1"/>
  <c r="Q187" i="10"/>
  <c r="R187" i="10" s="1"/>
  <c r="Q188" i="10"/>
  <c r="R188" i="10" s="1"/>
  <c r="Q189" i="10"/>
  <c r="R189" i="10" s="1"/>
  <c r="Q190" i="10"/>
  <c r="R190" i="10" s="1"/>
  <c r="Q191" i="10"/>
  <c r="R191" i="10" s="1"/>
  <c r="Q192" i="10"/>
  <c r="R192" i="10" s="1"/>
  <c r="Q193" i="10"/>
  <c r="R193" i="10" s="1"/>
  <c r="Q194" i="10"/>
  <c r="R194" i="10" s="1"/>
  <c r="Q195" i="10"/>
  <c r="R195" i="10" s="1"/>
  <c r="Q196" i="10"/>
  <c r="R196" i="10" s="1"/>
  <c r="Q197" i="10"/>
  <c r="R197" i="10" s="1"/>
  <c r="Q198" i="10"/>
  <c r="R198" i="10" s="1"/>
  <c r="Q18" i="5"/>
  <c r="Q200" i="10"/>
  <c r="R200" i="10" s="1"/>
  <c r="Q201" i="10"/>
  <c r="R201" i="10" s="1"/>
  <c r="Q202" i="10"/>
  <c r="R202" i="10" s="1"/>
  <c r="Q203" i="10"/>
  <c r="R203" i="10" s="1"/>
  <c r="Q204" i="10"/>
  <c r="R204" i="10" s="1"/>
  <c r="Q205" i="10"/>
  <c r="R205" i="10" s="1"/>
  <c r="Q206" i="10"/>
  <c r="R206" i="10" s="1"/>
  <c r="Q207" i="10"/>
  <c r="R207" i="10" s="1"/>
  <c r="Q208" i="10"/>
  <c r="R208" i="10" s="1"/>
  <c r="Q209" i="10"/>
  <c r="R209" i="10" s="1"/>
  <c r="Q210" i="10"/>
  <c r="R210" i="10" s="1"/>
  <c r="Q211" i="10"/>
  <c r="R211" i="10" s="1"/>
  <c r="Q212" i="10"/>
  <c r="R212" i="10" s="1"/>
  <c r="Q213" i="10"/>
  <c r="R213" i="10" s="1"/>
  <c r="Q214" i="10"/>
  <c r="R214" i="10" s="1"/>
  <c r="Q215" i="10"/>
  <c r="R215" i="10" s="1"/>
  <c r="Q216" i="10"/>
  <c r="R216" i="10" s="1"/>
  <c r="S10" i="5"/>
  <c r="Q218" i="10"/>
  <c r="R218" i="10" s="1"/>
  <c r="Q219" i="10"/>
  <c r="R219" i="10" s="1"/>
  <c r="Q220" i="10"/>
  <c r="R220" i="10" s="1"/>
  <c r="Q221" i="10"/>
  <c r="R221" i="10" s="1"/>
  <c r="Q222" i="10"/>
  <c r="R222" i="10" s="1"/>
  <c r="Q223" i="10"/>
  <c r="R223" i="10" s="1"/>
  <c r="Q224" i="10"/>
  <c r="R224" i="10" s="1"/>
  <c r="Q225" i="10"/>
  <c r="R225" i="10" s="1"/>
  <c r="Q226" i="10"/>
  <c r="R226" i="10" s="1"/>
  <c r="Q227" i="10"/>
  <c r="R227" i="10" s="1"/>
  <c r="Q228" i="10"/>
  <c r="R228" i="10" s="1"/>
  <c r="Q229" i="10"/>
  <c r="R229" i="10" s="1"/>
  <c r="Q230" i="10"/>
  <c r="R230" i="10" s="1"/>
  <c r="Q231" i="10"/>
  <c r="R231" i="10" s="1"/>
  <c r="Q232" i="10"/>
  <c r="R232" i="10" s="1"/>
  <c r="Q233" i="10"/>
  <c r="R233" i="10" s="1"/>
  <c r="Q234" i="10"/>
  <c r="R234" i="10" s="1"/>
  <c r="Q235" i="10"/>
  <c r="R235" i="10" s="1"/>
  <c r="Q236" i="10"/>
  <c r="R236" i="10" s="1"/>
  <c r="Q237" i="10"/>
  <c r="R237" i="10" s="1"/>
  <c r="Q238" i="10"/>
  <c r="R238" i="10" s="1"/>
  <c r="Q239" i="10"/>
  <c r="R239" i="10" s="1"/>
  <c r="Q240" i="10"/>
  <c r="R240" i="10" s="1"/>
  <c r="Q241" i="10"/>
  <c r="R241" i="10" s="1"/>
  <c r="Q242" i="10"/>
  <c r="R242" i="10" s="1"/>
  <c r="Q243" i="10"/>
  <c r="R243" i="10" s="1"/>
  <c r="Q244" i="10"/>
  <c r="R244" i="10" s="1"/>
  <c r="R245" i="10"/>
  <c r="Q246" i="10"/>
  <c r="R246" i="10" s="1"/>
  <c r="O247" i="10"/>
  <c r="Q247" i="10" s="1"/>
  <c r="R247" i="10" s="1"/>
  <c r="Q248" i="10"/>
  <c r="R248" i="10" s="1"/>
  <c r="Q249" i="10"/>
  <c r="R249" i="10" s="1"/>
  <c r="Q250" i="10"/>
  <c r="R250" i="10" s="1"/>
  <c r="Q251" i="10"/>
  <c r="R251" i="10" s="1"/>
  <c r="Q252" i="10"/>
  <c r="R252" i="10" s="1"/>
  <c r="R253" i="10"/>
  <c r="Q254" i="10"/>
  <c r="R254" i="10" s="1"/>
  <c r="Q255" i="10"/>
  <c r="R255" i="10" s="1"/>
  <c r="Q256" i="10"/>
  <c r="R256" i="10" s="1"/>
  <c r="Q257" i="10"/>
  <c r="R257" i="10" s="1"/>
  <c r="Q258" i="10"/>
  <c r="R258" i="10" s="1"/>
  <c r="R259" i="10"/>
  <c r="Q260" i="10"/>
  <c r="R260" i="10" s="1"/>
  <c r="Q261" i="10"/>
  <c r="R261" i="10" s="1"/>
  <c r="Q262" i="10"/>
  <c r="R262" i="10" s="1"/>
  <c r="Q263" i="10"/>
  <c r="R263" i="10" s="1"/>
  <c r="Q264" i="10"/>
  <c r="R264" i="10" s="1"/>
  <c r="Q265" i="10"/>
  <c r="R265" i="10" s="1"/>
  <c r="Q266" i="10"/>
  <c r="R266" i="10" s="1"/>
  <c r="Q267" i="10"/>
  <c r="R267" i="10" s="1"/>
  <c r="Q268" i="10"/>
  <c r="R268" i="10" s="1"/>
  <c r="Q269" i="10"/>
  <c r="R269" i="10" s="1"/>
  <c r="Q270" i="10"/>
  <c r="R270" i="10" s="1"/>
  <c r="O271" i="10"/>
  <c r="Q271" i="10" s="1"/>
  <c r="R271" i="10" s="1"/>
  <c r="Q272" i="10"/>
  <c r="R272" i="10" s="1"/>
  <c r="Q273" i="10"/>
  <c r="R273" i="10" s="1"/>
  <c r="Q274" i="10"/>
  <c r="R274" i="10" s="1"/>
  <c r="Q275" i="10"/>
  <c r="R275" i="10" s="1"/>
  <c r="Q276" i="10"/>
  <c r="R276" i="10" s="1"/>
  <c r="Q277" i="10"/>
  <c r="R277" i="10" s="1"/>
  <c r="Q278" i="10"/>
  <c r="R278" i="10" s="1"/>
  <c r="Q279" i="10"/>
  <c r="R279" i="10" s="1"/>
  <c r="Z54" i="5"/>
  <c r="Q281" i="10"/>
  <c r="R281" i="10" s="1"/>
  <c r="Q282" i="10"/>
  <c r="R282" i="10" s="1"/>
  <c r="Q283" i="10"/>
  <c r="R283" i="10" s="1"/>
  <c r="Q284" i="10"/>
  <c r="R284" i="10" s="1"/>
  <c r="Q285" i="10"/>
  <c r="R285" i="10" s="1"/>
  <c r="Q286" i="10"/>
  <c r="R286" i="10" s="1"/>
  <c r="Q287" i="10"/>
  <c r="R287" i="10" s="1"/>
  <c r="Q288" i="10"/>
  <c r="R288" i="10" s="1"/>
  <c r="Q289" i="10"/>
  <c r="R289" i="10" s="1"/>
  <c r="Q290" i="10"/>
  <c r="R290" i="10" s="1"/>
  <c r="Q291" i="10"/>
  <c r="R291" i="10" s="1"/>
  <c r="Q292" i="10"/>
  <c r="R292" i="10" s="1"/>
  <c r="Q293" i="10"/>
  <c r="R293" i="10" s="1"/>
  <c r="Q294" i="10"/>
  <c r="R294" i="10" s="1"/>
  <c r="Q295" i="10"/>
  <c r="R295" i="10" s="1"/>
  <c r="Q296" i="10"/>
  <c r="R296" i="10" s="1"/>
  <c r="Q297" i="10"/>
  <c r="R297" i="10" s="1"/>
  <c r="Q298" i="10"/>
  <c r="R298" i="10" s="1"/>
  <c r="Q299" i="10"/>
  <c r="R299" i="10" s="1"/>
  <c r="Q300" i="10"/>
  <c r="R300" i="10" s="1"/>
  <c r="Q301" i="10"/>
  <c r="R301" i="10" s="1"/>
  <c r="Q302" i="10"/>
  <c r="R302" i="10" s="1"/>
  <c r="Q303" i="10"/>
  <c r="R303" i="10" s="1"/>
  <c r="Q304" i="10"/>
  <c r="R304" i="10" s="1"/>
  <c r="Q305" i="10"/>
  <c r="R305" i="10" s="1"/>
  <c r="Q306" i="10"/>
  <c r="R306" i="10" s="1"/>
  <c r="Q307" i="10"/>
  <c r="R307" i="10" s="1"/>
  <c r="Q308" i="10"/>
  <c r="R308" i="10" s="1"/>
  <c r="Q309" i="10"/>
  <c r="R309" i="10" s="1"/>
  <c r="AA26" i="5"/>
  <c r="Q311" i="10"/>
  <c r="R311" i="10" s="1"/>
  <c r="Q312" i="10"/>
  <c r="R312" i="10" s="1"/>
  <c r="L11" i="10"/>
  <c r="I55" i="13"/>
  <c r="I84" i="13"/>
  <c r="I79" i="13"/>
  <c r="E1" i="10"/>
  <c r="E1" i="12"/>
  <c r="H85" i="13"/>
  <c r="K97" i="16"/>
  <c r="D97" i="16"/>
  <c r="K96" i="16"/>
  <c r="D96" i="16"/>
  <c r="K95" i="16"/>
  <c r="AK91" i="16"/>
  <c r="AI91" i="16"/>
  <c r="AH91" i="16"/>
  <c r="AG91" i="16"/>
  <c r="AF91" i="16"/>
  <c r="AD91" i="16"/>
  <c r="AB91" i="16"/>
  <c r="AA91" i="16"/>
  <c r="Z91" i="16"/>
  <c r="U91" i="16"/>
  <c r="T91" i="16"/>
  <c r="S91" i="16"/>
  <c r="R91" i="16"/>
  <c r="Q91" i="16"/>
  <c r="P91" i="16"/>
  <c r="O91" i="16"/>
  <c r="N91" i="16"/>
  <c r="M91" i="16"/>
  <c r="L91" i="16"/>
  <c r="K91" i="16"/>
  <c r="J91" i="16"/>
  <c r="F91" i="16"/>
  <c r="E91" i="16"/>
  <c r="D91" i="16"/>
  <c r="C91" i="16"/>
  <c r="AK90" i="16"/>
  <c r="AI90" i="16"/>
  <c r="AH90" i="16"/>
  <c r="AG90" i="16"/>
  <c r="AF90" i="16"/>
  <c r="AD90" i="16"/>
  <c r="AB90" i="16"/>
  <c r="AA90" i="16"/>
  <c r="Z90" i="16"/>
  <c r="U90" i="16"/>
  <c r="T90" i="16"/>
  <c r="S90" i="16"/>
  <c r="R90" i="16"/>
  <c r="Q90" i="16"/>
  <c r="P90" i="16"/>
  <c r="O90" i="16"/>
  <c r="N90" i="16"/>
  <c r="M90" i="16"/>
  <c r="L90" i="16"/>
  <c r="K90" i="16"/>
  <c r="J90" i="16"/>
  <c r="F90" i="16"/>
  <c r="E90" i="16"/>
  <c r="D90" i="16"/>
  <c r="C90" i="16"/>
  <c r="AK87" i="16"/>
  <c r="AI87" i="16"/>
  <c r="AH87" i="16"/>
  <c r="AD87" i="16"/>
  <c r="AB87" i="16"/>
  <c r="AA87" i="16"/>
  <c r="Z87" i="16"/>
  <c r="U87" i="16"/>
  <c r="T87" i="16"/>
  <c r="S87" i="16"/>
  <c r="R87" i="16"/>
  <c r="Q87" i="16"/>
  <c r="P87" i="16"/>
  <c r="O87" i="16"/>
  <c r="N87" i="16"/>
  <c r="M87" i="16"/>
  <c r="L87" i="16"/>
  <c r="K87" i="16"/>
  <c r="J87" i="16"/>
  <c r="F87" i="16"/>
  <c r="E87" i="16"/>
  <c r="D87" i="16"/>
  <c r="C87" i="16"/>
  <c r="AK86" i="16"/>
  <c r="AI86" i="16"/>
  <c r="AH86" i="16"/>
  <c r="AD86" i="16"/>
  <c r="AB86" i="16"/>
  <c r="AA86" i="16"/>
  <c r="Z86" i="16"/>
  <c r="U86" i="16"/>
  <c r="T86" i="16"/>
  <c r="S86" i="16"/>
  <c r="R86" i="16"/>
  <c r="Q86" i="16"/>
  <c r="P86" i="16"/>
  <c r="O86" i="16"/>
  <c r="N86" i="16"/>
  <c r="M86" i="16"/>
  <c r="L86" i="16"/>
  <c r="K86" i="16"/>
  <c r="J86" i="16"/>
  <c r="F86" i="16"/>
  <c r="E86" i="16"/>
  <c r="D86" i="16"/>
  <c r="C86" i="16"/>
  <c r="U83" i="16"/>
  <c r="T83" i="16"/>
  <c r="S83" i="16"/>
  <c r="R83" i="16"/>
  <c r="Q83" i="16"/>
  <c r="P83" i="16"/>
  <c r="O83" i="16"/>
  <c r="N83" i="16"/>
  <c r="M83" i="16"/>
  <c r="L83" i="16"/>
  <c r="K83" i="16"/>
  <c r="J83" i="16"/>
  <c r="F83" i="16"/>
  <c r="E83" i="16"/>
  <c r="D83" i="16"/>
  <c r="C83" i="16"/>
  <c r="U82" i="16"/>
  <c r="T82" i="16"/>
  <c r="S82" i="16"/>
  <c r="R82" i="16"/>
  <c r="Q82" i="16"/>
  <c r="P82" i="16"/>
  <c r="O82" i="16"/>
  <c r="N82" i="16"/>
  <c r="M82" i="16"/>
  <c r="L82" i="16"/>
  <c r="K82" i="16"/>
  <c r="J82" i="16"/>
  <c r="F82" i="16"/>
  <c r="E82" i="16"/>
  <c r="D82" i="16"/>
  <c r="C82" i="16"/>
  <c r="AJ79" i="16"/>
  <c r="AI79" i="16"/>
  <c r="AH79" i="16"/>
  <c r="AE79" i="16"/>
  <c r="AD79" i="16"/>
  <c r="AB79" i="16"/>
  <c r="AA79" i="16"/>
  <c r="Z79" i="16"/>
  <c r="U79" i="16"/>
  <c r="T79" i="16"/>
  <c r="S79" i="16"/>
  <c r="R79" i="16"/>
  <c r="Q79" i="16"/>
  <c r="P79" i="16"/>
  <c r="O79" i="16"/>
  <c r="N79" i="16"/>
  <c r="M79" i="16"/>
  <c r="L79" i="16"/>
  <c r="K79" i="16"/>
  <c r="J79" i="16"/>
  <c r="F79" i="16"/>
  <c r="E79" i="16"/>
  <c r="D79" i="16"/>
  <c r="C79" i="16"/>
  <c r="AJ78" i="16"/>
  <c r="AI78" i="16"/>
  <c r="AH78" i="16"/>
  <c r="AE78" i="16"/>
  <c r="AD78" i="16"/>
  <c r="AB78" i="16"/>
  <c r="AA78" i="16"/>
  <c r="Z78" i="16"/>
  <c r="U78" i="16"/>
  <c r="T78" i="16"/>
  <c r="S78" i="16"/>
  <c r="R78" i="16"/>
  <c r="Q78" i="16"/>
  <c r="P78" i="16"/>
  <c r="O78" i="16"/>
  <c r="N78" i="16"/>
  <c r="M78" i="16"/>
  <c r="L78" i="16"/>
  <c r="K78" i="16"/>
  <c r="J78" i="16"/>
  <c r="F78" i="16"/>
  <c r="E78" i="16"/>
  <c r="D78" i="16"/>
  <c r="C78" i="16"/>
  <c r="AJ75" i="16"/>
  <c r="AI75" i="16"/>
  <c r="AD75" i="16"/>
  <c r="AB75" i="16"/>
  <c r="AA75" i="16"/>
  <c r="Z75" i="16"/>
  <c r="U75" i="16"/>
  <c r="T75" i="16"/>
  <c r="S75" i="16"/>
  <c r="R75" i="16"/>
  <c r="Q75" i="16"/>
  <c r="P75" i="16"/>
  <c r="O75" i="16"/>
  <c r="N75" i="16"/>
  <c r="M75" i="16"/>
  <c r="L75" i="16"/>
  <c r="K75" i="16"/>
  <c r="J75" i="16"/>
  <c r="F75" i="16"/>
  <c r="E75" i="16"/>
  <c r="D75" i="16"/>
  <c r="C75" i="16"/>
  <c r="AJ74" i="16"/>
  <c r="AI74" i="16"/>
  <c r="AD74" i="16"/>
  <c r="AB74" i="16"/>
  <c r="AA74" i="16"/>
  <c r="Z74" i="16"/>
  <c r="U74" i="16"/>
  <c r="T74" i="16"/>
  <c r="S74" i="16"/>
  <c r="R74" i="16"/>
  <c r="Q74" i="16"/>
  <c r="P74" i="16"/>
  <c r="O74" i="16"/>
  <c r="N74" i="16"/>
  <c r="M74" i="16"/>
  <c r="L74" i="16"/>
  <c r="K74" i="16"/>
  <c r="J74" i="16"/>
  <c r="F74" i="16"/>
  <c r="E74" i="16"/>
  <c r="D74" i="16"/>
  <c r="C74" i="16"/>
  <c r="AJ71" i="16"/>
  <c r="AI71" i="16"/>
  <c r="AH71" i="16"/>
  <c r="AE71" i="16"/>
  <c r="AD71" i="16"/>
  <c r="AB71" i="16"/>
  <c r="AA71" i="16"/>
  <c r="Z71" i="16"/>
  <c r="U71" i="16"/>
  <c r="T71" i="16"/>
  <c r="S71" i="16"/>
  <c r="R71" i="16"/>
  <c r="Q71" i="16"/>
  <c r="P71" i="16"/>
  <c r="O71" i="16"/>
  <c r="N71" i="16"/>
  <c r="M71" i="16"/>
  <c r="L71" i="16"/>
  <c r="K71" i="16"/>
  <c r="J71" i="16"/>
  <c r="F71" i="16"/>
  <c r="E71" i="16"/>
  <c r="D71" i="16"/>
  <c r="C71" i="16"/>
  <c r="AJ70" i="16"/>
  <c r="AI70" i="16"/>
  <c r="AH70" i="16"/>
  <c r="AE70" i="16"/>
  <c r="AD70" i="16"/>
  <c r="AB70" i="16"/>
  <c r="AA70" i="16"/>
  <c r="Z70" i="16"/>
  <c r="U70" i="16"/>
  <c r="T70" i="16"/>
  <c r="S70" i="16"/>
  <c r="R70" i="16"/>
  <c r="Q70" i="16"/>
  <c r="P70" i="16"/>
  <c r="O70" i="16"/>
  <c r="N70" i="16"/>
  <c r="M70" i="16"/>
  <c r="L70" i="16"/>
  <c r="K70" i="16"/>
  <c r="J70" i="16"/>
  <c r="F70" i="16"/>
  <c r="E70" i="16"/>
  <c r="D70" i="16"/>
  <c r="C70" i="16"/>
  <c r="AJ67" i="16"/>
  <c r="AI67" i="16"/>
  <c r="AD67" i="16"/>
  <c r="AB67" i="16"/>
  <c r="AA67" i="16"/>
  <c r="Z67" i="16"/>
  <c r="U67" i="16"/>
  <c r="T67" i="16"/>
  <c r="S67" i="16"/>
  <c r="R67" i="16"/>
  <c r="P67" i="16"/>
  <c r="O67" i="16"/>
  <c r="N67" i="16"/>
  <c r="M67" i="16"/>
  <c r="L67" i="16"/>
  <c r="K67" i="16"/>
  <c r="J67" i="16"/>
  <c r="F67" i="16"/>
  <c r="E67" i="16"/>
  <c r="D67" i="16"/>
  <c r="C67" i="16"/>
  <c r="AJ66" i="16"/>
  <c r="AI66" i="16"/>
  <c r="AD66" i="16"/>
  <c r="AB66" i="16"/>
  <c r="AA66" i="16"/>
  <c r="Z66" i="16"/>
  <c r="U66" i="16"/>
  <c r="T66" i="16"/>
  <c r="S66" i="16"/>
  <c r="R66" i="16"/>
  <c r="Q66" i="16"/>
  <c r="P66" i="16"/>
  <c r="O66" i="16"/>
  <c r="N66" i="16"/>
  <c r="M66" i="16"/>
  <c r="L66" i="16"/>
  <c r="K66" i="16"/>
  <c r="J66" i="16"/>
  <c r="F66" i="16"/>
  <c r="E66" i="16"/>
  <c r="D66" i="16"/>
  <c r="C66" i="16"/>
  <c r="AJ63" i="16"/>
  <c r="AI63" i="16"/>
  <c r="AD63" i="16"/>
  <c r="AB63" i="16"/>
  <c r="AA63" i="16"/>
  <c r="Z63" i="16"/>
  <c r="F63" i="16"/>
  <c r="E63" i="16"/>
  <c r="D63" i="16"/>
  <c r="C63" i="16"/>
  <c r="AJ62" i="16"/>
  <c r="AI62" i="16"/>
  <c r="AD62" i="16"/>
  <c r="AB62" i="16"/>
  <c r="AA62" i="16"/>
  <c r="Z62" i="16"/>
  <c r="U62" i="16"/>
  <c r="T62" i="16"/>
  <c r="S62" i="16"/>
  <c r="R62" i="16"/>
  <c r="O62" i="16"/>
  <c r="N62" i="16"/>
  <c r="M62" i="16"/>
  <c r="L62" i="16"/>
  <c r="K62" i="16"/>
  <c r="J62" i="16"/>
  <c r="F62" i="16"/>
  <c r="E62" i="16"/>
  <c r="D62" i="16"/>
  <c r="C62" i="16"/>
  <c r="AJ59" i="16"/>
  <c r="AB59" i="16"/>
  <c r="AA59" i="16"/>
  <c r="Z59" i="16"/>
  <c r="U59" i="16"/>
  <c r="T59" i="16"/>
  <c r="S59" i="16"/>
  <c r="R59" i="16"/>
  <c r="Q59" i="16"/>
  <c r="P59" i="16"/>
  <c r="O59" i="16"/>
  <c r="N59" i="16"/>
  <c r="M59" i="16"/>
  <c r="L59" i="16"/>
  <c r="K59" i="16"/>
  <c r="J59" i="16"/>
  <c r="F59" i="16"/>
  <c r="E59" i="16"/>
  <c r="D59" i="16"/>
  <c r="C59" i="16"/>
  <c r="AJ58" i="16"/>
  <c r="AB58" i="16"/>
  <c r="AA58" i="16"/>
  <c r="Z58" i="16"/>
  <c r="U58" i="16"/>
  <c r="T58" i="16"/>
  <c r="S58" i="16"/>
  <c r="R58" i="16"/>
  <c r="Q58" i="16"/>
  <c r="P58" i="16"/>
  <c r="O58" i="16"/>
  <c r="N58" i="16"/>
  <c r="M58" i="16"/>
  <c r="L58" i="16"/>
  <c r="K58" i="16"/>
  <c r="J58" i="16"/>
  <c r="F58" i="16"/>
  <c r="E58" i="16"/>
  <c r="D58" i="16"/>
  <c r="C58" i="16"/>
  <c r="AJ55" i="16"/>
  <c r="AI55" i="16"/>
  <c r="AD55" i="16"/>
  <c r="AB55" i="16"/>
  <c r="AA55" i="16"/>
  <c r="Z55" i="16"/>
  <c r="U55" i="16"/>
  <c r="T55" i="16"/>
  <c r="S55" i="16"/>
  <c r="R55" i="16"/>
  <c r="O55" i="16"/>
  <c r="N55" i="16"/>
  <c r="M55" i="16"/>
  <c r="L55" i="16"/>
  <c r="K55" i="16"/>
  <c r="J55" i="16"/>
  <c r="F55" i="16"/>
  <c r="E55" i="16"/>
  <c r="D55" i="16"/>
  <c r="C55" i="16"/>
  <c r="AJ54" i="16"/>
  <c r="AI54" i="16"/>
  <c r="AD54" i="16"/>
  <c r="AB54" i="16"/>
  <c r="AA54" i="16"/>
  <c r="Z54" i="16"/>
  <c r="U54" i="16"/>
  <c r="T54" i="16"/>
  <c r="S54" i="16"/>
  <c r="R54" i="16"/>
  <c r="O54" i="16"/>
  <c r="N54" i="16"/>
  <c r="M54" i="16"/>
  <c r="L54" i="16"/>
  <c r="K54" i="16"/>
  <c r="J54" i="16"/>
  <c r="F54" i="16"/>
  <c r="E54" i="16"/>
  <c r="D54" i="16"/>
  <c r="C54" i="16"/>
  <c r="AK51" i="16"/>
  <c r="AB51" i="16"/>
  <c r="AA51" i="16"/>
  <c r="Z51" i="16"/>
  <c r="U51" i="16"/>
  <c r="T51" i="16"/>
  <c r="S51" i="16"/>
  <c r="R51" i="16"/>
  <c r="Q51" i="16"/>
  <c r="P51" i="16"/>
  <c r="O51" i="16"/>
  <c r="N51" i="16"/>
  <c r="M51" i="16"/>
  <c r="L51" i="16"/>
  <c r="K51" i="16"/>
  <c r="J51" i="16"/>
  <c r="F51" i="16"/>
  <c r="E51" i="16"/>
  <c r="D51" i="16"/>
  <c r="C51" i="16"/>
  <c r="AK50" i="16"/>
  <c r="AB50" i="16"/>
  <c r="AA50" i="16"/>
  <c r="Z50" i="16"/>
  <c r="U50" i="16"/>
  <c r="T50" i="16"/>
  <c r="S50" i="16"/>
  <c r="R50" i="16"/>
  <c r="Q50" i="16"/>
  <c r="P50" i="16"/>
  <c r="O50" i="16"/>
  <c r="N50" i="16"/>
  <c r="M50" i="16"/>
  <c r="L50" i="16"/>
  <c r="K50" i="16"/>
  <c r="J50" i="16"/>
  <c r="F50" i="16"/>
  <c r="E50" i="16"/>
  <c r="D50" i="16"/>
  <c r="C50" i="16"/>
  <c r="AK47" i="16"/>
  <c r="AJ47" i="16"/>
  <c r="AC47" i="16"/>
  <c r="AB47" i="16"/>
  <c r="AA47" i="16"/>
  <c r="Z47" i="16"/>
  <c r="J47" i="16"/>
  <c r="E47" i="16"/>
  <c r="D47" i="16"/>
  <c r="C47" i="16"/>
  <c r="AK46" i="16"/>
  <c r="AJ46" i="16"/>
  <c r="AC46" i="16"/>
  <c r="AB46" i="16"/>
  <c r="AA46" i="16"/>
  <c r="Z46" i="16"/>
  <c r="U46" i="16"/>
  <c r="T46" i="16"/>
  <c r="S46" i="16"/>
  <c r="R46" i="16"/>
  <c r="O46" i="16"/>
  <c r="N46" i="16"/>
  <c r="M46" i="16"/>
  <c r="L46" i="16"/>
  <c r="K46" i="16"/>
  <c r="J46" i="16"/>
  <c r="E46" i="16"/>
  <c r="D46" i="16"/>
  <c r="C46" i="16"/>
  <c r="AK43" i="16"/>
  <c r="AB43" i="16"/>
  <c r="AA43" i="16"/>
  <c r="Z43" i="16"/>
  <c r="U43" i="16"/>
  <c r="T43" i="16"/>
  <c r="S43" i="16"/>
  <c r="R43" i="16"/>
  <c r="Q43" i="16"/>
  <c r="P43" i="16"/>
  <c r="O43" i="16"/>
  <c r="N43" i="16"/>
  <c r="M43" i="16"/>
  <c r="L43" i="16"/>
  <c r="K43" i="16"/>
  <c r="J43" i="16"/>
  <c r="E43" i="16"/>
  <c r="D43" i="16"/>
  <c r="C43" i="16"/>
  <c r="AK42" i="16"/>
  <c r="AB42" i="16"/>
  <c r="AA42" i="16"/>
  <c r="Z42" i="16"/>
  <c r="U42" i="16"/>
  <c r="T42" i="16"/>
  <c r="S42" i="16"/>
  <c r="R42" i="16"/>
  <c r="Q42" i="16"/>
  <c r="P42" i="16"/>
  <c r="O42" i="16"/>
  <c r="N42" i="16"/>
  <c r="M42" i="16"/>
  <c r="L42" i="16"/>
  <c r="K42" i="16"/>
  <c r="J42" i="16"/>
  <c r="E42" i="16"/>
  <c r="D42" i="16"/>
  <c r="C42" i="16"/>
  <c r="AK39" i="16"/>
  <c r="AJ39" i="16"/>
  <c r="AC39" i="16"/>
  <c r="AB39" i="16"/>
  <c r="AA39" i="16"/>
  <c r="Z39" i="16"/>
  <c r="U39" i="16"/>
  <c r="S39" i="16"/>
  <c r="R39" i="16"/>
  <c r="N39" i="16"/>
  <c r="L39" i="16"/>
  <c r="K39" i="16"/>
  <c r="J39" i="16"/>
  <c r="E39" i="16"/>
  <c r="D39" i="16"/>
  <c r="C39" i="16"/>
  <c r="AK38" i="16"/>
  <c r="AJ38" i="16"/>
  <c r="AC38" i="16"/>
  <c r="AB38" i="16"/>
  <c r="AA38" i="16"/>
  <c r="Z38" i="16"/>
  <c r="U38" i="16"/>
  <c r="S38" i="16"/>
  <c r="R38" i="16"/>
  <c r="N38" i="16"/>
  <c r="L38" i="16"/>
  <c r="K38" i="16"/>
  <c r="J38" i="16"/>
  <c r="E38" i="16"/>
  <c r="D38" i="16"/>
  <c r="C38" i="16"/>
  <c r="AB35" i="16"/>
  <c r="AA35" i="16"/>
  <c r="Z35" i="16"/>
  <c r="U35" i="16"/>
  <c r="S35" i="16"/>
  <c r="R35" i="16"/>
  <c r="Q35" i="16"/>
  <c r="P35" i="16"/>
  <c r="N35" i="16"/>
  <c r="L35" i="16"/>
  <c r="K35" i="16"/>
  <c r="J35" i="16"/>
  <c r="E35" i="16"/>
  <c r="D35" i="16"/>
  <c r="C35" i="16"/>
  <c r="AB34" i="16"/>
  <c r="AA34" i="16"/>
  <c r="Z34" i="16"/>
  <c r="U34" i="16"/>
  <c r="S34" i="16"/>
  <c r="R34" i="16"/>
  <c r="Q34" i="16"/>
  <c r="P34" i="16"/>
  <c r="N34" i="16"/>
  <c r="L34" i="16"/>
  <c r="K34" i="16"/>
  <c r="J34" i="16"/>
  <c r="E34" i="16"/>
  <c r="D34" i="16"/>
  <c r="C34" i="16"/>
  <c r="AA31" i="16"/>
  <c r="U31" i="16"/>
  <c r="S31" i="16"/>
  <c r="R31" i="16"/>
  <c r="N31" i="16"/>
  <c r="L31" i="16"/>
  <c r="K31" i="16"/>
  <c r="J31" i="16"/>
  <c r="E31" i="16"/>
  <c r="D31" i="16"/>
  <c r="C31" i="16"/>
  <c r="AA30" i="16"/>
  <c r="U30" i="16"/>
  <c r="S30" i="16"/>
  <c r="R30" i="16"/>
  <c r="N30" i="16"/>
  <c r="L30" i="16"/>
  <c r="K30" i="16"/>
  <c r="J30" i="16"/>
  <c r="E30" i="16"/>
  <c r="D30" i="16"/>
  <c r="C30" i="16"/>
  <c r="AA29" i="16"/>
  <c r="AA27" i="16"/>
  <c r="U27" i="16"/>
  <c r="S27" i="16"/>
  <c r="R27" i="16"/>
  <c r="Q27" i="16"/>
  <c r="P27" i="16"/>
  <c r="N27" i="16"/>
  <c r="L27" i="16"/>
  <c r="K27" i="16"/>
  <c r="J27" i="16"/>
  <c r="D27" i="16"/>
  <c r="C27" i="16"/>
  <c r="AA26" i="16"/>
  <c r="U26" i="16"/>
  <c r="S26" i="16"/>
  <c r="R26" i="16"/>
  <c r="Q26" i="16"/>
  <c r="P26" i="16"/>
  <c r="N26" i="16"/>
  <c r="L26" i="16"/>
  <c r="K26" i="16"/>
  <c r="J26" i="16"/>
  <c r="D26" i="16"/>
  <c r="C26" i="16"/>
  <c r="AA23" i="16"/>
  <c r="U23" i="16"/>
  <c r="S23" i="16"/>
  <c r="R23" i="16"/>
  <c r="N23" i="16"/>
  <c r="L23" i="16"/>
  <c r="K23" i="16"/>
  <c r="J23" i="16"/>
  <c r="D23" i="16"/>
  <c r="C23" i="16"/>
  <c r="AA22" i="16"/>
  <c r="U22" i="16"/>
  <c r="S22" i="16"/>
  <c r="R22" i="16"/>
  <c r="N22" i="16"/>
  <c r="L22" i="16"/>
  <c r="K22" i="16"/>
  <c r="J22" i="16"/>
  <c r="D22" i="16"/>
  <c r="C22" i="16"/>
  <c r="AA19" i="16"/>
  <c r="U19" i="16"/>
  <c r="S19" i="16"/>
  <c r="R19" i="16"/>
  <c r="Q19" i="16"/>
  <c r="P19" i="16"/>
  <c r="N19" i="16"/>
  <c r="L19" i="16"/>
  <c r="K19" i="16"/>
  <c r="J19" i="16"/>
  <c r="D19" i="16"/>
  <c r="C19" i="16"/>
  <c r="AA18" i="16"/>
  <c r="U18" i="16"/>
  <c r="S18" i="16"/>
  <c r="R18" i="16"/>
  <c r="Q18" i="16"/>
  <c r="P18" i="16"/>
  <c r="N18" i="16"/>
  <c r="L18" i="16"/>
  <c r="K18" i="16"/>
  <c r="J18" i="16"/>
  <c r="D18" i="16"/>
  <c r="C18" i="16"/>
  <c r="U15" i="16"/>
  <c r="S15" i="16"/>
  <c r="R15" i="16"/>
  <c r="N15" i="16"/>
  <c r="L15" i="16"/>
  <c r="K15" i="16"/>
  <c r="J15" i="16"/>
  <c r="D15" i="16"/>
  <c r="C15" i="16"/>
  <c r="U14" i="16"/>
  <c r="S14" i="16"/>
  <c r="R14" i="16"/>
  <c r="N14" i="16"/>
  <c r="L14" i="16"/>
  <c r="K14" i="16"/>
  <c r="J14" i="16"/>
  <c r="D14" i="16"/>
  <c r="C14" i="16"/>
  <c r="U11" i="16"/>
  <c r="S11" i="16"/>
  <c r="R11" i="16"/>
  <c r="Q11" i="16"/>
  <c r="P11" i="16"/>
  <c r="N11" i="16"/>
  <c r="L11" i="16"/>
  <c r="K11" i="16"/>
  <c r="J11" i="16"/>
  <c r="D11" i="16"/>
  <c r="C11" i="16"/>
  <c r="U10" i="16"/>
  <c r="S10" i="16"/>
  <c r="R10" i="16"/>
  <c r="Q10" i="16"/>
  <c r="P10" i="16"/>
  <c r="N10" i="16"/>
  <c r="L10" i="16"/>
  <c r="K10" i="16"/>
  <c r="J10" i="16"/>
  <c r="D10" i="16"/>
  <c r="C10" i="16"/>
  <c r="U7" i="16"/>
  <c r="S7" i="16"/>
  <c r="R7" i="16"/>
  <c r="N7" i="16"/>
  <c r="L7" i="16"/>
  <c r="K7" i="16"/>
  <c r="J7" i="16"/>
  <c r="C7" i="16"/>
  <c r="U6" i="16"/>
  <c r="S6" i="16"/>
  <c r="R6" i="16"/>
  <c r="N6" i="16"/>
  <c r="L6" i="16"/>
  <c r="K6" i="16"/>
  <c r="J6" i="16"/>
  <c r="C6" i="16"/>
  <c r="U63" i="5"/>
  <c r="T63" i="5"/>
  <c r="S63" i="5"/>
  <c r="R63" i="5"/>
  <c r="O63" i="5"/>
  <c r="N63" i="5"/>
  <c r="M63" i="5"/>
  <c r="L63" i="5"/>
  <c r="K63" i="5"/>
  <c r="U47" i="5"/>
  <c r="T47" i="5"/>
  <c r="S47" i="5"/>
  <c r="R47" i="5"/>
  <c r="O47" i="5"/>
  <c r="N47" i="5"/>
  <c r="M47" i="5"/>
  <c r="L47" i="5"/>
  <c r="K47" i="5"/>
  <c r="J63" i="5"/>
  <c r="E71" i="5"/>
  <c r="D71" i="5"/>
  <c r="E67" i="5"/>
  <c r="D67" i="5"/>
  <c r="F63" i="5"/>
  <c r="E63" i="5"/>
  <c r="D63" i="5"/>
  <c r="C63" i="5"/>
  <c r="AA29" i="5"/>
  <c r="H73" i="13"/>
  <c r="I73" i="13" s="1"/>
  <c r="H74" i="13"/>
  <c r="I74" i="13" s="1"/>
  <c r="H75" i="13"/>
  <c r="I75" i="13" s="1"/>
  <c r="H76" i="13"/>
  <c r="I76" i="13" s="1"/>
  <c r="H77" i="13"/>
  <c r="I77" i="13" s="1"/>
  <c r="H78" i="13"/>
  <c r="I78" i="13" s="1"/>
  <c r="I80" i="13"/>
  <c r="H81" i="13"/>
  <c r="I81" i="13" s="1"/>
  <c r="H82" i="13"/>
  <c r="I82" i="13" s="1"/>
  <c r="H83" i="13"/>
  <c r="I83" i="13" s="1"/>
  <c r="I72" i="13"/>
  <c r="M31" i="12"/>
  <c r="Q31" i="12" s="1"/>
  <c r="G3" i="6"/>
  <c r="I71" i="13"/>
  <c r="I70" i="13"/>
  <c r="L61" i="12"/>
  <c r="L52" i="12"/>
  <c r="L49" i="12"/>
  <c r="L41" i="12"/>
  <c r="L47" i="12"/>
  <c r="L48" i="12"/>
  <c r="L46" i="12"/>
  <c r="L45" i="12"/>
  <c r="L251" i="10"/>
  <c r="L252" i="10"/>
  <c r="L253" i="10"/>
  <c r="L254" i="10"/>
  <c r="L255" i="10"/>
  <c r="L250" i="10"/>
  <c r="D24" i="15"/>
  <c r="E24" i="15"/>
  <c r="F24" i="15"/>
  <c r="F28" i="15" s="1"/>
  <c r="G24" i="15"/>
  <c r="H24" i="15"/>
  <c r="I24" i="15"/>
  <c r="J24" i="15"/>
  <c r="J28" i="15" s="1"/>
  <c r="K24" i="15"/>
  <c r="K28" i="15" s="1"/>
  <c r="L24" i="15"/>
  <c r="L28" i="15" s="1"/>
  <c r="C24" i="15"/>
  <c r="C28" i="15" s="1"/>
  <c r="C12" i="15"/>
  <c r="I1" i="12"/>
  <c r="C4" i="15" s="1"/>
  <c r="C5" i="15" s="1"/>
  <c r="N3" i="15"/>
  <c r="I28" i="15"/>
  <c r="H28" i="15"/>
  <c r="G28" i="15"/>
  <c r="E28" i="15"/>
  <c r="D28" i="15"/>
  <c r="G1" i="15"/>
  <c r="I69" i="13"/>
  <c r="G68" i="13"/>
  <c r="G69" i="13"/>
  <c r="L310" i="10"/>
  <c r="L308" i="10"/>
  <c r="L307" i="10"/>
  <c r="L306" i="10"/>
  <c r="L305" i="10"/>
  <c r="L304" i="10"/>
  <c r="L303" i="10"/>
  <c r="L302" i="10"/>
  <c r="L300" i="10"/>
  <c r="L299" i="10"/>
  <c r="L298" i="10"/>
  <c r="L297" i="10"/>
  <c r="L296" i="10"/>
  <c r="L289" i="10"/>
  <c r="L287" i="10"/>
  <c r="L286" i="10"/>
  <c r="L285" i="10"/>
  <c r="L281" i="10"/>
  <c r="L280" i="10"/>
  <c r="L279" i="10"/>
  <c r="L278" i="10"/>
  <c r="L277" i="10"/>
  <c r="L276" i="10"/>
  <c r="L275" i="10"/>
  <c r="L273" i="10"/>
  <c r="L272" i="10"/>
  <c r="L270" i="10"/>
  <c r="L269" i="10"/>
  <c r="L268" i="10"/>
  <c r="L267" i="10"/>
  <c r="L265" i="10"/>
  <c r="L264" i="10"/>
  <c r="L263" i="10"/>
  <c r="L249" i="10"/>
  <c r="L248" i="10"/>
  <c r="L246" i="10"/>
  <c r="L244" i="10"/>
  <c r="L243" i="10"/>
  <c r="L242" i="10"/>
  <c r="L241" i="10"/>
  <c r="L240" i="10"/>
  <c r="L239" i="10"/>
  <c r="L238" i="10"/>
  <c r="L237" i="10"/>
  <c r="L236" i="10"/>
  <c r="L235" i="10"/>
  <c r="L234" i="10"/>
  <c r="L233" i="10"/>
  <c r="L232" i="10"/>
  <c r="L229" i="10"/>
  <c r="L227" i="10"/>
  <c r="L226" i="10"/>
  <c r="L225" i="10"/>
  <c r="L224" i="10"/>
  <c r="L223" i="10"/>
  <c r="L222" i="10"/>
  <c r="L221" i="10"/>
  <c r="L220" i="10"/>
  <c r="L219" i="10"/>
  <c r="L218" i="10"/>
  <c r="L217" i="10"/>
  <c r="L215" i="10"/>
  <c r="L214" i="10"/>
  <c r="L213" i="10"/>
  <c r="L212" i="10"/>
  <c r="L210" i="10"/>
  <c r="L209" i="10"/>
  <c r="L208" i="10"/>
  <c r="L206" i="10"/>
  <c r="L205" i="10"/>
  <c r="L204" i="10"/>
  <c r="L203" i="10"/>
  <c r="L202" i="10"/>
  <c r="L201" i="10"/>
  <c r="L199" i="10"/>
  <c r="L198" i="10"/>
  <c r="L197" i="10"/>
  <c r="L196" i="10"/>
  <c r="L195" i="10"/>
  <c r="L194" i="10"/>
  <c r="L193" i="10"/>
  <c r="L192" i="10"/>
  <c r="L190" i="10"/>
  <c r="L189" i="10"/>
  <c r="L188" i="10"/>
  <c r="L185" i="10"/>
  <c r="L181" i="10"/>
  <c r="L180" i="10"/>
  <c r="L177" i="10"/>
  <c r="L176" i="10"/>
  <c r="L174" i="10"/>
  <c r="L173" i="10"/>
  <c r="L172" i="10"/>
  <c r="L170" i="10"/>
  <c r="L169" i="10"/>
  <c r="L164" i="10"/>
  <c r="L163" i="10"/>
  <c r="L161" i="10"/>
  <c r="L160" i="10"/>
  <c r="L156" i="10"/>
  <c r="L154" i="10"/>
  <c r="L153" i="10"/>
  <c r="L152" i="10"/>
  <c r="L150" i="10"/>
  <c r="L148" i="10"/>
  <c r="L147" i="10"/>
  <c r="L146" i="10"/>
  <c r="L145" i="10"/>
  <c r="L142" i="10"/>
  <c r="L141" i="10"/>
  <c r="L140" i="10"/>
  <c r="L139" i="10"/>
  <c r="L138" i="10"/>
  <c r="L137" i="10"/>
  <c r="L136" i="10"/>
  <c r="L135" i="10"/>
  <c r="L134" i="10"/>
  <c r="L131" i="10"/>
  <c r="L130" i="10"/>
  <c r="L128" i="10"/>
  <c r="L127" i="10"/>
  <c r="L125" i="10"/>
  <c r="L124" i="10"/>
  <c r="L123" i="10"/>
  <c r="L120" i="10"/>
  <c r="L119" i="10"/>
  <c r="L118" i="10"/>
  <c r="L117" i="10"/>
  <c r="L116" i="10"/>
  <c r="L115" i="10"/>
  <c r="L114" i="10"/>
  <c r="L113" i="10"/>
  <c r="L110" i="10"/>
  <c r="L109" i="10"/>
  <c r="L108" i="10"/>
  <c r="L105" i="10"/>
  <c r="L103" i="10"/>
  <c r="L102" i="10"/>
  <c r="L101" i="10"/>
  <c r="L100" i="10"/>
  <c r="L98" i="10"/>
  <c r="L97" i="10"/>
  <c r="L96" i="10"/>
  <c r="L95" i="10"/>
  <c r="L94" i="10"/>
  <c r="L93" i="10"/>
  <c r="L92" i="10"/>
  <c r="L91" i="10"/>
  <c r="L88" i="10"/>
  <c r="L87" i="10"/>
  <c r="L86" i="10"/>
  <c r="L85" i="10"/>
  <c r="L82" i="10"/>
  <c r="L81" i="10"/>
  <c r="L80" i="10"/>
  <c r="L79" i="10"/>
  <c r="L75" i="10"/>
  <c r="L74" i="10"/>
  <c r="L72" i="10"/>
  <c r="L71" i="10"/>
  <c r="L70" i="10"/>
  <c r="L69" i="10"/>
  <c r="L68" i="10"/>
  <c r="L67" i="10"/>
  <c r="L63" i="10"/>
  <c r="L60" i="10"/>
  <c r="L59" i="10"/>
  <c r="L58" i="10"/>
  <c r="L51" i="10"/>
  <c r="L50" i="10"/>
  <c r="L49" i="10"/>
  <c r="L48" i="10"/>
  <c r="L47" i="10"/>
  <c r="L46" i="10"/>
  <c r="L45" i="10"/>
  <c r="L44" i="10"/>
  <c r="L43" i="10"/>
  <c r="L40" i="10"/>
  <c r="L39" i="10"/>
  <c r="L38" i="10"/>
  <c r="L37" i="10"/>
  <c r="L36" i="10"/>
  <c r="L35" i="10"/>
  <c r="L34" i="10"/>
  <c r="L33" i="10"/>
  <c r="L32" i="10"/>
  <c r="L31" i="10"/>
  <c r="L28" i="10"/>
  <c r="L27" i="10"/>
  <c r="L26" i="10"/>
  <c r="L25" i="10"/>
  <c r="L24" i="10"/>
  <c r="L23" i="10"/>
  <c r="L22" i="10"/>
  <c r="L21" i="10"/>
  <c r="L20" i="10"/>
  <c r="L19" i="10"/>
  <c r="L14" i="10"/>
  <c r="L13" i="10"/>
  <c r="L12" i="10"/>
  <c r="L10" i="10"/>
  <c r="L9" i="10"/>
  <c r="L8" i="10"/>
  <c r="L7" i="10"/>
  <c r="L5" i="10"/>
  <c r="AB42" i="5"/>
  <c r="L63" i="12"/>
  <c r="L53" i="12"/>
  <c r="L24" i="12"/>
  <c r="M24" i="12" s="1"/>
  <c r="Q24" i="12" s="1"/>
  <c r="R24" i="12" s="1"/>
  <c r="L23" i="12"/>
  <c r="L22" i="12"/>
  <c r="L20" i="12"/>
  <c r="M20" i="12" s="1"/>
  <c r="F78" i="5" s="1"/>
  <c r="L16" i="12"/>
  <c r="M16" i="12" s="1"/>
  <c r="Q16" i="12" s="1"/>
  <c r="R16" i="12" s="1"/>
  <c r="L12" i="12"/>
  <c r="L11" i="12"/>
  <c r="L8" i="12"/>
  <c r="M8" i="12" s="1"/>
  <c r="F90" i="5" s="1"/>
  <c r="M56" i="12"/>
  <c r="D38" i="5" s="1"/>
  <c r="M57" i="12"/>
  <c r="E38" i="5" s="1"/>
  <c r="M58" i="12"/>
  <c r="C34" i="5" s="1"/>
  <c r="M59" i="12"/>
  <c r="D34" i="5" s="1"/>
  <c r="E34" i="5"/>
  <c r="M55" i="12"/>
  <c r="Q55" i="12" s="1"/>
  <c r="M40" i="12"/>
  <c r="F58" i="5" s="1"/>
  <c r="M39" i="12"/>
  <c r="Q39" i="12" s="1"/>
  <c r="M38" i="12"/>
  <c r="Q38" i="12" s="1"/>
  <c r="M37" i="12"/>
  <c r="M36" i="12"/>
  <c r="Q36" i="12" s="1"/>
  <c r="M34" i="12"/>
  <c r="Q34" i="12" s="1"/>
  <c r="R34" i="12" s="1"/>
  <c r="M27" i="12"/>
  <c r="Q27" i="12" s="1"/>
  <c r="M26" i="12"/>
  <c r="D70" i="5" s="1"/>
  <c r="I68" i="13"/>
  <c r="AE74" i="12"/>
  <c r="C6" i="15" s="1"/>
  <c r="I67" i="13"/>
  <c r="G67" i="13"/>
  <c r="G65" i="13"/>
  <c r="I65" i="13"/>
  <c r="G64" i="13"/>
  <c r="I64" i="13"/>
  <c r="I63" i="13"/>
  <c r="G63" i="13"/>
  <c r="I58" i="13"/>
  <c r="I59" i="13"/>
  <c r="I60" i="13"/>
  <c r="I61" i="13"/>
  <c r="G59" i="13"/>
  <c r="G61" i="13"/>
  <c r="G58" i="13"/>
  <c r="F67" i="5"/>
  <c r="C67" i="5"/>
  <c r="C71" i="5"/>
  <c r="F71" i="5"/>
  <c r="J47" i="5"/>
  <c r="J51" i="5"/>
  <c r="I57" i="13"/>
  <c r="G57" i="13"/>
  <c r="I51" i="13"/>
  <c r="I53" i="13"/>
  <c r="I54" i="13"/>
  <c r="I50" i="13"/>
  <c r="G54" i="13"/>
  <c r="G51" i="13"/>
  <c r="G53" i="13"/>
  <c r="G50" i="13"/>
  <c r="I49" i="13"/>
  <c r="G49" i="13"/>
  <c r="I48" i="13"/>
  <c r="G48" i="13"/>
  <c r="I46" i="13"/>
  <c r="G46" i="13"/>
  <c r="AE1" i="10"/>
  <c r="L151" i="10"/>
  <c r="G45" i="13"/>
  <c r="G44" i="13"/>
  <c r="G43" i="13"/>
  <c r="G41" i="13"/>
  <c r="G40" i="13"/>
  <c r="G39" i="13"/>
  <c r="G38" i="13"/>
  <c r="G35" i="13"/>
  <c r="G34" i="13"/>
  <c r="G33" i="13"/>
  <c r="G32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5" i="13"/>
  <c r="G37" i="13"/>
  <c r="G36" i="13"/>
  <c r="G31" i="13"/>
  <c r="S2" i="13"/>
  <c r="G6" i="13"/>
  <c r="G7" i="13"/>
  <c r="G8" i="13"/>
  <c r="G9" i="13"/>
  <c r="G10" i="13"/>
  <c r="G11" i="13"/>
  <c r="G12" i="13"/>
  <c r="G13" i="13"/>
  <c r="G14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5" i="13"/>
  <c r="M62" i="12"/>
  <c r="D30" i="5" s="1"/>
  <c r="O42" i="12"/>
  <c r="Q42" i="12" s="1"/>
  <c r="O15" i="12"/>
  <c r="Q15" i="12" s="1"/>
  <c r="O10" i="12"/>
  <c r="E39" i="5"/>
  <c r="D39" i="5"/>
  <c r="C39" i="5"/>
  <c r="E35" i="5"/>
  <c r="D35" i="5"/>
  <c r="C35" i="5"/>
  <c r="E31" i="5"/>
  <c r="D31" i="5"/>
  <c r="C31" i="5"/>
  <c r="D27" i="5"/>
  <c r="C27" i="5"/>
  <c r="D23" i="5"/>
  <c r="C23" i="5"/>
  <c r="C7" i="5"/>
  <c r="D11" i="5"/>
  <c r="C11" i="5"/>
  <c r="D19" i="5"/>
  <c r="C19" i="5"/>
  <c r="D15" i="5"/>
  <c r="C15" i="5"/>
  <c r="C14" i="5"/>
  <c r="U7" i="5"/>
  <c r="S7" i="5"/>
  <c r="R7" i="5"/>
  <c r="N7" i="5"/>
  <c r="L7" i="5"/>
  <c r="K7" i="5"/>
  <c r="J7" i="5"/>
  <c r="U23" i="5"/>
  <c r="S23" i="5"/>
  <c r="R23" i="5"/>
  <c r="N23" i="5"/>
  <c r="L23" i="5"/>
  <c r="K23" i="5"/>
  <c r="J23" i="5"/>
  <c r="U31" i="5"/>
  <c r="S31" i="5"/>
  <c r="R31" i="5"/>
  <c r="N31" i="5"/>
  <c r="L31" i="5"/>
  <c r="K31" i="5"/>
  <c r="J31" i="5"/>
  <c r="U39" i="5"/>
  <c r="S39" i="5"/>
  <c r="R39" i="5"/>
  <c r="N39" i="5"/>
  <c r="L39" i="5"/>
  <c r="K39" i="5"/>
  <c r="J39" i="5"/>
  <c r="N15" i="5"/>
  <c r="L15" i="5"/>
  <c r="U11" i="5"/>
  <c r="S11" i="5"/>
  <c r="R11" i="5"/>
  <c r="Q11" i="5"/>
  <c r="N11" i="5"/>
  <c r="L11" i="5"/>
  <c r="K11" i="5"/>
  <c r="J11" i="5"/>
  <c r="AA19" i="5"/>
  <c r="AA23" i="5"/>
  <c r="AA27" i="5"/>
  <c r="AA31" i="5"/>
  <c r="AB35" i="5"/>
  <c r="AA35" i="5"/>
  <c r="Z35" i="5"/>
  <c r="AK39" i="5"/>
  <c r="AJ39" i="5"/>
  <c r="AC39" i="5"/>
  <c r="AB39" i="5"/>
  <c r="AA39" i="5"/>
  <c r="Z39" i="5"/>
  <c r="AK43" i="5"/>
  <c r="AB43" i="5"/>
  <c r="AA43" i="5"/>
  <c r="Z43" i="5"/>
  <c r="AK47" i="5"/>
  <c r="AJ47" i="5"/>
  <c r="AC47" i="5"/>
  <c r="AB47" i="5"/>
  <c r="AA47" i="5"/>
  <c r="Z47" i="5"/>
  <c r="AK51" i="5"/>
  <c r="AB51" i="5"/>
  <c r="AA51" i="5"/>
  <c r="Z51" i="5"/>
  <c r="AJ55" i="5"/>
  <c r="AI55" i="5"/>
  <c r="AD55" i="5"/>
  <c r="AB55" i="5"/>
  <c r="AA55" i="5"/>
  <c r="Z55" i="5"/>
  <c r="AJ59" i="5"/>
  <c r="AB59" i="5"/>
  <c r="AA59" i="5"/>
  <c r="Z59" i="5"/>
  <c r="AJ63" i="5"/>
  <c r="AI63" i="5"/>
  <c r="AD63" i="5"/>
  <c r="AB63" i="5"/>
  <c r="AA63" i="5"/>
  <c r="Z63" i="5"/>
  <c r="AJ67" i="5"/>
  <c r="AI67" i="5"/>
  <c r="AD67" i="5"/>
  <c r="AB67" i="5"/>
  <c r="AA67" i="5"/>
  <c r="Z67" i="5"/>
  <c r="AJ71" i="5"/>
  <c r="AI71" i="5"/>
  <c r="AH71" i="5"/>
  <c r="AE71" i="5"/>
  <c r="AD71" i="5"/>
  <c r="AB71" i="5"/>
  <c r="AA71" i="5"/>
  <c r="Z71" i="5"/>
  <c r="AJ75" i="5"/>
  <c r="AI75" i="5"/>
  <c r="AD75" i="5"/>
  <c r="AB75" i="5"/>
  <c r="AA75" i="5"/>
  <c r="Z75" i="5"/>
  <c r="AJ79" i="5"/>
  <c r="AI79" i="5"/>
  <c r="AH79" i="5"/>
  <c r="AE79" i="5"/>
  <c r="AD79" i="5"/>
  <c r="AB79" i="5"/>
  <c r="AA79" i="5"/>
  <c r="Z79" i="5"/>
  <c r="AK87" i="5"/>
  <c r="AI87" i="5"/>
  <c r="AH87" i="5"/>
  <c r="AD87" i="5"/>
  <c r="AB87" i="5"/>
  <c r="AA87" i="5"/>
  <c r="Z87" i="5"/>
  <c r="AK91" i="5"/>
  <c r="AI91" i="5"/>
  <c r="AH91" i="5"/>
  <c r="AG91" i="5"/>
  <c r="AF91" i="5"/>
  <c r="AD91" i="5"/>
  <c r="AB91" i="5"/>
  <c r="AA91" i="5"/>
  <c r="Z91" i="5"/>
  <c r="AA18" i="5"/>
  <c r="AA22" i="5"/>
  <c r="AA30" i="5"/>
  <c r="AB34" i="5"/>
  <c r="AA34" i="5"/>
  <c r="Z34" i="5"/>
  <c r="AB50" i="5"/>
  <c r="AD54" i="5"/>
  <c r="AB54" i="5"/>
  <c r="AA62" i="5"/>
  <c r="AJ66" i="5"/>
  <c r="AI66" i="5"/>
  <c r="AD66" i="5"/>
  <c r="AB66" i="5"/>
  <c r="AA66" i="5"/>
  <c r="Z66" i="5"/>
  <c r="AI70" i="5"/>
  <c r="AE70" i="5"/>
  <c r="AB70" i="5"/>
  <c r="AJ74" i="5"/>
  <c r="AI74" i="5"/>
  <c r="AD74" i="5"/>
  <c r="AB74" i="5"/>
  <c r="AA74" i="5"/>
  <c r="Z74" i="5"/>
  <c r="AH78" i="5"/>
  <c r="AK86" i="5"/>
  <c r="AG90" i="5"/>
  <c r="AF90" i="5"/>
  <c r="AB90" i="5"/>
  <c r="R10" i="5"/>
  <c r="K10" i="5"/>
  <c r="R14" i="5"/>
  <c r="R18" i="5"/>
  <c r="J22" i="5"/>
  <c r="R26" i="5"/>
  <c r="L26" i="5"/>
  <c r="N34" i="5"/>
  <c r="N38" i="5"/>
  <c r="L38" i="5"/>
  <c r="R42" i="5"/>
  <c r="P42" i="5"/>
  <c r="K42" i="5"/>
  <c r="J46" i="5"/>
  <c r="U50" i="5"/>
  <c r="K50" i="5"/>
  <c r="J50" i="5"/>
  <c r="K54" i="5"/>
  <c r="J54" i="5"/>
  <c r="Q58" i="5"/>
  <c r="J58" i="5"/>
  <c r="K62" i="5"/>
  <c r="J62" i="5"/>
  <c r="Q66" i="5"/>
  <c r="P66" i="5"/>
  <c r="K66" i="5"/>
  <c r="J66" i="5"/>
  <c r="U70" i="5"/>
  <c r="R70" i="5"/>
  <c r="K70" i="5"/>
  <c r="J70" i="5"/>
  <c r="U74" i="5"/>
  <c r="S74" i="5"/>
  <c r="R74" i="5"/>
  <c r="N74" i="5"/>
  <c r="M74" i="5"/>
  <c r="L74" i="5"/>
  <c r="K74" i="5"/>
  <c r="J74" i="5"/>
  <c r="U78" i="5"/>
  <c r="K78" i="5"/>
  <c r="J78" i="5"/>
  <c r="K82" i="5"/>
  <c r="J82" i="5"/>
  <c r="K86" i="5"/>
  <c r="J86" i="5"/>
  <c r="C6" i="5"/>
  <c r="D10" i="5"/>
  <c r="C10" i="5"/>
  <c r="D14" i="5"/>
  <c r="D18" i="5"/>
  <c r="C18" i="5"/>
  <c r="D22" i="5"/>
  <c r="C22" i="5"/>
  <c r="D26" i="5"/>
  <c r="C26" i="5"/>
  <c r="E30" i="5"/>
  <c r="C30" i="5"/>
  <c r="E42" i="5"/>
  <c r="D42" i="5"/>
  <c r="C42" i="5"/>
  <c r="E46" i="5"/>
  <c r="D46" i="5"/>
  <c r="C46" i="5"/>
  <c r="F50" i="5"/>
  <c r="E50" i="5"/>
  <c r="D50" i="5"/>
  <c r="C50" i="5"/>
  <c r="F54" i="5"/>
  <c r="E54" i="5"/>
  <c r="D54" i="5"/>
  <c r="C54" i="5"/>
  <c r="E62" i="5"/>
  <c r="C62" i="5"/>
  <c r="F66" i="5"/>
  <c r="D66" i="5"/>
  <c r="C66" i="5"/>
  <c r="F70" i="5"/>
  <c r="C70" i="5"/>
  <c r="E74" i="5"/>
  <c r="D74" i="5"/>
  <c r="C74" i="5"/>
  <c r="E78" i="5"/>
  <c r="D78" i="5"/>
  <c r="C78" i="5"/>
  <c r="E82" i="5"/>
  <c r="D82" i="5"/>
  <c r="C82" i="5"/>
  <c r="E86" i="5"/>
  <c r="D86" i="5"/>
  <c r="C86" i="5"/>
  <c r="E90" i="5"/>
  <c r="D90" i="5"/>
  <c r="C90" i="5"/>
  <c r="U15" i="5"/>
  <c r="S15" i="5"/>
  <c r="R15" i="5"/>
  <c r="K15" i="5"/>
  <c r="J15" i="5"/>
  <c r="U19" i="5"/>
  <c r="S19" i="5"/>
  <c r="R19" i="5"/>
  <c r="Q19" i="5"/>
  <c r="P19" i="5"/>
  <c r="N19" i="5"/>
  <c r="L19" i="5"/>
  <c r="K19" i="5"/>
  <c r="J19" i="5"/>
  <c r="U27" i="5"/>
  <c r="S27" i="5"/>
  <c r="R27" i="5"/>
  <c r="Q27" i="5"/>
  <c r="P27" i="5"/>
  <c r="N27" i="5"/>
  <c r="L27" i="5"/>
  <c r="K27" i="5"/>
  <c r="J27" i="5"/>
  <c r="U35" i="5"/>
  <c r="S35" i="5"/>
  <c r="R35" i="5"/>
  <c r="Q35" i="5"/>
  <c r="P35" i="5"/>
  <c r="N35" i="5"/>
  <c r="L35" i="5"/>
  <c r="K35" i="5"/>
  <c r="J35" i="5"/>
  <c r="U43" i="5"/>
  <c r="T43" i="5"/>
  <c r="S43" i="5"/>
  <c r="R43" i="5"/>
  <c r="Q43" i="5"/>
  <c r="P43" i="5"/>
  <c r="O43" i="5"/>
  <c r="N43" i="5"/>
  <c r="M43" i="5"/>
  <c r="L43" i="5"/>
  <c r="K43" i="5"/>
  <c r="J43" i="5"/>
  <c r="U51" i="5"/>
  <c r="T51" i="5"/>
  <c r="S51" i="5"/>
  <c r="R51" i="5"/>
  <c r="Q51" i="5"/>
  <c r="P51" i="5"/>
  <c r="O51" i="5"/>
  <c r="N51" i="5"/>
  <c r="M51" i="5"/>
  <c r="L51" i="5"/>
  <c r="K51" i="5"/>
  <c r="U55" i="5"/>
  <c r="T55" i="5"/>
  <c r="S55" i="5"/>
  <c r="R55" i="5"/>
  <c r="O55" i="5"/>
  <c r="N55" i="5"/>
  <c r="M55" i="5"/>
  <c r="L55" i="5"/>
  <c r="K55" i="5"/>
  <c r="J55" i="5"/>
  <c r="U59" i="5"/>
  <c r="T59" i="5"/>
  <c r="S59" i="5"/>
  <c r="R59" i="5"/>
  <c r="Q59" i="5"/>
  <c r="P59" i="5"/>
  <c r="O59" i="5"/>
  <c r="N59" i="5"/>
  <c r="M59" i="5"/>
  <c r="L59" i="5"/>
  <c r="K59" i="5"/>
  <c r="J59" i="5"/>
  <c r="U67" i="5"/>
  <c r="T67" i="5"/>
  <c r="S67" i="5"/>
  <c r="R67" i="5"/>
  <c r="Q67" i="5"/>
  <c r="P67" i="5"/>
  <c r="O67" i="5"/>
  <c r="N67" i="5"/>
  <c r="M67" i="5"/>
  <c r="L67" i="5"/>
  <c r="K67" i="5"/>
  <c r="J67" i="5"/>
  <c r="U71" i="5"/>
  <c r="T71" i="5"/>
  <c r="S71" i="5"/>
  <c r="R71" i="5"/>
  <c r="Q71" i="5"/>
  <c r="P71" i="5"/>
  <c r="O71" i="5"/>
  <c r="N71" i="5"/>
  <c r="M71" i="5"/>
  <c r="L71" i="5"/>
  <c r="K71" i="5"/>
  <c r="J71" i="5"/>
  <c r="U75" i="5"/>
  <c r="T75" i="5"/>
  <c r="S75" i="5"/>
  <c r="R75" i="5"/>
  <c r="Q75" i="5"/>
  <c r="P75" i="5"/>
  <c r="O75" i="5"/>
  <c r="N75" i="5"/>
  <c r="M75" i="5"/>
  <c r="L75" i="5"/>
  <c r="K75" i="5"/>
  <c r="J75" i="5"/>
  <c r="U79" i="5"/>
  <c r="T79" i="5"/>
  <c r="S79" i="5"/>
  <c r="R79" i="5"/>
  <c r="Q79" i="5"/>
  <c r="P79" i="5"/>
  <c r="O79" i="5"/>
  <c r="N79" i="5"/>
  <c r="M79" i="5"/>
  <c r="L79" i="5"/>
  <c r="K79" i="5"/>
  <c r="J79" i="5"/>
  <c r="U83" i="5"/>
  <c r="T83" i="5"/>
  <c r="S83" i="5"/>
  <c r="R83" i="5"/>
  <c r="Q83" i="5"/>
  <c r="P83" i="5"/>
  <c r="O83" i="5"/>
  <c r="N83" i="5"/>
  <c r="M83" i="5"/>
  <c r="L83" i="5"/>
  <c r="K83" i="5"/>
  <c r="J83" i="5"/>
  <c r="U87" i="5"/>
  <c r="T87" i="5"/>
  <c r="S87" i="5"/>
  <c r="R87" i="5"/>
  <c r="Q87" i="5"/>
  <c r="P87" i="5"/>
  <c r="O87" i="5"/>
  <c r="N87" i="5"/>
  <c r="M87" i="5"/>
  <c r="L87" i="5"/>
  <c r="K87" i="5"/>
  <c r="J87" i="5"/>
  <c r="U91" i="5"/>
  <c r="T91" i="5"/>
  <c r="S91" i="5"/>
  <c r="R91" i="5"/>
  <c r="Q91" i="5"/>
  <c r="P91" i="5"/>
  <c r="O91" i="5"/>
  <c r="N91" i="5"/>
  <c r="M91" i="5"/>
  <c r="L91" i="5"/>
  <c r="K91" i="5"/>
  <c r="J91" i="5"/>
  <c r="E43" i="5"/>
  <c r="D43" i="5"/>
  <c r="C43" i="5"/>
  <c r="E47" i="5"/>
  <c r="D47" i="5"/>
  <c r="C47" i="5"/>
  <c r="F51" i="5"/>
  <c r="E51" i="5"/>
  <c r="D51" i="5"/>
  <c r="C51" i="5"/>
  <c r="F55" i="5"/>
  <c r="E55" i="5"/>
  <c r="D55" i="5"/>
  <c r="C55" i="5"/>
  <c r="F59" i="5"/>
  <c r="E59" i="5"/>
  <c r="D59" i="5"/>
  <c r="C59" i="5"/>
  <c r="F75" i="5"/>
  <c r="E75" i="5"/>
  <c r="D75" i="5"/>
  <c r="C75" i="5"/>
  <c r="F79" i="5"/>
  <c r="E79" i="5"/>
  <c r="D79" i="5"/>
  <c r="C79" i="5"/>
  <c r="F83" i="5"/>
  <c r="E83" i="5"/>
  <c r="D83" i="5"/>
  <c r="C83" i="5"/>
  <c r="F87" i="5"/>
  <c r="E87" i="5"/>
  <c r="D87" i="5"/>
  <c r="C87" i="5"/>
  <c r="F91" i="5"/>
  <c r="E91" i="5"/>
  <c r="D91" i="5"/>
  <c r="C91" i="5"/>
  <c r="Q6" i="12"/>
  <c r="Q7" i="12"/>
  <c r="R7" i="12" s="1"/>
  <c r="Q9" i="12"/>
  <c r="Q11" i="12"/>
  <c r="R11" i="12" s="1"/>
  <c r="Q13" i="12"/>
  <c r="Q14" i="12"/>
  <c r="Q17" i="12"/>
  <c r="Q18" i="12"/>
  <c r="Q19" i="12"/>
  <c r="R19" i="12" s="1"/>
  <c r="Q21" i="12"/>
  <c r="Q22" i="12"/>
  <c r="R22" i="12" s="1"/>
  <c r="Q23" i="12"/>
  <c r="Q28" i="12"/>
  <c r="Q30" i="12"/>
  <c r="Q32" i="12"/>
  <c r="Q33" i="12"/>
  <c r="Q35" i="12"/>
  <c r="Q41" i="12"/>
  <c r="R41" i="12" s="1"/>
  <c r="Q43" i="12"/>
  <c r="R43" i="12" s="1"/>
  <c r="Q44" i="12"/>
  <c r="R45" i="12"/>
  <c r="R46" i="12"/>
  <c r="Q47" i="12"/>
  <c r="R47" i="12" s="1"/>
  <c r="Q48" i="12"/>
  <c r="R48" i="12" s="1"/>
  <c r="Q49" i="12"/>
  <c r="R49" i="12" s="1"/>
  <c r="Q50" i="12"/>
  <c r="R50" i="12" s="1"/>
  <c r="Q51" i="12"/>
  <c r="R51" i="12" s="1"/>
  <c r="Q52" i="12"/>
  <c r="R52" i="12" s="1"/>
  <c r="Q53" i="12"/>
  <c r="R53" i="12" s="1"/>
  <c r="Q61" i="12"/>
  <c r="R61" i="12" s="1"/>
  <c r="Q63" i="12"/>
  <c r="R63" i="12" s="1"/>
  <c r="Q64" i="12"/>
  <c r="R64" i="12" s="1"/>
  <c r="Q65" i="12"/>
  <c r="R65" i="12" s="1"/>
  <c r="Q66" i="12"/>
  <c r="R66" i="12" s="1"/>
  <c r="Q67" i="12"/>
  <c r="R67" i="12" s="1"/>
  <c r="Q68" i="12"/>
  <c r="R68" i="12" s="1"/>
  <c r="Q69" i="12"/>
  <c r="R69" i="12" s="1"/>
  <c r="Q71" i="12"/>
  <c r="R71" i="12" s="1"/>
  <c r="Q74" i="12"/>
  <c r="Q5" i="12"/>
  <c r="W26" i="7"/>
  <c r="X26" i="7"/>
  <c r="M26" i="7"/>
  <c r="N26" i="7"/>
  <c r="O26" i="7"/>
  <c r="P26" i="7"/>
  <c r="Q26" i="7"/>
  <c r="R26" i="7"/>
  <c r="S26" i="7"/>
  <c r="T26" i="7"/>
  <c r="U26" i="7"/>
  <c r="V26" i="7"/>
  <c r="N17" i="7"/>
  <c r="N16" i="7"/>
  <c r="N15" i="7"/>
  <c r="H15" i="7"/>
  <c r="H17" i="7"/>
  <c r="C12" i="7"/>
  <c r="C18" i="7"/>
  <c r="C16" i="7"/>
  <c r="C17" i="7" s="1"/>
  <c r="E17" i="7" s="1"/>
  <c r="N3" i="7"/>
  <c r="C26" i="7"/>
  <c r="D26" i="7"/>
  <c r="E26" i="7"/>
  <c r="F26" i="7"/>
  <c r="G26" i="7"/>
  <c r="H26" i="7"/>
  <c r="I26" i="7"/>
  <c r="J26" i="7"/>
  <c r="K26" i="7"/>
  <c r="L26" i="7"/>
  <c r="G1" i="7"/>
  <c r="H16" i="7"/>
  <c r="E18" i="7"/>
  <c r="C4" i="7"/>
  <c r="C5" i="7" s="1"/>
  <c r="E5" i="7" s="1"/>
  <c r="G15" i="13"/>
  <c r="P11" i="5"/>
  <c r="N9" i="7"/>
  <c r="N11" i="7"/>
  <c r="N10" i="7"/>
  <c r="G60" i="13"/>
  <c r="I62" i="13"/>
  <c r="G62" i="13"/>
  <c r="H66" i="13"/>
  <c r="U86" i="5"/>
  <c r="Q199" i="10"/>
  <c r="R199" i="10" s="1"/>
  <c r="E4" i="7" l="1"/>
  <c r="E16" i="7"/>
  <c r="S182" i="10"/>
  <c r="R182" i="10"/>
  <c r="S183" i="10"/>
  <c r="R183" i="10"/>
  <c r="I66" i="13"/>
  <c r="H104" i="13"/>
  <c r="H2" i="13"/>
  <c r="N4" i="15"/>
  <c r="N16" i="15" s="1"/>
  <c r="E4" i="15"/>
  <c r="Q10" i="12"/>
  <c r="C58" i="5"/>
  <c r="Q37" i="12"/>
  <c r="Q86" i="5"/>
  <c r="F82" i="5"/>
  <c r="F74" i="5"/>
  <c r="M12" i="12"/>
  <c r="F86" i="5" s="1"/>
  <c r="T1" i="12"/>
  <c r="H5" i="7" s="1"/>
  <c r="Q20" i="12"/>
  <c r="R20" i="12" s="1"/>
  <c r="Q8" i="12"/>
  <c r="R8" i="12" s="1"/>
  <c r="M82" i="5"/>
  <c r="Q78" i="5"/>
  <c r="T62" i="5"/>
  <c r="U34" i="5"/>
  <c r="R50" i="5"/>
  <c r="L54" i="5"/>
  <c r="M70" i="5"/>
  <c r="M90" i="5"/>
  <c r="Q70" i="5"/>
  <c r="O86" i="5"/>
  <c r="S90" i="5"/>
  <c r="K90" i="5"/>
  <c r="O78" i="5"/>
  <c r="J90" i="5"/>
  <c r="Q313" i="10"/>
  <c r="N30" i="5"/>
  <c r="AH90" i="5"/>
  <c r="M42" i="5"/>
  <c r="S17" i="7"/>
  <c r="M66" i="5"/>
  <c r="U90" i="5"/>
  <c r="O46" i="5"/>
  <c r="K22" i="5"/>
  <c r="U82" i="5"/>
  <c r="L162" i="10"/>
  <c r="K14" i="5"/>
  <c r="R82" i="5"/>
  <c r="M58" i="5"/>
  <c r="U58" i="5"/>
  <c r="N86" i="5"/>
  <c r="R90" i="5"/>
  <c r="N78" i="5"/>
  <c r="S54" i="5"/>
  <c r="S66" i="5"/>
  <c r="S22" i="5"/>
  <c r="M78" i="5"/>
  <c r="M86" i="5"/>
  <c r="Q26" i="5"/>
  <c r="AI86" i="5"/>
  <c r="R66" i="5"/>
  <c r="R54" i="5"/>
  <c r="Q74" i="5"/>
  <c r="N50" i="5"/>
  <c r="AI78" i="5"/>
  <c r="N66" i="5"/>
  <c r="N90" i="5"/>
  <c r="L58" i="5"/>
  <c r="S6" i="5"/>
  <c r="Z42" i="5"/>
  <c r="P34" i="5"/>
  <c r="S14" i="5"/>
  <c r="Q42" i="5"/>
  <c r="T58" i="5"/>
  <c r="N62" i="5"/>
  <c r="U46" i="5"/>
  <c r="Q82" i="5"/>
  <c r="Q90" i="5"/>
  <c r="R78" i="5"/>
  <c r="N82" i="5"/>
  <c r="D101" i="16"/>
  <c r="S34" i="5"/>
  <c r="N46" i="5"/>
  <c r="AJ62" i="5"/>
  <c r="S62" i="5"/>
  <c r="T42" i="5"/>
  <c r="O58" i="5"/>
  <c r="Q50" i="5"/>
  <c r="U30" i="5"/>
  <c r="AA90" i="5"/>
  <c r="Z86" i="5"/>
  <c r="AK42" i="5"/>
  <c r="AH86" i="5"/>
  <c r="L66" i="5"/>
  <c r="P70" i="5"/>
  <c r="J6" i="5"/>
  <c r="K18" i="5"/>
  <c r="AA78" i="5"/>
  <c r="U66" i="5"/>
  <c r="J14" i="5"/>
  <c r="L42" i="5"/>
  <c r="U38" i="5"/>
  <c r="U54" i="5"/>
  <c r="AA46" i="5"/>
  <c r="AD70" i="5"/>
  <c r="D98" i="16"/>
  <c r="Q26" i="12"/>
  <c r="AA50" i="5"/>
  <c r="M62" i="5"/>
  <c r="T70" i="5"/>
  <c r="M50" i="5"/>
  <c r="K58" i="5"/>
  <c r="L30" i="5"/>
  <c r="L70" i="5"/>
  <c r="T46" i="5"/>
  <c r="AJ58" i="5"/>
  <c r="N26" i="5"/>
  <c r="S58" i="5"/>
  <c r="AJ70" i="5"/>
  <c r="R6" i="5"/>
  <c r="O54" i="5"/>
  <c r="Q10" i="5"/>
  <c r="AC38" i="5"/>
  <c r="R22" i="5"/>
  <c r="AA86" i="5"/>
  <c r="L10" i="5"/>
  <c r="K6" i="5"/>
  <c r="L18" i="5"/>
  <c r="J34" i="5"/>
  <c r="U42" i="5"/>
  <c r="R86" i="5"/>
  <c r="P58" i="5"/>
  <c r="AB78" i="5"/>
  <c r="I85" i="13"/>
  <c r="Z46" i="5"/>
  <c r="J42" i="5"/>
  <c r="N70" i="5"/>
  <c r="U14" i="5"/>
  <c r="O62" i="5"/>
  <c r="S82" i="5"/>
  <c r="L143" i="10"/>
  <c r="Z62" i="5"/>
  <c r="Z50" i="5"/>
  <c r="L274" i="10"/>
  <c r="AJ46" i="5"/>
  <c r="AI62" i="5"/>
  <c r="AB58" i="5"/>
  <c r="Q179" i="10"/>
  <c r="R179" i="10" s="1"/>
  <c r="S86" i="5"/>
  <c r="O82" i="5"/>
  <c r="S78" i="5"/>
  <c r="M54" i="5"/>
  <c r="O74" i="5"/>
  <c r="L6" i="5"/>
  <c r="O90" i="5"/>
  <c r="L284" i="10"/>
  <c r="AB86" i="5"/>
  <c r="N42" i="5"/>
  <c r="Z58" i="5"/>
  <c r="U62" i="5"/>
  <c r="AI54" i="5"/>
  <c r="Z38" i="5"/>
  <c r="N10" i="5"/>
  <c r="K46" i="5"/>
  <c r="N18" i="5"/>
  <c r="AB46" i="5"/>
  <c r="K38" i="5"/>
  <c r="L34" i="5"/>
  <c r="S46" i="5"/>
  <c r="U10" i="5"/>
  <c r="Z78" i="5"/>
  <c r="Q62" i="12"/>
  <c r="E6" i="15"/>
  <c r="AK90" i="5"/>
  <c r="L50" i="5"/>
  <c r="Z90" i="5"/>
  <c r="K30" i="5"/>
  <c r="AA38" i="5"/>
  <c r="P10" i="5"/>
  <c r="AA54" i="5"/>
  <c r="M46" i="5"/>
  <c r="R34" i="5"/>
  <c r="S30" i="5"/>
  <c r="AE78" i="5"/>
  <c r="N54" i="5"/>
  <c r="N22" i="5"/>
  <c r="AK38" i="5"/>
  <c r="O70" i="5"/>
  <c r="P18" i="5"/>
  <c r="AC46" i="5"/>
  <c r="AD86" i="5"/>
  <c r="AA42" i="5"/>
  <c r="U18" i="5"/>
  <c r="P50" i="5"/>
  <c r="S38" i="5"/>
  <c r="O42" i="5"/>
  <c r="AA70" i="5"/>
  <c r="S42" i="5"/>
  <c r="T50" i="5"/>
  <c r="L86" i="5"/>
  <c r="T86" i="5"/>
  <c r="AJ38" i="5"/>
  <c r="AJ54" i="5"/>
  <c r="N14" i="5"/>
  <c r="AH70" i="5"/>
  <c r="L168" i="10"/>
  <c r="AD62" i="5"/>
  <c r="AJ78" i="5"/>
  <c r="S70" i="5"/>
  <c r="AA58" i="5"/>
  <c r="N6" i="5"/>
  <c r="AK50" i="5"/>
  <c r="J18" i="5"/>
  <c r="L90" i="5"/>
  <c r="J10" i="5"/>
  <c r="AD78" i="5"/>
  <c r="J30" i="5"/>
  <c r="L171" i="10"/>
  <c r="T82" i="5"/>
  <c r="Q280" i="10"/>
  <c r="R280" i="10" s="1"/>
  <c r="L46" i="5"/>
  <c r="O50" i="5"/>
  <c r="U6" i="5"/>
  <c r="K34" i="5"/>
  <c r="J38" i="5"/>
  <c r="L62" i="5"/>
  <c r="P26" i="5"/>
  <c r="Q34" i="5"/>
  <c r="AI90" i="5"/>
  <c r="R38" i="5"/>
  <c r="L82" i="5"/>
  <c r="T74" i="5"/>
  <c r="P16" i="7"/>
  <c r="T90" i="5"/>
  <c r="Q217" i="10"/>
  <c r="R217" i="10" s="1"/>
  <c r="AD90" i="5"/>
  <c r="P78" i="5"/>
  <c r="N58" i="5"/>
  <c r="R62" i="5"/>
  <c r="S18" i="5"/>
  <c r="R46" i="5"/>
  <c r="L78" i="5"/>
  <c r="P82" i="5"/>
  <c r="AB38" i="5"/>
  <c r="R30" i="5"/>
  <c r="P86" i="5"/>
  <c r="T66" i="5"/>
  <c r="Q310" i="10"/>
  <c r="R310" i="10" s="1"/>
  <c r="AB62" i="5"/>
  <c r="S26" i="5"/>
  <c r="O66" i="5"/>
  <c r="U22" i="5"/>
  <c r="R58" i="5"/>
  <c r="L22" i="5"/>
  <c r="L245" i="10"/>
  <c r="L14" i="5"/>
  <c r="T78" i="5"/>
  <c r="P90" i="5"/>
  <c r="P74" i="5"/>
  <c r="S50" i="5"/>
  <c r="L175" i="10"/>
  <c r="T54" i="5"/>
  <c r="N11" i="15"/>
  <c r="P11" i="15" s="1"/>
  <c r="E70" i="5"/>
  <c r="U26" i="5"/>
  <c r="K98" i="16"/>
  <c r="E66" i="5"/>
  <c r="P10" i="15"/>
  <c r="C10" i="7"/>
  <c r="C11" i="7" s="1"/>
  <c r="E11" i="7" s="1"/>
  <c r="P11" i="7"/>
  <c r="P17" i="7"/>
  <c r="T1" i="10"/>
  <c r="D62" i="5"/>
  <c r="Z70" i="5"/>
  <c r="AK46" i="5"/>
  <c r="Q40" i="12"/>
  <c r="F62" i="5"/>
  <c r="J26" i="5"/>
  <c r="C38" i="5"/>
  <c r="Q57" i="12"/>
  <c r="Q58" i="12"/>
  <c r="R58" i="12" s="1"/>
  <c r="D58" i="5"/>
  <c r="C6" i="7"/>
  <c r="E6" i="7" s="1"/>
  <c r="E5" i="15"/>
  <c r="Q56" i="12"/>
  <c r="P10" i="7"/>
  <c r="S16" i="7"/>
  <c r="V1" i="10"/>
  <c r="S15" i="7"/>
  <c r="C11" i="15"/>
  <c r="E10" i="15"/>
  <c r="E12" i="15"/>
  <c r="E58" i="5"/>
  <c r="Q59" i="12"/>
  <c r="R59" i="12" s="1"/>
  <c r="R1" i="10" l="1"/>
  <c r="H5" i="15"/>
  <c r="Q12" i="12"/>
  <c r="H11" i="15"/>
  <c r="H10" i="15"/>
  <c r="M1" i="10"/>
  <c r="H9" i="7" s="1"/>
  <c r="N5" i="7"/>
  <c r="P5" i="7" s="1"/>
  <c r="Q1" i="10"/>
  <c r="H10" i="7" s="1"/>
  <c r="N4" i="7"/>
  <c r="P4" i="7" s="1"/>
  <c r="S11" i="7"/>
  <c r="E10" i="7"/>
  <c r="E12" i="7"/>
  <c r="H11" i="7"/>
  <c r="S5" i="7" s="1"/>
  <c r="S9" i="15"/>
  <c r="S10" i="15"/>
  <c r="N5" i="15"/>
  <c r="P5" i="15" s="1"/>
  <c r="E11" i="15"/>
  <c r="P4" i="15"/>
  <c r="Q1" i="12" l="1"/>
  <c r="S10" i="7" s="1"/>
  <c r="R12" i="12"/>
  <c r="R1" i="12" s="1"/>
  <c r="H4" i="15"/>
  <c r="H3" i="15" s="1"/>
  <c r="M1" i="12"/>
  <c r="H3" i="7" s="1"/>
  <c r="S3" i="7" s="1"/>
  <c r="S15" i="15"/>
  <c r="S5" i="15"/>
  <c r="H9" i="15"/>
  <c r="S11" i="15"/>
  <c r="P16" i="15"/>
  <c r="N17" i="15"/>
  <c r="P17" i="15" s="1"/>
  <c r="H4" i="7" l="1"/>
  <c r="S4" i="7" s="1"/>
  <c r="S9" i="7"/>
  <c r="S4" i="15"/>
  <c r="S16" i="15" s="1"/>
  <c r="S17" i="15" s="1"/>
  <c r="S3" i="15"/>
  <c r="I94" i="13" l="1"/>
  <c r="I2" i="13" s="1"/>
  <c r="G94" i="13"/>
  <c r="G2" i="13" l="1"/>
  <c r="G104" i="13"/>
  <c r="J142" i="18"/>
  <c r="J99" i="18"/>
  <c r="J114" i="18"/>
  <c r="J104" i="18"/>
  <c r="J111" i="18"/>
  <c r="J98" i="18"/>
  <c r="J116" i="18"/>
  <c r="J102" i="18"/>
  <c r="J95" i="18"/>
  <c r="J158" i="18" s="1"/>
  <c r="J138" i="18"/>
  <c r="J117" i="18"/>
  <c r="J156" i="18"/>
  <c r="J139" i="18"/>
  <c r="J105" i="18"/>
  <c r="J110" i="18"/>
  <c r="J113" i="18"/>
  <c r="J119" i="18"/>
  <c r="J96" i="18"/>
  <c r="J109" i="18"/>
  <c r="J155" i="18"/>
  <c r="J140" i="18"/>
  <c r="J112" i="18"/>
  <c r="J101" i="18"/>
  <c r="J106" i="18"/>
  <c r="J97" i="18"/>
  <c r="J118" i="18"/>
  <c r="J143" i="18"/>
  <c r="J103" i="18"/>
  <c r="J120" i="18"/>
  <c r="J108" i="18"/>
  <c r="J100" i="18"/>
  <c r="J137" i="18"/>
  <c r="J115" i="18"/>
  <c r="J121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Vimonrat Saekhow</author>
  </authors>
  <commentList>
    <comment ref="B7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 xml:space="preserve">Vimonrat Saekhow23/06/19ย้ายห้องไป B0209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Vimonrat Saekhow</author>
  </authors>
  <commentList>
    <comment ref="B13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Vimonrat Saekhow:</t>
        </r>
        <r>
          <rPr>
            <sz val="9"/>
            <color indexed="81"/>
            <rFont val="Tahoma"/>
            <family val="2"/>
          </rPr>
          <t xml:space="preserve">
ย้ายห้องมาจาก A0203
</t>
        </r>
      </text>
    </comment>
    <comment ref="J50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Vimonrat Saekhow:4/10/2019 Thai-D แจ้งยกเลิกในระบบ</t>
        </r>
      </text>
    </comment>
    <comment ref="B311" authorId="0" shapeId="0" xr:uid="{00000000-0006-0000-0700-000003000000}">
      <text>
        <r>
          <rPr>
            <b/>
            <sz val="9"/>
            <color indexed="81"/>
            <rFont val="Tahoma"/>
            <family val="2"/>
          </rPr>
          <t xml:space="preserve">Vimonrat Saekhow:พี่แอน แจ้งให้ Thai-D ขาย 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Vimonrat Saekhow</author>
  </authors>
  <commentList>
    <comment ref="D93" authorId="0" shapeId="0" xr:uid="{00000000-0006-0000-0D00-000001000000}">
      <text>
        <r>
          <rPr>
            <b/>
            <sz val="9"/>
            <color indexed="81"/>
            <rFont val="Tahoma"/>
            <family val="2"/>
          </rPr>
          <t>Vimonrat Saekhow:</t>
        </r>
        <r>
          <rPr>
            <sz val="9"/>
            <color indexed="81"/>
            <rFont val="Tahoma"/>
            <family val="2"/>
          </rPr>
          <t xml:space="preserve">
ย้ายจากห้อง A0203
</t>
        </r>
      </text>
    </comment>
    <comment ref="D94" authorId="0" shapeId="0" xr:uid="{00000000-0006-0000-0D00-000002000000}">
      <text>
        <r>
          <rPr>
            <b/>
            <sz val="9"/>
            <color indexed="81"/>
            <rFont val="Tahoma"/>
            <family val="2"/>
          </rPr>
          <t>Vimonrat Saekhow:</t>
        </r>
        <r>
          <rPr>
            <sz val="9"/>
            <color indexed="81"/>
            <rFont val="Tahoma"/>
            <family val="2"/>
          </rPr>
          <t xml:space="preserve">
จองไปเดือน May เปลี่ยนชื่อลูกค้าจองใหม่ June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Vimonrat Saekhow</author>
  </authors>
  <commentList>
    <comment ref="F93" authorId="0" shapeId="0" xr:uid="{00000000-0006-0000-0F00-000001000000}">
      <text>
        <r>
          <rPr>
            <b/>
            <sz val="9"/>
            <color indexed="81"/>
            <rFont val="Tahoma"/>
            <family val="2"/>
          </rPr>
          <t>Vimonrat Saekhow:</t>
        </r>
        <r>
          <rPr>
            <sz val="9"/>
            <color indexed="81"/>
            <rFont val="Tahoma"/>
            <family val="2"/>
          </rPr>
          <t xml:space="preserve">
ย้ายจากห้อง A0203
</t>
        </r>
      </text>
    </comment>
    <comment ref="F94" authorId="0" shapeId="0" xr:uid="{00000000-0006-0000-0F00-000002000000}">
      <text>
        <r>
          <rPr>
            <b/>
            <sz val="9"/>
            <color indexed="81"/>
            <rFont val="Tahoma"/>
            <family val="2"/>
          </rPr>
          <t>Vimonrat Saekhow:</t>
        </r>
        <r>
          <rPr>
            <sz val="9"/>
            <color indexed="81"/>
            <rFont val="Tahoma"/>
            <family val="2"/>
          </rPr>
          <t xml:space="preserve">
จองไปเดือน May เปลี่ยนชื่อลูกค้าจองใหม่ June
</t>
        </r>
      </text>
    </comment>
  </commentList>
</comments>
</file>

<file path=xl/sharedStrings.xml><?xml version="1.0" encoding="utf-8"?>
<sst xmlns="http://schemas.openxmlformats.org/spreadsheetml/2006/main" count="23691" uniqueCount="1046">
  <si>
    <t>-</t>
  </si>
  <si>
    <t>Tower C</t>
  </si>
  <si>
    <t>Floor 8</t>
  </si>
  <si>
    <t>Sold</t>
  </si>
  <si>
    <t>Floor 7</t>
  </si>
  <si>
    <t>Floor 6</t>
  </si>
  <si>
    <t>Floor 5</t>
  </si>
  <si>
    <t>Floor 4</t>
  </si>
  <si>
    <t>Floor 3</t>
  </si>
  <si>
    <t>Floor 2</t>
  </si>
  <si>
    <t>วันที่</t>
  </si>
  <si>
    <t>ชื่อ - นามสกุล</t>
  </si>
  <si>
    <t>ห้องเก่า</t>
  </si>
  <si>
    <t>ราคาห้องเก่า</t>
  </si>
  <si>
    <t>ห้องใหม่</t>
  </si>
  <si>
    <t>ราคาห้องใหม่</t>
  </si>
  <si>
    <t>โปรโมชั่นห้องเก่า</t>
  </si>
  <si>
    <t>โปรโมชั่นห้องใหม่</t>
  </si>
  <si>
    <t>ข้อมูลห้องเก่า</t>
  </si>
  <si>
    <t>ข้อมูลห้องใหม่</t>
  </si>
  <si>
    <t>ขนาด</t>
  </si>
  <si>
    <t>Tower A</t>
  </si>
  <si>
    <t>Tower B</t>
  </si>
  <si>
    <t>Lock</t>
  </si>
  <si>
    <t>Total Units</t>
  </si>
  <si>
    <t>Units</t>
  </si>
  <si>
    <t>Remain</t>
  </si>
  <si>
    <t>Sign contract</t>
  </si>
  <si>
    <t>Transfer</t>
  </si>
  <si>
    <t>May</t>
  </si>
  <si>
    <t>Jun</t>
  </si>
  <si>
    <t>Jul</t>
  </si>
  <si>
    <t>Aug</t>
  </si>
  <si>
    <t>Sep</t>
  </si>
  <si>
    <t>Oct</t>
  </si>
  <si>
    <t>Nov</t>
  </si>
  <si>
    <t>Dec</t>
  </si>
  <si>
    <t>Mar</t>
  </si>
  <si>
    <t>Apr</t>
  </si>
  <si>
    <t>Total sold</t>
  </si>
  <si>
    <t>Cancel</t>
  </si>
  <si>
    <t>Net Sold</t>
  </si>
  <si>
    <t xml:space="preserve">    </t>
  </si>
  <si>
    <t>TOWER</t>
  </si>
  <si>
    <t>Unit</t>
  </si>
  <si>
    <t>Area</t>
  </si>
  <si>
    <t>Status</t>
  </si>
  <si>
    <t>Sold date</t>
  </si>
  <si>
    <t>จอง</t>
  </si>
  <si>
    <t>ทำสัญญา</t>
  </si>
  <si>
    <t>วันทำสัญญา</t>
  </si>
  <si>
    <t>เบอร์โทรศัพท์</t>
  </si>
  <si>
    <t>e-mail</t>
  </si>
  <si>
    <t>สื่อ</t>
  </si>
  <si>
    <t>วัตถุประสงค์ในการซื้อ</t>
  </si>
  <si>
    <t>ชื่อผู้ขาย</t>
  </si>
  <si>
    <t>ชื่อผู้ขายร่วม</t>
  </si>
  <si>
    <t>หมายเหตุ 1</t>
  </si>
  <si>
    <t>หมายเหตุ 2</t>
  </si>
  <si>
    <t>จำนวนเงิน</t>
  </si>
  <si>
    <t>วันจอง</t>
  </si>
  <si>
    <t>วันจ่ายสัญญา</t>
  </si>
  <si>
    <t>วันเซ้นต์จริง</t>
  </si>
  <si>
    <t>วันนัดเซ้นต์</t>
  </si>
  <si>
    <t>Date</t>
  </si>
  <si>
    <t xml:space="preserve">Tower A </t>
  </si>
  <si>
    <t>นางสาวเมลดา  อุทา</t>
  </si>
  <si>
    <t>chaqe</t>
  </si>
  <si>
    <t>Size</t>
  </si>
  <si>
    <t>No.</t>
  </si>
  <si>
    <t>Value</t>
  </si>
  <si>
    <t>Baht</t>
  </si>
  <si>
    <t>Total Project Value</t>
  </si>
  <si>
    <t>Forecast</t>
  </si>
  <si>
    <t>Actual</t>
  </si>
  <si>
    <t>Tower</t>
  </si>
  <si>
    <t>Name - Surname</t>
  </si>
  <si>
    <t>วันที่จอง</t>
  </si>
  <si>
    <t>เหตุผลที่ยกเลิก</t>
  </si>
  <si>
    <t>ประเภทการยกเลิก</t>
  </si>
  <si>
    <t>พนักงานขาย
ที่รับเรื่องยกเลิก</t>
  </si>
  <si>
    <t>นางสาวพรพิมล  เห็นชอบ</t>
  </si>
  <si>
    <t>Name</t>
  </si>
  <si>
    <t>Total Sold</t>
  </si>
  <si>
    <t>Total Remaining</t>
  </si>
  <si>
    <t>Total Project</t>
  </si>
  <si>
    <t>Credit</t>
  </si>
  <si>
    <t>Cash</t>
  </si>
  <si>
    <t>Base Price</t>
  </si>
  <si>
    <t>Net Value</t>
  </si>
  <si>
    <t>Asking Price</t>
  </si>
  <si>
    <t>Net Price</t>
  </si>
  <si>
    <t>Discount</t>
  </si>
  <si>
    <t>Promotion</t>
  </si>
  <si>
    <t>Total 592 Unit</t>
  </si>
  <si>
    <t>อยู่เอง</t>
  </si>
  <si>
    <t>Floor</t>
  </si>
  <si>
    <t>นางสาวนวภัสร์  อัครัชเพชรเลิศ</t>
  </si>
  <si>
    <t>กำหนดโอน</t>
  </si>
  <si>
    <t>Team</t>
  </si>
  <si>
    <t>วันทำสัญญา
(เดือน/วันที/ค.ศ.)</t>
  </si>
  <si>
    <t>ลงทุนขายต่อ</t>
  </si>
  <si>
    <t>ไม่ให้ข้อมูล</t>
  </si>
  <si>
    <t>Detail
สอบถามจากลูกค้า</t>
  </si>
  <si>
    <t>Tel</t>
  </si>
  <si>
    <t>Chang Name  No.2 (Owner)</t>
  </si>
  <si>
    <t>Chang Name  No.1  (Owner)</t>
  </si>
  <si>
    <t>MF
ใส่สี แดง</t>
  </si>
  <si>
    <t>MF
ใส่สีแดง</t>
  </si>
  <si>
    <t xml:space="preserve"> </t>
  </si>
  <si>
    <t>ป้ายหน้าโครงการ</t>
  </si>
  <si>
    <t>Sale ขาย</t>
  </si>
  <si>
    <t>Units.</t>
  </si>
  <si>
    <t>Total Foreign</t>
  </si>
  <si>
    <t>Foreign Sold</t>
  </si>
  <si>
    <t>Foreign Remaining</t>
  </si>
  <si>
    <t>Total In House</t>
  </si>
  <si>
    <t>In House Sold</t>
  </si>
  <si>
    <t>In House Remaining</t>
  </si>
  <si>
    <t>นางสาวศุภนางค์  ศิตีสาร</t>
  </si>
  <si>
    <t>วลิสรณัฐฏ์  กัลปิยะภัณฑ์</t>
  </si>
  <si>
    <t>Jan</t>
  </si>
  <si>
    <t>Feb</t>
  </si>
  <si>
    <t>ฝ่ายกฎหมาย</t>
  </si>
  <si>
    <t>Date Booking</t>
  </si>
  <si>
    <t>Customer</t>
  </si>
  <si>
    <t>Price</t>
  </si>
  <si>
    <t>Media</t>
  </si>
  <si>
    <t>Sales Stock Impression Ekkamai as of</t>
  </si>
  <si>
    <t>A0201</t>
  </si>
  <si>
    <t>A0202</t>
  </si>
  <si>
    <t>A0203</t>
  </si>
  <si>
    <t>A0204</t>
  </si>
  <si>
    <t>A0301</t>
  </si>
  <si>
    <t>A0302</t>
  </si>
  <si>
    <t>A0303</t>
  </si>
  <si>
    <t>A0304</t>
  </si>
  <si>
    <t>A0401</t>
  </si>
  <si>
    <t>A0402</t>
  </si>
  <si>
    <t>A0403</t>
  </si>
  <si>
    <t>A0404</t>
  </si>
  <si>
    <t>A0501</t>
  </si>
  <si>
    <t>A0502</t>
  </si>
  <si>
    <t>A0503</t>
  </si>
  <si>
    <t>A0504</t>
  </si>
  <si>
    <t>A0601</t>
  </si>
  <si>
    <t>A0602</t>
  </si>
  <si>
    <t>A0603</t>
  </si>
  <si>
    <t>A0604</t>
  </si>
  <si>
    <t>A0701</t>
  </si>
  <si>
    <t>A0702</t>
  </si>
  <si>
    <t>A0703</t>
  </si>
  <si>
    <t>A0704</t>
  </si>
  <si>
    <t>A0801</t>
  </si>
  <si>
    <t>A0802</t>
  </si>
  <si>
    <t>A0803</t>
  </si>
  <si>
    <t>A0804</t>
  </si>
  <si>
    <t>A0901</t>
  </si>
  <si>
    <t>A0902</t>
  </si>
  <si>
    <t>A0903</t>
  </si>
  <si>
    <t>A0904</t>
  </si>
  <si>
    <t>A1001</t>
  </si>
  <si>
    <t>A1002</t>
  </si>
  <si>
    <t>A1003</t>
  </si>
  <si>
    <t>A1004</t>
  </si>
  <si>
    <t>A1101</t>
  </si>
  <si>
    <t>A1102</t>
  </si>
  <si>
    <t>A1103</t>
  </si>
  <si>
    <t>A1104</t>
  </si>
  <si>
    <t>A1201</t>
  </si>
  <si>
    <t>A1202</t>
  </si>
  <si>
    <t>A1203</t>
  </si>
  <si>
    <t>A1204</t>
  </si>
  <si>
    <t>A12A01</t>
  </si>
  <si>
    <t>A12A02</t>
  </si>
  <si>
    <t>A12A03</t>
  </si>
  <si>
    <t>A1401</t>
  </si>
  <si>
    <t>A1402</t>
  </si>
  <si>
    <t>A1403</t>
  </si>
  <si>
    <t>A1501</t>
  </si>
  <si>
    <t>A1502</t>
  </si>
  <si>
    <t>A1503</t>
  </si>
  <si>
    <t>A1601</t>
  </si>
  <si>
    <t>A1602</t>
  </si>
  <si>
    <t>A1603</t>
  </si>
  <si>
    <t>A1701</t>
  </si>
  <si>
    <t>A1702</t>
  </si>
  <si>
    <t>A1703</t>
  </si>
  <si>
    <t>A1801</t>
  </si>
  <si>
    <t>A1802</t>
  </si>
  <si>
    <t>A1901</t>
  </si>
  <si>
    <t>A1902</t>
  </si>
  <si>
    <t>A2001</t>
  </si>
  <si>
    <t>A2002</t>
  </si>
  <si>
    <t>A2101</t>
  </si>
  <si>
    <t>A2102</t>
  </si>
  <si>
    <t>A2201</t>
  </si>
  <si>
    <t>A2202</t>
  </si>
  <si>
    <t>A2301</t>
  </si>
  <si>
    <t>01</t>
  </si>
  <si>
    <t>02</t>
  </si>
  <si>
    <t>03</t>
  </si>
  <si>
    <t>04</t>
  </si>
  <si>
    <t>Position</t>
  </si>
  <si>
    <t>Nationality</t>
  </si>
  <si>
    <t>Local</t>
  </si>
  <si>
    <t>Foreign</t>
  </si>
  <si>
    <t>1 bed plus</t>
  </si>
  <si>
    <t>1 bed</t>
  </si>
  <si>
    <t>2 bed plus</t>
  </si>
  <si>
    <t>2 bed</t>
  </si>
  <si>
    <t>Family Suite</t>
  </si>
  <si>
    <t>Type</t>
  </si>
  <si>
    <t>Model Type</t>
  </si>
  <si>
    <t>A-A1</t>
  </si>
  <si>
    <t>A-A2</t>
  </si>
  <si>
    <t>A-A3</t>
  </si>
  <si>
    <t>A-A4</t>
  </si>
  <si>
    <t>A-C1</t>
  </si>
  <si>
    <t>A-C2</t>
  </si>
  <si>
    <t>A-B1</t>
  </si>
  <si>
    <t>A-D1</t>
  </si>
  <si>
    <t>A-B2</t>
  </si>
  <si>
    <t>A-C3</t>
  </si>
  <si>
    <t>2 bed duplex</t>
  </si>
  <si>
    <t>3 bed duplex</t>
  </si>
  <si>
    <t>penthouse</t>
  </si>
  <si>
    <t>B-B1</t>
  </si>
  <si>
    <t>B-B2</t>
  </si>
  <si>
    <t>B-A1</t>
  </si>
  <si>
    <t>B-A2</t>
  </si>
  <si>
    <t>B-A3</t>
  </si>
  <si>
    <t>B-A4</t>
  </si>
  <si>
    <t>B-A5</t>
  </si>
  <si>
    <t>B-A5M</t>
  </si>
  <si>
    <t>B-A6</t>
  </si>
  <si>
    <t>B-A7</t>
  </si>
  <si>
    <t>B-A8</t>
  </si>
  <si>
    <t>B-A9</t>
  </si>
  <si>
    <t>B-B3-L</t>
  </si>
  <si>
    <t>B-B4-L</t>
  </si>
  <si>
    <t>B-A10-L</t>
  </si>
  <si>
    <t>B-A11</t>
  </si>
  <si>
    <t>B-A12-L</t>
  </si>
  <si>
    <t>B-A13</t>
  </si>
  <si>
    <t>B-B5</t>
  </si>
  <si>
    <t>B-B5M</t>
  </si>
  <si>
    <t>B-A14</t>
  </si>
  <si>
    <t>B-A15</t>
  </si>
  <si>
    <t>B-A16</t>
  </si>
  <si>
    <t>B-E1</t>
  </si>
  <si>
    <t>B-E1M</t>
  </si>
  <si>
    <t>B-D1-L</t>
  </si>
  <si>
    <t>B-D2</t>
  </si>
  <si>
    <t>B-D3</t>
  </si>
  <si>
    <t>B-B3-U</t>
  </si>
  <si>
    <t>B-B4-U</t>
  </si>
  <si>
    <t>B-D1-M</t>
  </si>
  <si>
    <t>B-A12-U</t>
  </si>
  <si>
    <t>B-F1</t>
  </si>
  <si>
    <t>B-F1M</t>
  </si>
  <si>
    <t>B-A12M</t>
  </si>
  <si>
    <t>B-D4</t>
  </si>
  <si>
    <t>B-E2</t>
  </si>
  <si>
    <t>B-E2M</t>
  </si>
  <si>
    <t>B-D1-U</t>
  </si>
  <si>
    <t>B-F2</t>
  </si>
  <si>
    <t>B-F2M</t>
  </si>
  <si>
    <t>B-E3</t>
  </si>
  <si>
    <t>B-E3M</t>
  </si>
  <si>
    <t>B-D1-UU</t>
  </si>
  <si>
    <t>B-A10-U</t>
  </si>
  <si>
    <t>B-F3</t>
  </si>
  <si>
    <t>B-F3M</t>
  </si>
  <si>
    <t>B-E4</t>
  </si>
  <si>
    <t>B-E4M</t>
  </si>
  <si>
    <t>B-B4-UU</t>
  </si>
  <si>
    <t>PH-B</t>
  </si>
  <si>
    <t>PH-A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</si>
  <si>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</si>
  <si>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</si>
  <si>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</si>
  <si>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</si>
  <si>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</si>
  <si>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</si>
  <si>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</si>
  <si>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</si>
  <si>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</si>
  <si>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</si>
  <si>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</si>
  <si>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</si>
  <si>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</si>
  <si>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</si>
  <si>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</si>
  <si>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</si>
  <si>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</si>
  <si>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</si>
  <si>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</si>
  <si>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</si>
  <si>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</si>
  <si>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</si>
  <si>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</si>
  <si>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</si>
  <si>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</si>
  <si>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</si>
  <si>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</si>
  <si>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</si>
  <si>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</si>
  <si>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</si>
  <si>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</si>
  <si>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</si>
  <si>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</si>
  <si>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</si>
  <si>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</si>
  <si>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</si>
  <si>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</si>
  <si>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</si>
  <si>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</si>
  <si>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</si>
  <si>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</si>
  <si>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</si>
  <si>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</si>
  <si>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</si>
  <si>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</si>
  <si>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</si>
  <si>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</si>
  <si>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</si>
  <si>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</si>
  <si>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</si>
  <si>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</si>
  <si>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</si>
  <si>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</si>
  <si>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</si>
  <si>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</si>
  <si>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</si>
  <si>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</si>
  <si>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</si>
  <si>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</si>
  <si>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</si>
  <si>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</si>
  <si>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</si>
  <si>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</si>
  <si>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</si>
  <si>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</si>
  <si>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</si>
  <si>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</si>
  <si>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</si>
  <si>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</si>
  <si>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</si>
  <si>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</si>
  <si>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</si>
  <si>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</si>
  <si>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</si>
  <si>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</si>
  <si>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</si>
  <si>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</si>
  <si>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</si>
  <si>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</si>
  <si>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</si>
  <si>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</si>
  <si>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</si>
  <si>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</si>
  <si>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</si>
  <si>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B0901</t>
  </si>
  <si>
    <t>B0902</t>
  </si>
  <si>
    <t>B0903</t>
  </si>
  <si>
    <t>B0904</t>
  </si>
  <si>
    <t>B0905</t>
  </si>
  <si>
    <t>B0906</t>
  </si>
  <si>
    <t>B0909</t>
  </si>
  <si>
    <t>B0910</t>
  </si>
  <si>
    <t>B0911</t>
  </si>
  <si>
    <t>B0912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</si>
  <si>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</si>
  <si>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</si>
  <si>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</si>
  <si>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</si>
  <si>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</si>
  <si>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</si>
  <si>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</si>
  <si>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</si>
  <si>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</si>
  <si>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</si>
  <si>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</si>
  <si>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</si>
  <si>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B1101</t>
  </si>
  <si>
    <t>B1102</t>
  </si>
  <si>
    <t>B1103</t>
  </si>
  <si>
    <t>B1104</t>
  </si>
  <si>
    <t>B1105</t>
  </si>
  <si>
    <t>B1106</t>
  </si>
  <si>
    <t>B1109</t>
  </si>
  <si>
    <t>B1110</t>
  </si>
  <si>
    <t>B1111</t>
  </si>
  <si>
    <t>B1112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</si>
  <si>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</si>
  <si>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</si>
  <si>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</si>
  <si>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</si>
  <si>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</si>
  <si>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</si>
  <si>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</si>
  <si>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</si>
  <si>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</si>
  <si>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</si>
  <si>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</si>
  <si>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</si>
  <si>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B12A01</t>
  </si>
  <si>
    <t>B12A02</t>
  </si>
  <si>
    <t>B12A03</t>
  </si>
  <si>
    <t>B12A04</t>
  </si>
  <si>
    <t>B12A05</t>
  </si>
  <si>
    <t>B12A06</t>
  </si>
  <si>
    <t>B12A09</t>
  </si>
  <si>
    <t>B12A10</t>
  </si>
  <si>
    <t>B12A11</t>
  </si>
  <si>
    <t>B12A12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</si>
  <si>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</si>
  <si>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</si>
  <si>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</si>
  <si>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</si>
  <si>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</si>
  <si>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</si>
  <si>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</si>
  <si>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</si>
  <si>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</si>
  <si>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</si>
  <si>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</si>
  <si>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</si>
  <si>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B1501</t>
  </si>
  <si>
    <t>B1502</t>
  </si>
  <si>
    <t>B1503</t>
  </si>
  <si>
    <t>B1505</t>
  </si>
  <si>
    <t>B1509</t>
  </si>
  <si>
    <t>B1510</t>
  </si>
  <si>
    <t>B1512</t>
  </si>
  <si>
    <t>B1601</t>
  </si>
  <si>
    <t>B1602</t>
  </si>
  <si>
    <t>B1603</t>
  </si>
  <si>
    <t>B1605</t>
  </si>
  <si>
    <t>B1607</t>
  </si>
  <si>
    <t>B1608</t>
  </si>
  <si>
    <t>B1609</t>
  </si>
  <si>
    <t>B1610</t>
  </si>
  <si>
    <t>B1612</t>
  </si>
  <si>
    <t>B1701</t>
  </si>
  <si>
    <t>B1702</t>
  </si>
  <si>
    <t>B1703</t>
  </si>
  <si>
    <t>B1705</t>
  </si>
  <si>
    <t>B1709</t>
  </si>
  <si>
    <t>B1710</t>
  </si>
  <si>
    <t>B1712</t>
  </si>
  <si>
    <t>B1801</t>
  </si>
  <si>
    <t>B1802</t>
  </si>
  <si>
    <t>B1803</t>
  </si>
  <si>
    <t>B1805</t>
  </si>
  <si>
    <t>B1807</t>
  </si>
  <si>
    <t>B1808</t>
  </si>
  <si>
    <t>B1809</t>
  </si>
  <si>
    <t>B1810</t>
  </si>
  <si>
    <t>B1812</t>
  </si>
  <si>
    <t>B1901</t>
  </si>
  <si>
    <t>B1902</t>
  </si>
  <si>
    <t>B1903</t>
  </si>
  <si>
    <t>B1905</t>
  </si>
  <si>
    <t>B1909</t>
  </si>
  <si>
    <t>B1910</t>
  </si>
  <si>
    <t>B1912</t>
  </si>
  <si>
    <t>B2001</t>
  </si>
  <si>
    <t>B2002</t>
  </si>
  <si>
    <t>B2003</t>
  </si>
  <si>
    <t>B2005</t>
  </si>
  <si>
    <t>B2007</t>
  </si>
  <si>
    <t>B2008</t>
  </si>
  <si>
    <t>B2009</t>
  </si>
  <si>
    <t>B2010</t>
  </si>
  <si>
    <t>B2012</t>
  </si>
  <si>
    <t>B2101</t>
  </si>
  <si>
    <t>B2102</t>
  </si>
  <si>
    <t>B2103</t>
  </si>
  <si>
    <t>B2105</t>
  </si>
  <si>
    <t>B2109</t>
  </si>
  <si>
    <t>B2110</t>
  </si>
  <si>
    <t>B2112</t>
  </si>
  <si>
    <t>B2201</t>
  </si>
  <si>
    <t>B2202</t>
  </si>
  <si>
    <t>B2203</t>
  </si>
  <si>
    <t>B2205</t>
  </si>
  <si>
    <t>B2207</t>
  </si>
  <si>
    <t>B2208</t>
  </si>
  <si>
    <t>B2209</t>
  </si>
  <si>
    <t>B2210</t>
  </si>
  <si>
    <t>B2212</t>
  </si>
  <si>
    <t>B2301</t>
  </si>
  <si>
    <t>B2302</t>
  </si>
  <si>
    <t>B2303</t>
  </si>
  <si>
    <t>B2305</t>
  </si>
  <si>
    <t>B2309</t>
  </si>
  <si>
    <t>B2310</t>
  </si>
  <si>
    <t>B2312</t>
  </si>
  <si>
    <t>B2401</t>
  </si>
  <si>
    <t>B2402</t>
  </si>
  <si>
    <t>B2403</t>
  </si>
  <si>
    <t>B2405</t>
  </si>
  <si>
    <t>B2407</t>
  </si>
  <si>
    <t>B2408</t>
  </si>
  <si>
    <t>B2409</t>
  </si>
  <si>
    <t>B2410</t>
  </si>
  <si>
    <t>B2412</t>
  </si>
  <si>
    <t>B2501</t>
  </si>
  <si>
    <t>B2502</t>
  </si>
  <si>
    <t>B2503</t>
  </si>
  <si>
    <t>B2505</t>
  </si>
  <si>
    <t>B2509</t>
  </si>
  <si>
    <t>B2510</t>
  </si>
  <si>
    <t>B2512</t>
  </si>
  <si>
    <t>B2701</t>
  </si>
  <si>
    <t>B2702</t>
  </si>
  <si>
    <t>B2703</t>
  </si>
  <si>
    <t>B2705</t>
  </si>
  <si>
    <t>B2706</t>
  </si>
  <si>
    <t>B2709</t>
  </si>
  <si>
    <t>B2710</t>
  </si>
  <si>
    <t>B2711</t>
  </si>
  <si>
    <t>B2801</t>
  </si>
  <si>
    <t>B2802</t>
  </si>
  <si>
    <t>B2803</t>
  </si>
  <si>
    <t>B2805</t>
  </si>
  <si>
    <t>B2810</t>
  </si>
  <si>
    <t>B2811</t>
  </si>
  <si>
    <t>B2901</t>
  </si>
  <si>
    <t>B2902</t>
  </si>
  <si>
    <t>B2903</t>
  </si>
  <si>
    <t>B2905</t>
  </si>
  <si>
    <t>B2906</t>
  </si>
  <si>
    <t>B2909</t>
  </si>
  <si>
    <t>B2910</t>
  </si>
  <si>
    <t>B2911</t>
  </si>
  <si>
    <t>B3001</t>
  </si>
  <si>
    <t>B3002</t>
  </si>
  <si>
    <t>B3003</t>
  </si>
  <si>
    <t>B3005</t>
  </si>
  <si>
    <t>B3010</t>
  </si>
  <si>
    <t>B3011</t>
  </si>
  <si>
    <t>B3101</t>
  </si>
  <si>
    <t>B3102</t>
  </si>
  <si>
    <t>B3103</t>
  </si>
  <si>
    <t>B3105</t>
  </si>
  <si>
    <t>B3110</t>
  </si>
  <si>
    <t>B3111</t>
  </si>
  <si>
    <t>B3201</t>
  </si>
  <si>
    <t>B3202</t>
  </si>
  <si>
    <t>B3203</t>
  </si>
  <si>
    <t>B3211</t>
  </si>
  <si>
    <t>B3301</t>
  </si>
  <si>
    <t>B3302</t>
  </si>
  <si>
    <t>B3303</t>
  </si>
  <si>
    <t>B3305</t>
  </si>
  <si>
    <t>B3310</t>
  </si>
  <si>
    <t>B3311</t>
  </si>
  <si>
    <t>B3401</t>
  </si>
  <si>
    <t>B3402</t>
  </si>
  <si>
    <t>B3403</t>
  </si>
  <si>
    <t>B3412</t>
  </si>
  <si>
    <t>B3501</t>
  </si>
  <si>
    <t>B3502</t>
  </si>
  <si>
    <t>B3503</t>
  </si>
  <si>
    <t>B3504</t>
  </si>
  <si>
    <t>B3511</t>
  </si>
  <si>
    <t>B3512</t>
  </si>
  <si>
    <t>B3601</t>
  </si>
  <si>
    <t>B3602</t>
  </si>
  <si>
    <t>B3603</t>
  </si>
  <si>
    <t>B3612</t>
  </si>
  <si>
    <t>B3701</t>
  </si>
  <si>
    <t>B3702</t>
  </si>
  <si>
    <t>B3703</t>
  </si>
  <si>
    <t>B3704</t>
  </si>
  <si>
    <t>B3711</t>
  </si>
  <si>
    <t>B3712</t>
  </si>
  <si>
    <t>B3801</t>
  </si>
  <si>
    <t>B3802</t>
  </si>
  <si>
    <t>B3803</t>
  </si>
  <si>
    <t>B3902</t>
  </si>
  <si>
    <t>B4002</t>
  </si>
  <si>
    <t>B4102</t>
  </si>
  <si>
    <t>B4202</t>
  </si>
  <si>
    <t>05</t>
  </si>
  <si>
    <t>06</t>
  </si>
  <si>
    <t>07</t>
  </si>
  <si>
    <t>08</t>
  </si>
  <si>
    <t>09</t>
  </si>
  <si>
    <t>10</t>
  </si>
  <si>
    <t>11</t>
  </si>
  <si>
    <t>12</t>
  </si>
  <si>
    <t>Spacial
Discount</t>
  </si>
  <si>
    <t>Discount
By Type</t>
  </si>
  <si>
    <t>Discount
5%</t>
  </si>
  <si>
    <t>Floor 9</t>
  </si>
  <si>
    <t>Floor 10</t>
  </si>
  <si>
    <t>Floor 11</t>
  </si>
  <si>
    <t>Floor 12</t>
  </si>
  <si>
    <t>Floor 13</t>
  </si>
  <si>
    <t>Floor 14</t>
  </si>
  <si>
    <t>Floor 15</t>
  </si>
  <si>
    <t>Floor 16</t>
  </si>
  <si>
    <t>Floor 17</t>
  </si>
  <si>
    <t>Floor 18</t>
  </si>
  <si>
    <t>Floor 19</t>
  </si>
  <si>
    <t>Floor 20</t>
  </si>
  <si>
    <t>Floor 21</t>
  </si>
  <si>
    <t>Floor 22</t>
  </si>
  <si>
    <t>Floor 23</t>
  </si>
  <si>
    <t>Tower A  Floor 2 - 23</t>
  </si>
  <si>
    <t>Tower B Floor 2 - 23</t>
  </si>
  <si>
    <t>ซื้อให้ลูก</t>
  </si>
  <si>
    <t>ลงทุนปล่อยเช่า</t>
  </si>
  <si>
    <t>พนักงานขาย</t>
  </si>
  <si>
    <t>ชนัญชิดา  พุฒพวง</t>
  </si>
  <si>
    <t>วิมลรัตน์  แซ่โค้ว</t>
  </si>
  <si>
    <t>ชญาดา  กลางนุรักษ์</t>
  </si>
  <si>
    <t>เกรียงไกร  ศรีสมุทร</t>
  </si>
  <si>
    <t>นรากร  คูสกุล</t>
  </si>
  <si>
    <t>ญาณาธร  นวคุณสุชาติ</t>
  </si>
  <si>
    <t>เหตุผลที่โอนสิทธิ์</t>
  </si>
  <si>
    <t>ขายต่อได้</t>
  </si>
  <si>
    <t>โอนสิทธิ์ให้ญาติพี่น้อง</t>
  </si>
  <si>
    <t>คุณบุญเดช  คงแก่นสาร</t>
  </si>
  <si>
    <t>086-3065857</t>
  </si>
  <si>
    <t>VIP คุณกอล์ฟ</t>
  </si>
  <si>
    <t>คุณอมตะ  วงศ์สุวรรณ</t>
  </si>
  <si>
    <t>081-7393500</t>
  </si>
  <si>
    <t>Follow Up Lead Gen</t>
  </si>
  <si>
    <t>คุณธนเสฎฐ์  เสนีย์คติมา</t>
  </si>
  <si>
    <t>089-1789266</t>
  </si>
  <si>
    <t>ป้ายสำนักงานขาย</t>
  </si>
  <si>
    <t>คุณวัชรพงษ์  สุขศรี</t>
  </si>
  <si>
    <t>085-4849838</t>
  </si>
  <si>
    <t>จองสิทธิ์</t>
  </si>
  <si>
    <t>คุณตรีศิริ  ตันศิริ</t>
  </si>
  <si>
    <t>061-4251536</t>
  </si>
  <si>
    <t>mellowflowwbeat@gmail.com</t>
  </si>
  <si>
    <t>คุณเกวลิน  เอื้ออารีมิตร</t>
  </si>
  <si>
    <t>081-5924594</t>
  </si>
  <si>
    <t>Call Center</t>
  </si>
  <si>
    <t>คุณจุลพิภพ  สายตระกูล</t>
  </si>
  <si>
    <t>085-1487732</t>
  </si>
  <si>
    <t>Register</t>
  </si>
  <si>
    <t>คุณสิริจิตต์  ชูศักดิ์</t>
  </si>
  <si>
    <t>098-5979655</t>
  </si>
  <si>
    <t>คุณคมสัน  วุฒิพงศ์</t>
  </si>
  <si>
    <t>087-7779988</t>
  </si>
  <si>
    <t>komsonv@hotmail.com</t>
  </si>
  <si>
    <t>คุณภูริสร์  รักจำรูญ</t>
  </si>
  <si>
    <t>0867800229</t>
  </si>
  <si>
    <t>facebook</t>
  </si>
  <si>
    <t>คุณชลภัค ณรงคนานุกูล</t>
  </si>
  <si>
    <t xml:space="preserve"> 062-6355465</t>
  </si>
  <si>
    <t>081-9293535</t>
  </si>
  <si>
    <t>Floor 24</t>
  </si>
  <si>
    <t>Floor 25</t>
  </si>
  <si>
    <t>Floor 26</t>
  </si>
  <si>
    <t>Floor 27</t>
  </si>
  <si>
    <t>Floor 28</t>
  </si>
  <si>
    <t>Floor 29</t>
  </si>
  <si>
    <t>Floor 30</t>
  </si>
  <si>
    <t>Floor 31</t>
  </si>
  <si>
    <t>Floor 32</t>
  </si>
  <si>
    <t>Floor 33</t>
  </si>
  <si>
    <t>Floor 34</t>
  </si>
  <si>
    <t>Floor 35</t>
  </si>
  <si>
    <t>Floor 36</t>
  </si>
  <si>
    <t>Floor 37</t>
  </si>
  <si>
    <t>Floor 38</t>
  </si>
  <si>
    <t>Floor 39</t>
  </si>
  <si>
    <t>Floor 40</t>
  </si>
  <si>
    <t>Floor 41</t>
  </si>
  <si>
    <t>Floor 42</t>
  </si>
  <si>
    <t>sold</t>
  </si>
  <si>
    <t xml:space="preserve">คุณกาญจน์วิกา วีระอาชากุล </t>
  </si>
  <si>
    <t xml:space="preserve">คุณชวนเร แซ่ลิ้ม </t>
  </si>
  <si>
    <t>คุณเพชรรัตน์  อุทัยสาง</t>
  </si>
  <si>
    <t>Tower B Floor 24 - 42</t>
  </si>
  <si>
    <t>คุณเบญจรงค์ เศวตทัต</t>
  </si>
  <si>
    <t>คุณรฎีรัตน์ ศังขวณิช</t>
  </si>
  <si>
    <t>ห้องโปรโมชั่น  (ห้ามขาย)</t>
  </si>
  <si>
    <t>แก้ไข Unit Plan (ห้ามขาย)</t>
  </si>
  <si>
    <t>ภูริสร  รักจำรูญ</t>
  </si>
  <si>
    <t>นายเจษฎ์  พิพัฒน์ชูเกียรติ</t>
  </si>
  <si>
    <t>080-7559797,0894237777</t>
  </si>
  <si>
    <t xml:space="preserve">นายเจตุบัญชา  อำรุงจิตชัย </t>
  </si>
  <si>
    <t>061-7898966</t>
  </si>
  <si>
    <t>คุณวรรณภา  พลขอนแก่น</t>
  </si>
  <si>
    <t>ปาลินรดา  รอดบางยาง</t>
  </si>
  <si>
    <t>099-8989998</t>
  </si>
  <si>
    <t>website โครงการ</t>
  </si>
  <si>
    <t>พรรณมาศ สันตดุสิต</t>
  </si>
  <si>
    <t>0863819206</t>
  </si>
  <si>
    <t>คุณธนชัย สัจจเทพ</t>
  </si>
  <si>
    <t xml:space="preserve">คุณอิงครัตน์  บุนนาค </t>
  </si>
  <si>
    <t xml:space="preserve">คุณเจตุบัญชา  อำรุงจิตชัย </t>
  </si>
  <si>
    <t>คุณเจษฎ์  พิพัฒน์ชูเกียรติ</t>
  </si>
  <si>
    <t>คุณปาลินรดา  รอดบางยาง</t>
  </si>
  <si>
    <t>คุณพรรณมาศ สันตดุสิต</t>
  </si>
  <si>
    <t>คุณวิวรรธน์  สุตานันต์</t>
  </si>
  <si>
    <t>คุณภูริสร  รักจำรูญ</t>
  </si>
  <si>
    <t>Vincent</t>
  </si>
  <si>
    <t>FB.</t>
  </si>
  <si>
    <t>FB</t>
  </si>
  <si>
    <t>Thai D</t>
  </si>
  <si>
    <t>คุณธนพัต ยิ้มสู้</t>
  </si>
  <si>
    <t>คุณวีรวัฒน์ เลิศวรรณวงศ์</t>
  </si>
  <si>
    <t>Blogger</t>
  </si>
  <si>
    <t>วิบูลย์  ต้นคงจำรัสกุล</t>
  </si>
  <si>
    <t>086-5388877</t>
  </si>
  <si>
    <t>ธิติ  คัณธามานนท์</t>
  </si>
  <si>
    <t>084-0077992</t>
  </si>
  <si>
    <t>บุญชัย  มหาทรัพย์สิริ</t>
  </si>
  <si>
    <t>099-1459989</t>
  </si>
  <si>
    <t>ราชา  จันทร์ศรีวาลา</t>
  </si>
  <si>
    <t>081-8136227</t>
  </si>
  <si>
    <t>081-8883761</t>
  </si>
  <si>
    <t>วีรพล  ยิ้มสินสมบรูณ์</t>
  </si>
  <si>
    <t>พิมพ์ขวัญ บุญจิตต์พิมล</t>
  </si>
  <si>
    <t>085-6655950</t>
  </si>
  <si>
    <t>ชญาดา กลางนุรักษ์</t>
  </si>
  <si>
    <t>Pay</t>
  </si>
  <si>
    <t>Booking</t>
  </si>
  <si>
    <t>Contract</t>
  </si>
  <si>
    <t>วัฒนพล ผลชีวิน</t>
  </si>
  <si>
    <t>เหตุผลที่ยังไม่มาทำสัญญา</t>
  </si>
  <si>
    <t>รอ confirm วัน</t>
  </si>
  <si>
    <t xml:space="preserve">ณัฐสิทธิ์ </t>
  </si>
  <si>
    <t>0901978485</t>
  </si>
  <si>
    <t>นายณัฐวุฒิ วิบูลพัฒนะวงศ์</t>
  </si>
  <si>
    <t>คุณณัฐวุฒิ วิบูลพัฒนะวงศ์</t>
  </si>
  <si>
    <t>081-6372991</t>
  </si>
  <si>
    <t xml:space="preserve">Vip </t>
  </si>
  <si>
    <t>wattanapol_add@hotmail.com</t>
  </si>
  <si>
    <t>Price/SQM</t>
  </si>
  <si>
    <t>After discount</t>
  </si>
  <si>
    <t>081-9293886</t>
  </si>
  <si>
    <t>081-9836577</t>
  </si>
  <si>
    <t>เพื่อนแนะนำ</t>
  </si>
  <si>
    <t>064-2356393</t>
  </si>
  <si>
    <t>bb_bo@hotmail.com</t>
  </si>
  <si>
    <t>Walk in</t>
  </si>
  <si>
    <t>086-7118289</t>
  </si>
  <si>
    <t>benmedia1@hotmail.com</t>
  </si>
  <si>
    <t>คุณวรวิทย์ เดโชเกียรติถวัลย์</t>
  </si>
  <si>
    <t>ศิระ  ปัญญาวิภาส</t>
  </si>
  <si>
    <t>คุณศิระ ปัญญาวิภาส</t>
  </si>
  <si>
    <t xml:space="preserve">คุณศานติจักร์  จามิกร </t>
  </si>
  <si>
    <t>นายสหโรจน์ ปัญจพาสม</t>
  </si>
  <si>
    <t>vip</t>
  </si>
  <si>
    <t>ศุภฤกษ์ โรจน์วงศ์สุริยะ</t>
  </si>
  <si>
    <t>25/03/2019</t>
  </si>
  <si>
    <t>นายศุกฤกษ์ โรจน์วงศ์สุริยะ</t>
  </si>
  <si>
    <t>คุณไพโรจน์  มะกา</t>
  </si>
  <si>
    <t>phairot_or@hotmail.com</t>
  </si>
  <si>
    <t>คุณธีรสันต์ นรินทร์สุขสันติ</t>
  </si>
  <si>
    <t>teerasant_tmtland@yahoo.com</t>
  </si>
  <si>
    <t>คุณเอกฤกษ์ แสงเสรีดำรง</t>
  </si>
  <si>
    <t>choke555@hitmail.com</t>
  </si>
  <si>
    <t>lock</t>
  </si>
  <si>
    <t>คุณบุญชัย  มหาทรัพย์สิริ</t>
  </si>
  <si>
    <t>คุณราชา  จันทร์ศรีวาลา</t>
  </si>
  <si>
    <t>คุณวีรพล  ยิ้ทสินสมบรูณ์</t>
  </si>
  <si>
    <t>Mr Huang WanLun</t>
  </si>
  <si>
    <t>Ms.HongYun Zhang</t>
  </si>
  <si>
    <t>Mr.Tomohiko Shimizu</t>
  </si>
  <si>
    <t>ณัฐฐ์ชญาริน  ก่อวัชรฐิติกร</t>
  </si>
  <si>
    <t>ธนพล เจิมประไพ</t>
  </si>
  <si>
    <t>080-2098888</t>
  </si>
  <si>
    <t>ธีรสันต์ นรินทร์สุขสันติ</t>
  </si>
  <si>
    <t>นรากร  / ชญาดา</t>
  </si>
  <si>
    <t>Sale 1</t>
  </si>
  <si>
    <t>Sale 2</t>
  </si>
  <si>
    <t>Sale 3</t>
  </si>
  <si>
    <t>Sale 4</t>
  </si>
  <si>
    <t>Mr.Meng JiaWei</t>
  </si>
  <si>
    <t>Mr Sun JiaQiangE</t>
  </si>
  <si>
    <t>ชุติพร ชูชื่นชัยมลคล</t>
  </si>
  <si>
    <t>rewalk</t>
  </si>
  <si>
    <t>Next real</t>
  </si>
  <si>
    <t>RECU</t>
  </si>
  <si>
    <t>Supper Car</t>
  </si>
  <si>
    <t>supper car</t>
  </si>
  <si>
    <t>next real</t>
  </si>
  <si>
    <t>089-7652655</t>
  </si>
  <si>
    <t>jan24127@hotmail.com</t>
  </si>
  <si>
    <t>084-1605636</t>
  </si>
  <si>
    <t>082-9666006</t>
  </si>
  <si>
    <t>คุณธนพล เจิมประไพ</t>
  </si>
  <si>
    <t>not sign contract</t>
  </si>
  <si>
    <t>q</t>
  </si>
  <si>
    <t>Paid</t>
  </si>
  <si>
    <t>Not  Paid</t>
  </si>
  <si>
    <t>วิศวัสต์ เกษร์อังกูร</t>
  </si>
  <si>
    <t>29/03/2019</t>
  </si>
  <si>
    <t>คุณอัจฉริยะ พีรวิชญ์วรากุล</t>
  </si>
  <si>
    <t>ชนัญชิดา / นรากร</t>
  </si>
  <si>
    <t>ชญาดา / ณัฐสิทธิ์</t>
  </si>
  <si>
    <t>เกรียงไกร / ชนัญชิดา</t>
  </si>
  <si>
    <t>วลิสรณัฐฏ์ / ชญาดา</t>
  </si>
  <si>
    <t>คุณณะรงค์ศักดิ์  จิวากานันต์</t>
  </si>
  <si>
    <t>auey_sh@hotmail.com</t>
  </si>
  <si>
    <t>คุณชัยวัฒน์ จักรแต๋</t>
  </si>
  <si>
    <t>คุณวิศวัสต์ เกษร์อังกูร</t>
  </si>
  <si>
    <t>คุณวิทยา บุญญสิริกูล</t>
  </si>
  <si>
    <t>18/30/2019</t>
  </si>
  <si>
    <t>คุณภัทร์ภร อิ่มเอิบ</t>
  </si>
  <si>
    <t>คุณภัทรพล ชุตินันธกุล</t>
  </si>
  <si>
    <t>คุณภัทรพล ชุตินันธนกุล</t>
  </si>
  <si>
    <t>097-2278989</t>
  </si>
  <si>
    <t>pchutinuntanakul1@gmail.com</t>
  </si>
  <si>
    <t>0819211551</t>
  </si>
  <si>
    <t>คุณฉัตรชัย ตันติธีรบูลย์</t>
  </si>
  <si>
    <t>คุณวรรณภา พลขอนแก่น</t>
  </si>
  <si>
    <t>ธิติ คัณธามานนท์</t>
  </si>
  <si>
    <t>คุณชุติธร ชูชื่นชัยมงคล</t>
  </si>
  <si>
    <t>ลูกค้าจะมาจ่ายค่าทำสัญญา สิ้นเดือน เม.ย</t>
  </si>
  <si>
    <t>Ms.Wang Shuai</t>
  </si>
  <si>
    <t>Mr.Xu Li</t>
  </si>
  <si>
    <t>หงส์อุ้ย หลิว</t>
  </si>
  <si>
    <t>วรรณภา พลขอนแก่น</t>
  </si>
  <si>
    <t>Discount
3 - 5%</t>
  </si>
  <si>
    <t>Mr.HuangFu ZeQian</t>
  </si>
  <si>
    <t>Mr.Tian Yan</t>
  </si>
  <si>
    <t>Ms.Li Fengyun</t>
  </si>
  <si>
    <t>คุณธนพัต  ยิ้มสู้</t>
  </si>
  <si>
    <t>Total 380 Unit</t>
  </si>
  <si>
    <t>-  Local</t>
  </si>
  <si>
    <t>-  Foreign</t>
  </si>
  <si>
    <t>Email</t>
  </si>
  <si>
    <t>Remark 1</t>
  </si>
  <si>
    <t>Remark 2</t>
  </si>
  <si>
    <t>Date Transfer</t>
  </si>
  <si>
    <t>Sales 1</t>
  </si>
  <si>
    <t>Sales 2</t>
  </si>
  <si>
    <t>Mr Wang ChangLin</t>
  </si>
  <si>
    <t>วิสุทธิ์ สุขสมแดน</t>
  </si>
  <si>
    <t>พงศ์เทพ วชิรรุ่งเรือง</t>
  </si>
  <si>
    <t>วิมลรัตน์</t>
  </si>
  <si>
    <t>A</t>
  </si>
  <si>
    <t>โยกเงินจองไปเป็นห้องใหญ่ห้องเด๋ว ห้อง B1803</t>
  </si>
  <si>
    <t>Ms.Yingguang Ma</t>
  </si>
  <si>
    <t>Thai-D รอเอกสาร</t>
  </si>
  <si>
    <t>29/Apri/19</t>
  </si>
  <si>
    <t>Mr. LI Jianhao Bernard</t>
  </si>
  <si>
    <t>ViP วตท</t>
  </si>
  <si>
    <t>B3901</t>
  </si>
  <si>
    <t xml:space="preserve">Total Sales </t>
  </si>
  <si>
    <t>units</t>
  </si>
  <si>
    <t xml:space="preserve">Total Value </t>
  </si>
  <si>
    <t xml:space="preserve">salable area </t>
  </si>
  <si>
    <t>sq.m.</t>
  </si>
  <si>
    <t>Avg. per sq.m.</t>
  </si>
  <si>
    <t>TOTAL VALUE</t>
  </si>
  <si>
    <t>Ms.Ying Sun</t>
  </si>
  <si>
    <t>Mr. Zhu XiaoPeng</t>
  </si>
  <si>
    <t>Ms. Zhang BoWen</t>
  </si>
  <si>
    <t>Mr.Xu Cong</t>
  </si>
  <si>
    <t>Mr. DENG ZHUKUI</t>
  </si>
  <si>
    <t>Mr.Xu Guang Jian</t>
  </si>
  <si>
    <t>Mr. Tang YiZhou</t>
  </si>
  <si>
    <t>Mr. GU JIZHI</t>
  </si>
  <si>
    <t>Mr. Ho Man Lam</t>
  </si>
  <si>
    <t>คุณภัทรพงษ์พันธ์ แม้นเจริญ</t>
  </si>
  <si>
    <t xml:space="preserve"> คุณวิสุทธิ์ สุขสมแดน</t>
  </si>
  <si>
    <t>วลิสรณัฐฏ์  / วิมลรัตน์/ชนัญชิดา</t>
  </si>
  <si>
    <t>คุณศักดิ์ชัย พีชะพัฒน์</t>
  </si>
  <si>
    <t>FQ</t>
  </si>
  <si>
    <t>0819382393</t>
  </si>
  <si>
    <t>30/4/2019</t>
  </si>
  <si>
    <t>27/3/2019</t>
  </si>
  <si>
    <t>คุณภูมิพันธ์ บุยญาปะมัย</t>
  </si>
  <si>
    <t>คุณวัฒน์ชัย มงคลศรีสวัสดิ</t>
  </si>
  <si>
    <t>คุณผลิตโชค อายนบุตร</t>
  </si>
  <si>
    <t>Mr.Chao Lu , Ms.HaiYan Li , Mr.ZhiFan Chen</t>
  </si>
  <si>
    <t>Miss Lau Lucia , Mr.Ronald Chun Yu Wong</t>
  </si>
  <si>
    <t>Ms Hsu YuLing</t>
  </si>
  <si>
    <t>ซื้อในราคาคนไทยVIPคุณกลอฟ</t>
  </si>
  <si>
    <t>20/May/162</t>
  </si>
  <si>
    <t>นางสาว ญานิศา พัฒนะพันธ์</t>
  </si>
  <si>
    <t>0642466111</t>
  </si>
  <si>
    <t>คุณ ญานิศา พัฒนะพันธ์</t>
  </si>
  <si>
    <t>Mr.Yan ZHU</t>
  </si>
  <si>
    <t>Mr.Davic Ashvin Naidu</t>
  </si>
  <si>
    <t>TEAM</t>
  </si>
  <si>
    <t>0624479514</t>
  </si>
  <si>
    <t>0891135633</t>
  </si>
  <si>
    <t>081-8130855</t>
  </si>
  <si>
    <t>0825546665</t>
  </si>
  <si>
    <t>0890426562</t>
  </si>
  <si>
    <t>086961622</t>
  </si>
  <si>
    <t>0923645445</t>
  </si>
  <si>
    <t>0819691252</t>
  </si>
  <si>
    <t>0819293535</t>
  </si>
  <si>
    <t>0909167000</t>
  </si>
  <si>
    <t>0894990830</t>
  </si>
  <si>
    <t>0830191470</t>
  </si>
  <si>
    <t>0812855726</t>
  </si>
  <si>
    <t>คุณบรรณ เกษมทรัพย์</t>
  </si>
  <si>
    <t>VIP</t>
  </si>
  <si>
    <t>Mr.Wu Minxiao</t>
  </si>
  <si>
    <t>ห้อง K.Vincent</t>
  </si>
  <si>
    <t>Mr Cao Jun
Ms Ma Qian Liang</t>
  </si>
  <si>
    <t xml:space="preserve">คุณธํญญาพัชณ์ โชคอนันต์นิมิต </t>
  </si>
  <si>
    <t>07.06.19</t>
  </si>
  <si>
    <t>คุณโจ๊ก</t>
  </si>
  <si>
    <t>ภัทรพงษ์พันธ์ แม้นเจริญ</t>
  </si>
  <si>
    <t>อยู่ ตปท</t>
  </si>
  <si>
    <t xml:space="preserve">คุณชัญญาพัชณ์ โชคอนันต์นิมิต </t>
  </si>
  <si>
    <t>B</t>
  </si>
  <si>
    <t>type</t>
  </si>
  <si>
    <t>Count</t>
  </si>
  <si>
    <t>0957753571</t>
  </si>
  <si>
    <t>cchanyapat@hotmail.com</t>
  </si>
  <si>
    <t>วันที่ยกเลิกระบบ</t>
  </si>
  <si>
    <t>cancel</t>
  </si>
  <si>
    <t>Ms. Ge Lu</t>
  </si>
  <si>
    <t>.,</t>
  </si>
  <si>
    <t>Ms.Cui Jing</t>
  </si>
  <si>
    <t>วันที่รับเอกสาร
ยกเลิก</t>
  </si>
  <si>
    <t>sign contract</t>
  </si>
  <si>
    <t>Mr.JianBo Chen</t>
  </si>
  <si>
    <t>คุณชาญชัย ปัญญา</t>
  </si>
  <si>
    <t>นายวิสุทธิ์ สุขสมแดน</t>
  </si>
  <si>
    <t>ชญาดา</t>
  </si>
  <si>
    <t>Mr.Xiao Lu</t>
  </si>
  <si>
    <t xml:space="preserve"> +86 18622112112</t>
  </si>
  <si>
    <t>Mr. Weidong Liu Mr. Jihong Liu</t>
  </si>
  <si>
    <t>REI Capital Co.,Ltd. by Mr. Yutaka Shimotori</t>
  </si>
  <si>
    <t>Mr. Zheng Hao</t>
  </si>
  <si>
    <t>Mr.Lu Hui</t>
  </si>
  <si>
    <t>Mr. Ni Jiangfeng</t>
  </si>
  <si>
    <t>Mr. Li Hao</t>
  </si>
  <si>
    <t>86-13636458761</t>
  </si>
  <si>
    <t>MR. WAI HANG YUE</t>
  </si>
  <si>
    <t>คุณนรชัย ชาญฐิติเวช</t>
  </si>
  <si>
    <t>Ms.CLARA LIN KAN YEUNG</t>
  </si>
  <si>
    <t>Thai-D</t>
  </si>
  <si>
    <t>MR. AMR LOUTFI EL-ABED</t>
  </si>
  <si>
    <t>Ms.CHAU FONG LAM</t>
  </si>
  <si>
    <t>ชนัญชิดา</t>
  </si>
  <si>
    <t>NO</t>
  </si>
  <si>
    <t>มาเสาร์ที่ 20-21/7/19</t>
  </si>
  <si>
    <t>ออกจดหมายยึด as off 18/07/2019</t>
  </si>
  <si>
    <t>พี่อ๊อด รอจัดปาร์ตี้ เซ็นต์สัญญา</t>
  </si>
  <si>
    <t>คุณช้าง รอสรุปคุยกับคุณกอล์ฟเป็นการส่วนตัว</t>
  </si>
  <si>
    <t>รอคำตอบเรื่องการแก้แบบ</t>
  </si>
  <si>
    <t>เป็นห้องของThai Dขายแต่เป็นโควต้าของคนไทย แจ้งให้ทางThai Dตามลูกค้ามาเป็นสัญญา</t>
  </si>
  <si>
    <t>ติดต่อลูกค้าไม่ได้ เพราะลูกค้าอยูตปท.</t>
  </si>
  <si>
    <t>พี่อู๊ด</t>
  </si>
  <si>
    <t>คุณสุริยันต์ โคจรโรจน์</t>
  </si>
  <si>
    <t xml:space="preserve">คุณเชษฐา  ทรงทวีผล คุณบอย ( รอชำระเงิน ) </t>
  </si>
  <si>
    <t>Gold Elite</t>
  </si>
  <si>
    <t>คุณชิษณุพงศ์ ตั้งคุณาพิพัฒน์</t>
  </si>
  <si>
    <t>คุณอนุรักษ์ บรรณจงขจร</t>
  </si>
  <si>
    <t xml:space="preserve">Mr.Hester </t>
  </si>
  <si>
    <t>Mena</t>
  </si>
  <si>
    <t>Mr. Jihong Liu</t>
  </si>
  <si>
    <t>SEIEI CORPORATION By MR.TAKEYOSHI SHIMIZU</t>
  </si>
  <si>
    <t>MR. WING HONG BEN OR</t>
  </si>
  <si>
    <t>นายเกรียงไกร เพียรวิทยากุล</t>
  </si>
  <si>
    <t>คุณพีรณัฐ รุจนวงศ์</t>
  </si>
  <si>
    <t>จำนวนเงินที่ริบ</t>
  </si>
  <si>
    <t>รายการยกเลิก</t>
  </si>
  <si>
    <t>จำนวนเงินที่คืน</t>
  </si>
  <si>
    <t>Refund</t>
  </si>
  <si>
    <t>No Refund</t>
  </si>
  <si>
    <t>คุณนลินี ชีวะสาคร</t>
  </si>
  <si>
    <t>meena</t>
  </si>
  <si>
    <t>s</t>
  </si>
  <si>
    <t>Mr. Georg Zeun</t>
  </si>
  <si>
    <t>Mr.Masaharu Maegawa</t>
  </si>
  <si>
    <t>LUCY</t>
  </si>
  <si>
    <t>อยู่ ตปท. ลูกค้าจะคุยกับคุณกอล์ฟก่อนรอการประมูลเรื่องลิฟท์จอดรถ ค่อยสรุปว่าจะทำสัญญาไหม 8/8/19โทรสอบถาม ลูกค้าแจ้งจะเข้ามาอาทิตย์หน้า</t>
  </si>
  <si>
    <t>ท</t>
  </si>
  <si>
    <t>contract</t>
  </si>
  <si>
    <t>PAY</t>
  </si>
  <si>
    <t>ปัญหาส่วนตัวลูกค้า</t>
  </si>
  <si>
    <t>z</t>
  </si>
  <si>
    <t>july</t>
  </si>
  <si>
    <t>Ms.ChunE Jin</t>
  </si>
  <si>
    <t xml:space="preserve"> +8180 3696 7866</t>
  </si>
  <si>
    <t>spring1016_0527@yahoo.com</t>
  </si>
  <si>
    <t>Mr.Li Shing</t>
  </si>
  <si>
    <t>0942656624</t>
  </si>
  <si>
    <t>จันทิมา แซ่เฮ้ง</t>
  </si>
  <si>
    <t>จะมาเซ็นต์สัญญาต้นเดือนกันยายน เนื่องจากเข้าโรงพยาบาลผ่าตัด</t>
  </si>
  <si>
    <t>รอเรื่อง Combine แบบ</t>
  </si>
  <si>
    <t>Mr.Yeo Kim Teck</t>
  </si>
  <si>
    <t>ลูกค้าติดปัญหาเรื่องการโอนเงินมาจาก ตปท</t>
  </si>
  <si>
    <t>รอthai-D ทำยกเลิกในระบบ</t>
  </si>
  <si>
    <t>ราคา Net</t>
  </si>
  <si>
    <t>Net Price/per Sqm</t>
  </si>
  <si>
    <t>Net Price/Sqm.</t>
  </si>
  <si>
    <t>ปรึกษา พ่อแล้วคุณพ่อไม่เห็นด้วยให้จอง</t>
  </si>
  <si>
    <t>ลูกค้า thai d ติดปัญหาเรื่องการโอนเงิน</t>
  </si>
  <si>
    <t>รออนุมัติ</t>
  </si>
  <si>
    <t>Units Combine</t>
  </si>
  <si>
    <t>Possition</t>
  </si>
  <si>
    <t>status</t>
  </si>
  <si>
    <t>customer</t>
  </si>
  <si>
    <t>remark</t>
  </si>
  <si>
    <t>Comment Form construction</t>
  </si>
  <si>
    <t>Comment Form Sales.customer</t>
  </si>
  <si>
    <t xml:space="preserve">ไม่สามารถทำได้เนื่องจากพื้นที่ไม่เพียงพอ เบื้องต้นเซลนัดลูกค้ากับ อะตอม แต่รอสรุปวัน </t>
  </si>
  <si>
    <t>,04</t>
  </si>
  <si>
    <t>Combine Units</t>
  </si>
  <si>
    <t>รอแบบจาก อะตอม คุณปอนด์</t>
  </si>
  <si>
    <t>ทำแบบเรียบร้อยแล้ว</t>
  </si>
  <si>
    <t>ลูกค้าเซ็นต์สัญญาจบแล้ว</t>
  </si>
  <si>
    <t>ลูกค้าต้องการ 1 ขยายอ่างจากุซซี่ ที่ระเบียงให้ใหญ่ขึ้น 2 ตรงห้องน้ำชั้น2ที่นางอยากให้เอาอ่างออกเเล้วทุบกำเเพงตรงห้องเเต่งตัวไปทะลุตรงพื้นที่ๆอ่าง</t>
  </si>
  <si>
    <t>Mr. Tao Wei</t>
  </si>
  <si>
    <t>Mr. Kai Ling</t>
  </si>
  <si>
    <t xml:space="preserve">K.Vincent </t>
  </si>
  <si>
    <t>Masa (รอเอกสาร)</t>
  </si>
  <si>
    <t>Carry  Yaliut</t>
  </si>
  <si>
    <t>Sum of Count</t>
  </si>
  <si>
    <t>Mena(รอเอกสาร)</t>
  </si>
  <si>
    <t>Mr. Jun Shimojima</t>
  </si>
  <si>
    <t>Ms. Judy Zhu</t>
  </si>
  <si>
    <t>x</t>
    <phoneticPr fontId="79"/>
  </si>
  <si>
    <t>x</t>
    <phoneticPr fontId="79"/>
  </si>
  <si>
    <t>行ラベル</t>
  </si>
  <si>
    <t>総計</t>
  </si>
  <si>
    <t>列ラベル</t>
  </si>
  <si>
    <t>OnSale</t>
  </si>
  <si>
    <t>合計 / Count</t>
  </si>
  <si>
    <t>Status</t>
    <phoneticPr fontId="79"/>
  </si>
  <si>
    <t>Sold</t>
    <phoneticPr fontId="79"/>
  </si>
  <si>
    <t>OnSale</t>
    <phoneticPr fontId="79"/>
  </si>
  <si>
    <t>OnSale 集計</t>
  </si>
  <si>
    <t>Sold 集計</t>
  </si>
  <si>
    <t>Tower</t>
    <phoneticPr fontId="79"/>
  </si>
  <si>
    <t>全体の 平均 / Net Price</t>
  </si>
  <si>
    <t>平均 / Net Price</t>
  </si>
  <si>
    <t>全体の 平均 / Net Price/per Sqm</t>
  </si>
  <si>
    <t>平均 / Net Price/per Sqm</t>
  </si>
  <si>
    <t>(複数のアイテム)</t>
  </si>
  <si>
    <t>全体の データの個数 / Unit</t>
  </si>
  <si>
    <t>データの個数 / Unit</t>
  </si>
  <si>
    <t>鳥箱の元ファイルはこちらに開いてください。</t>
    <rPh sb="0" eb="1">
      <t>トリ</t>
    </rPh>
    <rPh sb="1" eb="2">
      <t>バコ</t>
    </rPh>
    <rPh sb="3" eb="4">
      <t>モト</t>
    </rPh>
    <rPh sb="13" eb="14">
      <t>ヒラ</t>
    </rPh>
    <phoneticPr fontId="7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</si>
</sst>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3" formatCode="_(* #,##0.00_);_(* \(#,##0.00\);_(* &quot;-&quot;??_);_(@_)"/>
    <numFmt numFmtId="164" formatCode="&quot;฿&quot;#,##0.00;[Red]\-&quot;฿&quot;#,##0.00"/>
    <numFmt numFmtId="165" formatCode="_-* #,##0.00_-;\-* #,##0.00_-;_-* &quot;-&quot;??_-;_-@_-"/>
    <numFmt numFmtId="166" formatCode="#,##0;[Red]#,##0"/>
    <numFmt numFmtId="167" formatCode="dd\.mm\.yyyy"/>
    <numFmt numFmtId="168" formatCode="[$-1070000]d\.m\.yy;@"/>
    <numFmt numFmtId="169" formatCode="[$-1070000]d/m/yy;@"/>
    <numFmt numFmtId="170" formatCode="[$-1010409]d\ mmm\ yy;@"/>
    <numFmt numFmtId="171" formatCode="[$-1010000]d/m/yy;@"/>
    <numFmt numFmtId="172" formatCode="_-* #,##0_-;\-* #,##0_-;_-* &quot;-&quot;??_-;_-@_-"/>
    <numFmt numFmtId="173" formatCode="d\.m\.yy;@"/>
    <numFmt numFmtId="174" formatCode="#,##0.00;[Red]#,##0.00"/>
    <numFmt numFmtId="175" formatCode="0.0"/>
    <numFmt numFmtId="176" formatCode="m/d/yy;@"/>
    <numFmt numFmtId="177" formatCode="[$-409]dd/mmm/yy;@"/>
    <numFmt numFmtId="178" formatCode="[$-409]d/mmm/yy;@"/>
    <numFmt numFmtId="179" formatCode="[$-409]dd\-mmm\-yy;@"/>
    <numFmt numFmtId="180" formatCode="dd\.mm\.yy;@"/>
    <numFmt numFmtId="181" formatCode="[$-F800]dddd\,\ mmmm\ dd\,\ yyyy"/>
    <numFmt numFmtId="182" formatCode="[$-409]d\-mmm\-yy;@"/>
    <numFmt numFmtId="183" formatCode="dd\.mm\.yyyy;@"/>
    <numFmt numFmtId="184" formatCode="0;[Red]0"/>
    <numFmt numFmtId="185" formatCode="[$-1010000]d/m/yyyy;@"/>
    <numFmt numFmtId="186" formatCode="B1d\-mmm\-yy"/>
    <numFmt numFmtId="187" formatCode="dd/mm/yy;@"/>
    <numFmt numFmtId="188" formatCode="#,##0.0"/>
    <numFmt numFmtId="189" formatCode="[$-409]mmm\-yy;@"/>
  </numFmts>
  <fonts count="81">
    <font>
      <sz val="14"/>
      <color theme="1"/>
      <name val="Browallia New"/>
      <family val="2"/>
      <charset val="22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4"/>
      <color theme="1"/>
      <name val="Browallia New"/>
      <family val="2"/>
    </font>
    <font>
      <b/>
      <sz val="14"/>
      <color theme="1"/>
      <name val="Browallia New"/>
      <family val="2"/>
    </font>
    <font>
      <sz val="12"/>
      <color theme="1"/>
      <name val="Browallia New"/>
      <family val="2"/>
    </font>
    <font>
      <b/>
      <sz val="12"/>
      <color theme="1"/>
      <name val="Browallia New"/>
      <family val="2"/>
    </font>
    <font>
      <b/>
      <sz val="14"/>
      <color theme="1"/>
      <name val="AngsanaUPC"/>
      <family val="1"/>
    </font>
    <font>
      <b/>
      <sz val="22"/>
      <color theme="1"/>
      <name val="Browallia New"/>
      <family val="2"/>
    </font>
    <font>
      <sz val="14"/>
      <color theme="1"/>
      <name val="Browallia New"/>
      <family val="2"/>
      <charset val="222"/>
    </font>
    <font>
      <b/>
      <u/>
      <sz val="18"/>
      <color theme="1"/>
      <name val="Browallia New"/>
      <family val="2"/>
    </font>
    <font>
      <b/>
      <sz val="18"/>
      <color theme="1"/>
      <name val="Browallia New"/>
      <family val="2"/>
    </font>
    <font>
      <b/>
      <u/>
      <sz val="14"/>
      <color theme="1"/>
      <name val="Browallia New"/>
      <family val="2"/>
    </font>
    <font>
      <b/>
      <sz val="11"/>
      <color theme="1"/>
      <name val="Calibri"/>
      <family val="2"/>
      <charset val="222"/>
      <scheme val="minor"/>
    </font>
    <font>
      <b/>
      <sz val="20"/>
      <color theme="1"/>
      <name val="Browallia New"/>
      <family val="2"/>
    </font>
    <font>
      <sz val="11"/>
      <color rgb="FF000000"/>
      <name val="Tahoma"/>
      <family val="2"/>
    </font>
    <font>
      <sz val="12"/>
      <color indexed="8"/>
      <name val="AngsanaUPC"/>
      <family val="1"/>
    </font>
    <font>
      <sz val="14"/>
      <color theme="1"/>
      <name val="Angsana New"/>
      <family val="1"/>
    </font>
    <font>
      <sz val="14"/>
      <color theme="1"/>
      <name val="AngsanaUPC"/>
      <family val="1"/>
    </font>
    <font>
      <sz val="14"/>
      <color rgb="FFFF0000"/>
      <name val="Browallia New"/>
      <family val="2"/>
    </font>
    <font>
      <sz val="9"/>
      <color theme="1"/>
      <name val="Browallia New"/>
      <family val="2"/>
      <charset val="222"/>
    </font>
    <font>
      <sz val="10"/>
      <color theme="1"/>
      <name val="Browallia New"/>
      <family val="2"/>
    </font>
    <font>
      <b/>
      <sz val="10"/>
      <color theme="1"/>
      <name val="Browallia New"/>
      <family val="2"/>
    </font>
    <font>
      <b/>
      <sz val="14"/>
      <color theme="1"/>
      <name val="Angsana New"/>
      <family val="1"/>
    </font>
    <font>
      <b/>
      <sz val="14"/>
      <color theme="1"/>
      <name val="Browallia New"/>
      <family val="2"/>
      <charset val="222"/>
    </font>
    <font>
      <b/>
      <sz val="14"/>
      <name val="Browallia New"/>
      <family val="2"/>
    </font>
    <font>
      <b/>
      <sz val="14"/>
      <name val="BrowalliaUPC"/>
      <family val="2"/>
    </font>
    <font>
      <sz val="11"/>
      <color indexed="8"/>
      <name val="Calibri"/>
      <family val="2"/>
      <scheme val="minor"/>
    </font>
    <font>
      <sz val="11"/>
      <color theme="1"/>
      <name val="AngsanaUPC"/>
      <family val="1"/>
    </font>
    <font>
      <sz val="11"/>
      <color rgb="FFFF0000"/>
      <name val="AngsanaUPC"/>
      <family val="1"/>
    </font>
    <font>
      <sz val="11"/>
      <name val="AngsanaUPC"/>
      <family val="1"/>
    </font>
    <font>
      <sz val="11"/>
      <color indexed="8"/>
      <name val="AngsanaUPC"/>
      <family val="1"/>
    </font>
    <font>
      <sz val="11"/>
      <color rgb="FF000000"/>
      <name val="AngsanaUPC"/>
      <family val="1"/>
    </font>
    <font>
      <sz val="18"/>
      <color rgb="FFFF0000"/>
      <name val="AngsanaUPC"/>
      <family val="1"/>
    </font>
    <font>
      <sz val="11"/>
      <color theme="1"/>
      <name val="Angsana New"/>
      <family val="1"/>
    </font>
    <font>
      <b/>
      <sz val="14"/>
      <color rgb="FFFF0000"/>
      <name val="Browallia New"/>
      <family val="2"/>
    </font>
    <font>
      <b/>
      <sz val="14"/>
      <color rgb="FF0070C0"/>
      <name val="Browallia New"/>
      <family val="2"/>
    </font>
    <font>
      <sz val="14"/>
      <color rgb="FF0070C0"/>
      <name val="Browallia New"/>
      <family val="2"/>
    </font>
    <font>
      <b/>
      <sz val="14"/>
      <color rgb="FF00B050"/>
      <name val="Browallia New"/>
      <family val="2"/>
    </font>
    <font>
      <sz val="14"/>
      <color rgb="FF00B050"/>
      <name val="Browallia New"/>
      <family val="2"/>
    </font>
    <font>
      <b/>
      <u/>
      <sz val="14"/>
      <color rgb="FFFF0000"/>
      <name val="Browallia New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indexed="12"/>
      <name val="Calibri"/>
      <family val="2"/>
      <scheme val="minor"/>
    </font>
    <font>
      <sz val="10"/>
      <color rgb="FFFFFF00"/>
      <name val="Calibri"/>
      <family val="2"/>
      <scheme val="minor"/>
    </font>
    <font>
      <sz val="16"/>
      <color rgb="FF000000"/>
      <name val="AngsanaUPC"/>
      <family val="1"/>
    </font>
    <font>
      <b/>
      <sz val="11"/>
      <color rgb="FFFF0000"/>
      <name val="AngsanaUPC"/>
      <family val="1"/>
    </font>
    <font>
      <b/>
      <sz val="14"/>
      <color rgb="FF0000FF"/>
      <name val="Browallia New"/>
      <family val="2"/>
    </font>
    <font>
      <b/>
      <sz val="16"/>
      <color theme="1"/>
      <name val="Browallia New"/>
      <family val="2"/>
    </font>
    <font>
      <sz val="16"/>
      <color theme="1"/>
      <name val="Browallia New"/>
      <family val="2"/>
    </font>
    <font>
      <sz val="16"/>
      <color theme="1"/>
      <name val="Browallia New"/>
      <family val="2"/>
      <charset val="222"/>
    </font>
    <font>
      <b/>
      <sz val="14"/>
      <color rgb="FF0000FF"/>
      <name val="Browallia New"/>
      <family val="2"/>
    </font>
    <font>
      <sz val="10"/>
      <color theme="1"/>
      <name val="Angsana New"/>
      <family val="1"/>
    </font>
    <font>
      <sz val="11"/>
      <name val="Angsana New"/>
      <family val="1"/>
    </font>
    <font>
      <sz val="11"/>
      <color rgb="FF000000"/>
      <name val="Calibri"/>
      <family val="2"/>
      <scheme val="minor"/>
    </font>
    <font>
      <sz val="14"/>
      <color rgb="FF222222"/>
      <name val="Angsana New"/>
      <family val="1"/>
    </font>
    <font>
      <sz val="12"/>
      <color rgb="FF22222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Angsana New"/>
      <family val="1"/>
    </font>
    <font>
      <sz val="10"/>
      <color theme="1"/>
      <name val="AngsanaUPC"/>
      <family val="1"/>
    </font>
    <font>
      <sz val="12"/>
      <color rgb="FF000000"/>
      <name val="AngsanaUPC"/>
      <family val="1"/>
    </font>
    <font>
      <sz val="8"/>
      <color rgb="FF303030"/>
      <name val="Arial"/>
      <family val="2"/>
    </font>
    <font>
      <sz val="12"/>
      <color rgb="FF000000"/>
      <name val="Arial"/>
      <family val="2"/>
    </font>
    <font>
      <sz val="14"/>
      <color indexed="8"/>
      <name val="AngsanaUPC"/>
      <family val="1"/>
    </font>
    <font>
      <sz val="14"/>
      <color rgb="FF000000"/>
      <name val="AngsanaUPC"/>
      <family val="1"/>
    </font>
    <font>
      <sz val="14"/>
      <name val="AngsanaUPC"/>
      <family val="1"/>
    </font>
    <font>
      <sz val="16"/>
      <color theme="1"/>
      <name val="Calibri"/>
      <family val="2"/>
      <charset val="222"/>
      <scheme val="minor"/>
    </font>
    <font>
      <sz val="7"/>
      <name val="ＭＳ Ｐゴシック"/>
      <family val="3"/>
      <charset val="128"/>
    </font>
    <font>
      <u/>
      <sz val="10"/>
      <color indexed="12"/>
      <name val="ＭＳ Ｐゴシック"/>
      <family val="3"/>
      <charset val="128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rgb="FF17375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8" fillId="0" borderId="0"/>
    <xf numFmtId="165" fontId="15" fillId="0" borderId="0" applyFont="0" applyFill="0" applyBorder="0" applyAlignment="0" applyProtection="0"/>
    <xf numFmtId="166" fontId="8" fillId="0" borderId="0" applyFont="0" applyFill="0" applyBorder="0" applyAlignment="0" applyProtection="0"/>
    <xf numFmtId="164" fontId="21" fillId="0" borderId="0"/>
    <xf numFmtId="9" fontId="15" fillId="0" borderId="0" applyFont="0" applyFill="0" applyBorder="0" applyAlignment="0" applyProtection="0"/>
    <xf numFmtId="0" fontId="15" fillId="0" borderId="0"/>
  </cellStyleXfs>
  <cellXfs count="823">
    <xf numFmtId="0" fontId="0" fillId="0" borderId="0" xfId="0"/>
    <xf numFmtId="0" fontId="13" fillId="0" borderId="0" xfId="0" applyFont="1" applyAlignment="1">
      <alignment horizontal="center" vertical="center"/>
    </xf>
    <xf numFmtId="0" fontId="9" fillId="2" borderId="0" xfId="12" applyFont="1" applyFill="1"/>
    <xf numFmtId="0" fontId="10" fillId="2" borderId="0" xfId="12" applyFont="1" applyFill="1" applyBorder="1"/>
    <xf numFmtId="0" fontId="10" fillId="2" borderId="0" xfId="12" applyFont="1" applyFill="1" applyBorder="1" applyAlignment="1">
      <alignment horizontal="center" vertical="center"/>
    </xf>
    <xf numFmtId="0" fontId="11" fillId="2" borderId="0" xfId="12" applyFont="1" applyFill="1"/>
    <xf numFmtId="0" fontId="12" fillId="2" borderId="0" xfId="12" applyFont="1" applyFill="1" applyBorder="1" applyAlignment="1">
      <alignment horizontal="center" vertical="center"/>
    </xf>
    <xf numFmtId="0" fontId="9" fillId="2" borderId="0" xfId="12" applyFont="1" applyFill="1" applyAlignment="1">
      <alignment horizontal="center" vertical="center"/>
    </xf>
    <xf numFmtId="0" fontId="9" fillId="2" borderId="0" xfId="12" quotePrefix="1" applyFont="1" applyFill="1" applyAlignment="1">
      <alignment horizontal="center"/>
    </xf>
    <xf numFmtId="0" fontId="8" fillId="2" borderId="0" xfId="12" applyFill="1"/>
    <xf numFmtId="0" fontId="0" fillId="2" borderId="0" xfId="0" applyFill="1"/>
    <xf numFmtId="166" fontId="10" fillId="0" borderId="9" xfId="0" applyNumberFormat="1" applyFont="1" applyBorder="1" applyAlignment="1">
      <alignment horizontal="center" vertical="center"/>
    </xf>
    <xf numFmtId="166" fontId="10" fillId="0" borderId="9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7" fillId="2" borderId="0" xfId="12" applyFont="1" applyFill="1"/>
    <xf numFmtId="0" fontId="28" fillId="2" borderId="0" xfId="12" applyFont="1" applyFill="1" applyBorder="1" applyAlignment="1">
      <alignment horizontal="center" vertical="center"/>
    </xf>
    <xf numFmtId="0" fontId="27" fillId="2" borderId="0" xfId="0" applyFont="1" applyFill="1"/>
    <xf numFmtId="0" fontId="27" fillId="0" borderId="0" xfId="0" applyFont="1"/>
    <xf numFmtId="0" fontId="9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29" fillId="2" borderId="0" xfId="0" applyFont="1" applyFill="1" applyBorder="1" applyAlignment="1">
      <alignment horizontal="left"/>
    </xf>
    <xf numFmtId="0" fontId="23" fillId="2" borderId="0" xfId="0" applyFont="1" applyFill="1" applyBorder="1"/>
    <xf numFmtId="0" fontId="29" fillId="2" borderId="0" xfId="0" applyFont="1" applyFill="1" applyBorder="1" applyAlignment="1">
      <alignment horizontal="center"/>
    </xf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9" fontId="29" fillId="2" borderId="0" xfId="0" applyNumberFormat="1" applyFont="1" applyFill="1" applyBorder="1" applyAlignment="1">
      <alignment horizontal="center"/>
    </xf>
    <xf numFmtId="0" fontId="29" fillId="2" borderId="0" xfId="0" applyFont="1" applyFill="1" applyBorder="1" applyAlignment="1">
      <alignment horizontal="left" vertical="center"/>
    </xf>
    <xf numFmtId="0" fontId="29" fillId="2" borderId="0" xfId="0" applyFont="1" applyFill="1" applyBorder="1" applyAlignment="1">
      <alignment horizontal="center" vertical="center"/>
    </xf>
    <xf numFmtId="3" fontId="23" fillId="2" borderId="0" xfId="0" applyNumberFormat="1" applyFont="1" applyFill="1" applyBorder="1" applyAlignment="1">
      <alignment horizontal="center"/>
    </xf>
    <xf numFmtId="9" fontId="23" fillId="2" borderId="0" xfId="0" applyNumberFormat="1" applyFont="1" applyFill="1" applyBorder="1" applyAlignment="1">
      <alignment horizontal="center"/>
    </xf>
    <xf numFmtId="0" fontId="9" fillId="2" borderId="0" xfId="0" applyFont="1" applyFill="1"/>
    <xf numFmtId="0" fontId="20" fillId="2" borderId="0" xfId="0" applyFont="1" applyFill="1" applyAlignment="1">
      <alignment horizontal="left"/>
    </xf>
    <xf numFmtId="0" fontId="16" fillId="2" borderId="0" xfId="0" applyFont="1" applyFill="1" applyAlignment="1">
      <alignment horizontal="right"/>
    </xf>
    <xf numFmtId="0" fontId="10" fillId="2" borderId="0" xfId="0" applyFont="1" applyFill="1" applyAlignment="1">
      <alignment horizontal="center"/>
    </xf>
    <xf numFmtId="0" fontId="10" fillId="2" borderId="0" xfId="0" applyFont="1" applyFill="1"/>
    <xf numFmtId="0" fontId="9" fillId="2" borderId="3" xfId="0" applyFont="1" applyFill="1" applyBorder="1"/>
    <xf numFmtId="0" fontId="18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3" fontId="9" fillId="2" borderId="0" xfId="0" applyNumberFormat="1" applyFont="1" applyFill="1" applyAlignment="1">
      <alignment horizontal="center" vertical="center"/>
    </xf>
    <xf numFmtId="9" fontId="9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center"/>
    </xf>
    <xf numFmtId="0" fontId="9" fillId="2" borderId="0" xfId="0" applyFont="1" applyFill="1" applyAlignment="1">
      <alignment vertical="center"/>
    </xf>
    <xf numFmtId="0" fontId="9" fillId="2" borderId="0" xfId="0" applyFont="1" applyFill="1" applyAlignment="1"/>
    <xf numFmtId="3" fontId="18" fillId="2" borderId="3" xfId="0" applyNumberFormat="1" applyFont="1" applyFill="1" applyBorder="1" applyAlignment="1">
      <alignment horizontal="center"/>
    </xf>
    <xf numFmtId="3" fontId="9" fillId="2" borderId="0" xfId="0" applyNumberFormat="1" applyFont="1" applyFill="1"/>
    <xf numFmtId="0" fontId="18" fillId="2" borderId="0" xfId="0" applyFont="1" applyFill="1" applyBorder="1" applyAlignment="1">
      <alignment horizontal="center"/>
    </xf>
    <xf numFmtId="0" fontId="19" fillId="2" borderId="0" xfId="0" applyFont="1" applyFill="1" applyAlignment="1">
      <alignment horizontal="center"/>
    </xf>
    <xf numFmtId="9" fontId="0" fillId="2" borderId="0" xfId="0" applyNumberFormat="1" applyFill="1"/>
    <xf numFmtId="0" fontId="10" fillId="2" borderId="3" xfId="0" applyFont="1" applyFill="1" applyBorder="1"/>
    <xf numFmtId="14" fontId="11" fillId="0" borderId="3" xfId="13" applyNumberFormat="1" applyFont="1" applyBorder="1" applyAlignment="1">
      <alignment horizontal="center" vertical="center"/>
    </xf>
    <xf numFmtId="0" fontId="10" fillId="12" borderId="3" xfId="0" applyFont="1" applyFill="1" applyBorder="1" applyAlignment="1">
      <alignment horizontal="center" vertical="center"/>
    </xf>
    <xf numFmtId="0" fontId="10" fillId="12" borderId="3" xfId="0" applyFont="1" applyFill="1" applyBorder="1" applyAlignment="1">
      <alignment horizontal="center" vertical="center" wrapText="1"/>
    </xf>
    <xf numFmtId="166" fontId="13" fillId="13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left" vertical="center"/>
    </xf>
    <xf numFmtId="14" fontId="23" fillId="2" borderId="3" xfId="0" applyNumberFormat="1" applyFont="1" applyFill="1" applyBorder="1" applyAlignment="1">
      <alignment horizontal="center" vertical="center"/>
    </xf>
    <xf numFmtId="166" fontId="23" fillId="2" borderId="3" xfId="0" applyNumberFormat="1" applyFont="1" applyFill="1" applyBorder="1" applyAlignment="1">
      <alignment horizontal="center" vertical="center"/>
    </xf>
    <xf numFmtId="166" fontId="23" fillId="2" borderId="0" xfId="0" applyNumberFormat="1" applyFont="1" applyFill="1" applyBorder="1" applyAlignment="1">
      <alignment horizontal="center" vertical="center"/>
    </xf>
    <xf numFmtId="0" fontId="23" fillId="0" borderId="3" xfId="0" applyFont="1" applyBorder="1" applyAlignment="1">
      <alignment horizontal="left" vertical="center"/>
    </xf>
    <xf numFmtId="3" fontId="23" fillId="0" borderId="3" xfId="0" applyNumberFormat="1" applyFont="1" applyFill="1" applyBorder="1" applyAlignment="1">
      <alignment horizontal="center" vertical="center"/>
    </xf>
    <xf numFmtId="14" fontId="23" fillId="0" borderId="3" xfId="0" applyNumberFormat="1" applyFont="1" applyBorder="1" applyAlignment="1">
      <alignment horizontal="center" vertical="center"/>
    </xf>
    <xf numFmtId="171" fontId="23" fillId="0" borderId="3" xfId="0" applyNumberFormat="1" applyFont="1" applyFill="1" applyBorder="1" applyAlignment="1">
      <alignment horizontal="center" vertical="center"/>
    </xf>
    <xf numFmtId="166" fontId="23" fillId="0" borderId="3" xfId="0" applyNumberFormat="1" applyFont="1" applyFill="1" applyBorder="1" applyAlignment="1">
      <alignment horizontal="center" vertical="center"/>
    </xf>
    <xf numFmtId="166" fontId="23" fillId="0" borderId="3" xfId="0" applyNumberFormat="1" applyFont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24" fillId="2" borderId="0" xfId="0" applyFont="1" applyFill="1"/>
    <xf numFmtId="0" fontId="24" fillId="2" borderId="0" xfId="0" applyFont="1" applyFill="1" applyAlignment="1">
      <alignment horizontal="center"/>
    </xf>
    <xf numFmtId="9" fontId="9" fillId="2" borderId="0" xfId="0" applyNumberFormat="1" applyFont="1" applyFill="1" applyAlignment="1">
      <alignment horizontal="center"/>
    </xf>
    <xf numFmtId="9" fontId="9" fillId="2" borderId="0" xfId="16" applyFont="1" applyFill="1" applyAlignment="1">
      <alignment horizontal="center"/>
    </xf>
    <xf numFmtId="3" fontId="24" fillId="2" borderId="0" xfId="0" applyNumberFormat="1" applyFont="1" applyFill="1" applyAlignment="1"/>
    <xf numFmtId="0" fontId="10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2" fontId="10" fillId="0" borderId="3" xfId="0" applyNumberFormat="1" applyFont="1" applyBorder="1" applyAlignment="1">
      <alignment horizontal="center" vertical="center"/>
    </xf>
    <xf numFmtId="1" fontId="10" fillId="0" borderId="3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2" borderId="0" xfId="12" applyFont="1" applyFill="1"/>
    <xf numFmtId="3" fontId="13" fillId="8" borderId="3" xfId="0" applyNumberFormat="1" applyFont="1" applyFill="1" applyBorder="1" applyAlignment="1">
      <alignment horizontal="center" vertical="center"/>
    </xf>
    <xf numFmtId="0" fontId="30" fillId="2" borderId="0" xfId="0" applyFont="1" applyFill="1"/>
    <xf numFmtId="0" fontId="30" fillId="0" borderId="0" xfId="0" applyFont="1"/>
    <xf numFmtId="166" fontId="0" fillId="0" borderId="3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10" fillId="0" borderId="3" xfId="0" quotePrefix="1" applyFont="1" applyFill="1" applyBorder="1" applyAlignment="1">
      <alignment horizontal="center" vertical="center"/>
    </xf>
    <xf numFmtId="0" fontId="22" fillId="0" borderId="3" xfId="0" applyNumberFormat="1" applyFont="1" applyFill="1" applyBorder="1" applyAlignment="1" applyProtection="1">
      <alignment horizontal="left" vertical="center"/>
    </xf>
    <xf numFmtId="0" fontId="24" fillId="2" borderId="0" xfId="0" applyFont="1" applyFill="1" applyAlignment="1">
      <alignment horizontal="center"/>
    </xf>
    <xf numFmtId="0" fontId="24" fillId="2" borderId="0" xfId="0" applyFont="1" applyFill="1" applyAlignment="1">
      <alignment horizontal="center"/>
    </xf>
    <xf numFmtId="0" fontId="13" fillId="2" borderId="0" xfId="0" applyFont="1" applyFill="1"/>
    <xf numFmtId="0" fontId="13" fillId="2" borderId="0" xfId="0" applyFont="1" applyFill="1" applyAlignment="1">
      <alignment horizontal="center"/>
    </xf>
    <xf numFmtId="0" fontId="13" fillId="13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2" fontId="23" fillId="0" borderId="3" xfId="0" applyNumberFormat="1" applyFont="1" applyBorder="1" applyAlignment="1">
      <alignment horizontal="center" vertical="center"/>
    </xf>
    <xf numFmtId="165" fontId="23" fillId="2" borderId="3" xfId="13" applyFont="1" applyFill="1" applyBorder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3" fontId="23" fillId="2" borderId="0" xfId="0" applyNumberFormat="1" applyFont="1" applyFill="1" applyAlignment="1">
      <alignment horizontal="center" vertical="center"/>
    </xf>
    <xf numFmtId="166" fontId="9" fillId="2" borderId="3" xfId="0" applyNumberFormat="1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166" fontId="10" fillId="8" borderId="3" xfId="0" applyNumberFormat="1" applyFont="1" applyFill="1" applyBorder="1" applyAlignment="1">
      <alignment horizontal="center" vertical="center"/>
    </xf>
    <xf numFmtId="166" fontId="10" fillId="2" borderId="10" xfId="0" applyNumberFormat="1" applyFont="1" applyFill="1" applyBorder="1" applyAlignment="1">
      <alignment horizontal="center" vertical="center"/>
    </xf>
    <xf numFmtId="0" fontId="14" fillId="2" borderId="0" xfId="12" applyFont="1" applyFill="1" applyAlignment="1">
      <alignment vertical="center"/>
    </xf>
    <xf numFmtId="3" fontId="31" fillId="8" borderId="3" xfId="0" applyNumberFormat="1" applyFont="1" applyFill="1" applyBorder="1" applyAlignment="1">
      <alignment horizontal="center" vertical="center"/>
    </xf>
    <xf numFmtId="166" fontId="31" fillId="8" borderId="3" xfId="0" applyNumberFormat="1" applyFont="1" applyFill="1" applyBorder="1" applyAlignment="1">
      <alignment horizontal="center" vertical="center"/>
    </xf>
    <xf numFmtId="3" fontId="10" fillId="8" borderId="3" xfId="0" applyNumberFormat="1" applyFont="1" applyFill="1" applyBorder="1" applyAlignment="1">
      <alignment horizontal="center" vertical="center"/>
    </xf>
    <xf numFmtId="3" fontId="32" fillId="8" borderId="3" xfId="0" applyNumberFormat="1" applyFont="1" applyFill="1" applyBorder="1" applyAlignment="1">
      <alignment horizontal="center" vertical="center"/>
    </xf>
    <xf numFmtId="166" fontId="32" fillId="8" borderId="3" xfId="0" applyNumberFormat="1" applyFont="1" applyFill="1" applyBorder="1" applyAlignment="1">
      <alignment horizontal="center" vertical="center"/>
    </xf>
    <xf numFmtId="166" fontId="10" fillId="15" borderId="3" xfId="0" applyNumberFormat="1" applyFont="1" applyFill="1" applyBorder="1" applyAlignment="1">
      <alignment horizontal="center" vertical="center"/>
    </xf>
    <xf numFmtId="166" fontId="10" fillId="2" borderId="0" xfId="0" applyNumberFormat="1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3" fontId="13" fillId="2" borderId="8" xfId="0" applyNumberFormat="1" applyFont="1" applyFill="1" applyBorder="1" applyAlignment="1">
      <alignment horizontal="center" vertical="center"/>
    </xf>
    <xf numFmtId="166" fontId="10" fillId="2" borderId="8" xfId="0" applyNumberFormat="1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15" borderId="3" xfId="0" applyFont="1" applyFill="1" applyBorder="1" applyAlignment="1">
      <alignment horizontal="center" vertical="center"/>
    </xf>
    <xf numFmtId="0" fontId="10" fillId="15" borderId="7" xfId="0" applyFont="1" applyFill="1" applyBorder="1" applyAlignment="1">
      <alignment horizontal="center" vertical="center"/>
    </xf>
    <xf numFmtId="3" fontId="31" fillId="15" borderId="3" xfId="0" applyNumberFormat="1" applyFont="1" applyFill="1" applyBorder="1" applyAlignment="1">
      <alignment horizontal="center" vertical="center"/>
    </xf>
    <xf numFmtId="166" fontId="10" fillId="15" borderId="9" xfId="0" applyNumberFormat="1" applyFont="1" applyFill="1" applyBorder="1" applyAlignment="1">
      <alignment horizontal="center" vertical="center"/>
    </xf>
    <xf numFmtId="3" fontId="13" fillId="15" borderId="3" xfId="0" applyNumberFormat="1" applyFont="1" applyFill="1" applyBorder="1" applyAlignment="1">
      <alignment horizontal="center" vertical="center"/>
    </xf>
    <xf numFmtId="2" fontId="10" fillId="15" borderId="3" xfId="0" applyNumberFormat="1" applyFont="1" applyFill="1" applyBorder="1" applyAlignment="1">
      <alignment horizontal="center" vertical="center"/>
    </xf>
    <xf numFmtId="1" fontId="10" fillId="15" borderId="3" xfId="0" applyNumberFormat="1" applyFont="1" applyFill="1" applyBorder="1" applyAlignment="1">
      <alignment horizontal="center" vertical="center"/>
    </xf>
    <xf numFmtId="0" fontId="10" fillId="11" borderId="3" xfId="0" applyFont="1" applyFill="1" applyBorder="1" applyAlignment="1">
      <alignment horizontal="center" vertical="center"/>
    </xf>
    <xf numFmtId="0" fontId="10" fillId="11" borderId="7" xfId="0" applyFont="1" applyFill="1" applyBorder="1" applyAlignment="1">
      <alignment horizontal="center" vertical="center"/>
    </xf>
    <xf numFmtId="3" fontId="31" fillId="11" borderId="3" xfId="0" applyNumberFormat="1" applyFont="1" applyFill="1" applyBorder="1" applyAlignment="1">
      <alignment horizontal="center" vertical="center"/>
    </xf>
    <xf numFmtId="166" fontId="10" fillId="11" borderId="9" xfId="0" applyNumberFormat="1" applyFont="1" applyFill="1" applyBorder="1" applyAlignment="1">
      <alignment horizontal="center" vertical="center"/>
    </xf>
    <xf numFmtId="3" fontId="31" fillId="11" borderId="7" xfId="0" applyNumberFormat="1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1" fontId="10" fillId="2" borderId="0" xfId="0" applyNumberFormat="1" applyFont="1" applyFill="1" applyBorder="1" applyAlignment="1">
      <alignment horizontal="center" vertical="center"/>
    </xf>
    <xf numFmtId="3" fontId="13" fillId="2" borderId="0" xfId="0" applyNumberFormat="1" applyFont="1" applyFill="1" applyBorder="1" applyAlignment="1">
      <alignment horizontal="center" vertical="center"/>
    </xf>
    <xf numFmtId="0" fontId="0" fillId="15" borderId="0" xfId="0" applyFill="1"/>
    <xf numFmtId="3" fontId="32" fillId="15" borderId="3" xfId="0" applyNumberFormat="1" applyFont="1" applyFill="1" applyBorder="1" applyAlignment="1">
      <alignment horizontal="center" vertical="center"/>
    </xf>
    <xf numFmtId="3" fontId="10" fillId="15" borderId="3" xfId="0" applyNumberFormat="1" applyFont="1" applyFill="1" applyBorder="1" applyAlignment="1">
      <alignment horizontal="center" vertical="center"/>
    </xf>
    <xf numFmtId="166" fontId="10" fillId="15" borderId="1" xfId="0" applyNumberFormat="1" applyFont="1" applyFill="1" applyBorder="1" applyAlignment="1">
      <alignment horizontal="center" vertical="center"/>
    </xf>
    <xf numFmtId="1" fontId="10" fillId="2" borderId="8" xfId="0" applyNumberFormat="1" applyFont="1" applyFill="1" applyBorder="1" applyAlignment="1">
      <alignment horizontal="center" vertical="center"/>
    </xf>
    <xf numFmtId="166" fontId="10" fillId="2" borderId="13" xfId="0" applyNumberFormat="1" applyFont="1" applyFill="1" applyBorder="1" applyAlignment="1">
      <alignment horizontal="center" vertical="center"/>
    </xf>
    <xf numFmtId="0" fontId="0" fillId="15" borderId="3" xfId="0" applyFill="1" applyBorder="1"/>
    <xf numFmtId="0" fontId="10" fillId="2" borderId="15" xfId="0" applyFont="1" applyFill="1" applyBorder="1" applyAlignment="1">
      <alignment horizontal="center" vertical="center"/>
    </xf>
    <xf numFmtId="166" fontId="10" fillId="2" borderId="15" xfId="0" applyNumberFormat="1" applyFont="1" applyFill="1" applyBorder="1" applyAlignment="1">
      <alignment horizontal="center" vertical="center"/>
    </xf>
    <xf numFmtId="1" fontId="10" fillId="2" borderId="15" xfId="0" applyNumberFormat="1" applyFont="1" applyFill="1" applyBorder="1" applyAlignment="1">
      <alignment horizontal="center" vertical="center"/>
    </xf>
    <xf numFmtId="3" fontId="13" fillId="2" borderId="15" xfId="0" applyNumberFormat="1" applyFont="1" applyFill="1" applyBorder="1" applyAlignment="1">
      <alignment horizontal="center" vertical="center"/>
    </xf>
    <xf numFmtId="166" fontId="10" fillId="2" borderId="14" xfId="0" applyNumberFormat="1" applyFont="1" applyFill="1" applyBorder="1" applyAlignment="1">
      <alignment horizontal="center" vertical="center"/>
    </xf>
    <xf numFmtId="0" fontId="0" fillId="11" borderId="0" xfId="0" applyFill="1"/>
    <xf numFmtId="0" fontId="0" fillId="17" borderId="0" xfId="0" applyFill="1"/>
    <xf numFmtId="3" fontId="10" fillId="0" borderId="3" xfId="0" applyNumberFormat="1" applyFont="1" applyFill="1" applyBorder="1" applyAlignment="1">
      <alignment horizontal="center" vertical="center"/>
    </xf>
    <xf numFmtId="3" fontId="31" fillId="0" borderId="3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6" fontId="2" fillId="0" borderId="0" xfId="0" applyNumberFormat="1" applyFont="1" applyAlignment="1">
      <alignment horizontal="center" vertical="center"/>
    </xf>
    <xf numFmtId="165" fontId="2" fillId="0" borderId="0" xfId="13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77" fontId="2" fillId="0" borderId="0" xfId="0" applyNumberFormat="1" applyFont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3" fillId="0" borderId="0" xfId="0" applyNumberFormat="1" applyFont="1" applyFill="1" applyBorder="1" applyAlignment="1" applyProtection="1">
      <alignment horizontal="center" vertical="center"/>
    </xf>
    <xf numFmtId="0" fontId="2" fillId="0" borderId="0" xfId="0" quotePrefix="1" applyFont="1" applyAlignment="1">
      <alignment horizontal="center" vertical="center"/>
    </xf>
    <xf numFmtId="171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72" fontId="2" fillId="0" borderId="0" xfId="13" applyNumberFormat="1" applyFont="1" applyAlignment="1">
      <alignment horizontal="center" vertical="center"/>
    </xf>
    <xf numFmtId="177" fontId="2" fillId="0" borderId="0" xfId="13" applyNumberFormat="1" applyFont="1" applyAlignment="1">
      <alignment horizontal="center" vertical="center"/>
    </xf>
    <xf numFmtId="178" fontId="2" fillId="0" borderId="0" xfId="13" applyNumberFormat="1" applyFont="1" applyAlignment="1">
      <alignment horizontal="center" vertical="center"/>
    </xf>
    <xf numFmtId="0" fontId="34" fillId="6" borderId="3" xfId="0" applyFont="1" applyFill="1" applyBorder="1" applyAlignment="1">
      <alignment horizontal="center" vertical="center"/>
    </xf>
    <xf numFmtId="3" fontId="34" fillId="2" borderId="3" xfId="0" applyNumberFormat="1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14" fontId="34" fillId="0" borderId="0" xfId="0" applyNumberFormat="1" applyFont="1"/>
    <xf numFmtId="0" fontId="34" fillId="0" borderId="0" xfId="0" applyFont="1"/>
    <xf numFmtId="0" fontId="34" fillId="6" borderId="2" xfId="0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174" fontId="34" fillId="18" borderId="1" xfId="0" applyNumberFormat="1" applyFont="1" applyFill="1" applyBorder="1" applyAlignment="1">
      <alignment horizontal="center" vertical="center"/>
    </xf>
    <xf numFmtId="174" fontId="34" fillId="11" borderId="3" xfId="0" applyNumberFormat="1" applyFont="1" applyFill="1" applyBorder="1" applyAlignment="1">
      <alignment horizontal="center" vertical="center"/>
    </xf>
    <xf numFmtId="166" fontId="35" fillId="6" borderId="3" xfId="0" applyNumberFormat="1" applyFont="1" applyFill="1" applyBorder="1" applyAlignment="1">
      <alignment horizontal="center"/>
    </xf>
    <xf numFmtId="166" fontId="35" fillId="6" borderId="0" xfId="0" applyNumberFormat="1" applyFont="1" applyFill="1" applyBorder="1" applyAlignment="1">
      <alignment horizontal="center"/>
    </xf>
    <xf numFmtId="0" fontId="34" fillId="2" borderId="3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/>
    </xf>
    <xf numFmtId="0" fontId="34" fillId="2" borderId="7" xfId="0" applyFont="1" applyFill="1" applyBorder="1" applyAlignment="1">
      <alignment horizontal="center" vertical="center"/>
    </xf>
    <xf numFmtId="166" fontId="34" fillId="2" borderId="7" xfId="0" applyNumberFormat="1" applyFont="1" applyFill="1" applyBorder="1" applyAlignment="1">
      <alignment horizontal="center" vertical="center"/>
    </xf>
    <xf numFmtId="174" fontId="34" fillId="2" borderId="7" xfId="0" applyNumberFormat="1" applyFont="1" applyFill="1" applyBorder="1" applyAlignment="1">
      <alignment horizontal="center" vertical="center"/>
    </xf>
    <xf numFmtId="0" fontId="36" fillId="2" borderId="7" xfId="0" applyFont="1" applyFill="1" applyBorder="1" applyAlignment="1">
      <alignment horizontal="center" vertical="center"/>
    </xf>
    <xf numFmtId="0" fontId="34" fillId="0" borderId="7" xfId="0" applyFont="1" applyBorder="1" applyAlignment="1">
      <alignment horizontal="left"/>
    </xf>
    <xf numFmtId="0" fontId="34" fillId="0" borderId="3" xfId="0" applyFont="1" applyBorder="1" applyAlignment="1">
      <alignment horizontal="center" vertical="center"/>
    </xf>
    <xf numFmtId="166" fontId="34" fillId="2" borderId="3" xfId="0" applyNumberFormat="1" applyFont="1" applyFill="1" applyBorder="1" applyAlignment="1">
      <alignment horizontal="center" vertical="center"/>
    </xf>
    <xf numFmtId="0" fontId="36" fillId="2" borderId="3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left"/>
    </xf>
    <xf numFmtId="166" fontId="34" fillId="2" borderId="7" xfId="0" applyNumberFormat="1" applyFont="1" applyFill="1" applyBorder="1" applyAlignment="1">
      <alignment horizontal="center"/>
    </xf>
    <xf numFmtId="0" fontId="34" fillId="0" borderId="3" xfId="0" applyFont="1" applyBorder="1" applyAlignment="1">
      <alignment horizontal="left" vertical="center"/>
    </xf>
    <xf numFmtId="0" fontId="34" fillId="0" borderId="3" xfId="0" applyFont="1" applyBorder="1"/>
    <xf numFmtId="166" fontId="34" fillId="2" borderId="3" xfId="0" applyNumberFormat="1" applyFont="1" applyFill="1" applyBorder="1" applyAlignment="1">
      <alignment horizontal="center"/>
    </xf>
    <xf numFmtId="0" fontId="34" fillId="2" borderId="3" xfId="0" applyFont="1" applyFill="1" applyBorder="1" applyAlignment="1">
      <alignment vertical="center"/>
    </xf>
    <xf numFmtId="1" fontId="34" fillId="2" borderId="3" xfId="0" applyNumberFormat="1" applyFont="1" applyFill="1" applyBorder="1" applyAlignment="1">
      <alignment horizontal="center" vertical="center"/>
    </xf>
    <xf numFmtId="1" fontId="34" fillId="2" borderId="3" xfId="0" applyNumberFormat="1" applyFont="1" applyFill="1" applyBorder="1" applyAlignment="1">
      <alignment vertical="center"/>
    </xf>
    <xf numFmtId="3" fontId="34" fillId="2" borderId="7" xfId="0" applyNumberFormat="1" applyFont="1" applyFill="1" applyBorder="1" applyAlignment="1">
      <alignment horizontal="center" vertical="center"/>
    </xf>
    <xf numFmtId="2" fontId="34" fillId="2" borderId="3" xfId="0" applyNumberFormat="1" applyFont="1" applyFill="1" applyBorder="1" applyAlignment="1">
      <alignment horizontal="center" vertical="center"/>
    </xf>
    <xf numFmtId="2" fontId="34" fillId="2" borderId="3" xfId="0" applyNumberFormat="1" applyFont="1" applyFill="1" applyBorder="1" applyAlignment="1">
      <alignment vertical="center"/>
    </xf>
    <xf numFmtId="166" fontId="34" fillId="0" borderId="3" xfId="0" applyNumberFormat="1" applyFont="1" applyBorder="1" applyAlignment="1">
      <alignment horizontal="center" vertical="center"/>
    </xf>
    <xf numFmtId="0" fontId="36" fillId="2" borderId="2" xfId="0" applyFont="1" applyFill="1" applyBorder="1" applyAlignment="1">
      <alignment horizontal="center" vertical="center"/>
    </xf>
    <xf numFmtId="1" fontId="34" fillId="0" borderId="3" xfId="0" applyNumberFormat="1" applyFont="1" applyBorder="1" applyAlignment="1">
      <alignment horizontal="center" vertical="center"/>
    </xf>
    <xf numFmtId="0" fontId="34" fillId="0" borderId="0" xfId="0" applyFont="1" applyAlignment="1">
      <alignment horizontal="center"/>
    </xf>
    <xf numFmtId="2" fontId="34" fillId="2" borderId="3" xfId="0" applyNumberFormat="1" applyFont="1" applyFill="1" applyBorder="1" applyAlignment="1">
      <alignment horizontal="left" vertical="center"/>
    </xf>
    <xf numFmtId="0" fontId="37" fillId="0" borderId="5" xfId="0" applyFont="1" applyFill="1" applyBorder="1" applyAlignment="1">
      <alignment horizontal="left" vertical="center"/>
    </xf>
    <xf numFmtId="3" fontId="34" fillId="0" borderId="7" xfId="0" applyNumberFormat="1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/>
    </xf>
    <xf numFmtId="2" fontId="34" fillId="0" borderId="3" xfId="0" applyNumberFormat="1" applyFont="1" applyBorder="1" applyAlignment="1">
      <alignment horizontal="center" vertical="center"/>
    </xf>
    <xf numFmtId="166" fontId="34" fillId="0" borderId="3" xfId="0" applyNumberFormat="1" applyFont="1" applyFill="1" applyBorder="1" applyAlignment="1">
      <alignment horizontal="center" vertical="center"/>
    </xf>
    <xf numFmtId="2" fontId="34" fillId="0" borderId="3" xfId="0" applyNumberFormat="1" applyFont="1" applyFill="1" applyBorder="1" applyAlignment="1">
      <alignment horizontal="center" vertical="center"/>
    </xf>
    <xf numFmtId="166" fontId="34" fillId="0" borderId="3" xfId="0" applyNumberFormat="1" applyFont="1" applyFill="1" applyBorder="1" applyAlignment="1">
      <alignment horizontal="center"/>
    </xf>
    <xf numFmtId="3" fontId="34" fillId="0" borderId="7" xfId="0" quotePrefix="1" applyNumberFormat="1" applyFont="1" applyFill="1" applyBorder="1" applyAlignment="1">
      <alignment horizontal="center" vertical="center"/>
    </xf>
    <xf numFmtId="0" fontId="34" fillId="2" borderId="3" xfId="0" applyFont="1" applyFill="1" applyBorder="1" applyAlignment="1">
      <alignment horizontal="left" vertical="center"/>
    </xf>
    <xf numFmtId="0" fontId="34" fillId="2" borderId="3" xfId="0" applyFont="1" applyFill="1" applyBorder="1" applyAlignment="1">
      <alignment horizontal="left"/>
    </xf>
    <xf numFmtId="0" fontId="34" fillId="2" borderId="3" xfId="0" applyFont="1" applyFill="1" applyBorder="1"/>
    <xf numFmtId="0" fontId="37" fillId="0" borderId="3" xfId="0" applyFont="1" applyFill="1" applyBorder="1" applyAlignment="1">
      <alignment horizontal="left" vertical="center"/>
    </xf>
    <xf numFmtId="175" fontId="34" fillId="0" borderId="3" xfId="0" applyNumberFormat="1" applyFont="1" applyBorder="1" applyAlignment="1">
      <alignment horizontal="left" vertical="center"/>
    </xf>
    <xf numFmtId="4" fontId="34" fillId="0" borderId="3" xfId="0" applyNumberFormat="1" applyFont="1" applyFill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2" fontId="34" fillId="0" borderId="3" xfId="0" applyNumberFormat="1" applyFont="1" applyBorder="1" applyAlignment="1">
      <alignment horizontal="left" vertical="center"/>
    </xf>
    <xf numFmtId="174" fontId="34" fillId="0" borderId="3" xfId="0" applyNumberFormat="1" applyFont="1" applyBorder="1" applyAlignment="1">
      <alignment horizontal="center" vertical="center"/>
    </xf>
    <xf numFmtId="0" fontId="34" fillId="0" borderId="0" xfId="0" applyFont="1" applyAlignment="1">
      <alignment horizontal="left"/>
    </xf>
    <xf numFmtId="0" fontId="34" fillId="0" borderId="0" xfId="0" applyFont="1" applyBorder="1" applyAlignment="1">
      <alignment horizontal="center" vertical="center"/>
    </xf>
    <xf numFmtId="0" fontId="34" fillId="0" borderId="7" xfId="0" applyFont="1" applyFill="1" applyBorder="1" applyAlignment="1">
      <alignment horizontal="center" vertical="center"/>
    </xf>
    <xf numFmtId="3" fontId="38" fillId="0" borderId="3" xfId="0" applyNumberFormat="1" applyFont="1" applyBorder="1" applyAlignment="1">
      <alignment horizontal="center"/>
    </xf>
    <xf numFmtId="179" fontId="2" fillId="0" borderId="0" xfId="0" applyNumberFormat="1" applyFont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74" fontId="34" fillId="0" borderId="3" xfId="0" applyNumberFormat="1" applyFont="1" applyBorder="1" applyAlignment="1">
      <alignment horizontal="left" vertical="center"/>
    </xf>
    <xf numFmtId="0" fontId="39" fillId="9" borderId="0" xfId="0" applyFont="1" applyFill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5" xfId="0" applyFont="1" applyBorder="1"/>
    <xf numFmtId="0" fontId="34" fillId="0" borderId="5" xfId="0" applyFont="1" applyBorder="1" applyAlignment="1">
      <alignment horizontal="left"/>
    </xf>
    <xf numFmtId="0" fontId="34" fillId="0" borderId="5" xfId="0" applyFont="1" applyBorder="1" applyAlignment="1">
      <alignment horizontal="center"/>
    </xf>
    <xf numFmtId="0" fontId="34" fillId="2" borderId="5" xfId="0" applyFont="1" applyFill="1" applyBorder="1"/>
    <xf numFmtId="0" fontId="38" fillId="0" borderId="3" xfId="0" applyFont="1" applyBorder="1" applyAlignment="1">
      <alignment horizontal="left"/>
    </xf>
    <xf numFmtId="181" fontId="34" fillId="2" borderId="7" xfId="0" applyNumberFormat="1" applyFont="1" applyFill="1" applyBorder="1" applyAlignment="1">
      <alignment horizontal="center" vertical="center"/>
    </xf>
    <xf numFmtId="181" fontId="34" fillId="2" borderId="3" xfId="0" applyNumberFormat="1" applyFont="1" applyFill="1" applyBorder="1" applyAlignment="1">
      <alignment horizontal="center" vertical="center"/>
    </xf>
    <xf numFmtId="3" fontId="34" fillId="0" borderId="3" xfId="0" applyNumberFormat="1" applyFont="1" applyFill="1" applyBorder="1" applyAlignment="1">
      <alignment horizontal="center" vertical="center"/>
    </xf>
    <xf numFmtId="174" fontId="35" fillId="21" borderId="3" xfId="0" applyNumberFormat="1" applyFont="1" applyFill="1" applyBorder="1" applyAlignment="1">
      <alignment horizontal="center" vertical="center"/>
    </xf>
    <xf numFmtId="174" fontId="35" fillId="21" borderId="2" xfId="0" applyNumberFormat="1" applyFont="1" applyFill="1" applyBorder="1" applyAlignment="1">
      <alignment horizontal="center" vertical="center"/>
    </xf>
    <xf numFmtId="0" fontId="34" fillId="2" borderId="7" xfId="0" applyFont="1" applyFill="1" applyBorder="1" applyAlignment="1">
      <alignment horizontal="left" vertical="center"/>
    </xf>
    <xf numFmtId="1" fontId="34" fillId="2" borderId="3" xfId="0" applyNumberFormat="1" applyFont="1" applyFill="1" applyBorder="1" applyAlignment="1">
      <alignment horizontal="left" vertical="center"/>
    </xf>
    <xf numFmtId="1" fontId="34" fillId="0" borderId="3" xfId="0" applyNumberFormat="1" applyFont="1" applyBorder="1" applyAlignment="1">
      <alignment horizontal="left" vertical="center"/>
    </xf>
    <xf numFmtId="2" fontId="34" fillId="0" borderId="3" xfId="0" applyNumberFormat="1" applyFont="1" applyFill="1" applyBorder="1" applyAlignment="1">
      <alignment horizontal="left" vertical="center"/>
    </xf>
    <xf numFmtId="0" fontId="40" fillId="0" borderId="3" xfId="0" applyFont="1" applyFill="1" applyBorder="1" applyAlignment="1">
      <alignment horizontal="center" vertical="center"/>
    </xf>
    <xf numFmtId="2" fontId="40" fillId="0" borderId="3" xfId="0" applyNumberFormat="1" applyFont="1" applyBorder="1" applyAlignment="1">
      <alignment horizontal="left" vertical="center"/>
    </xf>
    <xf numFmtId="166" fontId="40" fillId="2" borderId="3" xfId="0" applyNumberFormat="1" applyFont="1" applyFill="1" applyBorder="1" applyAlignment="1">
      <alignment horizontal="center"/>
    </xf>
    <xf numFmtId="3" fontId="40" fillId="2" borderId="3" xfId="0" applyNumberFormat="1" applyFont="1" applyFill="1" applyBorder="1" applyAlignment="1">
      <alignment horizontal="center" vertical="center"/>
    </xf>
    <xf numFmtId="0" fontId="40" fillId="0" borderId="3" xfId="0" applyFont="1" applyBorder="1" applyAlignment="1">
      <alignment horizontal="left" vertical="center"/>
    </xf>
    <xf numFmtId="166" fontId="40" fillId="0" borderId="3" xfId="0" applyNumberFormat="1" applyFont="1" applyBorder="1" applyAlignment="1">
      <alignment horizontal="center" vertical="center"/>
    </xf>
    <xf numFmtId="174" fontId="40" fillId="0" borderId="3" xfId="0" applyNumberFormat="1" applyFont="1" applyBorder="1" applyAlignment="1">
      <alignment horizontal="center" vertical="center"/>
    </xf>
    <xf numFmtId="14" fontId="34" fillId="0" borderId="3" xfId="0" applyNumberFormat="1" applyFont="1" applyBorder="1" applyAlignment="1">
      <alignment horizontal="center" vertical="center"/>
    </xf>
    <xf numFmtId="14" fontId="34" fillId="2" borderId="3" xfId="0" applyNumberFormat="1" applyFont="1" applyFill="1" applyBorder="1" applyAlignment="1">
      <alignment horizontal="center" vertical="center"/>
    </xf>
    <xf numFmtId="14" fontId="34" fillId="2" borderId="7" xfId="0" applyNumberFormat="1" applyFont="1" applyFill="1" applyBorder="1" applyAlignment="1">
      <alignment horizontal="center" vertical="center"/>
    </xf>
    <xf numFmtId="183" fontId="34" fillId="2" borderId="7" xfId="0" applyNumberFormat="1" applyFont="1" applyFill="1" applyBorder="1" applyAlignment="1">
      <alignment horizontal="center" vertical="center"/>
    </xf>
    <xf numFmtId="3" fontId="23" fillId="2" borderId="0" xfId="0" applyNumberFormat="1" applyFont="1" applyFill="1" applyBorder="1" applyAlignment="1">
      <alignment horizontal="center"/>
    </xf>
    <xf numFmtId="3" fontId="9" fillId="2" borderId="0" xfId="0" applyNumberFormat="1" applyFont="1" applyFill="1" applyAlignment="1">
      <alignment horizontal="center" vertical="center"/>
    </xf>
    <xf numFmtId="0" fontId="24" fillId="2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 vertical="center"/>
    </xf>
    <xf numFmtId="3" fontId="18" fillId="2" borderId="0" xfId="0" applyNumberFormat="1" applyFont="1" applyFill="1" applyBorder="1" applyAlignment="1">
      <alignment horizontal="center"/>
    </xf>
    <xf numFmtId="9" fontId="9" fillId="2" borderId="0" xfId="0" applyNumberFormat="1" applyFont="1" applyFill="1" applyBorder="1" applyAlignment="1">
      <alignment horizontal="center" vertical="center"/>
    </xf>
    <xf numFmtId="184" fontId="13" fillId="2" borderId="0" xfId="0" applyNumberFormat="1" applyFont="1" applyFill="1" applyAlignment="1">
      <alignment horizontal="center"/>
    </xf>
    <xf numFmtId="3" fontId="24" fillId="2" borderId="0" xfId="0" applyNumberFormat="1" applyFont="1" applyFill="1" applyAlignment="1">
      <alignment horizontal="center"/>
    </xf>
    <xf numFmtId="0" fontId="42" fillId="2" borderId="3" xfId="0" quotePrefix="1" applyFont="1" applyFill="1" applyBorder="1"/>
    <xf numFmtId="0" fontId="43" fillId="2" borderId="3" xfId="0" applyFont="1" applyFill="1" applyBorder="1" applyAlignment="1">
      <alignment horizontal="center" vertical="center"/>
    </xf>
    <xf numFmtId="0" fontId="43" fillId="2" borderId="3" xfId="0" applyFont="1" applyFill="1" applyBorder="1"/>
    <xf numFmtId="0" fontId="44" fillId="2" borderId="3" xfId="0" quotePrefix="1" applyFont="1" applyFill="1" applyBorder="1"/>
    <xf numFmtId="0" fontId="45" fillId="2" borderId="3" xfId="0" applyFont="1" applyFill="1" applyBorder="1" applyAlignment="1">
      <alignment horizontal="center" vertical="center"/>
    </xf>
    <xf numFmtId="0" fontId="45" fillId="2" borderId="3" xfId="0" applyFont="1" applyFill="1" applyBorder="1"/>
    <xf numFmtId="0" fontId="41" fillId="2" borderId="3" xfId="0" applyFont="1" applyFill="1" applyBorder="1"/>
    <xf numFmtId="0" fontId="46" fillId="2" borderId="3" xfId="0" applyFont="1" applyFill="1" applyBorder="1" applyAlignment="1">
      <alignment horizontal="center"/>
    </xf>
    <xf numFmtId="0" fontId="47" fillId="0" borderId="0" xfId="0" applyFont="1" applyAlignment="1">
      <alignment horizontal="center" vertical="center"/>
    </xf>
    <xf numFmtId="0" fontId="50" fillId="3" borderId="1" xfId="1" applyFont="1" applyFill="1" applyBorder="1" applyAlignment="1">
      <alignment horizontal="center" vertical="center" wrapText="1" shrinkToFit="1"/>
    </xf>
    <xf numFmtId="0" fontId="49" fillId="0" borderId="0" xfId="0" applyFont="1" applyAlignment="1">
      <alignment horizontal="center" vertical="center"/>
    </xf>
    <xf numFmtId="0" fontId="50" fillId="3" borderId="6" xfId="1" applyFont="1" applyFill="1" applyBorder="1" applyAlignment="1">
      <alignment horizontal="center" vertical="center" wrapText="1" shrinkToFit="1"/>
    </xf>
    <xf numFmtId="0" fontId="50" fillId="3" borderId="7" xfId="1" applyFont="1" applyFill="1" applyBorder="1" applyAlignment="1">
      <alignment horizontal="center" vertical="center" wrapText="1" shrinkToFit="1"/>
    </xf>
    <xf numFmtId="0" fontId="47" fillId="0" borderId="3" xfId="0" applyFont="1" applyBorder="1" applyAlignment="1">
      <alignment horizontal="center" vertical="center"/>
    </xf>
    <xf numFmtId="0" fontId="47" fillId="0" borderId="7" xfId="0" applyFont="1" applyBorder="1" applyAlignment="1">
      <alignment horizontal="center" vertical="center"/>
    </xf>
    <xf numFmtId="2" fontId="47" fillId="0" borderId="3" xfId="0" applyNumberFormat="1" applyFont="1" applyBorder="1" applyAlignment="1">
      <alignment horizontal="center" vertical="center"/>
    </xf>
    <xf numFmtId="0" fontId="47" fillId="0" borderId="3" xfId="0" applyFont="1" applyBorder="1" applyAlignment="1">
      <alignment horizontal="left" vertical="center"/>
    </xf>
    <xf numFmtId="179" fontId="47" fillId="0" borderId="3" xfId="0" applyNumberFormat="1" applyFont="1" applyBorder="1" applyAlignment="1">
      <alignment horizontal="center" vertical="center"/>
    </xf>
    <xf numFmtId="166" fontId="47" fillId="0" borderId="3" xfId="0" applyNumberFormat="1" applyFont="1" applyFill="1" applyBorder="1" applyAlignment="1">
      <alignment horizontal="center" vertical="center"/>
    </xf>
    <xf numFmtId="3" fontId="47" fillId="0" borderId="3" xfId="0" applyNumberFormat="1" applyFont="1" applyFill="1" applyBorder="1" applyAlignment="1">
      <alignment horizontal="center" vertical="center"/>
    </xf>
    <xf numFmtId="166" fontId="47" fillId="0" borderId="3" xfId="0" applyNumberFormat="1" applyFont="1" applyBorder="1" applyAlignment="1">
      <alignment horizontal="center" vertical="center"/>
    </xf>
    <xf numFmtId="177" fontId="47" fillId="0" borderId="3" xfId="0" applyNumberFormat="1" applyFont="1" applyBorder="1" applyAlignment="1">
      <alignment horizontal="center" vertical="center"/>
    </xf>
    <xf numFmtId="182" fontId="47" fillId="0" borderId="3" xfId="0" applyNumberFormat="1" applyFont="1" applyBorder="1" applyAlignment="1">
      <alignment horizontal="center" vertical="center"/>
    </xf>
    <xf numFmtId="0" fontId="47" fillId="0" borderId="3" xfId="0" applyFont="1" applyFill="1" applyBorder="1" applyAlignment="1">
      <alignment horizontal="center" vertical="center"/>
    </xf>
    <xf numFmtId="14" fontId="47" fillId="0" borderId="3" xfId="0" applyNumberFormat="1" applyFont="1" applyBorder="1" applyAlignment="1">
      <alignment horizontal="center" vertical="center"/>
    </xf>
    <xf numFmtId="177" fontId="47" fillId="0" borderId="3" xfId="13" applyNumberFormat="1" applyFont="1" applyBorder="1" applyAlignment="1">
      <alignment horizontal="center" vertical="center"/>
    </xf>
    <xf numFmtId="182" fontId="47" fillId="0" borderId="3" xfId="13" applyNumberFormat="1" applyFont="1" applyBorder="1" applyAlignment="1">
      <alignment horizontal="center" vertical="center"/>
    </xf>
    <xf numFmtId="177" fontId="47" fillId="18" borderId="3" xfId="13" applyNumberFormat="1" applyFont="1" applyFill="1" applyBorder="1" applyAlignment="1">
      <alignment horizontal="center" vertical="center"/>
    </xf>
    <xf numFmtId="0" fontId="4" fillId="0" borderId="3" xfId="2" applyFont="1" applyBorder="1" applyAlignment="1" applyProtection="1">
      <alignment horizontal="center" vertical="center"/>
    </xf>
    <xf numFmtId="176" fontId="47" fillId="0" borderId="3" xfId="0" applyNumberFormat="1" applyFont="1" applyBorder="1" applyAlignment="1">
      <alignment horizontal="center" vertical="center"/>
    </xf>
    <xf numFmtId="0" fontId="52" fillId="0" borderId="3" xfId="0" applyFont="1" applyFill="1" applyBorder="1" applyAlignment="1">
      <alignment horizontal="left" vertical="center"/>
    </xf>
    <xf numFmtId="179" fontId="52" fillId="0" borderId="3" xfId="0" applyNumberFormat="1" applyFont="1" applyFill="1" applyBorder="1" applyAlignment="1">
      <alignment horizontal="center" vertical="center"/>
    </xf>
    <xf numFmtId="172" fontId="47" fillId="0" borderId="3" xfId="13" applyNumberFormat="1" applyFont="1" applyBorder="1" applyAlignment="1">
      <alignment horizontal="center" vertical="center"/>
    </xf>
    <xf numFmtId="17" fontId="47" fillId="22" borderId="3" xfId="0" applyNumberFormat="1" applyFont="1" applyFill="1" applyBorder="1" applyAlignment="1">
      <alignment horizontal="center" vertical="center"/>
    </xf>
    <xf numFmtId="0" fontId="52" fillId="0" borderId="3" xfId="0" quotePrefix="1" applyNumberFormat="1" applyFont="1" applyFill="1" applyBorder="1" applyAlignment="1" applyProtection="1">
      <alignment horizontal="center" vertical="center"/>
    </xf>
    <xf numFmtId="0" fontId="52" fillId="0" borderId="3" xfId="0" applyNumberFormat="1" applyFont="1" applyFill="1" applyBorder="1" applyAlignment="1" applyProtection="1">
      <alignment horizontal="center" vertical="center"/>
    </xf>
    <xf numFmtId="0" fontId="53" fillId="0" borderId="0" xfId="0" applyFont="1" applyAlignment="1">
      <alignment vertical="center"/>
    </xf>
    <xf numFmtId="177" fontId="47" fillId="0" borderId="3" xfId="13" applyNumberFormat="1" applyFont="1" applyFill="1" applyBorder="1" applyAlignment="1">
      <alignment horizontal="center" vertical="center"/>
    </xf>
    <xf numFmtId="0" fontId="52" fillId="0" borderId="5" xfId="0" applyFont="1" applyBorder="1" applyAlignment="1">
      <alignment horizontal="left" vertical="center"/>
    </xf>
    <xf numFmtId="177" fontId="47" fillId="18" borderId="3" xfId="0" applyNumberFormat="1" applyFont="1" applyFill="1" applyBorder="1" applyAlignment="1">
      <alignment horizontal="center" vertical="center"/>
    </xf>
    <xf numFmtId="0" fontId="52" fillId="0" borderId="3" xfId="0" applyFont="1" applyBorder="1" applyAlignment="1">
      <alignment horizontal="left" vertical="center"/>
    </xf>
    <xf numFmtId="177" fontId="47" fillId="0" borderId="3" xfId="0" applyNumberFormat="1" applyFont="1" applyFill="1" applyBorder="1" applyAlignment="1">
      <alignment horizontal="center" vertical="center"/>
    </xf>
    <xf numFmtId="0" fontId="52" fillId="0" borderId="0" xfId="0" applyFont="1" applyAlignment="1">
      <alignment horizontal="left" vertical="center"/>
    </xf>
    <xf numFmtId="2" fontId="47" fillId="0" borderId="3" xfId="0" applyNumberFormat="1" applyFont="1" applyFill="1" applyBorder="1" applyAlignment="1">
      <alignment horizontal="center" vertical="center"/>
    </xf>
    <xf numFmtId="179" fontId="47" fillId="0" borderId="3" xfId="0" applyNumberFormat="1" applyFont="1" applyFill="1" applyBorder="1" applyAlignment="1">
      <alignment horizontal="center" vertical="center"/>
    </xf>
    <xf numFmtId="176" fontId="47" fillId="0" borderId="3" xfId="0" applyNumberFormat="1" applyFont="1" applyFill="1" applyBorder="1" applyAlignment="1">
      <alignment horizontal="center" vertical="center"/>
    </xf>
    <xf numFmtId="182" fontId="47" fillId="0" borderId="3" xfId="0" applyNumberFormat="1" applyFont="1" applyFill="1" applyBorder="1" applyAlignment="1">
      <alignment horizontal="center" vertical="center"/>
    </xf>
    <xf numFmtId="14" fontId="47" fillId="0" borderId="3" xfId="0" applyNumberFormat="1" applyFont="1" applyFill="1" applyBorder="1" applyAlignment="1">
      <alignment horizontal="center" vertical="center"/>
    </xf>
    <xf numFmtId="0" fontId="47" fillId="0" borderId="0" xfId="0" applyFont="1" applyFill="1" applyAlignment="1">
      <alignment horizontal="center" vertical="center"/>
    </xf>
    <xf numFmtId="0" fontId="52" fillId="0" borderId="3" xfId="0" applyNumberFormat="1" applyFont="1" applyFill="1" applyBorder="1" applyAlignment="1" applyProtection="1">
      <alignment horizontal="left" vertical="center"/>
    </xf>
    <xf numFmtId="0" fontId="54" fillId="0" borderId="0" xfId="2" applyFont="1" applyAlignment="1" applyProtection="1">
      <alignment horizontal="center" vertical="center"/>
    </xf>
    <xf numFmtId="0" fontId="47" fillId="0" borderId="0" xfId="0" applyFont="1"/>
    <xf numFmtId="0" fontId="52" fillId="0" borderId="0" xfId="0" applyNumberFormat="1" applyFont="1" applyFill="1" applyBorder="1" applyAlignment="1" applyProtection="1">
      <alignment horizontal="left" vertical="center"/>
    </xf>
    <xf numFmtId="170" fontId="47" fillId="0" borderId="3" xfId="0" applyNumberFormat="1" applyFont="1" applyBorder="1" applyAlignment="1">
      <alignment horizontal="center" vertical="center"/>
    </xf>
    <xf numFmtId="3" fontId="47" fillId="0" borderId="5" xfId="0" applyNumberFormat="1" applyFont="1" applyFill="1" applyBorder="1" applyAlignment="1">
      <alignment horizontal="center" vertical="center"/>
    </xf>
    <xf numFmtId="166" fontId="47" fillId="0" borderId="21" xfId="0" applyNumberFormat="1" applyFont="1" applyBorder="1" applyAlignment="1">
      <alignment horizontal="center" vertical="center"/>
    </xf>
    <xf numFmtId="166" fontId="47" fillId="0" borderId="22" xfId="0" applyNumberFormat="1" applyFont="1" applyBorder="1" applyAlignment="1">
      <alignment horizontal="center" vertical="center"/>
    </xf>
    <xf numFmtId="172" fontId="47" fillId="0" borderId="21" xfId="13" applyNumberFormat="1" applyFont="1" applyBorder="1" applyAlignment="1">
      <alignment horizontal="right" vertical="center"/>
    </xf>
    <xf numFmtId="172" fontId="47" fillId="0" borderId="22" xfId="13" applyNumberFormat="1" applyFont="1" applyBorder="1" applyAlignment="1">
      <alignment horizontal="center" vertical="center"/>
    </xf>
    <xf numFmtId="166" fontId="47" fillId="0" borderId="21" xfId="0" applyNumberFormat="1" applyFont="1" applyBorder="1" applyAlignment="1">
      <alignment horizontal="right" vertical="center"/>
    </xf>
    <xf numFmtId="0" fontId="47" fillId="0" borderId="0" xfId="0" applyFont="1" applyBorder="1" applyAlignment="1">
      <alignment horizontal="center" vertical="center"/>
    </xf>
    <xf numFmtId="166" fontId="47" fillId="0" borderId="21" xfId="0" applyNumberFormat="1" applyFont="1" applyFill="1" applyBorder="1" applyAlignment="1">
      <alignment horizontal="center" vertical="center"/>
    </xf>
    <xf numFmtId="166" fontId="47" fillId="0" borderId="22" xfId="0" applyNumberFormat="1" applyFont="1" applyFill="1" applyBorder="1" applyAlignment="1">
      <alignment horizontal="center" vertical="center"/>
    </xf>
    <xf numFmtId="166" fontId="47" fillId="0" borderId="23" xfId="0" applyNumberFormat="1" applyFont="1" applyBorder="1" applyAlignment="1">
      <alignment horizontal="center" vertical="center"/>
    </xf>
    <xf numFmtId="177" fontId="47" fillId="0" borderId="24" xfId="0" applyNumberFormat="1" applyFont="1" applyBorder="1" applyAlignment="1">
      <alignment horizontal="center" vertical="center"/>
    </xf>
    <xf numFmtId="166" fontId="47" fillId="0" borderId="24" xfId="0" applyNumberFormat="1" applyFont="1" applyBorder="1" applyAlignment="1">
      <alignment horizontal="center" vertical="center"/>
    </xf>
    <xf numFmtId="166" fontId="47" fillId="0" borderId="25" xfId="0" applyNumberFormat="1" applyFont="1" applyBorder="1" applyAlignment="1">
      <alignment horizontal="center" vertical="center"/>
    </xf>
    <xf numFmtId="177" fontId="47" fillId="18" borderId="2" xfId="13" applyNumberFormat="1" applyFont="1" applyFill="1" applyBorder="1" applyAlignment="1">
      <alignment horizontal="center" vertical="center"/>
    </xf>
    <xf numFmtId="14" fontId="47" fillId="0" borderId="2" xfId="0" applyNumberFormat="1" applyFont="1" applyBorder="1" applyAlignment="1">
      <alignment horizontal="center" vertical="center"/>
    </xf>
    <xf numFmtId="177" fontId="47" fillId="18" borderId="2" xfId="0" applyNumberFormat="1" applyFont="1" applyFill="1" applyBorder="1" applyAlignment="1">
      <alignment horizontal="center" vertical="center"/>
    </xf>
    <xf numFmtId="177" fontId="47" fillId="0" borderId="2" xfId="0" applyNumberFormat="1" applyFont="1" applyBorder="1" applyAlignment="1">
      <alignment horizontal="center" vertical="center"/>
    </xf>
    <xf numFmtId="14" fontId="47" fillId="0" borderId="2" xfId="0" applyNumberFormat="1" applyFont="1" applyFill="1" applyBorder="1" applyAlignment="1">
      <alignment horizontal="center" vertical="center"/>
    </xf>
    <xf numFmtId="0" fontId="47" fillId="0" borderId="2" xfId="0" applyFont="1" applyBorder="1" applyAlignment="1">
      <alignment horizontal="center" vertical="center"/>
    </xf>
    <xf numFmtId="172" fontId="47" fillId="0" borderId="21" xfId="13" applyNumberFormat="1" applyFont="1" applyBorder="1" applyAlignment="1">
      <alignment horizontal="center" vertical="center"/>
    </xf>
    <xf numFmtId="182" fontId="47" fillId="0" borderId="24" xfId="0" applyNumberFormat="1" applyFont="1" applyBorder="1" applyAlignment="1">
      <alignment horizontal="center" vertical="center"/>
    </xf>
    <xf numFmtId="0" fontId="47" fillId="0" borderId="7" xfId="0" applyFont="1" applyFill="1" applyBorder="1" applyAlignment="1">
      <alignment horizontal="center" vertical="center"/>
    </xf>
    <xf numFmtId="2" fontId="47" fillId="0" borderId="7" xfId="0" applyNumberFormat="1" applyFont="1" applyFill="1" applyBorder="1" applyAlignment="1">
      <alignment horizontal="center" vertical="center"/>
    </xf>
    <xf numFmtId="169" fontId="47" fillId="0" borderId="3" xfId="0" applyNumberFormat="1" applyFont="1" applyFill="1" applyBorder="1" applyAlignment="1">
      <alignment horizontal="center" vertical="center"/>
    </xf>
    <xf numFmtId="3" fontId="48" fillId="8" borderId="7" xfId="0" applyNumberFormat="1" applyFont="1" applyFill="1" applyBorder="1" applyAlignment="1">
      <alignment horizontal="center" vertical="center"/>
    </xf>
    <xf numFmtId="3" fontId="47" fillId="0" borderId="7" xfId="0" applyNumberFormat="1" applyFont="1" applyFill="1" applyBorder="1" applyAlignment="1">
      <alignment horizontal="center" vertical="center"/>
    </xf>
    <xf numFmtId="172" fontId="47" fillId="0" borderId="7" xfId="13" applyNumberFormat="1" applyFont="1" applyBorder="1" applyAlignment="1">
      <alignment horizontal="center" vertical="center"/>
    </xf>
    <xf numFmtId="176" fontId="47" fillId="0" borderId="7" xfId="13" applyNumberFormat="1" applyFont="1" applyBorder="1" applyAlignment="1">
      <alignment horizontal="center" vertical="center"/>
    </xf>
    <xf numFmtId="173" fontId="47" fillId="0" borderId="7" xfId="0" applyNumberFormat="1" applyFont="1" applyBorder="1" applyAlignment="1">
      <alignment horizontal="center" vertical="center"/>
    </xf>
    <xf numFmtId="166" fontId="47" fillId="0" borderId="0" xfId="0" applyNumberFormat="1" applyFont="1" applyAlignment="1">
      <alignment horizontal="center" vertical="center"/>
    </xf>
    <xf numFmtId="170" fontId="47" fillId="0" borderId="3" xfId="0" applyNumberFormat="1" applyFont="1" applyFill="1" applyBorder="1" applyAlignment="1">
      <alignment horizontal="center" vertical="center"/>
    </xf>
    <xf numFmtId="3" fontId="48" fillId="8" borderId="3" xfId="0" applyNumberFormat="1" applyFont="1" applyFill="1" applyBorder="1" applyAlignment="1">
      <alignment horizontal="center" vertical="center"/>
    </xf>
    <xf numFmtId="178" fontId="47" fillId="0" borderId="3" xfId="13" applyNumberFormat="1" applyFont="1" applyBorder="1" applyAlignment="1">
      <alignment horizontal="center" vertical="center"/>
    </xf>
    <xf numFmtId="0" fontId="52" fillId="0" borderId="3" xfId="0" applyFont="1" applyFill="1" applyBorder="1" applyAlignment="1">
      <alignment horizontal="center" vertical="center"/>
    </xf>
    <xf numFmtId="176" fontId="47" fillId="0" borderId="3" xfId="13" applyNumberFormat="1" applyFont="1" applyBorder="1" applyAlignment="1">
      <alignment horizontal="center" vertical="center"/>
    </xf>
    <xf numFmtId="173" fontId="47" fillId="0" borderId="3" xfId="0" applyNumberFormat="1" applyFont="1" applyBorder="1" applyAlignment="1">
      <alignment horizontal="center" vertical="center"/>
    </xf>
    <xf numFmtId="169" fontId="52" fillId="0" borderId="3" xfId="0" applyNumberFormat="1" applyFont="1" applyFill="1" applyBorder="1" applyAlignment="1">
      <alignment horizontal="center" vertical="center"/>
    </xf>
    <xf numFmtId="0" fontId="52" fillId="0" borderId="3" xfId="0" applyFont="1" applyBorder="1" applyAlignment="1">
      <alignment horizontal="center" vertical="center"/>
    </xf>
    <xf numFmtId="170" fontId="52" fillId="0" borderId="3" xfId="0" applyNumberFormat="1" applyFont="1" applyFill="1" applyBorder="1" applyAlignment="1">
      <alignment horizontal="center" vertical="center"/>
    </xf>
    <xf numFmtId="3" fontId="48" fillId="0" borderId="3" xfId="0" applyNumberFormat="1" applyFont="1" applyFill="1" applyBorder="1" applyAlignment="1">
      <alignment horizontal="center" vertical="center"/>
    </xf>
    <xf numFmtId="178" fontId="47" fillId="18" borderId="3" xfId="0" applyNumberFormat="1" applyFont="1" applyFill="1" applyBorder="1" applyAlignment="1">
      <alignment horizontal="center" vertical="center"/>
    </xf>
    <xf numFmtId="49" fontId="52" fillId="0" borderId="3" xfId="0" applyNumberFormat="1" applyFont="1" applyFill="1" applyBorder="1" applyAlignment="1">
      <alignment horizontal="center" vertical="center"/>
    </xf>
    <xf numFmtId="0" fontId="48" fillId="0" borderId="3" xfId="0" applyFont="1" applyBorder="1" applyAlignment="1">
      <alignment horizontal="center" vertical="center"/>
    </xf>
    <xf numFmtId="176" fontId="52" fillId="0" borderId="3" xfId="0" applyNumberFormat="1" applyFont="1" applyFill="1" applyBorder="1" applyAlignment="1">
      <alignment horizontal="center" vertical="center"/>
    </xf>
    <xf numFmtId="0" fontId="54" fillId="0" borderId="3" xfId="2" applyNumberFormat="1" applyFont="1" applyFill="1" applyBorder="1" applyAlignment="1" applyProtection="1">
      <alignment horizontal="center" vertical="center"/>
    </xf>
    <xf numFmtId="0" fontId="54" fillId="0" borderId="3" xfId="2" applyFont="1" applyBorder="1" applyAlignment="1" applyProtection="1">
      <alignment horizontal="center" vertical="center"/>
    </xf>
    <xf numFmtId="172" fontId="47" fillId="0" borderId="3" xfId="13" applyNumberFormat="1" applyFont="1" applyFill="1" applyBorder="1" applyAlignment="1">
      <alignment horizontal="center" vertical="center"/>
    </xf>
    <xf numFmtId="14" fontId="47" fillId="0" borderId="3" xfId="13" applyNumberFormat="1" applyFont="1" applyBorder="1" applyAlignment="1">
      <alignment horizontal="center" vertical="center"/>
    </xf>
    <xf numFmtId="0" fontId="48" fillId="0" borderId="3" xfId="2" applyFont="1" applyBorder="1" applyAlignment="1" applyProtection="1">
      <alignment horizontal="center" vertical="center"/>
    </xf>
    <xf numFmtId="3" fontId="48" fillId="2" borderId="3" xfId="0" applyNumberFormat="1" applyFont="1" applyFill="1" applyBorder="1" applyAlignment="1">
      <alignment horizontal="center" vertical="center"/>
    </xf>
    <xf numFmtId="178" fontId="47" fillId="0" borderId="3" xfId="0" applyNumberFormat="1" applyFont="1" applyFill="1" applyBorder="1" applyAlignment="1">
      <alignment horizontal="center" vertical="center"/>
    </xf>
    <xf numFmtId="49" fontId="47" fillId="0" borderId="3" xfId="0" applyNumberFormat="1" applyFont="1" applyFill="1" applyBorder="1" applyAlignment="1">
      <alignment horizontal="center" vertical="center"/>
    </xf>
    <xf numFmtId="166" fontId="48" fillId="2" borderId="3" xfId="0" applyNumberFormat="1" applyFont="1" applyFill="1" applyBorder="1" applyAlignment="1">
      <alignment horizontal="center" vertical="center"/>
    </xf>
    <xf numFmtId="49" fontId="52" fillId="0" borderId="3" xfId="0" applyNumberFormat="1" applyFont="1" applyFill="1" applyBorder="1" applyAlignment="1" applyProtection="1">
      <alignment horizontal="center" vertical="center"/>
    </xf>
    <xf numFmtId="0" fontId="48" fillId="0" borderId="3" xfId="2" applyNumberFormat="1" applyFont="1" applyFill="1" applyBorder="1" applyAlignment="1" applyProtection="1">
      <alignment horizontal="center" vertical="center"/>
    </xf>
    <xf numFmtId="0" fontId="48" fillId="0" borderId="3" xfId="0" applyFont="1" applyFill="1" applyBorder="1" applyAlignment="1">
      <alignment horizontal="center" vertical="center"/>
    </xf>
    <xf numFmtId="0" fontId="48" fillId="0" borderId="7" xfId="0" applyFont="1" applyFill="1" applyBorder="1" applyAlignment="1">
      <alignment horizontal="center" vertical="center"/>
    </xf>
    <xf numFmtId="2" fontId="48" fillId="0" borderId="3" xfId="0" applyNumberFormat="1" applyFont="1" applyFill="1" applyBorder="1" applyAlignment="1">
      <alignment horizontal="center" vertical="center"/>
    </xf>
    <xf numFmtId="3" fontId="48" fillId="0" borderId="7" xfId="0" applyNumberFormat="1" applyFont="1" applyFill="1" applyBorder="1" applyAlignment="1">
      <alignment horizontal="center" vertical="center"/>
    </xf>
    <xf numFmtId="172" fontId="48" fillId="0" borderId="3" xfId="13" applyNumberFormat="1" applyFont="1" applyFill="1" applyBorder="1" applyAlignment="1">
      <alignment horizontal="center" vertical="center"/>
    </xf>
    <xf numFmtId="0" fontId="48" fillId="0" borderId="0" xfId="0" applyFont="1" applyFill="1" applyAlignment="1">
      <alignment horizontal="center" vertical="center"/>
    </xf>
    <xf numFmtId="178" fontId="47" fillId="18" borderId="3" xfId="13" applyNumberFormat="1" applyFont="1" applyFill="1" applyBorder="1" applyAlignment="1">
      <alignment horizontal="center" vertical="center"/>
    </xf>
    <xf numFmtId="169" fontId="47" fillId="0" borderId="3" xfId="13" applyNumberFormat="1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178" fontId="47" fillId="2" borderId="3" xfId="13" applyNumberFormat="1" applyFont="1" applyFill="1" applyBorder="1" applyAlignment="1">
      <alignment horizontal="center" vertical="center"/>
    </xf>
    <xf numFmtId="0" fontId="48" fillId="0" borderId="3" xfId="0" applyNumberFormat="1" applyFont="1" applyFill="1" applyBorder="1" applyAlignment="1" applyProtection="1">
      <alignment horizontal="center" vertical="center"/>
    </xf>
    <xf numFmtId="177" fontId="52" fillId="0" borderId="3" xfId="0" applyNumberFormat="1" applyFont="1" applyFill="1" applyBorder="1" applyAlignment="1">
      <alignment horizontal="center" vertical="center"/>
    </xf>
    <xf numFmtId="178" fontId="52" fillId="0" borderId="3" xfId="0" applyNumberFormat="1" applyFont="1" applyFill="1" applyBorder="1" applyAlignment="1">
      <alignment horizontal="center" vertical="center"/>
    </xf>
    <xf numFmtId="177" fontId="52" fillId="18" borderId="3" xfId="0" applyNumberFormat="1" applyFont="1" applyFill="1" applyBorder="1" applyAlignment="1">
      <alignment horizontal="center" vertical="center"/>
    </xf>
    <xf numFmtId="0" fontId="4" fillId="0" borderId="3" xfId="2" applyNumberFormat="1" applyFont="1" applyFill="1" applyBorder="1" applyAlignment="1" applyProtection="1">
      <alignment horizontal="center" vertical="center"/>
    </xf>
    <xf numFmtId="170" fontId="47" fillId="18" borderId="3" xfId="0" applyNumberFormat="1" applyFont="1" applyFill="1" applyBorder="1" applyAlignment="1">
      <alignment horizontal="center" vertical="center"/>
    </xf>
    <xf numFmtId="3" fontId="47" fillId="0" borderId="3" xfId="0" applyNumberFormat="1" applyFont="1" applyBorder="1" applyAlignment="1">
      <alignment horizontal="center" vertical="center"/>
    </xf>
    <xf numFmtId="0" fontId="47" fillId="0" borderId="3" xfId="0" quotePrefix="1" applyFont="1" applyFill="1" applyBorder="1" applyAlignment="1">
      <alignment horizontal="center" vertical="center"/>
    </xf>
    <xf numFmtId="165" fontId="47" fillId="0" borderId="3" xfId="13" applyFont="1" applyBorder="1" applyAlignment="1">
      <alignment horizontal="center" vertical="center"/>
    </xf>
    <xf numFmtId="0" fontId="55" fillId="20" borderId="7" xfId="0" applyFont="1" applyFill="1" applyBorder="1" applyAlignment="1">
      <alignment horizontal="center" vertical="center"/>
    </xf>
    <xf numFmtId="0" fontId="47" fillId="0" borderId="0" xfId="0" applyFont="1" applyAlignment="1">
      <alignment horizontal="center"/>
    </xf>
    <xf numFmtId="180" fontId="47" fillId="0" borderId="3" xfId="13" applyNumberFormat="1" applyFont="1" applyBorder="1" applyAlignment="1">
      <alignment horizontal="center" vertical="center"/>
    </xf>
    <xf numFmtId="184" fontId="24" fillId="2" borderId="0" xfId="0" applyNumberFormat="1" applyFont="1" applyFill="1" applyAlignment="1">
      <alignment horizontal="center"/>
    </xf>
    <xf numFmtId="0" fontId="34" fillId="0" borderId="3" xfId="0" applyNumberFormat="1" applyFont="1" applyBorder="1" applyAlignment="1">
      <alignment horizontal="center" vertical="center"/>
    </xf>
    <xf numFmtId="0" fontId="56" fillId="0" borderId="11" xfId="0" applyFont="1" applyFill="1" applyBorder="1" applyAlignment="1">
      <alignment horizontal="left" vertical="center" wrapText="1"/>
    </xf>
    <xf numFmtId="176" fontId="47" fillId="0" borderId="3" xfId="13" applyNumberFormat="1" applyFont="1" applyFill="1" applyBorder="1" applyAlignment="1">
      <alignment horizontal="center" vertical="center"/>
    </xf>
    <xf numFmtId="173" fontId="47" fillId="0" borderId="3" xfId="0" applyNumberFormat="1" applyFont="1" applyFill="1" applyBorder="1" applyAlignment="1">
      <alignment horizontal="center" vertical="center"/>
    </xf>
    <xf numFmtId="165" fontId="23" fillId="0" borderId="3" xfId="13" applyFont="1" applyBorder="1" applyAlignment="1">
      <alignment horizontal="center" vertical="center"/>
    </xf>
    <xf numFmtId="166" fontId="35" fillId="22" borderId="0" xfId="0" applyNumberFormat="1" applyFont="1" applyFill="1" applyBorder="1" applyAlignment="1">
      <alignment horizontal="center" vertical="center"/>
    </xf>
    <xf numFmtId="174" fontId="34" fillId="22" borderId="2" xfId="0" applyNumberFormat="1" applyFont="1" applyFill="1" applyBorder="1" applyAlignment="1">
      <alignment horizontal="center" vertical="center"/>
    </xf>
    <xf numFmtId="166" fontId="57" fillId="6" borderId="3" xfId="0" applyNumberFormat="1" applyFont="1" applyFill="1" applyBorder="1" applyAlignment="1">
      <alignment horizontal="center"/>
    </xf>
    <xf numFmtId="166" fontId="57" fillId="6" borderId="1" xfId="0" applyNumberFormat="1" applyFont="1" applyFill="1" applyBorder="1" applyAlignment="1">
      <alignment horizontal="center"/>
    </xf>
    <xf numFmtId="182" fontId="34" fillId="0" borderId="0" xfId="0" applyNumberFormat="1" applyFont="1" applyFill="1" applyBorder="1" applyAlignment="1">
      <alignment horizontal="center" vertical="center"/>
    </xf>
    <xf numFmtId="182" fontId="34" fillId="0" borderId="7" xfId="0" applyNumberFormat="1" applyFont="1" applyBorder="1" applyAlignment="1">
      <alignment horizontal="center" vertical="center"/>
    </xf>
    <xf numFmtId="182" fontId="34" fillId="2" borderId="7" xfId="0" applyNumberFormat="1" applyFont="1" applyFill="1" applyBorder="1" applyAlignment="1">
      <alignment horizontal="center" vertical="center"/>
    </xf>
    <xf numFmtId="182" fontId="34" fillId="0" borderId="3" xfId="0" applyNumberFormat="1" applyFont="1" applyBorder="1" applyAlignment="1">
      <alignment horizontal="center" vertical="center"/>
    </xf>
    <xf numFmtId="166" fontId="34" fillId="23" borderId="7" xfId="0" applyNumberFormat="1" applyFont="1" applyFill="1" applyBorder="1" applyAlignment="1">
      <alignment horizontal="center" vertical="center"/>
    </xf>
    <xf numFmtId="166" fontId="34" fillId="23" borderId="3" xfId="0" applyNumberFormat="1" applyFont="1" applyFill="1" applyBorder="1" applyAlignment="1">
      <alignment horizontal="center" vertical="center"/>
    </xf>
    <xf numFmtId="3" fontId="34" fillId="23" borderId="3" xfId="0" applyNumberFormat="1" applyFont="1" applyFill="1" applyBorder="1" applyAlignment="1">
      <alignment horizontal="center" vertical="center"/>
    </xf>
    <xf numFmtId="3" fontId="34" fillId="23" borderId="7" xfId="0" applyNumberFormat="1" applyFont="1" applyFill="1" applyBorder="1" applyAlignment="1">
      <alignment horizontal="center" vertical="center"/>
    </xf>
    <xf numFmtId="174" fontId="34" fillId="23" borderId="3" xfId="0" applyNumberFormat="1" applyFont="1" applyFill="1" applyBorder="1" applyAlignment="1">
      <alignment horizontal="center" vertical="center"/>
    </xf>
    <xf numFmtId="4" fontId="40" fillId="23" borderId="7" xfId="0" applyNumberFormat="1" applyFont="1" applyFill="1" applyBorder="1" applyAlignment="1">
      <alignment horizontal="center" vertical="center"/>
    </xf>
    <xf numFmtId="4" fontId="47" fillId="0" borderId="3" xfId="0" applyNumberFormat="1" applyFont="1" applyFill="1" applyBorder="1" applyAlignment="1">
      <alignment horizontal="center" vertical="center"/>
    </xf>
    <xf numFmtId="166" fontId="58" fillId="0" borderId="9" xfId="0" applyNumberFormat="1" applyFont="1" applyBorder="1" applyAlignment="1">
      <alignment horizontal="center" vertical="center"/>
    </xf>
    <xf numFmtId="0" fontId="59" fillId="2" borderId="0" xfId="12" applyFont="1" applyFill="1" applyAlignment="1">
      <alignment horizontal="center" vertical="center"/>
    </xf>
    <xf numFmtId="0" fontId="59" fillId="2" borderId="0" xfId="0" applyFont="1" applyFill="1"/>
    <xf numFmtId="0" fontId="60" fillId="2" borderId="0" xfId="12" applyFont="1" applyFill="1" applyAlignment="1">
      <alignment horizontal="center" vertical="center"/>
    </xf>
    <xf numFmtId="0" fontId="60" fillId="2" borderId="0" xfId="0" applyFont="1" applyFill="1"/>
    <xf numFmtId="172" fontId="60" fillId="2" borderId="0" xfId="13" applyNumberFormat="1" applyFont="1" applyFill="1"/>
    <xf numFmtId="0" fontId="60" fillId="2" borderId="0" xfId="0" applyFont="1" applyFill="1" applyAlignment="1">
      <alignment horizontal="center"/>
    </xf>
    <xf numFmtId="0" fontId="60" fillId="0" borderId="0" xfId="0" applyFont="1" applyFill="1"/>
    <xf numFmtId="165" fontId="60" fillId="0" borderId="0" xfId="13" applyFont="1" applyFill="1"/>
    <xf numFmtId="0" fontId="60" fillId="0" borderId="0" xfId="0" applyFont="1" applyFill="1" applyAlignment="1">
      <alignment horizontal="center"/>
    </xf>
    <xf numFmtId="165" fontId="60" fillId="2" borderId="0" xfId="13" applyFont="1" applyFill="1"/>
    <xf numFmtId="172" fontId="61" fillId="2" borderId="0" xfId="13" applyNumberFormat="1" applyFont="1" applyFill="1"/>
    <xf numFmtId="0" fontId="62" fillId="2" borderId="0" xfId="0" applyFont="1" applyFill="1"/>
    <xf numFmtId="172" fontId="62" fillId="2" borderId="0" xfId="0" applyNumberFormat="1" applyFont="1" applyFill="1"/>
    <xf numFmtId="0" fontId="47" fillId="0" borderId="3" xfId="0" applyFont="1" applyBorder="1" applyAlignment="1">
      <alignment horizontal="left" vertical="center" wrapText="1"/>
    </xf>
    <xf numFmtId="182" fontId="34" fillId="0" borderId="3" xfId="0" applyNumberFormat="1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left" vertical="center"/>
    </xf>
    <xf numFmtId="174" fontId="34" fillId="0" borderId="3" xfId="0" applyNumberFormat="1" applyFont="1" applyFill="1" applyBorder="1" applyAlignment="1">
      <alignment horizontal="center" vertical="center"/>
    </xf>
    <xf numFmtId="0" fontId="34" fillId="0" borderId="3" xfId="0" applyFont="1" applyFill="1" applyBorder="1"/>
    <xf numFmtId="0" fontId="34" fillId="0" borderId="5" xfId="0" applyFont="1" applyFill="1" applyBorder="1"/>
    <xf numFmtId="0" fontId="34" fillId="0" borderId="0" xfId="0" applyFont="1" applyFill="1"/>
    <xf numFmtId="0" fontId="48" fillId="0" borderId="3" xfId="0" applyFont="1" applyFill="1" applyBorder="1" applyAlignment="1">
      <alignment horizontal="left" vertical="center"/>
    </xf>
    <xf numFmtId="0" fontId="36" fillId="0" borderId="3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left"/>
    </xf>
    <xf numFmtId="0" fontId="34" fillId="0" borderId="5" xfId="0" applyFont="1" applyFill="1" applyBorder="1" applyAlignment="1">
      <alignment horizontal="left"/>
    </xf>
    <xf numFmtId="3" fontId="38" fillId="0" borderId="3" xfId="0" applyNumberFormat="1" applyFont="1" applyFill="1" applyBorder="1" applyAlignment="1">
      <alignment horizontal="center"/>
    </xf>
    <xf numFmtId="174" fontId="2" fillId="0" borderId="0" xfId="0" applyNumberFormat="1" applyFont="1" applyAlignment="1">
      <alignment horizontal="center" vertical="center"/>
    </xf>
    <xf numFmtId="3" fontId="47" fillId="8" borderId="3" xfId="0" applyNumberFormat="1" applyFont="1" applyFill="1" applyBorder="1" applyAlignment="1">
      <alignment horizontal="center" vertical="center"/>
    </xf>
    <xf numFmtId="177" fontId="52" fillId="2" borderId="3" xfId="0" applyNumberFormat="1" applyFont="1" applyFill="1" applyBorder="1" applyAlignment="1">
      <alignment horizontal="center" vertical="center"/>
    </xf>
    <xf numFmtId="185" fontId="47" fillId="0" borderId="3" xfId="13" applyNumberFormat="1" applyFont="1" applyBorder="1" applyAlignment="1">
      <alignment horizontal="center" vertical="center"/>
    </xf>
    <xf numFmtId="185" fontId="47" fillId="0" borderId="3" xfId="0" applyNumberFormat="1" applyFont="1" applyFill="1" applyBorder="1" applyAlignment="1">
      <alignment horizontal="center" vertical="center"/>
    </xf>
    <xf numFmtId="185" fontId="52" fillId="0" borderId="3" xfId="0" applyNumberFormat="1" applyFont="1" applyFill="1" applyBorder="1" applyAlignment="1">
      <alignment horizontal="center" vertical="center"/>
    </xf>
    <xf numFmtId="185" fontId="48" fillId="0" borderId="3" xfId="13" applyNumberFormat="1" applyFont="1" applyFill="1" applyBorder="1" applyAlignment="1">
      <alignment horizontal="center" vertical="center"/>
    </xf>
    <xf numFmtId="0" fontId="47" fillId="20" borderId="7" xfId="0" applyFont="1" applyFill="1" applyBorder="1" applyAlignment="1">
      <alignment horizontal="center" vertical="center"/>
    </xf>
    <xf numFmtId="166" fontId="34" fillId="0" borderId="1" xfId="0" applyNumberFormat="1" applyFont="1" applyBorder="1" applyAlignment="1">
      <alignment horizontal="center" vertical="center"/>
    </xf>
    <xf numFmtId="166" fontId="34" fillId="0" borderId="6" xfId="0" applyNumberFormat="1" applyFont="1" applyBorder="1" applyAlignment="1">
      <alignment horizontal="center" vertical="center"/>
    </xf>
    <xf numFmtId="0" fontId="52" fillId="0" borderId="0" xfId="0" applyFont="1" applyFill="1" applyAlignment="1">
      <alignment horizontal="left" vertical="center"/>
    </xf>
    <xf numFmtId="0" fontId="52" fillId="0" borderId="5" xfId="0" applyFont="1" applyFill="1" applyBorder="1" applyAlignment="1">
      <alignment horizontal="left" vertical="center"/>
    </xf>
    <xf numFmtId="0" fontId="53" fillId="0" borderId="0" xfId="0" applyFont="1" applyAlignment="1">
      <alignment horizontal="left" vertical="center"/>
    </xf>
    <xf numFmtId="0" fontId="47" fillId="2" borderId="3" xfId="0" applyFont="1" applyFill="1" applyBorder="1" applyAlignment="1">
      <alignment horizontal="left" vertical="center"/>
    </xf>
    <xf numFmtId="0" fontId="47" fillId="0" borderId="3" xfId="0" applyFont="1" applyFill="1" applyBorder="1" applyAlignment="1">
      <alignment horizontal="left" vertical="center"/>
    </xf>
    <xf numFmtId="0" fontId="48" fillId="10" borderId="26" xfId="0" applyFont="1" applyFill="1" applyBorder="1" applyAlignment="1">
      <alignment horizontal="left" vertical="center" wrapText="1"/>
    </xf>
    <xf numFmtId="0" fontId="48" fillId="10" borderId="11" xfId="0" applyFont="1" applyFill="1" applyBorder="1" applyAlignment="1">
      <alignment horizontal="left" vertical="center" wrapText="1"/>
    </xf>
    <xf numFmtId="0" fontId="53" fillId="10" borderId="11" xfId="0" applyFont="1" applyFill="1" applyBorder="1" applyAlignment="1">
      <alignment horizontal="left" vertical="center" wrapText="1"/>
    </xf>
    <xf numFmtId="0" fontId="53" fillId="0" borderId="11" xfId="0" applyFont="1" applyBorder="1" applyAlignment="1">
      <alignment horizontal="left" vertical="center" wrapText="1"/>
    </xf>
    <xf numFmtId="3" fontId="31" fillId="0" borderId="7" xfId="0" applyNumberFormat="1" applyFont="1" applyFill="1" applyBorder="1" applyAlignment="1">
      <alignment horizontal="center" vertical="center"/>
    </xf>
    <xf numFmtId="3" fontId="64" fillId="0" borderId="3" xfId="0" applyNumberFormat="1" applyFont="1" applyFill="1" applyBorder="1" applyAlignment="1">
      <alignment horizontal="center" vertical="center"/>
    </xf>
    <xf numFmtId="0" fontId="65" fillId="10" borderId="11" xfId="0" applyFont="1" applyFill="1" applyBorder="1" applyAlignment="1">
      <alignment horizontal="left" vertical="center" wrapText="1"/>
    </xf>
    <xf numFmtId="0" fontId="66" fillId="0" borderId="0" xfId="0" applyFont="1"/>
    <xf numFmtId="16" fontId="47" fillId="22" borderId="3" xfId="0" applyNumberFormat="1" applyFont="1" applyFill="1" applyBorder="1" applyAlignment="1">
      <alignment horizontal="center" vertical="center"/>
    </xf>
    <xf numFmtId="166" fontId="36" fillId="22" borderId="3" xfId="0" applyNumberFormat="1" applyFont="1" applyFill="1" applyBorder="1" applyAlignment="1">
      <alignment horizontal="center" vertical="center" wrapText="1"/>
    </xf>
    <xf numFmtId="174" fontId="36" fillId="22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3" xfId="2" applyBorder="1" applyAlignment="1" applyProtection="1">
      <alignment horizontal="center" vertical="center"/>
    </xf>
    <xf numFmtId="180" fontId="47" fillId="0" borderId="3" xfId="0" applyNumberFormat="1" applyFont="1" applyBorder="1" applyAlignment="1">
      <alignment horizontal="center" vertical="center"/>
    </xf>
    <xf numFmtId="0" fontId="23" fillId="0" borderId="3" xfId="0" applyFont="1" applyFill="1" applyBorder="1" applyAlignment="1">
      <alignment horizontal="left" vertical="center"/>
    </xf>
    <xf numFmtId="3" fontId="67" fillId="0" borderId="0" xfId="0" applyNumberFormat="1" applyFont="1"/>
    <xf numFmtId="16" fontId="47" fillId="0" borderId="3" xfId="0" applyNumberFormat="1" applyFont="1" applyFill="1" applyBorder="1" applyAlignment="1">
      <alignment horizontal="center" vertical="center"/>
    </xf>
    <xf numFmtId="17" fontId="48" fillId="22" borderId="3" xfId="0" applyNumberFormat="1" applyFont="1" applyFill="1" applyBorder="1" applyAlignment="1">
      <alignment horizontal="center" vertical="center"/>
    </xf>
    <xf numFmtId="182" fontId="47" fillId="18" borderId="3" xfId="0" applyNumberFormat="1" applyFont="1" applyFill="1" applyBorder="1" applyAlignment="1">
      <alignment horizontal="center" vertical="center"/>
    </xf>
    <xf numFmtId="179" fontId="48" fillId="0" borderId="3" xfId="0" applyNumberFormat="1" applyFont="1" applyFill="1" applyBorder="1" applyAlignment="1">
      <alignment horizontal="center" vertical="center"/>
    </xf>
    <xf numFmtId="166" fontId="48" fillId="0" borderId="3" xfId="0" applyNumberFormat="1" applyFont="1" applyFill="1" applyBorder="1" applyAlignment="1">
      <alignment horizontal="center" vertical="center"/>
    </xf>
    <xf numFmtId="3" fontId="48" fillId="0" borderId="5" xfId="0" applyNumberFormat="1" applyFont="1" applyFill="1" applyBorder="1" applyAlignment="1">
      <alignment horizontal="center" vertical="center"/>
    </xf>
    <xf numFmtId="166" fontId="48" fillId="0" borderId="21" xfId="0" applyNumberFormat="1" applyFont="1" applyFill="1" applyBorder="1" applyAlignment="1">
      <alignment horizontal="center" vertical="center"/>
    </xf>
    <xf numFmtId="176" fontId="48" fillId="0" borderId="3" xfId="0" applyNumberFormat="1" applyFont="1" applyFill="1" applyBorder="1" applyAlignment="1">
      <alignment horizontal="center" vertical="center"/>
    </xf>
    <xf numFmtId="166" fontId="48" fillId="0" borderId="22" xfId="0" applyNumberFormat="1" applyFont="1" applyFill="1" applyBorder="1" applyAlignment="1">
      <alignment horizontal="center" vertical="center"/>
    </xf>
    <xf numFmtId="182" fontId="48" fillId="0" borderId="3" xfId="0" applyNumberFormat="1" applyFont="1" applyFill="1" applyBorder="1" applyAlignment="1">
      <alignment horizontal="center" vertical="center"/>
    </xf>
    <xf numFmtId="14" fontId="48" fillId="0" borderId="2" xfId="0" applyNumberFormat="1" applyFont="1" applyFill="1" applyBorder="1" applyAlignment="1">
      <alignment horizontal="center" vertical="center"/>
    </xf>
    <xf numFmtId="14" fontId="48" fillId="0" borderId="3" xfId="0" applyNumberFormat="1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82" fontId="2" fillId="0" borderId="0" xfId="0" applyNumberFormat="1" applyFont="1" applyAlignment="1">
      <alignment horizontal="center" vertical="center"/>
    </xf>
    <xf numFmtId="182" fontId="52" fillId="0" borderId="3" xfId="0" applyNumberFormat="1" applyFont="1" applyFill="1" applyBorder="1" applyAlignment="1">
      <alignment horizontal="center" vertical="center"/>
    </xf>
    <xf numFmtId="0" fontId="70" fillId="0" borderId="3" xfId="0" applyFont="1" applyFill="1" applyBorder="1" applyAlignment="1">
      <alignment horizontal="center" vertical="center"/>
    </xf>
    <xf numFmtId="0" fontId="47" fillId="0" borderId="7" xfId="0" quotePrefix="1" applyFont="1" applyFill="1" applyBorder="1" applyAlignment="1">
      <alignment horizontal="center" vertical="center"/>
    </xf>
    <xf numFmtId="0" fontId="52" fillId="0" borderId="3" xfId="0" applyFont="1" applyFill="1" applyBorder="1" applyAlignment="1">
      <alignment horizontal="left" vertical="center" wrapText="1"/>
    </xf>
    <xf numFmtId="166" fontId="47" fillId="0" borderId="0" xfId="0" applyNumberFormat="1" applyFont="1" applyFill="1" applyAlignment="1">
      <alignment horizontal="center" vertical="center"/>
    </xf>
    <xf numFmtId="185" fontId="47" fillId="0" borderId="3" xfId="13" applyNumberFormat="1" applyFont="1" applyFill="1" applyBorder="1" applyAlignment="1">
      <alignment horizontal="center" vertical="center"/>
    </xf>
    <xf numFmtId="0" fontId="71" fillId="0" borderId="7" xfId="0" applyFont="1" applyFill="1" applyBorder="1" applyAlignment="1">
      <alignment horizontal="center" vertical="center"/>
    </xf>
    <xf numFmtId="174" fontId="23" fillId="0" borderId="3" xfId="0" applyNumberFormat="1" applyFont="1" applyBorder="1" applyAlignment="1">
      <alignment horizontal="right" vertical="center"/>
    </xf>
    <xf numFmtId="174" fontId="47" fillId="0" borderId="3" xfId="0" applyNumberFormat="1" applyFont="1" applyBorder="1" applyAlignment="1">
      <alignment horizontal="right" vertical="center"/>
    </xf>
    <xf numFmtId="166" fontId="47" fillId="0" borderId="3" xfId="0" applyNumberFormat="1" applyFont="1" applyFill="1" applyBorder="1" applyAlignment="1">
      <alignment horizontal="right" vertical="center"/>
    </xf>
    <xf numFmtId="4" fontId="47" fillId="0" borderId="7" xfId="0" applyNumberFormat="1" applyFont="1" applyFill="1" applyBorder="1" applyAlignment="1">
      <alignment horizontal="right" vertical="center"/>
    </xf>
    <xf numFmtId="186" fontId="23" fillId="0" borderId="3" xfId="0" applyNumberFormat="1" applyFont="1" applyBorder="1" applyAlignment="1">
      <alignment horizontal="center" vertical="center"/>
    </xf>
    <xf numFmtId="165" fontId="23" fillId="0" borderId="3" xfId="13" applyFont="1" applyBorder="1" applyAlignment="1">
      <alignment horizontal="right" vertical="center"/>
    </xf>
    <xf numFmtId="2" fontId="47" fillId="13" borderId="3" xfId="0" applyNumberFormat="1" applyFont="1" applyFill="1" applyBorder="1" applyAlignment="1">
      <alignment horizontal="center" vertical="center"/>
    </xf>
    <xf numFmtId="0" fontId="47" fillId="13" borderId="3" xfId="0" applyFont="1" applyFill="1" applyBorder="1" applyAlignment="1">
      <alignment horizontal="center" vertical="center"/>
    </xf>
    <xf numFmtId="0" fontId="47" fillId="13" borderId="3" xfId="0" quotePrefix="1" applyFont="1" applyFill="1" applyBorder="1" applyAlignment="1">
      <alignment horizontal="center" vertical="center"/>
    </xf>
    <xf numFmtId="166" fontId="35" fillId="6" borderId="0" xfId="0" applyNumberFormat="1" applyFont="1" applyFill="1" applyBorder="1" applyAlignment="1">
      <alignment horizontal="left"/>
    </xf>
    <xf numFmtId="166" fontId="35" fillId="19" borderId="0" xfId="0" applyNumberFormat="1" applyFont="1" applyFill="1" applyBorder="1" applyAlignment="1">
      <alignment horizontal="left" vertical="center"/>
    </xf>
    <xf numFmtId="174" fontId="34" fillId="19" borderId="2" xfId="0" applyNumberFormat="1" applyFont="1" applyFill="1" applyBorder="1" applyAlignment="1">
      <alignment horizontal="left" vertical="center"/>
    </xf>
    <xf numFmtId="3" fontId="34" fillId="2" borderId="7" xfId="0" applyNumberFormat="1" applyFont="1" applyFill="1" applyBorder="1" applyAlignment="1">
      <alignment horizontal="left" vertical="center"/>
    </xf>
    <xf numFmtId="166" fontId="34" fillId="0" borderId="3" xfId="0" applyNumberFormat="1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/>
    </xf>
    <xf numFmtId="0" fontId="34" fillId="0" borderId="0" xfId="0" applyFont="1" applyFill="1" applyBorder="1" applyAlignment="1">
      <alignment horizontal="center" vertical="center"/>
    </xf>
    <xf numFmtId="0" fontId="22" fillId="0" borderId="3" xfId="0" applyNumberFormat="1" applyFont="1" applyFill="1" applyBorder="1" applyAlignment="1" applyProtection="1">
      <alignment horizontal="center" vertical="center"/>
    </xf>
    <xf numFmtId="2" fontId="71" fillId="0" borderId="3" xfId="0" applyNumberFormat="1" applyFont="1" applyBorder="1" applyAlignment="1">
      <alignment horizontal="center" vertical="center"/>
    </xf>
    <xf numFmtId="0" fontId="71" fillId="0" borderId="3" xfId="0" applyFont="1" applyFill="1" applyBorder="1" applyAlignment="1">
      <alignment horizontal="center" vertical="center"/>
    </xf>
    <xf numFmtId="169" fontId="47" fillId="0" borderId="3" xfId="13" applyNumberFormat="1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72" fillId="0" borderId="0" xfId="0" applyFont="1"/>
    <xf numFmtId="4" fontId="73" fillId="0" borderId="3" xfId="0" applyNumberFormat="1" applyFont="1" applyBorder="1"/>
    <xf numFmtId="172" fontId="67" fillId="0" borderId="0" xfId="13" applyNumberFormat="1" applyFont="1" applyAlignment="1"/>
    <xf numFmtId="3" fontId="47" fillId="0" borderId="3" xfId="0" applyNumberFormat="1" applyFont="1" applyFill="1" applyBorder="1" applyAlignment="1">
      <alignment vertical="center"/>
    </xf>
    <xf numFmtId="0" fontId="49" fillId="0" borderId="3" xfId="0" applyFont="1" applyBorder="1" applyAlignment="1">
      <alignment horizontal="center" vertical="center"/>
    </xf>
    <xf numFmtId="0" fontId="48" fillId="20" borderId="7" xfId="0" applyFont="1" applyFill="1" applyBorder="1" applyAlignment="1">
      <alignment horizontal="center" vertical="center"/>
    </xf>
    <xf numFmtId="0" fontId="10" fillId="11" borderId="3" xfId="0" applyFont="1" applyFill="1" applyBorder="1" applyAlignment="1">
      <alignment horizontal="center" vertical="center" wrapText="1"/>
    </xf>
    <xf numFmtId="3" fontId="20" fillId="0" borderId="3" xfId="0" applyNumberFormat="1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 wrapText="1"/>
    </xf>
    <xf numFmtId="165" fontId="23" fillId="2" borderId="3" xfId="13" quotePrefix="1" applyFont="1" applyFill="1" applyBorder="1" applyAlignment="1">
      <alignment horizontal="center" vertical="center"/>
    </xf>
    <xf numFmtId="0" fontId="23" fillId="2" borderId="7" xfId="0" applyFont="1" applyFill="1" applyBorder="1" applyAlignment="1">
      <alignment horizontal="center" vertical="center"/>
    </xf>
    <xf numFmtId="14" fontId="23" fillId="0" borderId="7" xfId="0" applyNumberFormat="1" applyFont="1" applyBorder="1" applyAlignment="1">
      <alignment horizontal="center" vertical="center"/>
    </xf>
    <xf numFmtId="0" fontId="47" fillId="22" borderId="3" xfId="0" applyFont="1" applyFill="1" applyBorder="1" applyAlignment="1">
      <alignment horizontal="center" vertical="center"/>
    </xf>
    <xf numFmtId="14" fontId="47" fillId="18" borderId="2" xfId="0" applyNumberFormat="1" applyFont="1" applyFill="1" applyBorder="1" applyAlignment="1">
      <alignment horizontal="center" vertical="center"/>
    </xf>
    <xf numFmtId="0" fontId="74" fillId="10" borderId="11" xfId="0" applyFont="1" applyFill="1" applyBorder="1" applyAlignment="1">
      <alignment horizontal="left" vertical="center" wrapText="1"/>
    </xf>
    <xf numFmtId="165" fontId="2" fillId="0" borderId="0" xfId="13" applyNumberFormat="1" applyFont="1" applyAlignment="1">
      <alignment horizontal="center" vertical="center"/>
    </xf>
    <xf numFmtId="165" fontId="23" fillId="0" borderId="3" xfId="13" applyNumberFormat="1" applyFont="1" applyBorder="1" applyAlignment="1">
      <alignment horizontal="right" vertical="center"/>
    </xf>
    <xf numFmtId="165" fontId="23" fillId="0" borderId="3" xfId="0" applyNumberFormat="1" applyFont="1" applyBorder="1" applyAlignment="1">
      <alignment horizontal="right" vertical="center"/>
    </xf>
    <xf numFmtId="3" fontId="47" fillId="0" borderId="3" xfId="0" applyNumberFormat="1" applyFont="1" applyFill="1" applyBorder="1" applyAlignment="1">
      <alignment horizontal="right" vertical="center"/>
    </xf>
    <xf numFmtId="174" fontId="34" fillId="25" borderId="3" xfId="0" applyNumberFormat="1" applyFont="1" applyFill="1" applyBorder="1" applyAlignment="1">
      <alignment horizontal="center" vertical="center"/>
    </xf>
    <xf numFmtId="166" fontId="40" fillId="23" borderId="3" xfId="0" applyNumberFormat="1" applyFont="1" applyFill="1" applyBorder="1" applyAlignment="1">
      <alignment horizontal="center" vertical="center"/>
    </xf>
    <xf numFmtId="166" fontId="63" fillId="23" borderId="3" xfId="0" applyNumberFormat="1" applyFont="1" applyFill="1" applyBorder="1" applyAlignment="1">
      <alignment horizontal="center" vertical="center"/>
    </xf>
    <xf numFmtId="174" fontId="40" fillId="23" borderId="3" xfId="0" applyNumberFormat="1" applyFont="1" applyFill="1" applyBorder="1" applyAlignment="1">
      <alignment horizontal="center" vertical="center"/>
    </xf>
    <xf numFmtId="16" fontId="48" fillId="22" borderId="3" xfId="0" applyNumberFormat="1" applyFont="1" applyFill="1" applyBorder="1" applyAlignment="1">
      <alignment horizontal="center" vertical="center"/>
    </xf>
    <xf numFmtId="16" fontId="48" fillId="22" borderId="7" xfId="0" applyNumberFormat="1" applyFont="1" applyFill="1" applyBorder="1" applyAlignment="1">
      <alignment horizontal="center" vertical="center"/>
    </xf>
    <xf numFmtId="16" fontId="47" fillId="26" borderId="3" xfId="0" applyNumberFormat="1" applyFont="1" applyFill="1" applyBorder="1" applyAlignment="1">
      <alignment horizontal="center" vertical="center"/>
    </xf>
    <xf numFmtId="187" fontId="47" fillId="0" borderId="3" xfId="0" applyNumberFormat="1" applyFont="1" applyFill="1" applyBorder="1" applyAlignment="1">
      <alignment horizontal="center" vertical="center"/>
    </xf>
    <xf numFmtId="187" fontId="47" fillId="26" borderId="3" xfId="0" applyNumberFormat="1" applyFont="1" applyFill="1" applyBorder="1" applyAlignment="1">
      <alignment horizontal="center" vertical="center"/>
    </xf>
    <xf numFmtId="187" fontId="48" fillId="22" borderId="7" xfId="0" applyNumberFormat="1" applyFont="1" applyFill="1" applyBorder="1" applyAlignment="1">
      <alignment horizontal="center" vertical="center"/>
    </xf>
    <xf numFmtId="187" fontId="47" fillId="22" borderId="3" xfId="0" applyNumberFormat="1" applyFont="1" applyFill="1" applyBorder="1" applyAlignment="1">
      <alignment horizontal="center" vertical="center"/>
    </xf>
    <xf numFmtId="187" fontId="48" fillId="22" borderId="3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center"/>
    </xf>
    <xf numFmtId="179" fontId="24" fillId="0" borderId="0" xfId="0" applyNumberFormat="1" applyFont="1" applyAlignment="1">
      <alignment horizontal="center"/>
    </xf>
    <xf numFmtId="172" fontId="24" fillId="0" borderId="0" xfId="13" applyNumberFormat="1" applyFont="1" applyAlignment="1">
      <alignment horizontal="center"/>
    </xf>
    <xf numFmtId="0" fontId="24" fillId="11" borderId="3" xfId="0" applyFont="1" applyFill="1" applyBorder="1" applyAlignment="1">
      <alignment horizontal="center"/>
    </xf>
    <xf numFmtId="179" fontId="24" fillId="11" borderId="3" xfId="0" applyNumberFormat="1" applyFont="1" applyFill="1" applyBorder="1" applyAlignment="1">
      <alignment horizontal="center"/>
    </xf>
    <xf numFmtId="172" fontId="24" fillId="11" borderId="3" xfId="13" applyNumberFormat="1" applyFont="1" applyFill="1" applyBorder="1" applyAlignment="1">
      <alignment horizontal="center"/>
    </xf>
    <xf numFmtId="0" fontId="24" fillId="0" borderId="7" xfId="17" applyFont="1" applyFill="1" applyBorder="1" applyAlignment="1">
      <alignment horizontal="center" vertical="center"/>
    </xf>
    <xf numFmtId="179" fontId="24" fillId="0" borderId="7" xfId="17" applyNumberFormat="1" applyFont="1" applyFill="1" applyBorder="1" applyAlignment="1">
      <alignment horizontal="center" vertical="center"/>
    </xf>
    <xf numFmtId="182" fontId="24" fillId="0" borderId="7" xfId="17" applyNumberFormat="1" applyFont="1" applyFill="1" applyBorder="1" applyAlignment="1">
      <alignment horizontal="center" vertical="center"/>
    </xf>
    <xf numFmtId="166" fontId="24" fillId="0" borderId="7" xfId="17" applyNumberFormat="1" applyFont="1" applyFill="1" applyBorder="1" applyAlignment="1">
      <alignment horizontal="center" vertical="center"/>
    </xf>
    <xf numFmtId="174" fontId="24" fillId="0" borderId="7" xfId="17" applyNumberFormat="1" applyFont="1" applyFill="1" applyBorder="1" applyAlignment="1">
      <alignment horizontal="center" vertical="center"/>
    </xf>
    <xf numFmtId="0" fontId="24" fillId="0" borderId="3" xfId="0" applyFont="1" applyBorder="1" applyAlignment="1">
      <alignment horizontal="center"/>
    </xf>
    <xf numFmtId="0" fontId="24" fillId="0" borderId="3" xfId="17" applyFont="1" applyFill="1" applyBorder="1" applyAlignment="1">
      <alignment horizontal="center" vertical="center"/>
    </xf>
    <xf numFmtId="166" fontId="24" fillId="0" borderId="3" xfId="17" applyNumberFormat="1" applyFont="1" applyFill="1" applyBorder="1" applyAlignment="1">
      <alignment horizontal="center" vertical="center"/>
    </xf>
    <xf numFmtId="166" fontId="24" fillId="0" borderId="7" xfId="17" applyNumberFormat="1" applyFont="1" applyFill="1" applyBorder="1" applyAlignment="1">
      <alignment horizontal="center"/>
    </xf>
    <xf numFmtId="166" fontId="24" fillId="0" borderId="3" xfId="17" applyNumberFormat="1" applyFont="1" applyFill="1" applyBorder="1" applyAlignment="1">
      <alignment horizontal="center"/>
    </xf>
    <xf numFmtId="3" fontId="24" fillId="0" borderId="3" xfId="17" applyNumberFormat="1" applyFont="1" applyFill="1" applyBorder="1" applyAlignment="1">
      <alignment horizontal="center" vertical="center"/>
    </xf>
    <xf numFmtId="1" fontId="24" fillId="0" borderId="3" xfId="17" applyNumberFormat="1" applyFont="1" applyFill="1" applyBorder="1" applyAlignment="1">
      <alignment horizontal="center" vertical="center"/>
    </xf>
    <xf numFmtId="2" fontId="24" fillId="0" borderId="3" xfId="17" applyNumberFormat="1" applyFont="1" applyFill="1" applyBorder="1" applyAlignment="1">
      <alignment horizontal="center" vertical="center"/>
    </xf>
    <xf numFmtId="2" fontId="24" fillId="0" borderId="7" xfId="17" applyNumberFormat="1" applyFont="1" applyFill="1" applyBorder="1" applyAlignment="1">
      <alignment horizontal="center" vertical="center"/>
    </xf>
    <xf numFmtId="1" fontId="24" fillId="0" borderId="7" xfId="17" applyNumberFormat="1" applyFont="1" applyFill="1" applyBorder="1" applyAlignment="1">
      <alignment horizontal="center" vertical="center"/>
    </xf>
    <xf numFmtId="3" fontId="24" fillId="0" borderId="7" xfId="17" applyNumberFormat="1" applyFont="1" applyFill="1" applyBorder="1" applyAlignment="1">
      <alignment horizontal="center" vertical="center"/>
    </xf>
    <xf numFmtId="2" fontId="24" fillId="0" borderId="3" xfId="0" applyNumberFormat="1" applyFont="1" applyFill="1" applyBorder="1" applyAlignment="1">
      <alignment horizontal="center" vertical="center"/>
    </xf>
    <xf numFmtId="0" fontId="75" fillId="0" borderId="5" xfId="17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/>
    </xf>
    <xf numFmtId="0" fontId="24" fillId="0" borderId="0" xfId="0" applyFont="1" applyFill="1" applyAlignment="1">
      <alignment horizontal="center"/>
    </xf>
    <xf numFmtId="179" fontId="24" fillId="22" borderId="7" xfId="17" applyNumberFormat="1" applyFont="1" applyFill="1" applyBorder="1" applyAlignment="1">
      <alignment horizontal="center" vertical="center"/>
    </xf>
    <xf numFmtId="182" fontId="24" fillId="22" borderId="7" xfId="17" applyNumberFormat="1" applyFont="1" applyFill="1" applyBorder="1" applyAlignment="1">
      <alignment horizontal="center" vertical="center"/>
    </xf>
    <xf numFmtId="0" fontId="24" fillId="22" borderId="3" xfId="17" applyFont="1" applyFill="1" applyBorder="1" applyAlignment="1">
      <alignment horizontal="center" vertical="center"/>
    </xf>
    <xf numFmtId="0" fontId="24" fillId="22" borderId="7" xfId="17" applyFont="1" applyFill="1" applyBorder="1" applyAlignment="1">
      <alignment horizontal="center" vertical="center"/>
    </xf>
    <xf numFmtId="3" fontId="24" fillId="22" borderId="3" xfId="17" applyNumberFormat="1" applyFont="1" applyFill="1" applyBorder="1" applyAlignment="1">
      <alignment horizontal="center" vertical="center"/>
    </xf>
    <xf numFmtId="174" fontId="24" fillId="22" borderId="7" xfId="17" applyNumberFormat="1" applyFont="1" applyFill="1" applyBorder="1" applyAlignment="1">
      <alignment horizontal="center" vertical="center"/>
    </xf>
    <xf numFmtId="3" fontId="24" fillId="22" borderId="7" xfId="17" applyNumberFormat="1" applyFont="1" applyFill="1" applyBorder="1" applyAlignment="1">
      <alignment horizontal="center" vertical="center"/>
    </xf>
    <xf numFmtId="0" fontId="24" fillId="22" borderId="3" xfId="0" applyFont="1" applyFill="1" applyBorder="1" applyAlignment="1">
      <alignment horizontal="center"/>
    </xf>
    <xf numFmtId="179" fontId="24" fillId="0" borderId="3" xfId="17" applyNumberFormat="1" applyFont="1" applyFill="1" applyBorder="1" applyAlignment="1">
      <alignment horizontal="center" vertical="center"/>
    </xf>
    <xf numFmtId="0" fontId="75" fillId="0" borderId="3" xfId="17" applyFont="1" applyFill="1" applyBorder="1" applyAlignment="1">
      <alignment horizontal="center" vertical="center"/>
    </xf>
    <xf numFmtId="175" fontId="24" fillId="0" borderId="3" xfId="17" applyNumberFormat="1" applyFont="1" applyFill="1" applyBorder="1" applyAlignment="1">
      <alignment horizontal="center" vertical="center"/>
    </xf>
    <xf numFmtId="4" fontId="24" fillId="0" borderId="3" xfId="17" applyNumberFormat="1" applyFont="1" applyFill="1" applyBorder="1" applyAlignment="1">
      <alignment horizontal="center" vertical="center"/>
    </xf>
    <xf numFmtId="179" fontId="24" fillId="22" borderId="3" xfId="17" applyNumberFormat="1" applyFont="1" applyFill="1" applyBorder="1" applyAlignment="1">
      <alignment horizontal="center" vertical="center"/>
    </xf>
    <xf numFmtId="182" fontId="24" fillId="0" borderId="3" xfId="17" applyNumberFormat="1" applyFont="1" applyFill="1" applyBorder="1" applyAlignment="1">
      <alignment horizontal="center" vertical="center"/>
    </xf>
    <xf numFmtId="3" fontId="76" fillId="0" borderId="3" xfId="17" applyNumberFormat="1" applyFont="1" applyFill="1" applyBorder="1" applyAlignment="1">
      <alignment horizontal="center"/>
    </xf>
    <xf numFmtId="0" fontId="76" fillId="0" borderId="3" xfId="17" applyFont="1" applyFill="1" applyBorder="1" applyAlignment="1">
      <alignment horizontal="center"/>
    </xf>
    <xf numFmtId="174" fontId="24" fillId="0" borderId="3" xfId="17" applyNumberFormat="1" applyFont="1" applyFill="1" applyBorder="1" applyAlignment="1">
      <alignment horizontal="center" vertical="center"/>
    </xf>
    <xf numFmtId="182" fontId="24" fillId="22" borderId="3" xfId="17" applyNumberFormat="1" applyFont="1" applyFill="1" applyBorder="1" applyAlignment="1">
      <alignment horizontal="center" vertical="center"/>
    </xf>
    <xf numFmtId="166" fontId="24" fillId="22" borderId="3" xfId="17" applyNumberFormat="1" applyFont="1" applyFill="1" applyBorder="1" applyAlignment="1">
      <alignment horizontal="center" vertical="center"/>
    </xf>
    <xf numFmtId="174" fontId="24" fillId="22" borderId="3" xfId="17" applyNumberFormat="1" applyFont="1" applyFill="1" applyBorder="1" applyAlignment="1">
      <alignment horizontal="center" vertical="center"/>
    </xf>
    <xf numFmtId="0" fontId="24" fillId="0" borderId="3" xfId="17" applyFont="1" applyFill="1" applyBorder="1" applyAlignment="1">
      <alignment horizontal="center"/>
    </xf>
    <xf numFmtId="3" fontId="77" fillId="0" borderId="3" xfId="17" applyNumberFormat="1" applyFont="1" applyFill="1" applyBorder="1" applyAlignment="1">
      <alignment horizontal="center" vertical="center"/>
    </xf>
    <xf numFmtId="179" fontId="24" fillId="0" borderId="3" xfId="0" applyNumberFormat="1" applyFont="1" applyFill="1" applyBorder="1" applyAlignment="1">
      <alignment horizontal="center" vertical="center"/>
    </xf>
    <xf numFmtId="0" fontId="24" fillId="0" borderId="7" xfId="0" applyFont="1" applyFill="1" applyBorder="1" applyAlignment="1">
      <alignment horizontal="center" vertical="center"/>
    </xf>
    <xf numFmtId="166" fontId="24" fillId="0" borderId="3" xfId="0" applyNumberFormat="1" applyFont="1" applyFill="1" applyBorder="1" applyAlignment="1">
      <alignment horizontal="center" vertical="center"/>
    </xf>
    <xf numFmtId="172" fontId="24" fillId="0" borderId="3" xfId="13" applyNumberFormat="1" applyFont="1" applyFill="1" applyBorder="1" applyAlignment="1">
      <alignment horizontal="center"/>
    </xf>
    <xf numFmtId="3" fontId="24" fillId="0" borderId="3" xfId="0" applyNumberFormat="1" applyFont="1" applyFill="1" applyBorder="1" applyAlignment="1">
      <alignment horizontal="center" vertical="center"/>
    </xf>
    <xf numFmtId="172" fontId="24" fillId="0" borderId="3" xfId="13" applyNumberFormat="1" applyFont="1" applyBorder="1" applyAlignment="1">
      <alignment horizontal="center"/>
    </xf>
    <xf numFmtId="0" fontId="24" fillId="0" borderId="3" xfId="0" applyFont="1" applyFill="1" applyBorder="1" applyAlignment="1">
      <alignment horizontal="center" vertical="center"/>
    </xf>
    <xf numFmtId="179" fontId="75" fillId="0" borderId="3" xfId="0" applyNumberFormat="1" applyFont="1" applyFill="1" applyBorder="1" applyAlignment="1">
      <alignment horizontal="center" vertical="center"/>
    </xf>
    <xf numFmtId="0" fontId="75" fillId="0" borderId="3" xfId="0" applyFont="1" applyFill="1" applyBorder="1" applyAlignment="1">
      <alignment horizontal="center" vertical="center"/>
    </xf>
    <xf numFmtId="3" fontId="77" fillId="0" borderId="7" xfId="0" applyNumberFormat="1" applyFont="1" applyFill="1" applyBorder="1" applyAlignment="1">
      <alignment horizontal="center" vertical="center"/>
    </xf>
    <xf numFmtId="3" fontId="24" fillId="0" borderId="7" xfId="0" applyNumberFormat="1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 wrapText="1"/>
    </xf>
    <xf numFmtId="172" fontId="24" fillId="0" borderId="3" xfId="0" applyNumberFormat="1" applyFont="1" applyBorder="1" applyAlignment="1">
      <alignment horizontal="center"/>
    </xf>
    <xf numFmtId="179" fontId="24" fillId="0" borderId="3" xfId="0" applyNumberFormat="1" applyFont="1" applyBorder="1" applyAlignment="1">
      <alignment horizontal="center"/>
    </xf>
    <xf numFmtId="165" fontId="24" fillId="0" borderId="3" xfId="13" applyFont="1" applyBorder="1" applyAlignment="1">
      <alignment horizontal="center"/>
    </xf>
    <xf numFmtId="165" fontId="24" fillId="0" borderId="3" xfId="0" applyNumberFormat="1" applyFont="1" applyBorder="1" applyAlignment="1">
      <alignment horizontal="center"/>
    </xf>
    <xf numFmtId="165" fontId="24" fillId="0" borderId="3" xfId="13" applyFont="1" applyBorder="1" applyAlignment="1">
      <alignment horizontal="right"/>
    </xf>
    <xf numFmtId="0" fontId="24" fillId="0" borderId="4" xfId="0" applyFont="1" applyBorder="1" applyAlignment="1">
      <alignment horizontal="center"/>
    </xf>
    <xf numFmtId="182" fontId="24" fillId="0" borderId="3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174" fontId="24" fillId="0" borderId="3" xfId="0" applyNumberFormat="1" applyFont="1" applyBorder="1" applyAlignment="1">
      <alignment horizontal="right" vertical="center"/>
    </xf>
    <xf numFmtId="0" fontId="24" fillId="0" borderId="0" xfId="0" applyFont="1" applyAlignment="1">
      <alignment horizontal="right"/>
    </xf>
    <xf numFmtId="166" fontId="24" fillId="0" borderId="3" xfId="0" applyNumberFormat="1" applyFont="1" applyBorder="1" applyAlignment="1">
      <alignment horizontal="right"/>
    </xf>
    <xf numFmtId="0" fontId="24" fillId="11" borderId="0" xfId="0" applyFont="1" applyFill="1" applyAlignment="1">
      <alignment horizontal="center"/>
    </xf>
    <xf numFmtId="172" fontId="24" fillId="0" borderId="0" xfId="13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4" fontId="24" fillId="0" borderId="0" xfId="0" applyNumberFormat="1" applyFont="1" applyAlignment="1">
      <alignment horizontal="center"/>
    </xf>
    <xf numFmtId="165" fontId="24" fillId="0" borderId="0" xfId="13" applyFont="1" applyAlignment="1">
      <alignment horizontal="center"/>
    </xf>
    <xf numFmtId="3" fontId="47" fillId="0" borderId="4" xfId="0" applyNumberFormat="1" applyFont="1" applyFill="1" applyBorder="1" applyAlignment="1">
      <alignment horizontal="center" vertical="center"/>
    </xf>
    <xf numFmtId="3" fontId="47" fillId="0" borderId="28" xfId="0" applyNumberFormat="1" applyFont="1" applyFill="1" applyBorder="1" applyAlignment="1">
      <alignment horizontal="center" vertical="center"/>
    </xf>
    <xf numFmtId="188" fontId="47" fillId="0" borderId="5" xfId="0" applyNumberFormat="1" applyFont="1" applyFill="1" applyBorder="1" applyAlignment="1">
      <alignment horizontal="center" vertical="center"/>
    </xf>
    <xf numFmtId="4" fontId="47" fillId="0" borderId="5" xfId="0" applyNumberFormat="1" applyFont="1" applyFill="1" applyBorder="1" applyAlignment="1">
      <alignment horizontal="center" vertical="center"/>
    </xf>
    <xf numFmtId="0" fontId="78" fillId="0" borderId="0" xfId="0" applyFont="1"/>
    <xf numFmtId="0" fontId="0" fillId="27" borderId="3" xfId="0" applyFill="1" applyBorder="1" applyAlignment="1">
      <alignment horizontal="center" vertical="center"/>
    </xf>
    <xf numFmtId="0" fontId="0" fillId="23" borderId="3" xfId="0" applyFill="1" applyBorder="1" applyAlignment="1">
      <alignment horizontal="center" vertical="center"/>
    </xf>
    <xf numFmtId="0" fontId="0" fillId="28" borderId="3" xfId="0" applyFill="1" applyBorder="1" applyAlignment="1">
      <alignment horizontal="center" vertical="center"/>
    </xf>
    <xf numFmtId="0" fontId="34" fillId="0" borderId="7" xfId="0" applyFont="1" applyBorder="1" applyAlignment="1">
      <alignment vertical="center"/>
    </xf>
    <xf numFmtId="182" fontId="47" fillId="0" borderId="7" xfId="0" applyNumberFormat="1" applyFont="1" applyFill="1" applyBorder="1" applyAlignment="1">
      <alignment horizontal="center" vertical="center"/>
    </xf>
    <xf numFmtId="166" fontId="47" fillId="0" borderId="7" xfId="0" applyNumberFormat="1" applyFont="1" applyBorder="1" applyAlignment="1">
      <alignment horizontal="center" vertical="center"/>
    </xf>
    <xf numFmtId="185" fontId="47" fillId="0" borderId="7" xfId="13" applyNumberFormat="1" applyFont="1" applyBorder="1" applyAlignment="1">
      <alignment horizontal="center" vertical="center"/>
    </xf>
    <xf numFmtId="0" fontId="47" fillId="0" borderId="3" xfId="0" applyFont="1" applyBorder="1" applyAlignment="1">
      <alignment vertical="center"/>
    </xf>
    <xf numFmtId="0" fontId="48" fillId="10" borderId="11" xfId="0" applyFont="1" applyFill="1" applyBorder="1" applyAlignment="1">
      <alignment vertical="center" wrapText="1"/>
    </xf>
    <xf numFmtId="185" fontId="47" fillId="0" borderId="7" xfId="13" applyNumberFormat="1" applyFont="1" applyBorder="1" applyAlignment="1">
      <alignment vertical="center" wrapText="1"/>
    </xf>
    <xf numFmtId="185" fontId="47" fillId="0" borderId="3" xfId="0" applyNumberFormat="1" applyFont="1" applyFill="1" applyBorder="1" applyAlignment="1">
      <alignment vertical="center"/>
    </xf>
    <xf numFmtId="172" fontId="47" fillId="0" borderId="7" xfId="13" applyNumberFormat="1" applyFont="1" applyBorder="1" applyAlignment="1">
      <alignment horizontal="left" vertical="center" wrapText="1"/>
    </xf>
    <xf numFmtId="172" fontId="47" fillId="0" borderId="3" xfId="13" applyNumberFormat="1" applyFont="1" applyBorder="1" applyAlignment="1">
      <alignment horizontal="left" vertical="center"/>
    </xf>
    <xf numFmtId="172" fontId="47" fillId="0" borderId="7" xfId="13" applyNumberFormat="1" applyFont="1" applyBorder="1" applyAlignment="1">
      <alignment horizontal="left" vertical="center"/>
    </xf>
    <xf numFmtId="3" fontId="23" fillId="0" borderId="5" xfId="0" applyNumberFormat="1" applyFont="1" applyFill="1" applyBorder="1" applyAlignment="1">
      <alignment horizontal="center" vertical="center"/>
    </xf>
    <xf numFmtId="0" fontId="0" fillId="0" borderId="0" xfId="0" applyNumberFormat="1"/>
    <xf numFmtId="179" fontId="24" fillId="24" borderId="3" xfId="17" applyNumberFormat="1" applyFont="1" applyFill="1" applyBorder="1" applyAlignment="1">
      <alignment horizontal="center" vertical="center"/>
    </xf>
    <xf numFmtId="182" fontId="24" fillId="24" borderId="7" xfId="17" applyNumberFormat="1" applyFont="1" applyFill="1" applyBorder="1" applyAlignment="1">
      <alignment horizontal="center" vertical="center"/>
    </xf>
    <xf numFmtId="0" fontId="24" fillId="24" borderId="3" xfId="17" applyFont="1" applyFill="1" applyBorder="1" applyAlignment="1">
      <alignment horizontal="center" vertical="center"/>
    </xf>
    <xf numFmtId="2" fontId="24" fillId="24" borderId="3" xfId="17" applyNumberFormat="1" applyFont="1" applyFill="1" applyBorder="1" applyAlignment="1">
      <alignment horizontal="center" vertical="center"/>
    </xf>
    <xf numFmtId="0" fontId="24" fillId="24" borderId="3" xfId="0" applyFont="1" applyFill="1" applyBorder="1" applyAlignment="1">
      <alignment horizontal="center"/>
    </xf>
    <xf numFmtId="166" fontId="24" fillId="24" borderId="3" xfId="17" applyNumberFormat="1" applyFont="1" applyFill="1" applyBorder="1" applyAlignment="1">
      <alignment horizontal="center"/>
    </xf>
    <xf numFmtId="4" fontId="24" fillId="24" borderId="3" xfId="17" applyNumberFormat="1" applyFont="1" applyFill="1" applyBorder="1" applyAlignment="1">
      <alignment horizontal="center" vertical="center"/>
    </xf>
    <xf numFmtId="3" fontId="24" fillId="24" borderId="7" xfId="17" applyNumberFormat="1" applyFont="1" applyFill="1" applyBorder="1" applyAlignment="1">
      <alignment horizontal="center" vertical="center"/>
    </xf>
    <xf numFmtId="0" fontId="24" fillId="24" borderId="0" xfId="0" applyFont="1" applyFill="1" applyAlignment="1">
      <alignment horizontal="center"/>
    </xf>
    <xf numFmtId="179" fontId="24" fillId="0" borderId="3" xfId="0" applyNumberFormat="1" applyFont="1" applyFill="1" applyBorder="1" applyAlignment="1">
      <alignment horizontal="center"/>
    </xf>
    <xf numFmtId="165" fontId="24" fillId="0" borderId="3" xfId="13" applyFont="1" applyFill="1" applyBorder="1" applyAlignment="1">
      <alignment horizontal="center"/>
    </xf>
    <xf numFmtId="165" fontId="24" fillId="0" borderId="3" xfId="0" applyNumberFormat="1" applyFont="1" applyFill="1" applyBorder="1" applyAlignment="1">
      <alignment horizontal="right"/>
    </xf>
    <xf numFmtId="172" fontId="24" fillId="0" borderId="0" xfId="13" applyNumberFormat="1" applyFont="1" applyBorder="1" applyAlignment="1">
      <alignment horizontal="center"/>
    </xf>
    <xf numFmtId="189" fontId="47" fillId="11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49" fillId="3" borderId="1" xfId="1" applyFont="1" applyFill="1" applyBorder="1" applyAlignment="1">
      <alignment vertical="center" wrapText="1" shrinkToFit="1"/>
    </xf>
    <xf numFmtId="0" fontId="50" fillId="3" borderId="1" xfId="1" applyFont="1" applyFill="1" applyBorder="1" applyAlignment="1">
      <alignment vertical="center" wrapText="1" shrinkToFit="1"/>
    </xf>
    <xf numFmtId="0" fontId="50" fillId="6" borderId="1" xfId="1" applyFont="1" applyFill="1" applyBorder="1" applyAlignment="1">
      <alignment vertical="center" wrapText="1" shrinkToFit="1"/>
    </xf>
    <xf numFmtId="182" fontId="49" fillId="3" borderId="1" xfId="1" applyNumberFormat="1" applyFont="1" applyFill="1" applyBorder="1" applyAlignment="1">
      <alignment vertical="center" wrapText="1" shrinkToFit="1"/>
    </xf>
    <xf numFmtId="171" fontId="49" fillId="3" borderId="1" xfId="1" applyNumberFormat="1" applyFont="1" applyFill="1" applyBorder="1" applyAlignment="1">
      <alignment vertical="center" wrapText="1" shrinkToFit="1"/>
    </xf>
    <xf numFmtId="3" fontId="50" fillId="3" borderId="1" xfId="14" applyNumberFormat="1" applyFont="1" applyFill="1" applyBorder="1" applyAlignment="1">
      <alignment vertical="center" wrapText="1" shrinkToFit="1"/>
    </xf>
    <xf numFmtId="3" fontId="50" fillId="9" borderId="5" xfId="14" applyNumberFormat="1" applyFont="1" applyFill="1" applyBorder="1" applyAlignment="1">
      <alignment vertical="center" wrapText="1" shrinkToFit="1"/>
    </xf>
    <xf numFmtId="0" fontId="49" fillId="3" borderId="6" xfId="1" applyFont="1" applyFill="1" applyBorder="1" applyAlignment="1">
      <alignment vertical="center" wrapText="1" shrinkToFit="1"/>
    </xf>
    <xf numFmtId="0" fontId="50" fillId="3" borderId="6" xfId="1" applyFont="1" applyFill="1" applyBorder="1" applyAlignment="1">
      <alignment vertical="center" wrapText="1" shrinkToFit="1"/>
    </xf>
    <xf numFmtId="0" fontId="50" fillId="6" borderId="6" xfId="1" applyFont="1" applyFill="1" applyBorder="1" applyAlignment="1">
      <alignment vertical="center" wrapText="1" shrinkToFit="1"/>
    </xf>
    <xf numFmtId="182" fontId="49" fillId="3" borderId="6" xfId="1" applyNumberFormat="1" applyFont="1" applyFill="1" applyBorder="1" applyAlignment="1">
      <alignment vertical="center" wrapText="1" shrinkToFit="1"/>
    </xf>
    <xf numFmtId="171" fontId="49" fillId="3" borderId="6" xfId="1" applyNumberFormat="1" applyFont="1" applyFill="1" applyBorder="1" applyAlignment="1">
      <alignment vertical="center" wrapText="1" shrinkToFit="1"/>
    </xf>
    <xf numFmtId="3" fontId="50" fillId="3" borderId="6" xfId="14" applyNumberFormat="1" applyFont="1" applyFill="1" applyBorder="1" applyAlignment="1">
      <alignment vertical="center" wrapText="1" shrinkToFit="1"/>
    </xf>
    <xf numFmtId="3" fontId="50" fillId="9" borderId="1" xfId="14" applyNumberFormat="1" applyFont="1" applyFill="1" applyBorder="1" applyAlignment="1">
      <alignment vertical="center" wrapText="1" shrinkToFit="1"/>
    </xf>
    <xf numFmtId="9" fontId="50" fillId="9" borderId="1" xfId="16" applyFont="1" applyFill="1" applyBorder="1" applyAlignment="1">
      <alignment vertical="center" wrapText="1" shrinkToFit="1"/>
    </xf>
    <xf numFmtId="0" fontId="49" fillId="3" borderId="7" xfId="1" applyFont="1" applyFill="1" applyBorder="1" applyAlignment="1">
      <alignment vertical="center" wrapText="1" shrinkToFit="1"/>
    </xf>
    <xf numFmtId="0" fontId="50" fillId="3" borderId="7" xfId="1" applyFont="1" applyFill="1" applyBorder="1" applyAlignment="1">
      <alignment vertical="center" wrapText="1" shrinkToFit="1"/>
    </xf>
    <xf numFmtId="0" fontId="50" fillId="6" borderId="7" xfId="1" applyFont="1" applyFill="1" applyBorder="1" applyAlignment="1">
      <alignment vertical="center" wrapText="1" shrinkToFit="1"/>
    </xf>
    <xf numFmtId="182" fontId="49" fillId="3" borderId="7" xfId="1" applyNumberFormat="1" applyFont="1" applyFill="1" applyBorder="1" applyAlignment="1">
      <alignment vertical="center" wrapText="1" shrinkToFit="1"/>
    </xf>
    <xf numFmtId="171" fontId="49" fillId="3" borderId="7" xfId="1" applyNumberFormat="1" applyFont="1" applyFill="1" applyBorder="1" applyAlignment="1">
      <alignment vertical="center" wrapText="1" shrinkToFit="1"/>
    </xf>
    <xf numFmtId="3" fontId="50" fillId="3" borderId="7" xfId="14" applyNumberFormat="1" applyFont="1" applyFill="1" applyBorder="1" applyAlignment="1">
      <alignment vertical="center" wrapText="1" shrinkToFit="1"/>
    </xf>
    <xf numFmtId="3" fontId="50" fillId="9" borderId="7" xfId="14" applyNumberFormat="1" applyFont="1" applyFill="1" applyBorder="1" applyAlignment="1">
      <alignment vertical="center" wrapText="1" shrinkToFit="1"/>
    </xf>
    <xf numFmtId="9" fontId="50" fillId="9" borderId="7" xfId="16" applyFont="1" applyFill="1" applyBorder="1" applyAlignment="1">
      <alignment vertical="center" wrapText="1" shrinkToFit="1"/>
    </xf>
    <xf numFmtId="3" fontId="50" fillId="11" borderId="1" xfId="14" applyNumberFormat="1" applyFont="1" applyFill="1" applyBorder="1" applyAlignment="1">
      <alignment vertical="center" wrapText="1" shrinkToFit="1"/>
    </xf>
    <xf numFmtId="3" fontId="50" fillId="11" borderId="6" xfId="14" applyNumberFormat="1" applyFont="1" applyFill="1" applyBorder="1" applyAlignment="1">
      <alignment vertical="center" wrapText="1" shrinkToFit="1"/>
    </xf>
    <xf numFmtId="3" fontId="50" fillId="11" borderId="7" xfId="14" applyNumberFormat="1" applyFont="1" applyFill="1" applyBorder="1" applyAlignment="1">
      <alignment vertical="center" wrapText="1" shrinkToFit="1"/>
    </xf>
    <xf numFmtId="172" fontId="50" fillId="3" borderId="5" xfId="13" applyNumberFormat="1" applyFont="1" applyFill="1" applyBorder="1" applyAlignment="1">
      <alignment vertical="center" wrapText="1" shrinkToFit="1"/>
    </xf>
    <xf numFmtId="177" fontId="50" fillId="3" borderId="4" xfId="13" applyNumberFormat="1" applyFont="1" applyFill="1" applyBorder="1" applyAlignment="1">
      <alignment vertical="center" wrapText="1" shrinkToFit="1"/>
    </xf>
    <xf numFmtId="172" fontId="50" fillId="3" borderId="4" xfId="13" applyNumberFormat="1" applyFont="1" applyFill="1" applyBorder="1" applyAlignment="1">
      <alignment vertical="center" wrapText="1" shrinkToFit="1"/>
    </xf>
    <xf numFmtId="172" fontId="50" fillId="3" borderId="2" xfId="13" applyNumberFormat="1" applyFont="1" applyFill="1" applyBorder="1" applyAlignment="1">
      <alignment vertical="center" wrapText="1" shrinkToFit="1"/>
    </xf>
    <xf numFmtId="178" fontId="50" fillId="3" borderId="4" xfId="13" applyNumberFormat="1" applyFont="1" applyFill="1" applyBorder="1" applyAlignment="1">
      <alignment vertical="center" wrapText="1" shrinkToFit="1"/>
    </xf>
    <xf numFmtId="177" fontId="51" fillId="7" borderId="5" xfId="15" applyNumberFormat="1" applyFont="1" applyFill="1" applyBorder="1" applyAlignment="1">
      <alignment vertical="center" wrapText="1"/>
    </xf>
    <xf numFmtId="168" fontId="51" fillId="7" borderId="4" xfId="15" applyNumberFormat="1" applyFont="1" applyFill="1" applyBorder="1" applyAlignment="1">
      <alignment vertical="center" wrapText="1"/>
    </xf>
    <xf numFmtId="168" fontId="51" fillId="7" borderId="2" xfId="15" applyNumberFormat="1" applyFont="1" applyFill="1" applyBorder="1" applyAlignment="1">
      <alignment vertical="center" wrapText="1"/>
    </xf>
    <xf numFmtId="49" fontId="51" fillId="7" borderId="1" xfId="15" applyNumberFormat="1" applyFont="1" applyFill="1" applyBorder="1" applyAlignment="1">
      <alignment vertical="center" textRotation="90" wrapText="1" shrinkToFit="1"/>
    </xf>
    <xf numFmtId="169" fontId="51" fillId="7" borderId="1" xfId="15" applyNumberFormat="1" applyFont="1" applyFill="1" applyBorder="1" applyAlignment="1">
      <alignment vertical="center" textRotation="90" wrapText="1" shrinkToFit="1"/>
    </xf>
    <xf numFmtId="0" fontId="49" fillId="4" borderId="1" xfId="0" applyFont="1" applyFill="1" applyBorder="1" applyAlignment="1">
      <alignment vertical="center" textRotation="90" wrapText="1" shrinkToFit="1"/>
    </xf>
    <xf numFmtId="0" fontId="49" fillId="5" borderId="5" xfId="0" applyFont="1" applyFill="1" applyBorder="1" applyAlignment="1">
      <alignment vertical="center" wrapText="1" shrinkToFit="1"/>
    </xf>
    <xf numFmtId="0" fontId="49" fillId="5" borderId="4" xfId="0" applyFont="1" applyFill="1" applyBorder="1" applyAlignment="1">
      <alignment vertical="center" wrapText="1" shrinkToFit="1"/>
    </xf>
    <xf numFmtId="0" fontId="49" fillId="5" borderId="2" xfId="0" applyFont="1" applyFill="1" applyBorder="1" applyAlignment="1">
      <alignment vertical="center" wrapText="1" shrinkToFit="1"/>
    </xf>
    <xf numFmtId="0" fontId="49" fillId="0" borderId="1" xfId="0" applyFont="1" applyFill="1" applyBorder="1" applyAlignment="1">
      <alignment vertical="center" textRotation="90" wrapText="1" shrinkToFit="1"/>
    </xf>
    <xf numFmtId="172" fontId="50" fillId="3" borderId="1" xfId="13" applyNumberFormat="1" applyFont="1" applyFill="1" applyBorder="1" applyAlignment="1">
      <alignment vertical="center" wrapText="1" shrinkToFit="1"/>
    </xf>
    <xf numFmtId="177" fontId="50" fillId="3" borderId="1" xfId="13" applyNumberFormat="1" applyFont="1" applyFill="1" applyBorder="1" applyAlignment="1">
      <alignment vertical="center" wrapText="1" shrinkToFit="1"/>
    </xf>
    <xf numFmtId="178" fontId="50" fillId="3" borderId="1" xfId="13" applyNumberFormat="1" applyFont="1" applyFill="1" applyBorder="1" applyAlignment="1">
      <alignment vertical="center" wrapText="1" shrinkToFit="1"/>
    </xf>
    <xf numFmtId="177" fontId="51" fillId="7" borderId="1" xfId="15" applyNumberFormat="1" applyFont="1" applyFill="1" applyBorder="1" applyAlignment="1">
      <alignment vertical="center" wrapText="1" shrinkToFit="1"/>
    </xf>
    <xf numFmtId="168" fontId="51" fillId="7" borderId="1" xfId="15" applyNumberFormat="1" applyFont="1" applyFill="1" applyBorder="1" applyAlignment="1">
      <alignment vertical="center" wrapText="1" shrinkToFit="1"/>
    </xf>
    <xf numFmtId="49" fontId="51" fillId="7" borderId="6" xfId="15" applyNumberFormat="1" applyFont="1" applyFill="1" applyBorder="1" applyAlignment="1">
      <alignment vertical="center" textRotation="90" wrapText="1" shrinkToFit="1"/>
    </xf>
    <xf numFmtId="169" fontId="51" fillId="7" borderId="6" xfId="15" applyNumberFormat="1" applyFont="1" applyFill="1" applyBorder="1" applyAlignment="1">
      <alignment vertical="center" textRotation="90" wrapText="1" shrinkToFit="1"/>
    </xf>
    <xf numFmtId="0" fontId="49" fillId="4" borderId="6" xfId="0" applyFont="1" applyFill="1" applyBorder="1" applyAlignment="1">
      <alignment vertical="center" textRotation="90" wrapText="1" shrinkToFit="1"/>
    </xf>
    <xf numFmtId="0" fontId="49" fillId="5" borderId="1" xfId="0" applyFont="1" applyFill="1" applyBorder="1" applyAlignment="1">
      <alignment vertical="center" wrapText="1" shrinkToFit="1"/>
    </xf>
    <xf numFmtId="0" fontId="49" fillId="0" borderId="6" xfId="0" applyFont="1" applyFill="1" applyBorder="1" applyAlignment="1">
      <alignment vertical="center" textRotation="90" wrapText="1" shrinkToFit="1"/>
    </xf>
    <xf numFmtId="172" fontId="50" fillId="3" borderId="7" xfId="13" applyNumberFormat="1" applyFont="1" applyFill="1" applyBorder="1" applyAlignment="1">
      <alignment vertical="center" wrapText="1" shrinkToFit="1"/>
    </xf>
    <xf numFmtId="168" fontId="51" fillId="7" borderId="7" xfId="15" applyNumberFormat="1" applyFont="1" applyFill="1" applyBorder="1" applyAlignment="1">
      <alignment vertical="center" wrapText="1" shrinkToFit="1"/>
    </xf>
    <xf numFmtId="49" fontId="51" fillId="7" borderId="7" xfId="15" applyNumberFormat="1" applyFont="1" applyFill="1" applyBorder="1" applyAlignment="1">
      <alignment vertical="center" textRotation="90" wrapText="1" shrinkToFit="1"/>
    </xf>
    <xf numFmtId="169" fontId="51" fillId="7" borderId="7" xfId="15" applyNumberFormat="1" applyFont="1" applyFill="1" applyBorder="1" applyAlignment="1">
      <alignment vertical="center" textRotation="90" wrapText="1" shrinkToFit="1"/>
    </xf>
    <xf numFmtId="0" fontId="49" fillId="4" borderId="7" xfId="0" applyFont="1" applyFill="1" applyBorder="1" applyAlignment="1">
      <alignment vertical="center" textRotation="90" wrapText="1" shrinkToFit="1"/>
    </xf>
    <xf numFmtId="0" fontId="49" fillId="5" borderId="7" xfId="0" applyFont="1" applyFill="1" applyBorder="1" applyAlignment="1">
      <alignment vertical="center" wrapText="1" shrinkToFit="1"/>
    </xf>
    <xf numFmtId="0" fontId="49" fillId="0" borderId="7" xfId="0" applyFont="1" applyFill="1" applyBorder="1" applyAlignment="1">
      <alignment vertical="center" textRotation="90" wrapText="1" shrinkToFit="1"/>
    </xf>
    <xf numFmtId="3" fontId="0" fillId="0" borderId="0" xfId="0" applyNumberFormat="1"/>
    <xf numFmtId="0" fontId="0" fillId="11" borderId="0" xfId="0" applyFill="1" applyAlignment="1">
      <alignment horizontal="left"/>
    </xf>
    <xf numFmtId="3" fontId="0" fillId="11" borderId="0" xfId="0" applyNumberFormat="1" applyFill="1"/>
    <xf numFmtId="0" fontId="80" fillId="0" borderId="0" xfId="2" applyFont="1" applyAlignment="1" applyProtection="1"/>
    <xf numFmtId="3" fontId="24" fillId="2" borderId="0" xfId="0" applyNumberFormat="1" applyFont="1" applyFill="1" applyAlignment="1">
      <alignment horizontal="center"/>
    </xf>
    <xf numFmtId="0" fontId="10" fillId="2" borderId="3" xfId="0" applyFont="1" applyFill="1" applyBorder="1" applyAlignment="1">
      <alignment horizontal="center" vertical="center"/>
    </xf>
    <xf numFmtId="3" fontId="9" fillId="2" borderId="0" xfId="0" applyNumberFormat="1" applyFont="1" applyFill="1" applyAlignment="1">
      <alignment horizontal="center"/>
    </xf>
    <xf numFmtId="3" fontId="25" fillId="2" borderId="0" xfId="0" applyNumberFormat="1" applyFont="1" applyFill="1" applyAlignment="1">
      <alignment horizontal="center"/>
    </xf>
    <xf numFmtId="3" fontId="9" fillId="2" borderId="0" xfId="0" applyNumberFormat="1" applyFont="1" applyFill="1" applyAlignment="1">
      <alignment horizontal="center" vertical="center"/>
    </xf>
    <xf numFmtId="0" fontId="24" fillId="2" borderId="0" xfId="0" applyFont="1" applyFill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3" fontId="29" fillId="2" borderId="0" xfId="0" applyNumberFormat="1" applyFont="1" applyFill="1" applyBorder="1" applyAlignment="1">
      <alignment horizontal="center"/>
    </xf>
    <xf numFmtId="0" fontId="23" fillId="2" borderId="0" xfId="0" applyFont="1" applyFill="1" applyBorder="1" applyAlignment="1">
      <alignment horizontal="left" vertical="center"/>
    </xf>
    <xf numFmtId="3" fontId="23" fillId="2" borderId="0" xfId="0" applyNumberFormat="1" applyFont="1" applyFill="1" applyBorder="1" applyAlignment="1">
      <alignment horizontal="center"/>
    </xf>
    <xf numFmtId="167" fontId="17" fillId="2" borderId="0" xfId="0" applyNumberFormat="1" applyFont="1" applyFill="1" applyAlignment="1" applyProtection="1">
      <alignment horizontal="center"/>
      <protection locked="0"/>
    </xf>
    <xf numFmtId="4" fontId="23" fillId="2" borderId="0" xfId="0" applyNumberFormat="1" applyFont="1" applyFill="1" applyBorder="1" applyAlignment="1">
      <alignment horizontal="center"/>
    </xf>
    <xf numFmtId="166" fontId="25" fillId="2" borderId="0" xfId="0" applyNumberFormat="1" applyFont="1" applyFill="1" applyAlignment="1">
      <alignment horizontal="center"/>
    </xf>
    <xf numFmtId="166" fontId="23" fillId="2" borderId="0" xfId="0" applyNumberFormat="1" applyFont="1" applyFill="1" applyBorder="1" applyAlignment="1">
      <alignment horizontal="center"/>
    </xf>
    <xf numFmtId="0" fontId="14" fillId="11" borderId="0" xfId="12" applyFont="1" applyFill="1" applyAlignment="1">
      <alignment horizontal="center" vertical="center"/>
    </xf>
    <xf numFmtId="0" fontId="14" fillId="16" borderId="0" xfId="12" applyFont="1" applyFill="1" applyAlignment="1">
      <alignment horizontal="center" vertical="center"/>
    </xf>
    <xf numFmtId="3" fontId="50" fillId="9" borderId="5" xfId="14" applyNumberFormat="1" applyFont="1" applyFill="1" applyBorder="1" applyAlignment="1">
      <alignment horizontal="center" vertical="center" wrapText="1" shrinkToFit="1"/>
    </xf>
    <xf numFmtId="3" fontId="50" fillId="9" borderId="4" xfId="14" applyNumberFormat="1" applyFont="1" applyFill="1" applyBorder="1" applyAlignment="1">
      <alignment horizontal="center" vertical="center" wrapText="1" shrinkToFit="1"/>
    </xf>
    <xf numFmtId="3" fontId="50" fillId="9" borderId="2" xfId="14" applyNumberFormat="1" applyFont="1" applyFill="1" applyBorder="1" applyAlignment="1">
      <alignment horizontal="center" vertical="center" wrapText="1" shrinkToFit="1"/>
    </xf>
    <xf numFmtId="9" fontId="50" fillId="9" borderId="6" xfId="16" applyFont="1" applyFill="1" applyBorder="1" applyAlignment="1">
      <alignment horizontal="center" vertical="center" wrapText="1" shrinkToFit="1"/>
    </xf>
    <xf numFmtId="9" fontId="50" fillId="9" borderId="7" xfId="16" applyFont="1" applyFill="1" applyBorder="1" applyAlignment="1">
      <alignment horizontal="center" vertical="center" wrapText="1" shrinkToFit="1"/>
    </xf>
    <xf numFmtId="3" fontId="50" fillId="9" borderId="6" xfId="14" applyNumberFormat="1" applyFont="1" applyFill="1" applyBorder="1" applyAlignment="1">
      <alignment horizontal="center" vertical="center" wrapText="1" shrinkToFit="1"/>
    </xf>
    <xf numFmtId="3" fontId="50" fillId="9" borderId="7" xfId="14" applyNumberFormat="1" applyFont="1" applyFill="1" applyBorder="1" applyAlignment="1">
      <alignment horizontal="center" vertical="center" wrapText="1" shrinkToFit="1"/>
    </xf>
    <xf numFmtId="0" fontId="50" fillId="3" borderId="3" xfId="1" applyFont="1" applyFill="1" applyBorder="1" applyAlignment="1">
      <alignment horizontal="center" vertical="center" wrapText="1" shrinkToFit="1"/>
    </xf>
    <xf numFmtId="0" fontId="49" fillId="3" borderId="3" xfId="1" applyFont="1" applyFill="1" applyBorder="1" applyAlignment="1">
      <alignment horizontal="center" vertical="center" wrapText="1" shrinkToFit="1"/>
    </xf>
    <xf numFmtId="179" fontId="49" fillId="3" borderId="3" xfId="1" applyNumberFormat="1" applyFont="1" applyFill="1" applyBorder="1" applyAlignment="1">
      <alignment horizontal="center" vertical="center" wrapText="1" shrinkToFit="1"/>
    </xf>
    <xf numFmtId="3" fontId="50" fillId="3" borderId="3" xfId="14" applyNumberFormat="1" applyFont="1" applyFill="1" applyBorder="1" applyAlignment="1">
      <alignment horizontal="center" vertical="center" wrapText="1" shrinkToFit="1"/>
    </xf>
    <xf numFmtId="0" fontId="50" fillId="6" borderId="3" xfId="1" applyFont="1" applyFill="1" applyBorder="1" applyAlignment="1">
      <alignment horizontal="center" vertical="center" wrapText="1" shrinkToFit="1"/>
    </xf>
    <xf numFmtId="0" fontId="50" fillId="3" borderId="1" xfId="1" applyFont="1" applyFill="1" applyBorder="1" applyAlignment="1">
      <alignment horizontal="center" vertical="center" wrapText="1" shrinkToFit="1"/>
    </xf>
    <xf numFmtId="0" fontId="50" fillId="3" borderId="6" xfId="1" applyFont="1" applyFill="1" applyBorder="1" applyAlignment="1">
      <alignment horizontal="center" vertical="center" wrapText="1" shrinkToFit="1"/>
    </xf>
    <xf numFmtId="0" fontId="50" fillId="3" borderId="7" xfId="1" applyFont="1" applyFill="1" applyBorder="1" applyAlignment="1">
      <alignment horizontal="center" vertical="center" wrapText="1" shrinkToFit="1"/>
    </xf>
    <xf numFmtId="3" fontId="50" fillId="11" borderId="16" xfId="14" applyNumberFormat="1" applyFont="1" applyFill="1" applyBorder="1" applyAlignment="1">
      <alignment horizontal="center" vertical="center" wrapText="1" shrinkToFit="1"/>
    </xf>
    <xf numFmtId="3" fontId="50" fillId="11" borderId="8" xfId="14" applyNumberFormat="1" applyFont="1" applyFill="1" applyBorder="1" applyAlignment="1">
      <alignment horizontal="center" vertical="center" wrapText="1" shrinkToFit="1"/>
    </xf>
    <xf numFmtId="3" fontId="50" fillId="11" borderId="17" xfId="14" applyNumberFormat="1" applyFont="1" applyFill="1" applyBorder="1" applyAlignment="1">
      <alignment horizontal="center" vertical="center" wrapText="1" shrinkToFit="1"/>
    </xf>
    <xf numFmtId="168" fontId="50" fillId="3" borderId="18" xfId="14" applyNumberFormat="1" applyFont="1" applyFill="1" applyBorder="1" applyAlignment="1">
      <alignment horizontal="center" vertical="center" wrapText="1" shrinkToFit="1"/>
    </xf>
    <xf numFmtId="177" fontId="50" fillId="3" borderId="19" xfId="14" applyNumberFormat="1" applyFont="1" applyFill="1" applyBorder="1" applyAlignment="1">
      <alignment horizontal="center" vertical="center" wrapText="1" shrinkToFit="1"/>
    </xf>
    <xf numFmtId="168" fontId="50" fillId="3" borderId="19" xfId="14" applyNumberFormat="1" applyFont="1" applyFill="1" applyBorder="1" applyAlignment="1">
      <alignment horizontal="center" vertical="center" wrapText="1" shrinkToFit="1"/>
    </xf>
    <xf numFmtId="168" fontId="50" fillId="3" borderId="20" xfId="14" applyNumberFormat="1" applyFont="1" applyFill="1" applyBorder="1" applyAlignment="1">
      <alignment horizontal="center" vertical="center" wrapText="1" shrinkToFit="1"/>
    </xf>
    <xf numFmtId="43" fontId="50" fillId="3" borderId="18" xfId="14" applyNumberFormat="1" applyFont="1" applyFill="1" applyBorder="1" applyAlignment="1">
      <alignment horizontal="center" vertical="center" wrapText="1" shrinkToFit="1"/>
    </xf>
    <xf numFmtId="43" fontId="50" fillId="3" borderId="19" xfId="14" applyNumberFormat="1" applyFont="1" applyFill="1" applyBorder="1" applyAlignment="1">
      <alignment horizontal="center" vertical="center" wrapText="1" shrinkToFit="1"/>
    </xf>
    <xf numFmtId="43" fontId="50" fillId="3" borderId="20" xfId="14" applyNumberFormat="1" applyFont="1" applyFill="1" applyBorder="1" applyAlignment="1">
      <alignment horizontal="center" vertical="center" wrapText="1" shrinkToFit="1"/>
    </xf>
    <xf numFmtId="49" fontId="50" fillId="3" borderId="3" xfId="1" applyNumberFormat="1" applyFont="1" applyFill="1" applyBorder="1" applyAlignment="1">
      <alignment horizontal="center" vertical="center" wrapText="1" shrinkToFit="1"/>
    </xf>
    <xf numFmtId="49" fontId="50" fillId="3" borderId="1" xfId="1" applyNumberFormat="1" applyFont="1" applyFill="1" applyBorder="1" applyAlignment="1">
      <alignment horizontal="center" vertical="center" wrapText="1" shrinkToFit="1"/>
    </xf>
    <xf numFmtId="49" fontId="50" fillId="3" borderId="7" xfId="1" applyNumberFormat="1" applyFont="1" applyFill="1" applyBorder="1" applyAlignment="1">
      <alignment horizontal="center" vertical="center" wrapText="1" shrinkToFit="1"/>
    </xf>
    <xf numFmtId="170" fontId="50" fillId="3" borderId="3" xfId="1" applyNumberFormat="1" applyFont="1" applyFill="1" applyBorder="1" applyAlignment="1">
      <alignment horizontal="center" vertical="center" wrapText="1" shrinkToFit="1"/>
    </xf>
    <xf numFmtId="170" fontId="50" fillId="3" borderId="22" xfId="1" applyNumberFormat="1" applyFont="1" applyFill="1" applyBorder="1" applyAlignment="1">
      <alignment horizontal="center" vertical="center" wrapText="1" shrinkToFit="1"/>
    </xf>
    <xf numFmtId="3" fontId="50" fillId="3" borderId="21" xfId="14" applyNumberFormat="1" applyFont="1" applyFill="1" applyBorder="1" applyAlignment="1">
      <alignment horizontal="center" vertical="center" wrapText="1" shrinkToFit="1"/>
    </xf>
    <xf numFmtId="179" fontId="50" fillId="3" borderId="3" xfId="1" applyNumberFormat="1" applyFont="1" applyFill="1" applyBorder="1" applyAlignment="1">
      <alignment horizontal="center" vertical="center" wrapText="1" shrinkToFit="1"/>
    </xf>
    <xf numFmtId="3" fontId="50" fillId="11" borderId="29" xfId="14" applyNumberFormat="1" applyFont="1" applyFill="1" applyBorder="1" applyAlignment="1">
      <alignment horizontal="center" vertical="center" wrapText="1" shrinkToFit="1"/>
    </xf>
    <xf numFmtId="3" fontId="50" fillId="11" borderId="30" xfId="14" applyNumberFormat="1" applyFont="1" applyFill="1" applyBorder="1" applyAlignment="1">
      <alignment horizontal="center" vertical="center" wrapText="1" shrinkToFit="1"/>
    </xf>
    <xf numFmtId="0" fontId="49" fillId="0" borderId="3" xfId="0" applyFont="1" applyFill="1" applyBorder="1" applyAlignment="1">
      <alignment horizontal="center" vertical="center" wrapText="1" shrinkToFit="1"/>
    </xf>
    <xf numFmtId="3" fontId="50" fillId="3" borderId="21" xfId="14" applyNumberFormat="1" applyFont="1" applyFill="1" applyBorder="1" applyAlignment="1">
      <alignment horizontal="right" vertical="center" wrapText="1" shrinkToFit="1"/>
    </xf>
    <xf numFmtId="177" fontId="50" fillId="3" borderId="3" xfId="1" applyNumberFormat="1" applyFont="1" applyFill="1" applyBorder="1" applyAlignment="1">
      <alignment horizontal="center" vertical="center" wrapText="1" shrinkToFit="1"/>
    </xf>
    <xf numFmtId="49" fontId="51" fillId="7" borderId="3" xfId="15" applyNumberFormat="1" applyFont="1" applyFill="1" applyBorder="1" applyAlignment="1">
      <alignment horizontal="center" vertical="center" textRotation="90" wrapText="1" shrinkToFit="1"/>
    </xf>
    <xf numFmtId="169" fontId="51" fillId="7" borderId="3" xfId="15" applyNumberFormat="1" applyFont="1" applyFill="1" applyBorder="1" applyAlignment="1">
      <alignment horizontal="center" vertical="center" textRotation="90" wrapText="1" shrinkToFit="1"/>
    </xf>
    <xf numFmtId="0" fontId="49" fillId="4" borderId="3" xfId="0" applyFont="1" applyFill="1" applyBorder="1" applyAlignment="1">
      <alignment horizontal="center" vertical="center" textRotation="90" wrapText="1" shrinkToFit="1"/>
    </xf>
    <xf numFmtId="0" fontId="49" fillId="5" borderId="1" xfId="0" applyFont="1" applyFill="1" applyBorder="1" applyAlignment="1">
      <alignment horizontal="center" vertical="center" wrapText="1" shrinkToFit="1"/>
    </xf>
    <xf numFmtId="0" fontId="49" fillId="5" borderId="7" xfId="0" applyFont="1" applyFill="1" applyBorder="1" applyAlignment="1">
      <alignment horizontal="center" vertical="center" wrapText="1" shrinkToFit="1"/>
    </xf>
    <xf numFmtId="0" fontId="49" fillId="5" borderId="5" xfId="0" applyFont="1" applyFill="1" applyBorder="1" applyAlignment="1">
      <alignment horizontal="center" vertical="center" wrapText="1" shrinkToFit="1"/>
    </xf>
    <xf numFmtId="0" fontId="49" fillId="5" borderId="4" xfId="0" applyFont="1" applyFill="1" applyBorder="1" applyAlignment="1">
      <alignment horizontal="center" vertical="center" wrapText="1" shrinkToFit="1"/>
    </xf>
    <xf numFmtId="0" fontId="49" fillId="5" borderId="2" xfId="0" applyFont="1" applyFill="1" applyBorder="1" applyAlignment="1">
      <alignment horizontal="center" vertical="center" wrapText="1" shrinkToFit="1"/>
    </xf>
    <xf numFmtId="177" fontId="51" fillId="7" borderId="2" xfId="15" applyNumberFormat="1" applyFont="1" applyFill="1" applyBorder="1" applyAlignment="1">
      <alignment horizontal="center" vertical="center" wrapText="1" shrinkToFit="1"/>
    </xf>
    <xf numFmtId="168" fontId="51" fillId="7" borderId="3" xfId="15" applyNumberFormat="1" applyFont="1" applyFill="1" applyBorder="1" applyAlignment="1">
      <alignment horizontal="center" vertical="center" wrapText="1" shrinkToFit="1"/>
    </xf>
    <xf numFmtId="177" fontId="51" fillId="7" borderId="4" xfId="15" applyNumberFormat="1" applyFont="1" applyFill="1" applyBorder="1" applyAlignment="1">
      <alignment horizontal="center" vertical="center" wrapText="1"/>
    </xf>
    <xf numFmtId="168" fontId="51" fillId="7" borderId="4" xfId="15" applyNumberFormat="1" applyFont="1" applyFill="1" applyBorder="1" applyAlignment="1">
      <alignment horizontal="center" vertical="center" wrapText="1"/>
    </xf>
    <xf numFmtId="168" fontId="51" fillId="7" borderId="2" xfId="15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left" vertical="center"/>
    </xf>
    <xf numFmtId="174" fontId="34" fillId="0" borderId="1" xfId="0" applyNumberFormat="1" applyFont="1" applyBorder="1" applyAlignment="1">
      <alignment horizontal="center" vertical="center"/>
    </xf>
    <xf numFmtId="174" fontId="34" fillId="0" borderId="6" xfId="0" applyNumberFormat="1" applyFont="1" applyBorder="1" applyAlignment="1">
      <alignment horizontal="center" vertical="center"/>
    </xf>
    <xf numFmtId="174" fontId="34" fillId="0" borderId="7" xfId="0" applyNumberFormat="1" applyFont="1" applyBorder="1" applyAlignment="1">
      <alignment horizontal="center" vertical="center"/>
    </xf>
    <xf numFmtId="3" fontId="34" fillId="0" borderId="1" xfId="0" applyNumberFormat="1" applyFont="1" applyBorder="1" applyAlignment="1">
      <alignment horizontal="center" vertical="center"/>
    </xf>
    <xf numFmtId="0" fontId="34" fillId="0" borderId="6" xfId="0" applyFont="1" applyBorder="1" applyAlignment="1">
      <alignment horizontal="center" vertical="center"/>
    </xf>
    <xf numFmtId="0" fontId="34" fillId="0" borderId="7" xfId="0" applyFont="1" applyBorder="1" applyAlignment="1">
      <alignment horizontal="center" vertical="center"/>
    </xf>
    <xf numFmtId="182" fontId="34" fillId="6" borderId="3" xfId="0" applyNumberFormat="1" applyFont="1" applyFill="1" applyBorder="1" applyAlignment="1">
      <alignment horizontal="center" vertical="center"/>
    </xf>
    <xf numFmtId="0" fontId="34" fillId="6" borderId="3" xfId="0" applyFont="1" applyFill="1" applyBorder="1" applyAlignment="1">
      <alignment horizontal="center" vertical="center"/>
    </xf>
    <xf numFmtId="174" fontId="34" fillId="6" borderId="1" xfId="0" applyNumberFormat="1" applyFont="1" applyFill="1" applyBorder="1" applyAlignment="1">
      <alignment horizontal="center" vertical="center"/>
    </xf>
    <xf numFmtId="174" fontId="34" fillId="6" borderId="7" xfId="0" applyNumberFormat="1" applyFont="1" applyFill="1" applyBorder="1" applyAlignment="1">
      <alignment horizontal="center" vertical="center"/>
    </xf>
    <xf numFmtId="174" fontId="34" fillId="18" borderId="1" xfId="0" applyNumberFormat="1" applyFont="1" applyFill="1" applyBorder="1" applyAlignment="1">
      <alignment horizontal="center" vertical="center"/>
    </xf>
    <xf numFmtId="174" fontId="34" fillId="18" borderId="7" xfId="0" applyNumberFormat="1" applyFont="1" applyFill="1" applyBorder="1" applyAlignment="1">
      <alignment horizontal="center" vertical="center"/>
    </xf>
    <xf numFmtId="174" fontId="34" fillId="11" borderId="3" xfId="0" applyNumberFormat="1" applyFont="1" applyFill="1" applyBorder="1" applyAlignment="1">
      <alignment horizontal="center" vertical="center"/>
    </xf>
    <xf numFmtId="166" fontId="35" fillId="21" borderId="3" xfId="0" applyNumberFormat="1" applyFont="1" applyFill="1" applyBorder="1" applyAlignment="1">
      <alignment horizontal="center" vertical="center"/>
    </xf>
    <xf numFmtId="0" fontId="34" fillId="6" borderId="1" xfId="0" applyFont="1" applyFill="1" applyBorder="1" applyAlignment="1">
      <alignment horizontal="center" vertical="center"/>
    </xf>
    <xf numFmtId="0" fontId="34" fillId="6" borderId="7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/>
    </xf>
    <xf numFmtId="0" fontId="13" fillId="14" borderId="3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13" fillId="13" borderId="3" xfId="0" applyFont="1" applyFill="1" applyBorder="1" applyAlignment="1">
      <alignment horizontal="center" vertical="center"/>
    </xf>
    <xf numFmtId="0" fontId="10" fillId="11" borderId="3" xfId="0" applyFont="1" applyFill="1" applyBorder="1" applyAlignment="1">
      <alignment horizontal="center" vertical="center"/>
    </xf>
    <xf numFmtId="0" fontId="10" fillId="9" borderId="17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185" fontId="47" fillId="0" borderId="1" xfId="0" applyNumberFormat="1" applyFont="1" applyFill="1" applyBorder="1" applyAlignment="1">
      <alignment vertical="center"/>
    </xf>
    <xf numFmtId="185" fontId="47" fillId="0" borderId="7" xfId="0" applyNumberFormat="1" applyFont="1" applyFill="1" applyBorder="1" applyAlignment="1">
      <alignment vertical="center"/>
    </xf>
  </cellXfs>
  <cellStyles count="18">
    <cellStyle name="Comma 2" xfId="14" xr:uid="{00000000-0005-0000-0000-000000000000}"/>
    <cellStyle name="Excel Built-in Normal 5" xfId="15" xr:uid="{00000000-0005-0000-0000-000001000000}"/>
    <cellStyle name="Normal 2" xfId="1" xr:uid="{00000000-0005-0000-0000-000002000000}"/>
    <cellStyle name="Normal 2 2" xfId="3" xr:uid="{00000000-0005-0000-0000-000003000000}"/>
    <cellStyle name="Normal 3" xfId="17" xr:uid="{00000000-0005-0000-0000-000004000000}"/>
    <cellStyle name="Normal 5" xfId="12" xr:uid="{00000000-0005-0000-0000-000005000000}"/>
    <cellStyle name="ปกติ 11" xfId="4" xr:uid="{00000000-0005-0000-0000-000008000000}"/>
    <cellStyle name="ปกติ 12" xfId="5" xr:uid="{00000000-0005-0000-0000-000009000000}"/>
    <cellStyle name="ปกติ 2" xfId="6" xr:uid="{00000000-0005-0000-0000-00000A000000}"/>
    <cellStyle name="ปกติ 4" xfId="7" xr:uid="{00000000-0005-0000-0000-00000B000000}"/>
    <cellStyle name="ปกติ 5" xfId="8" xr:uid="{00000000-0005-0000-0000-00000C000000}"/>
    <cellStyle name="ปกติ 6" xfId="9" xr:uid="{00000000-0005-0000-0000-00000D000000}"/>
    <cellStyle name="ปกติ 7" xfId="10" xr:uid="{00000000-0005-0000-0000-00000E000000}"/>
    <cellStyle name="ปกติ 9" xfId="11" xr:uid="{00000000-0005-0000-0000-00000F000000}"/>
    <cellStyle name="一般" xfId="0" builtinId="0"/>
    <cellStyle name="千分位" xfId="13" builtinId="3"/>
    <cellStyle name="百分比" xfId="16" builtinId="5"/>
    <cellStyle name="超連結" xfId="2" builtinId="8"/>
  </cellStyles>
  <dxfs count="33">
    <dxf>
      <alignment horizontal="right" readingOrder="0"/>
    </dxf>
    <dxf>
      <alignment horizontal="center" readingOrder="0"/>
    </dxf>
    <dxf>
      <alignment horizontal="center" readingOrder="0"/>
    </dxf>
    <dxf>
      <font>
        <b/>
        <i val="0"/>
      </font>
      <fill>
        <patternFill>
          <bgColor rgb="FFFF0000"/>
        </patternFill>
      </fill>
    </dxf>
    <dxf>
      <font>
        <b/>
        <i val="0"/>
        <color theme="7"/>
      </font>
      <fill>
        <patternFill>
          <bgColor rgb="FF00B05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FF00"/>
      </font>
      <fill>
        <patternFill>
          <bgColor rgb="FF0070C0"/>
        </patternFill>
      </fill>
    </dxf>
    <dxf>
      <font>
        <b/>
        <i val="0"/>
        <color rgb="FF7030A0"/>
      </font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  <color theme="7"/>
      </font>
      <fill>
        <patternFill>
          <bgColor rgb="FF00B05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FF00"/>
      </font>
      <fill>
        <patternFill>
          <bgColor rgb="FF0070C0"/>
        </patternFill>
      </fill>
    </dxf>
    <dxf>
      <font>
        <b/>
        <i val="0"/>
        <color rgb="FF7030A0"/>
      </font>
      <fill>
        <patternFill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3" formatCode="#,##0"/>
    </dxf>
    <dxf>
      <font>
        <b/>
        <i val="0"/>
        <color rgb="FFFFFF00"/>
      </font>
      <fill>
        <patternFill>
          <bgColor rgb="FF0070C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  <color theme="7"/>
      </font>
      <fill>
        <patternFill>
          <bgColor rgb="FF00B05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FF00"/>
      </font>
      <fill>
        <patternFill>
          <bgColor rgb="FF0070C0"/>
        </patternFill>
      </fill>
    </dxf>
    <dxf>
      <font>
        <b/>
        <i val="0"/>
        <color rgb="FFFFFF00"/>
      </font>
      <fill>
        <patternFill>
          <bgColor rgb="FF0070C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7030A0"/>
      </font>
      <fill>
        <patternFill>
          <bgColor rgb="FF92D050"/>
        </patternFill>
      </fill>
    </dxf>
    <dxf>
      <font>
        <b/>
        <i val="0"/>
        <color rgb="FFFFFF00"/>
      </font>
      <fill>
        <patternFill>
          <bgColor rgb="FF0070C0"/>
        </patternFill>
      </fill>
    </dxf>
    <dxf>
      <font>
        <b/>
        <i val="0"/>
        <color rgb="FFFFFF00"/>
      </font>
      <fill>
        <patternFill>
          <bgColor rgb="FF0070C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CE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microsoft.com/office/2007/relationships/slicerCache" Target="slicerCaches/slicerCache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4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Relationship Id="rId27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[Stock Impression Ekkamai_05.1.20_yk.xlsx]Unit Type!PivotTable2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'Unit Type'!$B$1:$B$2</c:f>
              <c:strCache>
                <c:ptCount val="1"/>
                <c:pt idx="0">
                  <c:v>Foreign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'Unit Type'!$A$3:$A$11</c:f>
              <c:strCache>
                <c:ptCount val="8"/>
                <c:pt idx="0">
                  <c:v>1 bed</c:v>
                </c:pt>
                <c:pt idx="1">
                  <c:v>1 bed plus</c:v>
                </c:pt>
                <c:pt idx="2">
                  <c:v>2 bed</c:v>
                </c:pt>
                <c:pt idx="3">
                  <c:v>2 bed duplex</c:v>
                </c:pt>
                <c:pt idx="4">
                  <c:v>2 bed plus</c:v>
                </c:pt>
                <c:pt idx="5">
                  <c:v>3 bed duplex</c:v>
                </c:pt>
                <c:pt idx="6">
                  <c:v>Family Suite</c:v>
                </c:pt>
                <c:pt idx="7">
                  <c:v>penthouse</c:v>
                </c:pt>
              </c:strCache>
            </c:strRef>
          </c:cat>
          <c:val>
            <c:numRef>
              <c:f>'Unit Type'!$B$3:$B$11</c:f>
              <c:numCache>
                <c:formatCode>General</c:formatCode>
                <c:ptCount val="8"/>
                <c:pt idx="0">
                  <c:v>8</c:v>
                </c:pt>
                <c:pt idx="1">
                  <c:v>45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00-448A-8329-0487DD80A237}"/>
            </c:ext>
          </c:extLst>
        </c:ser>
        <c:ser>
          <c:idx val="1"/>
          <c:order val="1"/>
          <c:tx>
            <c:strRef>
              <c:f>'Unit Type'!$C$1:$C$2</c:f>
              <c:strCache>
                <c:ptCount val="1"/>
                <c:pt idx="0">
                  <c:v>Local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'Unit Type'!$A$3:$A$11</c:f>
              <c:strCache>
                <c:ptCount val="8"/>
                <c:pt idx="0">
                  <c:v>1 bed</c:v>
                </c:pt>
                <c:pt idx="1">
                  <c:v>1 bed plus</c:v>
                </c:pt>
                <c:pt idx="2">
                  <c:v>2 bed</c:v>
                </c:pt>
                <c:pt idx="3">
                  <c:v>2 bed duplex</c:v>
                </c:pt>
                <c:pt idx="4">
                  <c:v>2 bed plus</c:v>
                </c:pt>
                <c:pt idx="5">
                  <c:v>3 bed duplex</c:v>
                </c:pt>
                <c:pt idx="6">
                  <c:v>Family Suite</c:v>
                </c:pt>
                <c:pt idx="7">
                  <c:v>penthouse</c:v>
                </c:pt>
              </c:strCache>
            </c:strRef>
          </c:cat>
          <c:val>
            <c:numRef>
              <c:f>'Unit Type'!$C$3:$C$11</c:f>
              <c:numCache>
                <c:formatCode>General</c:formatCode>
                <c:ptCount val="8"/>
                <c:pt idx="0">
                  <c:v>12</c:v>
                </c:pt>
                <c:pt idx="1">
                  <c:v>27</c:v>
                </c:pt>
                <c:pt idx="2">
                  <c:v>26</c:v>
                </c:pt>
                <c:pt idx="3">
                  <c:v>11</c:v>
                </c:pt>
                <c:pt idx="4">
                  <c:v>3</c:v>
                </c:pt>
                <c:pt idx="5">
                  <c:v>4</c:v>
                </c:pt>
                <c:pt idx="6">
                  <c:v>10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00-448A-8329-0487DD80A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2392064"/>
        <c:axId val="308995200"/>
      </c:barChart>
      <c:catAx>
        <c:axId val="39239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995200"/>
        <c:crosses val="autoZero"/>
        <c:auto val="1"/>
        <c:lblAlgn val="ctr"/>
        <c:lblOffset val="100"/>
        <c:noMultiLvlLbl val="0"/>
      </c:catAx>
      <c:valAx>
        <c:axId val="30899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9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[Stock Impression Ekkamai_05.1.20_yk.xlsx]Pivot!ﾋﾟﾎﾞｯﾄﾃｰﾌﾞﾙ1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Pivot!$B$3:$B$5</c:f>
              <c:strCache>
                <c:ptCount val="1"/>
                <c:pt idx="0">
                  <c:v>OnSale - Foreign</c:v>
                </c:pt>
              </c:strCache>
            </c:strRef>
          </c:tx>
          <c:invertIfNegative val="0"/>
          <c:cat>
            <c:multiLvlStrRef>
              <c:f>Pivot!$A$6:$A$20</c:f>
              <c:multiLvlStrCache>
                <c:ptCount val="12"/>
                <c:lvl>
                  <c:pt idx="0">
                    <c:v>1 bed</c:v>
                  </c:pt>
                  <c:pt idx="1">
                    <c:v>1 bed plus</c:v>
                  </c:pt>
                  <c:pt idx="2">
                    <c:v>2 bed</c:v>
                  </c:pt>
                  <c:pt idx="3">
                    <c:v>2 bed plus</c:v>
                  </c:pt>
                  <c:pt idx="4">
                    <c:v>Family Suite</c:v>
                  </c:pt>
                  <c:pt idx="5">
                    <c:v>1 bed</c:v>
                  </c:pt>
                  <c:pt idx="6">
                    <c:v>1 bed plus</c:v>
                  </c:pt>
                  <c:pt idx="7">
                    <c:v>2 bed</c:v>
                  </c:pt>
                  <c:pt idx="8">
                    <c:v>2 bed duplex</c:v>
                  </c:pt>
                  <c:pt idx="9">
                    <c:v>3 bed duplex</c:v>
                  </c:pt>
                  <c:pt idx="10">
                    <c:v>Family Suite</c:v>
                  </c:pt>
                  <c:pt idx="11">
                    <c:v>penthouse</c:v>
                  </c:pt>
                </c:lvl>
                <c:lvl>
                  <c:pt idx="0">
                    <c:v>A</c:v>
                  </c:pt>
                  <c:pt idx="5">
                    <c:v>B</c:v>
                  </c:pt>
                </c:lvl>
              </c:multiLvlStrCache>
            </c:multiLvlStrRef>
          </c:cat>
          <c:val>
            <c:numRef>
              <c:f>Pivot!$B$6:$B$20</c:f>
              <c:numCache>
                <c:formatCode>General</c:formatCode>
                <c:ptCount val="12"/>
                <c:pt idx="0">
                  <c:v>1</c:v>
                </c:pt>
                <c:pt idx="1">
                  <c:v>15</c:v>
                </c:pt>
                <c:pt idx="3">
                  <c:v>3</c:v>
                </c:pt>
                <c:pt idx="5">
                  <c:v>18</c:v>
                </c:pt>
                <c:pt idx="6">
                  <c:v>79</c:v>
                </c:pt>
                <c:pt idx="7">
                  <c:v>23</c:v>
                </c:pt>
                <c:pt idx="8">
                  <c:v>8</c:v>
                </c:pt>
                <c:pt idx="9">
                  <c:v>1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DD-4417-B951-273F72CFB6FA}"/>
            </c:ext>
          </c:extLst>
        </c:ser>
        <c:ser>
          <c:idx val="1"/>
          <c:order val="1"/>
          <c:tx>
            <c:strRef>
              <c:f>Pivot!$C$3:$C$5</c:f>
              <c:strCache>
                <c:ptCount val="1"/>
                <c:pt idx="0">
                  <c:v>OnSale - Local</c:v>
                </c:pt>
              </c:strCache>
            </c:strRef>
          </c:tx>
          <c:invertIfNegative val="0"/>
          <c:cat>
            <c:multiLvlStrRef>
              <c:f>Pivot!$A$6:$A$20</c:f>
              <c:multiLvlStrCache>
                <c:ptCount val="12"/>
                <c:lvl>
                  <c:pt idx="0">
                    <c:v>1 bed</c:v>
                  </c:pt>
                  <c:pt idx="1">
                    <c:v>1 bed plus</c:v>
                  </c:pt>
                  <c:pt idx="2">
                    <c:v>2 bed</c:v>
                  </c:pt>
                  <c:pt idx="3">
                    <c:v>2 bed plus</c:v>
                  </c:pt>
                  <c:pt idx="4">
                    <c:v>Family Suite</c:v>
                  </c:pt>
                  <c:pt idx="5">
                    <c:v>1 bed</c:v>
                  </c:pt>
                  <c:pt idx="6">
                    <c:v>1 bed plus</c:v>
                  </c:pt>
                  <c:pt idx="7">
                    <c:v>2 bed</c:v>
                  </c:pt>
                  <c:pt idx="8">
                    <c:v>2 bed duplex</c:v>
                  </c:pt>
                  <c:pt idx="9">
                    <c:v>3 bed duplex</c:v>
                  </c:pt>
                  <c:pt idx="10">
                    <c:v>Family Suite</c:v>
                  </c:pt>
                  <c:pt idx="11">
                    <c:v>penthouse</c:v>
                  </c:pt>
                </c:lvl>
                <c:lvl>
                  <c:pt idx="0">
                    <c:v>A</c:v>
                  </c:pt>
                  <c:pt idx="5">
                    <c:v>B</c:v>
                  </c:pt>
                </c:lvl>
              </c:multiLvlStrCache>
            </c:multiLvlStrRef>
          </c:cat>
          <c:val>
            <c:numRef>
              <c:f>Pivot!$C$6:$C$20</c:f>
              <c:numCache>
                <c:formatCode>General</c:formatCode>
                <c:ptCount val="12"/>
                <c:pt idx="0">
                  <c:v>2</c:v>
                </c:pt>
                <c:pt idx="3">
                  <c:v>4</c:v>
                </c:pt>
                <c:pt idx="6">
                  <c:v>1</c:v>
                </c:pt>
                <c:pt idx="7">
                  <c:v>23</c:v>
                </c:pt>
                <c:pt idx="8">
                  <c:v>4</c:v>
                </c:pt>
                <c:pt idx="9">
                  <c:v>1</c:v>
                </c:pt>
                <c:pt idx="1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DD-4417-B951-273F72CFB6FA}"/>
            </c:ext>
          </c:extLst>
        </c:ser>
        <c:ser>
          <c:idx val="2"/>
          <c:order val="2"/>
          <c:tx>
            <c:strRef>
              <c:f>Pivot!$E$3:$E$5</c:f>
              <c:strCache>
                <c:ptCount val="1"/>
                <c:pt idx="0">
                  <c:v>Sold - Foreign</c:v>
                </c:pt>
              </c:strCache>
            </c:strRef>
          </c:tx>
          <c:invertIfNegative val="0"/>
          <c:cat>
            <c:multiLvlStrRef>
              <c:f>Pivot!$A$6:$A$20</c:f>
              <c:multiLvlStrCache>
                <c:ptCount val="12"/>
                <c:lvl>
                  <c:pt idx="0">
                    <c:v>1 bed</c:v>
                  </c:pt>
                  <c:pt idx="1">
                    <c:v>1 bed plus</c:v>
                  </c:pt>
                  <c:pt idx="2">
                    <c:v>2 bed</c:v>
                  </c:pt>
                  <c:pt idx="3">
                    <c:v>2 bed plus</c:v>
                  </c:pt>
                  <c:pt idx="4">
                    <c:v>Family Suite</c:v>
                  </c:pt>
                  <c:pt idx="5">
                    <c:v>1 bed</c:v>
                  </c:pt>
                  <c:pt idx="6">
                    <c:v>1 bed plus</c:v>
                  </c:pt>
                  <c:pt idx="7">
                    <c:v>2 bed</c:v>
                  </c:pt>
                  <c:pt idx="8">
                    <c:v>2 bed duplex</c:v>
                  </c:pt>
                  <c:pt idx="9">
                    <c:v>3 bed duplex</c:v>
                  </c:pt>
                  <c:pt idx="10">
                    <c:v>Family Suite</c:v>
                  </c:pt>
                  <c:pt idx="11">
                    <c:v>penthouse</c:v>
                  </c:pt>
                </c:lvl>
                <c:lvl>
                  <c:pt idx="0">
                    <c:v>A</c:v>
                  </c:pt>
                  <c:pt idx="5">
                    <c:v>B</c:v>
                  </c:pt>
                </c:lvl>
              </c:multiLvlStrCache>
            </c:multiLvlStrRef>
          </c:cat>
          <c:val>
            <c:numRef>
              <c:f>Pivot!$E$6:$E$20</c:f>
              <c:numCache>
                <c:formatCode>General</c:formatCode>
                <c:ptCount val="12"/>
                <c:pt idx="0">
                  <c:v>4</c:v>
                </c:pt>
                <c:pt idx="1">
                  <c:v>16</c:v>
                </c:pt>
                <c:pt idx="2">
                  <c:v>1</c:v>
                </c:pt>
                <c:pt idx="3">
                  <c:v>1</c:v>
                </c:pt>
                <c:pt idx="5">
                  <c:v>4</c:v>
                </c:pt>
                <c:pt idx="6">
                  <c:v>29</c:v>
                </c:pt>
                <c:pt idx="7">
                  <c:v>4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DD-4417-B951-273F72CFB6FA}"/>
            </c:ext>
          </c:extLst>
        </c:ser>
        <c:ser>
          <c:idx val="3"/>
          <c:order val="3"/>
          <c:tx>
            <c:strRef>
              <c:f>Pivot!$F$3:$F$5</c:f>
              <c:strCache>
                <c:ptCount val="1"/>
                <c:pt idx="0">
                  <c:v>Sold - Local</c:v>
                </c:pt>
              </c:strCache>
            </c:strRef>
          </c:tx>
          <c:invertIfNegative val="0"/>
          <c:cat>
            <c:multiLvlStrRef>
              <c:f>Pivot!$A$6:$A$20</c:f>
              <c:multiLvlStrCache>
                <c:ptCount val="12"/>
                <c:lvl>
                  <c:pt idx="0">
                    <c:v>1 bed</c:v>
                  </c:pt>
                  <c:pt idx="1">
                    <c:v>1 bed plus</c:v>
                  </c:pt>
                  <c:pt idx="2">
                    <c:v>2 bed</c:v>
                  </c:pt>
                  <c:pt idx="3">
                    <c:v>2 bed plus</c:v>
                  </c:pt>
                  <c:pt idx="4">
                    <c:v>Family Suite</c:v>
                  </c:pt>
                  <c:pt idx="5">
                    <c:v>1 bed</c:v>
                  </c:pt>
                  <c:pt idx="6">
                    <c:v>1 bed plus</c:v>
                  </c:pt>
                  <c:pt idx="7">
                    <c:v>2 bed</c:v>
                  </c:pt>
                  <c:pt idx="8">
                    <c:v>2 bed duplex</c:v>
                  </c:pt>
                  <c:pt idx="9">
                    <c:v>3 bed duplex</c:v>
                  </c:pt>
                  <c:pt idx="10">
                    <c:v>Family Suite</c:v>
                  </c:pt>
                  <c:pt idx="11">
                    <c:v>penthouse</c:v>
                  </c:pt>
                </c:lvl>
                <c:lvl>
                  <c:pt idx="0">
                    <c:v>A</c:v>
                  </c:pt>
                  <c:pt idx="5">
                    <c:v>B</c:v>
                  </c:pt>
                </c:lvl>
              </c:multiLvlStrCache>
            </c:multiLvlStrRef>
          </c:cat>
          <c:val>
            <c:numRef>
              <c:f>Pivot!$F$6:$F$20</c:f>
              <c:numCache>
                <c:formatCode>General</c:formatCode>
                <c:ptCount val="12"/>
                <c:pt idx="0">
                  <c:v>6</c:v>
                </c:pt>
                <c:pt idx="1">
                  <c:v>12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6</c:v>
                </c:pt>
                <c:pt idx="6">
                  <c:v>15</c:v>
                </c:pt>
                <c:pt idx="7">
                  <c:v>25</c:v>
                </c:pt>
                <c:pt idx="8">
                  <c:v>11</c:v>
                </c:pt>
                <c:pt idx="9">
                  <c:v>4</c:v>
                </c:pt>
                <c:pt idx="10">
                  <c:v>9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DD-4417-B951-273F72CFB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8252544"/>
        <c:axId val="318254080"/>
      </c:barChart>
      <c:catAx>
        <c:axId val="318252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318254080"/>
        <c:crosses val="autoZero"/>
        <c:auto val="1"/>
        <c:lblAlgn val="ctr"/>
        <c:lblOffset val="100"/>
        <c:noMultiLvlLbl val="0"/>
      </c:catAx>
      <c:valAx>
        <c:axId val="318254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31825254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ja-JP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24</xdr:col>
          <xdr:colOff>400050</xdr:colOff>
          <xdr:row>259</xdr:row>
          <xdr:rowOff>177800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2]鳥箱（縦）'!$C$1:$W$257" spid="_x0000_s3891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254000"/>
              <a:ext cx="13811250" cy="65709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158750</xdr:colOff>
      <xdr:row>12</xdr:row>
      <xdr:rowOff>120651</xdr:rowOff>
    </xdr:from>
    <xdr:to>
      <xdr:col>3</xdr:col>
      <xdr:colOff>327026</xdr:colOff>
      <xdr:row>16</xdr:row>
      <xdr:rowOff>165100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Status">
              <a:extLst>
                <a:ext uri="{FF2B5EF4-FFF2-40B4-BE49-F238E27FC236}">
                  <a16:creationId xmlns:a16="http://schemas.microsoft.com/office/drawing/2014/main" id="{00000000-0008-0000-06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46917" y="3168651"/>
              <a:ext cx="1829859" cy="10604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この図形はスライサーを表しています。スライサーは、Excel 2010 以降で使用できます。
図形がそれよりも前のバージョンの Excel で変更された場合、またはブックが Excel 2003 以前のバージョンで保存された場合は、スライサーを使用できません。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415923</xdr:colOff>
      <xdr:row>1</xdr:row>
      <xdr:rowOff>157162</xdr:rowOff>
    </xdr:from>
    <xdr:to>
      <xdr:col>7</xdr:col>
      <xdr:colOff>23812</xdr:colOff>
      <xdr:row>18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Floor">
              <a:extLst>
                <a:ext uri="{FF2B5EF4-FFF2-40B4-BE49-F238E27FC236}">
                  <a16:creationId xmlns:a16="http://schemas.microsoft.com/office/drawing/2014/main" id="{00000000-0008-0000-06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lo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64423" y="411162"/>
              <a:ext cx="2867556" cy="41608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この図形はスライサーを表しています。スライサーは、Excel 2010 以降で使用できます。
図形がそれよりも前のバージョンの Excel で変更された場合、またはブックが Excel 2003 以前のバージョンで保存された場合は、スライサーを使用できません。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0</xdr:row>
      <xdr:rowOff>0</xdr:rowOff>
    </xdr:from>
    <xdr:to>
      <xdr:col>12</xdr:col>
      <xdr:colOff>609600</xdr:colOff>
      <xdr:row>10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815974</xdr:colOff>
      <xdr:row>6</xdr:row>
      <xdr:rowOff>44450</xdr:rowOff>
    </xdr:from>
    <xdr:to>
      <xdr:col>14</xdr:col>
      <xdr:colOff>381000</xdr:colOff>
      <xdr:row>21</xdr:row>
      <xdr:rowOff>133350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ylada.a/Downloads/weekly%20report_Imp%20Ekk_2804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32076;&#21942;/&#28023;&#22806;&#20107;&#26989;&#28310;&#20633;PJ/&#9733;&#25972;&#29702;&#25972;&#38931;&#9733;&#20837;&#21475;/02&#26696;&#20214;/01&#12479;&#12452;/01&#25237;&#36039;&#28168;&#12415;/02AID_Ekkaimai/12&#36009;&#22770;/03&#36009;&#22770;&#20998;&#26512;/&#40165;&#31665;20200108Stock%20Impression%20Ekkamai_29.09.19_y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ll%20Inspire\Impession%20Ekkamai\Price\Price%20list%20for%20Sales%20(All%20Floor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ll%20Inspire\Impession%20Ekkamai\Price\Price%20list%20for%20Sales%20FQ%20As%20of%2013%20Mar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Matrix"/>
      <sheetName val="Tower A"/>
      <sheetName val="Tower B"/>
      <sheetName val="Change Room"/>
    </sheetNames>
    <sheetDataSet>
      <sheetData sheetId="0"/>
      <sheetData sheetId="1"/>
      <sheetData sheetId="2">
        <row r="1">
          <cell r="E1">
            <v>1311.4499999999998</v>
          </cell>
          <cell r="Q1">
            <v>252567042.48894271</v>
          </cell>
        </row>
        <row r="5">
          <cell r="I5" t="str">
            <v>Sold</v>
          </cell>
          <cell r="Q5">
            <v>5598119.444444445</v>
          </cell>
        </row>
        <row r="6">
          <cell r="I6" t="str">
            <v>Sold</v>
          </cell>
          <cell r="Q6">
            <v>6350523.6262626266</v>
          </cell>
        </row>
        <row r="7">
          <cell r="I7" t="str">
            <v>lock</v>
          </cell>
          <cell r="M7">
            <v>8097254</v>
          </cell>
        </row>
        <row r="8">
          <cell r="I8" t="str">
            <v>-</v>
          </cell>
          <cell r="M8">
            <v>5865988.3838383844</v>
          </cell>
        </row>
        <row r="9">
          <cell r="I9" t="str">
            <v>Sold</v>
          </cell>
          <cell r="Q9">
            <v>5719084.8989898982</v>
          </cell>
        </row>
        <row r="10">
          <cell r="I10" t="str">
            <v>Sold</v>
          </cell>
          <cell r="Q10">
            <v>6318065.777777778</v>
          </cell>
        </row>
        <row r="11">
          <cell r="I11" t="str">
            <v>lock</v>
          </cell>
          <cell r="M11">
            <v>8190911</v>
          </cell>
        </row>
        <row r="12">
          <cell r="I12" t="str">
            <v>-</v>
          </cell>
          <cell r="M12">
            <v>5937755.4545454541</v>
          </cell>
        </row>
        <row r="13">
          <cell r="I13" t="str">
            <v>Sold</v>
          </cell>
          <cell r="Q13">
            <v>5839470.111111111</v>
          </cell>
        </row>
        <row r="14">
          <cell r="I14" t="str">
            <v>Sold</v>
          </cell>
          <cell r="Q14">
            <v>6446081.6868686862</v>
          </cell>
        </row>
        <row r="15">
          <cell r="I15" t="str">
            <v>Sold</v>
          </cell>
          <cell r="Q15">
            <v>6711958.843434344</v>
          </cell>
        </row>
        <row r="16">
          <cell r="I16" t="str">
            <v>-</v>
          </cell>
          <cell r="M16">
            <v>6061542.7272727275</v>
          </cell>
        </row>
        <row r="17">
          <cell r="I17" t="str">
            <v>Sold</v>
          </cell>
          <cell r="Q17">
            <v>5910436.1212121211</v>
          </cell>
        </row>
        <row r="18">
          <cell r="I18" t="str">
            <v>Sold</v>
          </cell>
          <cell r="Q18">
            <v>6524677.6161616156</v>
          </cell>
        </row>
        <row r="19">
          <cell r="I19" t="str">
            <v>lock</v>
          </cell>
          <cell r="M19">
            <v>8434279</v>
          </cell>
        </row>
        <row r="20">
          <cell r="I20" t="str">
            <v>-</v>
          </cell>
          <cell r="M20">
            <v>6133309.7979797982</v>
          </cell>
        </row>
        <row r="21">
          <cell r="I21" t="str">
            <v>sold</v>
          </cell>
          <cell r="Q21">
            <v>6257974.2020202018</v>
          </cell>
        </row>
        <row r="22">
          <cell r="I22" t="str">
            <v>lock</v>
          </cell>
          <cell r="M22">
            <v>8781278</v>
          </cell>
        </row>
        <row r="23">
          <cell r="I23" t="str">
            <v>lock</v>
          </cell>
          <cell r="M23">
            <v>9183534</v>
          </cell>
        </row>
        <row r="24">
          <cell r="I24" t="str">
            <v>-</v>
          </cell>
          <cell r="M24">
            <v>6707446.3636363633</v>
          </cell>
        </row>
        <row r="25">
          <cell r="I25" t="str">
            <v>sold</v>
          </cell>
          <cell r="Q25">
            <v>6875105</v>
          </cell>
        </row>
        <row r="26">
          <cell r="I26" t="str">
            <v>lock</v>
          </cell>
          <cell r="Q26">
            <v>8512502.0564733297</v>
          </cell>
        </row>
        <row r="27">
          <cell r="I27" t="str">
            <v>lock</v>
          </cell>
          <cell r="Q27">
            <v>8915281.0388982315</v>
          </cell>
        </row>
        <row r="28">
          <cell r="I28" t="str">
            <v>sold</v>
          </cell>
          <cell r="Q28">
            <v>4559425</v>
          </cell>
        </row>
        <row r="29">
          <cell r="I29" t="str">
            <v>sold</v>
          </cell>
          <cell r="Q29">
            <v>6946842</v>
          </cell>
        </row>
        <row r="30">
          <cell r="I30" t="str">
            <v>sold</v>
          </cell>
          <cell r="Q30">
            <v>7650701</v>
          </cell>
        </row>
        <row r="31">
          <cell r="I31" t="str">
            <v>Sold</v>
          </cell>
          <cell r="Q31">
            <v>8017218.6218880862</v>
          </cell>
        </row>
        <row r="32">
          <cell r="I32" t="str">
            <v>Sold</v>
          </cell>
          <cell r="Q32">
            <v>5902024</v>
          </cell>
        </row>
        <row r="33">
          <cell r="I33" t="str">
            <v>Sold</v>
          </cell>
          <cell r="Q33">
            <v>6238736</v>
          </cell>
        </row>
        <row r="34">
          <cell r="I34" t="str">
            <v>lock</v>
          </cell>
          <cell r="Q34">
            <v>8689055.8424286395</v>
          </cell>
        </row>
        <row r="35">
          <cell r="I35" t="str">
            <v>Sold</v>
          </cell>
          <cell r="Q35">
            <v>7200608</v>
          </cell>
        </row>
        <row r="36">
          <cell r="I36" t="str">
            <v>Sold</v>
          </cell>
          <cell r="Q36">
            <v>6708694.971576483</v>
          </cell>
        </row>
        <row r="37">
          <cell r="I37" t="str">
            <v>lock</v>
          </cell>
          <cell r="Q37">
            <v>8350890.9312909311</v>
          </cell>
        </row>
        <row r="38">
          <cell r="I38" t="str">
            <v>lock</v>
          </cell>
          <cell r="Q38">
            <v>9160165.2747252751</v>
          </cell>
        </row>
        <row r="39">
          <cell r="I39" t="str">
            <v>lock</v>
          </cell>
          <cell r="Q39">
            <v>8533417.9716949724</v>
          </cell>
        </row>
        <row r="40">
          <cell r="I40" t="str">
            <v>lock</v>
          </cell>
          <cell r="Q40">
            <v>7999220.1176601173</v>
          </cell>
        </row>
        <row r="41">
          <cell r="I41" t="str">
            <v>lock</v>
          </cell>
          <cell r="M41">
            <v>8451510</v>
          </cell>
        </row>
        <row r="42">
          <cell r="I42" t="str">
            <v>Sold</v>
          </cell>
          <cell r="Q42">
            <v>7585727.3535353532</v>
          </cell>
        </row>
        <row r="43">
          <cell r="I43" t="str">
            <v>lock</v>
          </cell>
          <cell r="M43">
            <v>9698646</v>
          </cell>
        </row>
        <row r="44">
          <cell r="I44" t="str">
            <v>-</v>
          </cell>
          <cell r="M44">
            <v>8095887.0618270617</v>
          </cell>
        </row>
        <row r="45">
          <cell r="I45" t="str">
            <v>lock</v>
          </cell>
          <cell r="Q45">
            <v>8452129</v>
          </cell>
        </row>
        <row r="46">
          <cell r="I46" t="str">
            <v>lock</v>
          </cell>
          <cell r="Q46">
            <v>9283040</v>
          </cell>
        </row>
        <row r="47">
          <cell r="I47" t="str">
            <v>lock</v>
          </cell>
          <cell r="Q47">
            <v>9715717</v>
          </cell>
        </row>
        <row r="48">
          <cell r="I48" t="str">
            <v>lock</v>
          </cell>
          <cell r="Q48">
            <v>8092554</v>
          </cell>
        </row>
        <row r="49">
          <cell r="I49" t="str">
            <v>lock</v>
          </cell>
          <cell r="M49">
            <v>8652747</v>
          </cell>
        </row>
        <row r="50">
          <cell r="I50" t="str">
            <v>lock</v>
          </cell>
          <cell r="M50">
            <v>9494478</v>
          </cell>
        </row>
        <row r="51">
          <cell r="I51" t="str">
            <v>-</v>
          </cell>
          <cell r="M51">
            <v>17481510.982350983</v>
          </cell>
        </row>
        <row r="52">
          <cell r="I52" t="str">
            <v>lock</v>
          </cell>
          <cell r="M52">
            <v>8753366</v>
          </cell>
        </row>
        <row r="53">
          <cell r="I53" t="str">
            <v>lock</v>
          </cell>
          <cell r="M53">
            <v>9605915</v>
          </cell>
        </row>
        <row r="54">
          <cell r="I54" t="str">
            <v>Sold</v>
          </cell>
          <cell r="Q54">
            <v>14760716.696969697</v>
          </cell>
        </row>
        <row r="55">
          <cell r="I55" t="str">
            <v>lock</v>
          </cell>
          <cell r="Q55">
            <v>8768255.0642441828</v>
          </cell>
        </row>
        <row r="56">
          <cell r="I56" t="str">
            <v>Sold</v>
          </cell>
          <cell r="Q56">
            <v>8189924.3602180667</v>
          </cell>
        </row>
        <row r="57">
          <cell r="I57" t="str">
            <v>sold</v>
          </cell>
          <cell r="Q57">
            <v>15165164.843340915</v>
          </cell>
        </row>
        <row r="58">
          <cell r="I58" t="str">
            <v>lock</v>
          </cell>
          <cell r="Q58">
            <v>8867888.504193183</v>
          </cell>
        </row>
        <row r="59">
          <cell r="I59" t="str">
            <v>lock</v>
          </cell>
          <cell r="Q59">
            <v>9733513.4764401354</v>
          </cell>
        </row>
        <row r="60">
          <cell r="I60" t="str">
            <v>lock</v>
          </cell>
          <cell r="Q60">
            <v>17945224.545784287</v>
          </cell>
        </row>
        <row r="61">
          <cell r="I61" t="str">
            <v>lock</v>
          </cell>
          <cell r="M61">
            <v>9055223</v>
          </cell>
        </row>
        <row r="62">
          <cell r="I62" t="str">
            <v>Sold</v>
          </cell>
          <cell r="Q62">
            <v>8000000</v>
          </cell>
        </row>
        <row r="63">
          <cell r="I63" t="str">
            <v>-</v>
          </cell>
          <cell r="M63">
            <v>18190680.666666668</v>
          </cell>
        </row>
        <row r="64">
          <cell r="I64" t="str">
            <v>sold</v>
          </cell>
          <cell r="Q64">
            <v>17877117</v>
          </cell>
        </row>
        <row r="65">
          <cell r="I65" t="str">
            <v>Lock</v>
          </cell>
          <cell r="M65">
            <v>18452094.666666668</v>
          </cell>
        </row>
        <row r="66">
          <cell r="I66" t="str">
            <v>lock</v>
          </cell>
          <cell r="M66">
            <v>20463931.473604381</v>
          </cell>
        </row>
        <row r="67">
          <cell r="I67" t="str">
            <v>lock</v>
          </cell>
          <cell r="M67">
            <v>18663684.334091734</v>
          </cell>
        </row>
        <row r="68">
          <cell r="I68" t="str">
            <v>sold</v>
          </cell>
          <cell r="Q68">
            <v>14877560</v>
          </cell>
        </row>
        <row r="69">
          <cell r="I69" t="str">
            <v>-</v>
          </cell>
          <cell r="M69">
            <v>18917258.377023771</v>
          </cell>
        </row>
        <row r="70">
          <cell r="I70" t="str">
            <v>Sold</v>
          </cell>
          <cell r="Q70">
            <v>25161182.313131314</v>
          </cell>
        </row>
        <row r="71">
          <cell r="I71" t="str">
            <v>-</v>
          </cell>
          <cell r="M71">
            <v>9139890.0588300582</v>
          </cell>
        </row>
        <row r="72">
          <cell r="I72" t="str">
            <v>-</v>
          </cell>
          <cell r="M72">
            <v>19702171</v>
          </cell>
        </row>
        <row r="73">
          <cell r="I73" t="str">
            <v>changed</v>
          </cell>
          <cell r="Q73">
            <v>8356711.0999999996</v>
          </cell>
        </row>
        <row r="74">
          <cell r="I74" t="str">
            <v>Sold</v>
          </cell>
          <cell r="Q74">
            <v>19173903</v>
          </cell>
        </row>
      </sheetData>
      <sheetData sheetId="3">
        <row r="1">
          <cell r="E1">
            <v>3580.74</v>
          </cell>
          <cell r="I1">
            <v>53</v>
          </cell>
          <cell r="Q1">
            <v>761656200.58818197</v>
          </cell>
        </row>
        <row r="5">
          <cell r="I5" t="str">
            <v>-</v>
          </cell>
          <cell r="M5">
            <v>9382670</v>
          </cell>
        </row>
        <row r="6">
          <cell r="I6" t="str">
            <v>sold</v>
          </cell>
          <cell r="Q6">
            <v>7900000</v>
          </cell>
        </row>
        <row r="7">
          <cell r="I7" t="str">
            <v>-</v>
          </cell>
          <cell r="M7">
            <v>8100644.444444445</v>
          </cell>
        </row>
        <row r="8">
          <cell r="I8" t="str">
            <v>-</v>
          </cell>
          <cell r="M8">
            <v>7681091.1111111129</v>
          </cell>
        </row>
        <row r="9">
          <cell r="I9" t="str">
            <v>-</v>
          </cell>
          <cell r="M9">
            <v>8057796.444444444</v>
          </cell>
        </row>
        <row r="10">
          <cell r="I10" t="str">
            <v>-</v>
          </cell>
          <cell r="M10">
            <v>8041728.444444445</v>
          </cell>
        </row>
        <row r="11">
          <cell r="I11" t="str">
            <v>-</v>
          </cell>
          <cell r="M11">
            <v>8136351.111111111</v>
          </cell>
        </row>
        <row r="12">
          <cell r="I12" t="str">
            <v>-</v>
          </cell>
          <cell r="M12">
            <v>8193573.333333333</v>
          </cell>
        </row>
        <row r="13">
          <cell r="I13" t="str">
            <v>-</v>
          </cell>
          <cell r="M13">
            <v>7995401.3333333349</v>
          </cell>
        </row>
        <row r="14">
          <cell r="I14" t="str">
            <v>-</v>
          </cell>
          <cell r="M14">
            <v>7979333.333333334</v>
          </cell>
        </row>
        <row r="15">
          <cell r="I15" t="str">
            <v>-</v>
          </cell>
          <cell r="M15">
            <v>8136442.6666666679</v>
          </cell>
        </row>
        <row r="16">
          <cell r="I16" t="str">
            <v>sold</v>
          </cell>
          <cell r="Q16">
            <v>4850000</v>
          </cell>
        </row>
        <row r="17">
          <cell r="I17" t="str">
            <v>sold</v>
          </cell>
          <cell r="Q17">
            <v>8092326.2929292917</v>
          </cell>
        </row>
        <row r="18">
          <cell r="I18" t="str">
            <v>sold</v>
          </cell>
          <cell r="Q18">
            <v>8500000</v>
          </cell>
        </row>
        <row r="19">
          <cell r="I19" t="str">
            <v>-</v>
          </cell>
          <cell r="M19">
            <v>8200211.111111111</v>
          </cell>
        </row>
        <row r="20">
          <cell r="I20" t="str">
            <v>-</v>
          </cell>
          <cell r="M20">
            <v>7775278.8888888909</v>
          </cell>
        </row>
        <row r="21">
          <cell r="I21" t="str">
            <v>-</v>
          </cell>
          <cell r="M21">
            <v>8156813.777777778</v>
          </cell>
        </row>
        <row r="22">
          <cell r="I22" t="str">
            <v>-</v>
          </cell>
          <cell r="M22">
            <v>8140539.777777778</v>
          </cell>
        </row>
        <row r="23">
          <cell r="I23" t="str">
            <v>-</v>
          </cell>
          <cell r="M23">
            <v>8236375.555555556</v>
          </cell>
        </row>
        <row r="24">
          <cell r="I24" t="str">
            <v>-</v>
          </cell>
          <cell r="M24">
            <v>8293597.777777778</v>
          </cell>
        </row>
        <row r="25">
          <cell r="I25" t="str">
            <v>-</v>
          </cell>
          <cell r="M25">
            <v>8092885.1111111119</v>
          </cell>
        </row>
        <row r="26">
          <cell r="I26" t="str">
            <v>-</v>
          </cell>
          <cell r="M26">
            <v>8076611.1111111101</v>
          </cell>
        </row>
        <row r="27">
          <cell r="I27" t="str">
            <v>-</v>
          </cell>
          <cell r="M27">
            <v>8235734.666666667</v>
          </cell>
        </row>
        <row r="28">
          <cell r="I28" t="str">
            <v>-</v>
          </cell>
          <cell r="M28">
            <v>0</v>
          </cell>
        </row>
        <row r="29">
          <cell r="I29" t="str">
            <v>Sold</v>
          </cell>
          <cell r="M29">
            <v>8870869.2929292917</v>
          </cell>
        </row>
        <row r="30">
          <cell r="I30" t="str">
            <v>Sold</v>
          </cell>
          <cell r="M30">
            <v>9389802.0202020202</v>
          </cell>
        </row>
        <row r="31">
          <cell r="I31" t="str">
            <v>-</v>
          </cell>
          <cell r="M31">
            <v>8299777.7777777771</v>
          </cell>
        </row>
        <row r="32">
          <cell r="I32" t="str">
            <v>-</v>
          </cell>
          <cell r="M32">
            <v>7869466.666666667</v>
          </cell>
        </row>
        <row r="33">
          <cell r="I33" t="str">
            <v>-</v>
          </cell>
          <cell r="M33">
            <v>8255831.111111111</v>
          </cell>
        </row>
        <row r="34">
          <cell r="I34" t="str">
            <v>-</v>
          </cell>
          <cell r="M34">
            <v>8239351.111111111</v>
          </cell>
        </row>
        <row r="35">
          <cell r="I35" t="str">
            <v>-</v>
          </cell>
          <cell r="M35">
            <v>8336400</v>
          </cell>
        </row>
        <row r="36">
          <cell r="I36" t="str">
            <v>-</v>
          </cell>
          <cell r="M36">
            <v>8393622.222222222</v>
          </cell>
        </row>
        <row r="37">
          <cell r="I37" t="str">
            <v>-</v>
          </cell>
          <cell r="M37">
            <v>8190368.888888889</v>
          </cell>
        </row>
        <row r="38">
          <cell r="I38" t="str">
            <v>-</v>
          </cell>
          <cell r="M38">
            <v>8173888.888888889</v>
          </cell>
        </row>
        <row r="39">
          <cell r="I39" t="str">
            <v>-</v>
          </cell>
          <cell r="M39">
            <v>8335026.666666667</v>
          </cell>
        </row>
        <row r="40">
          <cell r="I40" t="str">
            <v>-</v>
          </cell>
          <cell r="M40">
            <v>5932608.888888889</v>
          </cell>
        </row>
        <row r="41">
          <cell r="I41" t="str">
            <v>Sold</v>
          </cell>
          <cell r="M41">
            <v>9156730.7070707083</v>
          </cell>
        </row>
        <row r="42">
          <cell r="I42" t="str">
            <v>sold</v>
          </cell>
          <cell r="M42">
            <v>9502124.0404040404</v>
          </cell>
        </row>
        <row r="43">
          <cell r="I43" t="str">
            <v>-</v>
          </cell>
          <cell r="M43">
            <v>8399344.444444444</v>
          </cell>
        </row>
        <row r="44">
          <cell r="I44" t="str">
            <v>-</v>
          </cell>
          <cell r="M44">
            <v>7963654.444444445</v>
          </cell>
        </row>
        <row r="45">
          <cell r="I45" t="str">
            <v>-</v>
          </cell>
          <cell r="M45">
            <v>8354848.444444445</v>
          </cell>
        </row>
        <row r="46">
          <cell r="I46" t="str">
            <v>-</v>
          </cell>
          <cell r="M46">
            <v>8338162.444444445</v>
          </cell>
        </row>
        <row r="47">
          <cell r="I47" t="str">
            <v>-</v>
          </cell>
          <cell r="M47">
            <v>8436424.444444444</v>
          </cell>
        </row>
        <row r="48">
          <cell r="I48" t="str">
            <v>-</v>
          </cell>
          <cell r="M48">
            <v>8573757.777777778</v>
          </cell>
        </row>
        <row r="49">
          <cell r="I49" t="str">
            <v>-</v>
          </cell>
          <cell r="M49">
            <v>8367963.7777777789</v>
          </cell>
        </row>
        <row r="50">
          <cell r="I50" t="str">
            <v>-</v>
          </cell>
          <cell r="M50">
            <v>8351277.777777778</v>
          </cell>
        </row>
        <row r="51">
          <cell r="I51" t="str">
            <v>-</v>
          </cell>
          <cell r="M51">
            <v>8514429.777777778</v>
          </cell>
        </row>
        <row r="52">
          <cell r="I52" t="str">
            <v>Lock</v>
          </cell>
          <cell r="M52">
            <v>6524171.3090909095</v>
          </cell>
        </row>
        <row r="53">
          <cell r="I53" t="str">
            <v>Sold</v>
          </cell>
          <cell r="M53">
            <v>9263247.2727272734</v>
          </cell>
        </row>
        <row r="54">
          <cell r="I54" t="str">
            <v>Sold</v>
          </cell>
          <cell r="M54">
            <v>9614446.0606060605</v>
          </cell>
        </row>
        <row r="55">
          <cell r="I55" t="str">
            <v>sold</v>
          </cell>
          <cell r="M55">
            <v>7726282.8282828284</v>
          </cell>
        </row>
        <row r="56">
          <cell r="I56" t="str">
            <v>sold</v>
          </cell>
          <cell r="M56">
            <v>7325311.1111111119</v>
          </cell>
        </row>
        <row r="57">
          <cell r="I57" t="str">
            <v>Sold</v>
          </cell>
          <cell r="M57">
            <v>7685332.5252525248</v>
          </cell>
        </row>
        <row r="58">
          <cell r="I58" t="str">
            <v>-</v>
          </cell>
          <cell r="M58">
            <v>8436973.777777778</v>
          </cell>
        </row>
        <row r="59">
          <cell r="I59" t="str">
            <v>-</v>
          </cell>
          <cell r="M59">
            <v>8536448.8888888881</v>
          </cell>
        </row>
        <row r="60">
          <cell r="I60" t="str">
            <v>-</v>
          </cell>
          <cell r="M60">
            <v>8673782.222222222</v>
          </cell>
        </row>
        <row r="61">
          <cell r="I61" t="str">
            <v>Sold</v>
          </cell>
          <cell r="M61">
            <v>7695861.4141414147</v>
          </cell>
        </row>
        <row r="62">
          <cell r="I62" t="str">
            <v>Sold</v>
          </cell>
          <cell r="M62">
            <v>7680505.0505050505</v>
          </cell>
        </row>
        <row r="63">
          <cell r="I63" t="str">
            <v>-</v>
          </cell>
          <cell r="M63">
            <v>8613721.777777778</v>
          </cell>
        </row>
        <row r="64">
          <cell r="I64" t="str">
            <v>Sold</v>
          </cell>
          <cell r="M64">
            <v>5592039.5959595963</v>
          </cell>
        </row>
        <row r="65">
          <cell r="I65" t="str">
            <v>Sold</v>
          </cell>
          <cell r="M65">
            <v>10516538.787878789</v>
          </cell>
        </row>
        <row r="66">
          <cell r="I66" t="str">
            <v>Sold</v>
          </cell>
          <cell r="M66">
            <v>9982375</v>
          </cell>
        </row>
        <row r="67">
          <cell r="I67" t="str">
            <v>-</v>
          </cell>
          <cell r="M67">
            <v>9229203.9999999981</v>
          </cell>
        </row>
        <row r="68">
          <cell r="I68" t="str">
            <v>-</v>
          </cell>
          <cell r="M68">
            <v>9206406.6666666679</v>
          </cell>
        </row>
        <row r="69">
          <cell r="I69" t="str">
            <v>-</v>
          </cell>
          <cell r="M69">
            <v>9267199.555555556</v>
          </cell>
        </row>
        <row r="70">
          <cell r="I70" t="str">
            <v>-</v>
          </cell>
          <cell r="M70">
            <v>9233003.555555556</v>
          </cell>
        </row>
        <row r="71">
          <cell r="I71" t="str">
            <v>-</v>
          </cell>
          <cell r="M71">
            <v>9872972.8888888881</v>
          </cell>
        </row>
        <row r="72">
          <cell r="I72" t="str">
            <v>-</v>
          </cell>
          <cell r="M72">
            <v>10010306.222222222</v>
          </cell>
        </row>
        <row r="73">
          <cell r="I73" t="str">
            <v>sold</v>
          </cell>
          <cell r="M73">
            <v>8380322.4242424248</v>
          </cell>
        </row>
        <row r="74">
          <cell r="I74" t="str">
            <v>-</v>
          </cell>
          <cell r="M74">
            <v>9227853.555555556</v>
          </cell>
        </row>
        <row r="75">
          <cell r="I75" t="str">
            <v>-</v>
          </cell>
          <cell r="M75">
            <v>9366537.3333333321</v>
          </cell>
        </row>
        <row r="76">
          <cell r="I76" t="str">
            <v>Sold</v>
          </cell>
          <cell r="M76">
            <v>5655004.8484848486</v>
          </cell>
        </row>
        <row r="77">
          <cell r="I77" t="str">
            <v>Thai D</v>
          </cell>
          <cell r="M77">
            <v>13555686.832970591</v>
          </cell>
        </row>
        <row r="78">
          <cell r="I78" t="str">
            <v>Thai D</v>
          </cell>
          <cell r="M78">
            <v>13078413.210558625</v>
          </cell>
        </row>
        <row r="79">
          <cell r="I79" t="str">
            <v>-</v>
          </cell>
          <cell r="M79">
            <v>11108244.444444444</v>
          </cell>
        </row>
        <row r="80">
          <cell r="I80" t="str">
            <v>-</v>
          </cell>
          <cell r="M80">
            <v>11080777.777777778</v>
          </cell>
        </row>
        <row r="81">
          <cell r="I81" t="str">
            <v>-</v>
          </cell>
          <cell r="M81">
            <v>11154022.222222224</v>
          </cell>
        </row>
        <row r="82">
          <cell r="I82" t="str">
            <v>-</v>
          </cell>
          <cell r="M82">
            <v>11112822.222222222</v>
          </cell>
        </row>
        <row r="83">
          <cell r="I83" t="str">
            <v>Thai D</v>
          </cell>
          <cell r="M83">
            <v>20753765.010545008</v>
          </cell>
        </row>
        <row r="84">
          <cell r="I84" t="str">
            <v>Thai D</v>
          </cell>
          <cell r="M84">
            <v>20698264.955044955</v>
          </cell>
        </row>
        <row r="85">
          <cell r="I85" t="str">
            <v>-</v>
          </cell>
          <cell r="M85">
            <v>10872488.888888888</v>
          </cell>
        </row>
        <row r="86">
          <cell r="I86" t="str">
            <v>-</v>
          </cell>
          <cell r="M86">
            <v>10883933.333333334</v>
          </cell>
        </row>
        <row r="87">
          <cell r="I87" t="str">
            <v>-</v>
          </cell>
          <cell r="M87">
            <v>11051022.222222222</v>
          </cell>
        </row>
        <row r="88">
          <cell r="I88" t="str">
            <v>-</v>
          </cell>
          <cell r="M88">
            <v>7260622.222222222</v>
          </cell>
        </row>
        <row r="89">
          <cell r="M89">
            <v>13684778.858195212</v>
          </cell>
        </row>
        <row r="90">
          <cell r="M90">
            <v>13202214.761984484</v>
          </cell>
        </row>
        <row r="91">
          <cell r="M91">
            <v>11215410.22222222</v>
          </cell>
        </row>
        <row r="92">
          <cell r="M92">
            <v>11187668.888888888</v>
          </cell>
        </row>
        <row r="93">
          <cell r="M93">
            <v>11261645.777777776</v>
          </cell>
        </row>
        <row r="94">
          <cell r="M94">
            <v>11220033.77777778</v>
          </cell>
        </row>
        <row r="95">
          <cell r="M95">
            <v>10977869.333333332</v>
          </cell>
        </row>
        <row r="96">
          <cell r="M96">
            <v>10989428.22222222</v>
          </cell>
        </row>
        <row r="97">
          <cell r="M97">
            <v>11158188</v>
          </cell>
        </row>
        <row r="98">
          <cell r="M98">
            <v>7329884</v>
          </cell>
        </row>
        <row r="99">
          <cell r="I99" t="str">
            <v>sold</v>
          </cell>
          <cell r="M99">
            <v>11715354.747474749</v>
          </cell>
        </row>
        <row r="100">
          <cell r="I100" t="str">
            <v>-</v>
          </cell>
          <cell r="M100">
            <v>12434193.77777778</v>
          </cell>
        </row>
        <row r="101">
          <cell r="I101" t="str">
            <v>-</v>
          </cell>
          <cell r="M101">
            <v>10465249.777777778</v>
          </cell>
        </row>
        <row r="102">
          <cell r="I102" t="str">
            <v>-</v>
          </cell>
          <cell r="M102">
            <v>10439431.111111112</v>
          </cell>
        </row>
        <row r="103">
          <cell r="I103" t="str">
            <v>-</v>
          </cell>
          <cell r="M103">
            <v>10508280.88888889</v>
          </cell>
        </row>
        <row r="104">
          <cell r="I104" t="str">
            <v>lock</v>
          </cell>
          <cell r="M104">
            <v>9517775.3535353541</v>
          </cell>
        </row>
        <row r="105">
          <cell r="I105" t="str">
            <v>-</v>
          </cell>
          <cell r="M105">
            <v>19969170.22222222</v>
          </cell>
        </row>
        <row r="106">
          <cell r="I106" t="str">
            <v>Sold</v>
          </cell>
          <cell r="M106">
            <v>18101770.90909091</v>
          </cell>
        </row>
        <row r="107">
          <cell r="I107" t="str">
            <v>lock</v>
          </cell>
          <cell r="M107">
            <v>9309278.3838383835</v>
          </cell>
        </row>
        <row r="108">
          <cell r="I108" t="str">
            <v>-</v>
          </cell>
          <cell r="M108">
            <v>10250964</v>
          </cell>
        </row>
        <row r="109">
          <cell r="I109" t="str">
            <v>-</v>
          </cell>
          <cell r="M109">
            <v>10408027.555555554</v>
          </cell>
        </row>
        <row r="110">
          <cell r="I110" t="str">
            <v>-</v>
          </cell>
          <cell r="M110">
            <v>6845051.555555556</v>
          </cell>
        </row>
        <row r="111">
          <cell r="I111" t="str">
            <v>sold</v>
          </cell>
          <cell r="M111">
            <v>11835687.878787879</v>
          </cell>
        </row>
        <row r="112">
          <cell r="I112" t="str">
            <v>sold</v>
          </cell>
          <cell r="M112">
            <v>11419214.141414141</v>
          </cell>
        </row>
        <row r="113">
          <cell r="I113" t="str">
            <v>-</v>
          </cell>
          <cell r="M113">
            <v>10572415.555555556</v>
          </cell>
        </row>
        <row r="114">
          <cell r="I114" t="str">
            <v>-</v>
          </cell>
          <cell r="M114">
            <v>10546322.222222222</v>
          </cell>
        </row>
        <row r="115">
          <cell r="I115" t="str">
            <v>-</v>
          </cell>
          <cell r="M115">
            <v>10615904.444444444</v>
          </cell>
        </row>
        <row r="116">
          <cell r="I116" t="str">
            <v>-</v>
          </cell>
          <cell r="M116">
            <v>10576764.444444444</v>
          </cell>
        </row>
        <row r="117">
          <cell r="I117" t="str">
            <v>-</v>
          </cell>
          <cell r="M117">
            <v>10345586.666666668</v>
          </cell>
        </row>
        <row r="118">
          <cell r="I118" t="str">
            <v>-</v>
          </cell>
          <cell r="M118">
            <v>10356458.88888889</v>
          </cell>
        </row>
        <row r="119">
          <cell r="I119" t="str">
            <v>-</v>
          </cell>
          <cell r="M119">
            <v>10515193.333333332</v>
          </cell>
        </row>
        <row r="120">
          <cell r="I120" t="str">
            <v>-</v>
          </cell>
          <cell r="M120">
            <v>6914313.333333334</v>
          </cell>
        </row>
        <row r="121">
          <cell r="I121" t="str">
            <v>sold</v>
          </cell>
          <cell r="M121">
            <v>11956021.010101013</v>
          </cell>
        </row>
        <row r="122">
          <cell r="I122" t="str">
            <v>sold</v>
          </cell>
          <cell r="M122">
            <v>11534615.757575758</v>
          </cell>
        </row>
        <row r="123">
          <cell r="I123" t="str">
            <v>-</v>
          </cell>
          <cell r="M123">
            <v>10679581.333333332</v>
          </cell>
        </row>
        <row r="124">
          <cell r="I124" t="str">
            <v>-</v>
          </cell>
          <cell r="M124">
            <v>10653213.333333332</v>
          </cell>
        </row>
        <row r="125">
          <cell r="I125" t="str">
            <v>-</v>
          </cell>
          <cell r="M125">
            <v>10723528</v>
          </cell>
        </row>
        <row r="126">
          <cell r="I126" t="str">
            <v>lock</v>
          </cell>
          <cell r="M126">
            <v>9712705.4545454551</v>
          </cell>
        </row>
        <row r="127">
          <cell r="I127" t="str">
            <v>-</v>
          </cell>
          <cell r="M127">
            <v>20356587.555555556</v>
          </cell>
        </row>
        <row r="128">
          <cell r="I128" t="str">
            <v>-</v>
          </cell>
          <cell r="M128">
            <v>20299365.333333332</v>
          </cell>
        </row>
        <row r="129">
          <cell r="I129" t="str">
            <v>lock</v>
          </cell>
          <cell r="M129">
            <v>9500879.1919191927</v>
          </cell>
        </row>
        <row r="130">
          <cell r="I130" t="str">
            <v>-</v>
          </cell>
          <cell r="M130">
            <v>10461953.777777776</v>
          </cell>
        </row>
        <row r="131">
          <cell r="I131" t="str">
            <v>-</v>
          </cell>
          <cell r="M131">
            <v>10622359.111111112</v>
          </cell>
        </row>
        <row r="132">
          <cell r="I132" t="str">
            <v>Sold</v>
          </cell>
          <cell r="M132">
            <v>6348704.6464646459</v>
          </cell>
        </row>
        <row r="133">
          <cell r="I133" t="str">
            <v>Sold</v>
          </cell>
          <cell r="M133">
            <v>11956021.010101013</v>
          </cell>
        </row>
        <row r="134">
          <cell r="M134">
            <v>12688077.333333334</v>
          </cell>
        </row>
        <row r="135">
          <cell r="M135">
            <v>10679581.333333332</v>
          </cell>
        </row>
        <row r="136">
          <cell r="M136">
            <v>10653213.333333332</v>
          </cell>
        </row>
        <row r="137">
          <cell r="M137">
            <v>10723528</v>
          </cell>
        </row>
        <row r="138">
          <cell r="M138">
            <v>10683976</v>
          </cell>
        </row>
        <row r="139">
          <cell r="M139">
            <v>10450967.111111112</v>
          </cell>
        </row>
        <row r="140">
          <cell r="M140">
            <v>10461953.777777776</v>
          </cell>
        </row>
        <row r="141">
          <cell r="M141">
            <v>10622359.111111112</v>
          </cell>
        </row>
        <row r="142">
          <cell r="M142">
            <v>6983575.1111111101</v>
          </cell>
        </row>
        <row r="143">
          <cell r="I143" t="str">
            <v>sold</v>
          </cell>
          <cell r="M143">
            <v>13039019.191919195</v>
          </cell>
        </row>
        <row r="144">
          <cell r="I144" t="str">
            <v>sold</v>
          </cell>
          <cell r="M144">
            <v>12573230</v>
          </cell>
        </row>
        <row r="145">
          <cell r="I145" t="str">
            <v>-</v>
          </cell>
          <cell r="M145">
            <v>11644073.333333332</v>
          </cell>
        </row>
        <row r="146">
          <cell r="I146" t="str">
            <v>-</v>
          </cell>
          <cell r="M146">
            <v>11615233.333333334</v>
          </cell>
        </row>
        <row r="147">
          <cell r="I147" t="str">
            <v>-</v>
          </cell>
          <cell r="M147">
            <v>11692140</v>
          </cell>
        </row>
        <row r="148">
          <cell r="I148" t="str">
            <v>-</v>
          </cell>
          <cell r="M148">
            <v>11648880</v>
          </cell>
        </row>
        <row r="149">
          <cell r="I149" t="str">
            <v>sold</v>
          </cell>
          <cell r="M149">
            <v>18682087.474747475</v>
          </cell>
        </row>
        <row r="150">
          <cell r="I150" t="str">
            <v>-</v>
          </cell>
          <cell r="M150">
            <v>20493073.999999996</v>
          </cell>
        </row>
        <row r="151">
          <cell r="I151" t="str">
            <v>lock</v>
          </cell>
          <cell r="M151">
            <v>11399391</v>
          </cell>
        </row>
        <row r="152">
          <cell r="I152" t="str">
            <v>-</v>
          </cell>
          <cell r="M152">
            <v>11411407.777777776</v>
          </cell>
        </row>
        <row r="153">
          <cell r="I153" t="str">
            <v>-</v>
          </cell>
          <cell r="M153">
            <v>11586851.111111112</v>
          </cell>
        </row>
        <row r="154">
          <cell r="I154" t="str">
            <v>-</v>
          </cell>
          <cell r="M154">
            <v>7606931.111111111</v>
          </cell>
        </row>
        <row r="155">
          <cell r="I155" t="str">
            <v>sold</v>
          </cell>
          <cell r="M155">
            <v>13159352.323232325</v>
          </cell>
        </row>
        <row r="156">
          <cell r="I156" t="str">
            <v>-</v>
          </cell>
          <cell r="M156">
            <v>13957495.111111112</v>
          </cell>
        </row>
        <row r="157">
          <cell r="I157" t="str">
            <v>Thai D</v>
          </cell>
          <cell r="M157">
            <v>23839793.315375969</v>
          </cell>
        </row>
        <row r="158">
          <cell r="I158" t="str">
            <v>Thai D</v>
          </cell>
          <cell r="M158">
            <v>23868550.837261494</v>
          </cell>
        </row>
        <row r="159">
          <cell r="I159" t="str">
            <v>lock</v>
          </cell>
          <cell r="M159">
            <v>10458883.232323231</v>
          </cell>
        </row>
        <row r="160">
          <cell r="I160" t="str">
            <v>-</v>
          </cell>
          <cell r="M160">
            <v>22189480</v>
          </cell>
        </row>
        <row r="161">
          <cell r="I161" t="str">
            <v>-</v>
          </cell>
          <cell r="M161">
            <v>7676192.888888889</v>
          </cell>
        </row>
        <row r="162">
          <cell r="I162" t="str">
            <v>lock</v>
          </cell>
          <cell r="M162">
            <v>13279685.454545457</v>
          </cell>
        </row>
        <row r="163">
          <cell r="I163" t="str">
            <v>-</v>
          </cell>
          <cell r="M163">
            <v>14084436.88888889</v>
          </cell>
        </row>
        <row r="164">
          <cell r="I164" t="str">
            <v>-</v>
          </cell>
          <cell r="M164">
            <v>22516012.888888888</v>
          </cell>
        </row>
        <row r="165">
          <cell r="I165" t="str">
            <v>sold</v>
          </cell>
          <cell r="M165">
            <v>20493823</v>
          </cell>
        </row>
        <row r="166">
          <cell r="I166" t="str">
            <v>lock</v>
          </cell>
          <cell r="M166">
            <v>19034285.050505053</v>
          </cell>
        </row>
        <row r="167">
          <cell r="I167" t="str">
            <v>lock</v>
          </cell>
          <cell r="M167">
            <v>18982264.848484848</v>
          </cell>
        </row>
        <row r="168">
          <cell r="I168" t="str">
            <v>lock</v>
          </cell>
          <cell r="M168">
            <v>11258400</v>
          </cell>
        </row>
        <row r="169">
          <cell r="I169" t="str">
            <v>-</v>
          </cell>
          <cell r="M169">
            <v>22404406.666666664</v>
          </cell>
        </row>
        <row r="170">
          <cell r="I170" t="str">
            <v>-</v>
          </cell>
          <cell r="M170">
            <v>7745454.666666667</v>
          </cell>
        </row>
        <row r="171">
          <cell r="I171" t="str">
            <v>lock</v>
          </cell>
          <cell r="M171">
            <v>13400018.585858587</v>
          </cell>
        </row>
        <row r="172">
          <cell r="I172" t="str">
            <v>-</v>
          </cell>
          <cell r="M172">
            <v>14211378.666666666</v>
          </cell>
        </row>
        <row r="173">
          <cell r="I173" t="str">
            <v>-</v>
          </cell>
          <cell r="M173">
            <v>22731488.888888892</v>
          </cell>
        </row>
        <row r="174">
          <cell r="I174" t="str">
            <v>-</v>
          </cell>
          <cell r="M174">
            <v>22758955.555555552</v>
          </cell>
        </row>
        <row r="175">
          <cell r="I175" t="str">
            <v>lock</v>
          </cell>
          <cell r="M175">
            <v>10650484.04040404</v>
          </cell>
        </row>
        <row r="176">
          <cell r="I176" t="str">
            <v>-</v>
          </cell>
          <cell r="M176">
            <v>22619333.333333332</v>
          </cell>
        </row>
        <row r="177">
          <cell r="I177" t="str">
            <v>-</v>
          </cell>
          <cell r="M177">
            <v>7814716.444444445</v>
          </cell>
        </row>
        <row r="178">
          <cell r="I178" t="str">
            <v>Thai D</v>
          </cell>
          <cell r="M178">
            <v>14799279.032547694</v>
          </cell>
        </row>
        <row r="179">
          <cell r="I179" t="str">
            <v>Thai D</v>
          </cell>
          <cell r="M179">
            <v>14271475.102132428</v>
          </cell>
        </row>
        <row r="180">
          <cell r="I180" t="str">
            <v>sold</v>
          </cell>
          <cell r="M180">
            <v>22946964.888888888</v>
          </cell>
        </row>
        <row r="181">
          <cell r="I181" t="str">
            <v>-</v>
          </cell>
          <cell r="M181">
            <v>22974706.222222224</v>
          </cell>
        </row>
        <row r="182">
          <cell r="I182" t="str">
            <v>lock</v>
          </cell>
          <cell r="M182">
            <v>19386482.626262624</v>
          </cell>
        </row>
        <row r="183">
          <cell r="I183" t="str">
            <v>lock</v>
          </cell>
          <cell r="M183">
            <v>19334462.424242422</v>
          </cell>
        </row>
        <row r="184">
          <cell r="I184" t="str">
            <v>sold</v>
          </cell>
          <cell r="M184">
            <v>10977869.333333332</v>
          </cell>
        </row>
        <row r="185">
          <cell r="I185" t="str">
            <v>-</v>
          </cell>
          <cell r="M185">
            <v>22834260</v>
          </cell>
        </row>
        <row r="186">
          <cell r="I186" t="str">
            <v>Thai D</v>
          </cell>
          <cell r="M186">
            <v>7895470.7025813647</v>
          </cell>
        </row>
        <row r="187">
          <cell r="I187" t="str">
            <v>lock</v>
          </cell>
          <cell r="M187">
            <v>13640684.848484851</v>
          </cell>
        </row>
        <row r="188">
          <cell r="I188" t="str">
            <v>-</v>
          </cell>
          <cell r="M188">
            <v>14465262.222222222</v>
          </cell>
        </row>
        <row r="189">
          <cell r="I189" t="str">
            <v>-</v>
          </cell>
          <cell r="M189">
            <v>23162440.888888888</v>
          </cell>
        </row>
        <row r="190">
          <cell r="I190" t="str">
            <v>-</v>
          </cell>
          <cell r="M190">
            <v>23190456.888888892</v>
          </cell>
        </row>
        <row r="191">
          <cell r="I191" t="str">
            <v>lock</v>
          </cell>
          <cell r="M191">
            <v>10842084.84848485</v>
          </cell>
        </row>
        <row r="192">
          <cell r="I192" t="str">
            <v>-</v>
          </cell>
          <cell r="M192">
            <v>23049186.666666668</v>
          </cell>
        </row>
        <row r="193">
          <cell r="I193" t="str">
            <v>-</v>
          </cell>
          <cell r="M193">
            <v>7953240.0000000009</v>
          </cell>
        </row>
        <row r="194">
          <cell r="I194" t="str">
            <v>-</v>
          </cell>
          <cell r="M194">
            <v>14078188.222222226</v>
          </cell>
        </row>
        <row r="195">
          <cell r="I195" t="str">
            <v>-</v>
          </cell>
          <cell r="M195">
            <v>13576669.777777776</v>
          </cell>
        </row>
        <row r="196">
          <cell r="I196" t="str">
            <v>-</v>
          </cell>
          <cell r="M196">
            <v>23377916.888888888</v>
          </cell>
        </row>
        <row r="197">
          <cell r="I197" t="str">
            <v>-</v>
          </cell>
          <cell r="M197">
            <v>23406207.555555556</v>
          </cell>
        </row>
        <row r="198">
          <cell r="I198" t="str">
            <v>-</v>
          </cell>
          <cell r="M198">
            <v>21712548.222222224</v>
          </cell>
        </row>
        <row r="199">
          <cell r="I199" t="str">
            <v>Lock</v>
          </cell>
          <cell r="M199">
            <v>21655326</v>
          </cell>
        </row>
        <row r="200">
          <cell r="I200" t="str">
            <v>sold</v>
          </cell>
          <cell r="M200">
            <v>10171482.02020202</v>
          </cell>
        </row>
        <row r="201">
          <cell r="I201" t="str">
            <v>-</v>
          </cell>
          <cell r="M201">
            <v>23264113.333333332</v>
          </cell>
        </row>
        <row r="202">
          <cell r="I202" t="str">
            <v>-</v>
          </cell>
          <cell r="M202">
            <v>7468407.555555555</v>
          </cell>
        </row>
        <row r="203">
          <cell r="I203" t="str">
            <v>-</v>
          </cell>
          <cell r="M203">
            <v>14210554.666666668</v>
          </cell>
        </row>
        <row r="204">
          <cell r="I204" t="str">
            <v>-</v>
          </cell>
          <cell r="M204">
            <v>13703611.555555556</v>
          </cell>
        </row>
        <row r="205">
          <cell r="I205" t="str">
            <v>-</v>
          </cell>
          <cell r="M205">
            <v>23593392.888888888</v>
          </cell>
        </row>
        <row r="206">
          <cell r="I206" t="str">
            <v>-</v>
          </cell>
          <cell r="M206">
            <v>23621958.222222224</v>
          </cell>
        </row>
        <row r="207">
          <cell r="I207" t="str">
            <v>Sold</v>
          </cell>
          <cell r="M207">
            <v>10267282.424242424</v>
          </cell>
        </row>
        <row r="208">
          <cell r="I208" t="str">
            <v>-</v>
          </cell>
          <cell r="M208">
            <v>23479040</v>
          </cell>
        </row>
        <row r="209">
          <cell r="I209" t="str">
            <v>-</v>
          </cell>
          <cell r="M209">
            <v>7537669.333333334</v>
          </cell>
        </row>
        <row r="210">
          <cell r="I210" t="str">
            <v>-</v>
          </cell>
          <cell r="M210">
            <v>15401852.666666668</v>
          </cell>
        </row>
        <row r="211">
          <cell r="I211" t="str">
            <v>-</v>
          </cell>
          <cell r="M211">
            <v>14846087.555555554</v>
          </cell>
        </row>
        <row r="212">
          <cell r="I212" t="str">
            <v>-</v>
          </cell>
          <cell r="M212">
            <v>23808868.888888888</v>
          </cell>
        </row>
        <row r="213">
          <cell r="I213" t="str">
            <v>-</v>
          </cell>
          <cell r="M213">
            <v>23837708.888888888</v>
          </cell>
        </row>
        <row r="214">
          <cell r="I214" t="str">
            <v>-</v>
          </cell>
          <cell r="M214">
            <v>22099965.555555552</v>
          </cell>
        </row>
        <row r="215">
          <cell r="I215" t="str">
            <v>Lock</v>
          </cell>
          <cell r="M215">
            <v>22042743.333333336</v>
          </cell>
        </row>
        <row r="216">
          <cell r="I216" t="str">
            <v>sold</v>
          </cell>
          <cell r="M216">
            <v>12242435</v>
          </cell>
        </row>
        <row r="217">
          <cell r="I217" t="str">
            <v>-</v>
          </cell>
          <cell r="M217">
            <v>23693966.666666668</v>
          </cell>
        </row>
        <row r="218">
          <cell r="I218" t="str">
            <v>-</v>
          </cell>
          <cell r="M218">
            <v>8161025.3333333321</v>
          </cell>
        </row>
        <row r="219">
          <cell r="I219" t="str">
            <v>-</v>
          </cell>
          <cell r="M219">
            <v>15534219.111111114</v>
          </cell>
        </row>
        <row r="220">
          <cell r="I220" t="str">
            <v>-</v>
          </cell>
          <cell r="M220">
            <v>14973029.333333334</v>
          </cell>
        </row>
        <row r="221">
          <cell r="I221" t="str">
            <v>-</v>
          </cell>
          <cell r="M221">
            <v>24024344.888888892</v>
          </cell>
        </row>
        <row r="222">
          <cell r="I222" t="str">
            <v>-</v>
          </cell>
          <cell r="M222">
            <v>24053459.55555556</v>
          </cell>
        </row>
        <row r="223">
          <cell r="I223" t="str">
            <v>-</v>
          </cell>
          <cell r="M223">
            <v>12347815.11111111</v>
          </cell>
        </row>
        <row r="224">
          <cell r="I224" t="str">
            <v>-</v>
          </cell>
          <cell r="M224">
            <v>23908893.333333336</v>
          </cell>
        </row>
        <row r="225">
          <cell r="I225" t="str">
            <v>-</v>
          </cell>
          <cell r="M225">
            <v>8230287.111111111</v>
          </cell>
        </row>
        <row r="226">
          <cell r="I226" t="str">
            <v>-</v>
          </cell>
          <cell r="M226">
            <v>15666585.555555558</v>
          </cell>
        </row>
        <row r="227">
          <cell r="I227" t="str">
            <v>-</v>
          </cell>
          <cell r="M227">
            <v>15099971.11111111</v>
          </cell>
        </row>
        <row r="228">
          <cell r="I228" t="str">
            <v>Sold</v>
          </cell>
          <cell r="M228">
            <v>22036200.8080808</v>
          </cell>
        </row>
        <row r="229">
          <cell r="I229" t="str">
            <v>-</v>
          </cell>
          <cell r="M229">
            <v>24269210.222222224</v>
          </cell>
        </row>
        <row r="230">
          <cell r="I230" t="str">
            <v>sold</v>
          </cell>
          <cell r="M230">
            <v>22487383</v>
          </cell>
        </row>
        <row r="231">
          <cell r="I231" t="str">
            <v>sold</v>
          </cell>
          <cell r="M231">
            <v>22430161</v>
          </cell>
        </row>
        <row r="232">
          <cell r="I232" t="str">
            <v>-</v>
          </cell>
          <cell r="M232">
            <v>12453195.555555556</v>
          </cell>
        </row>
        <row r="233">
          <cell r="I233" t="str">
            <v>-</v>
          </cell>
          <cell r="M233">
            <v>24123820</v>
          </cell>
        </row>
        <row r="234">
          <cell r="I234" t="str">
            <v>-</v>
          </cell>
          <cell r="M234">
            <v>8299548.8888888881</v>
          </cell>
        </row>
        <row r="235">
          <cell r="I235" t="str">
            <v>-</v>
          </cell>
          <cell r="M235">
            <v>14740020.444444446</v>
          </cell>
        </row>
        <row r="236">
          <cell r="I236" t="str">
            <v>-</v>
          </cell>
          <cell r="M236">
            <v>14211378.666666666</v>
          </cell>
        </row>
        <row r="237">
          <cell r="I237" t="str">
            <v>-</v>
          </cell>
          <cell r="M237">
            <v>24455296.888888888</v>
          </cell>
        </row>
        <row r="238">
          <cell r="I238" t="str">
            <v>-</v>
          </cell>
          <cell r="M238">
            <v>24484960.888888888</v>
          </cell>
        </row>
        <row r="239">
          <cell r="I239" t="str">
            <v>-</v>
          </cell>
          <cell r="M239">
            <v>11715532.444444444</v>
          </cell>
        </row>
        <row r="240">
          <cell r="I240" t="str">
            <v>-</v>
          </cell>
          <cell r="M240">
            <v>24338746.666666664</v>
          </cell>
        </row>
        <row r="241">
          <cell r="I241" t="str">
            <v>lock</v>
          </cell>
          <cell r="M241">
            <v>7814716.444444445</v>
          </cell>
        </row>
        <row r="242">
          <cell r="I242" t="str">
            <v>-</v>
          </cell>
          <cell r="M242">
            <v>16054506.444444448</v>
          </cell>
        </row>
        <row r="243">
          <cell r="I243" t="str">
            <v>-</v>
          </cell>
          <cell r="M243">
            <v>15568094.66666667</v>
          </cell>
        </row>
        <row r="244">
          <cell r="I244" t="str">
            <v>-</v>
          </cell>
          <cell r="M244">
            <v>26576684.888888888</v>
          </cell>
        </row>
        <row r="245">
          <cell r="I245" t="str">
            <v>lock</v>
          </cell>
          <cell r="M245">
            <v>12010229.696969697</v>
          </cell>
        </row>
        <row r="246">
          <cell r="I246" t="str">
            <v>-</v>
          </cell>
          <cell r="M246">
            <v>36358862.222222216</v>
          </cell>
        </row>
        <row r="247">
          <cell r="I247" t="str">
            <v>Sold</v>
          </cell>
          <cell r="M247">
            <v>32597956</v>
          </cell>
        </row>
        <row r="248">
          <cell r="I248" t="str">
            <v>-</v>
          </cell>
          <cell r="M248">
            <v>13178132.444444444</v>
          </cell>
        </row>
        <row r="249">
          <cell r="I249" t="str">
            <v>-</v>
          </cell>
          <cell r="M249">
            <v>20454570.888888888</v>
          </cell>
        </row>
        <row r="250">
          <cell r="I250" t="str">
            <v>lock</v>
          </cell>
          <cell r="M250">
            <v>16090189.600448936</v>
          </cell>
        </row>
        <row r="251">
          <cell r="I251" t="str">
            <v>lock</v>
          </cell>
          <cell r="M251">
            <v>15605144.776655445</v>
          </cell>
        </row>
        <row r="252">
          <cell r="I252" t="str">
            <v>lock</v>
          </cell>
          <cell r="M252">
            <v>26556826.68013468</v>
          </cell>
        </row>
        <row r="253">
          <cell r="I253" t="str">
            <v>lock</v>
          </cell>
          <cell r="M253">
            <v>13257410.327721661</v>
          </cell>
        </row>
        <row r="254">
          <cell r="I254" t="str">
            <v>lock</v>
          </cell>
          <cell r="M254">
            <v>13225285.988776654</v>
          </cell>
        </row>
        <row r="255">
          <cell r="I255" t="str">
            <v>lock</v>
          </cell>
          <cell r="M255">
            <v>21875511.517396186</v>
          </cell>
        </row>
        <row r="256">
          <cell r="I256" t="str">
            <v>Thai D</v>
          </cell>
          <cell r="M256">
            <v>16221031.351290679</v>
          </cell>
        </row>
        <row r="257">
          <cell r="I257" t="str">
            <v>Thai D</v>
          </cell>
          <cell r="M257">
            <v>15731429.849607177</v>
          </cell>
        </row>
        <row r="258">
          <cell r="I258" t="str">
            <v>Thai D</v>
          </cell>
          <cell r="M258">
            <v>26769666.186307505</v>
          </cell>
        </row>
        <row r="259">
          <cell r="I259" t="str">
            <v>Thai D</v>
          </cell>
          <cell r="M259">
            <v>13364862.628507286</v>
          </cell>
        </row>
        <row r="260">
          <cell r="I260" t="str">
            <v>Thai D</v>
          </cell>
          <cell r="M260">
            <v>25969004.320987642</v>
          </cell>
        </row>
        <row r="261">
          <cell r="I261" t="str">
            <v>lock</v>
          </cell>
          <cell r="M261">
            <v>25367222.222222224</v>
          </cell>
        </row>
        <row r="262">
          <cell r="I262" t="str">
            <v>sold</v>
          </cell>
          <cell r="M262">
            <v>13397683</v>
          </cell>
        </row>
        <row r="263">
          <cell r="I263" t="str">
            <v>-</v>
          </cell>
          <cell r="M263">
            <v>20809211.333333332</v>
          </cell>
        </row>
        <row r="264">
          <cell r="I264" t="str">
            <v>-</v>
          </cell>
          <cell r="M264">
            <v>16454764.444444448</v>
          </cell>
        </row>
        <row r="265">
          <cell r="I265" t="str">
            <v>-</v>
          </cell>
          <cell r="M265">
            <v>15954413.333333338</v>
          </cell>
        </row>
        <row r="266">
          <cell r="I266" t="str">
            <v>Thai D</v>
          </cell>
          <cell r="M266">
            <v>26982505.692480344</v>
          </cell>
        </row>
        <row r="267">
          <cell r="I267" t="str">
            <v>-</v>
          </cell>
          <cell r="M267">
            <v>13539960</v>
          </cell>
        </row>
        <row r="268">
          <cell r="I268" t="str">
            <v>-</v>
          </cell>
          <cell r="M268">
            <v>13507457.777777776</v>
          </cell>
        </row>
        <row r="269">
          <cell r="I269" t="str">
            <v>-</v>
          </cell>
          <cell r="M269">
            <v>20986531.55555556</v>
          </cell>
        </row>
        <row r="270">
          <cell r="I270" t="str">
            <v>-</v>
          </cell>
          <cell r="M270">
            <v>15520829.111111112</v>
          </cell>
        </row>
        <row r="271">
          <cell r="I271" t="str">
            <v>Sold</v>
          </cell>
          <cell r="M271">
            <v>13684548.282828299</v>
          </cell>
        </row>
        <row r="272">
          <cell r="I272" t="str">
            <v>-</v>
          </cell>
          <cell r="M272">
            <v>25620616</v>
          </cell>
        </row>
        <row r="273">
          <cell r="I273" t="str">
            <v>-</v>
          </cell>
          <cell r="M273">
            <v>36671875.111111104</v>
          </cell>
        </row>
        <row r="274">
          <cell r="I274" t="str">
            <v>lock</v>
          </cell>
          <cell r="M274">
            <v>33307209.898989897</v>
          </cell>
        </row>
        <row r="275">
          <cell r="I275" t="str">
            <v>-</v>
          </cell>
          <cell r="M275">
            <v>21163851.77777778</v>
          </cell>
        </row>
        <row r="276">
          <cell r="I276" t="str">
            <v>-</v>
          </cell>
          <cell r="M276">
            <v>15654248.444444448</v>
          </cell>
        </row>
        <row r="277">
          <cell r="I277" t="str">
            <v>-</v>
          </cell>
          <cell r="M277">
            <v>15181776.000000002</v>
          </cell>
        </row>
        <row r="278">
          <cell r="I278" t="str">
            <v>-</v>
          </cell>
          <cell r="M278">
            <v>25836870.222222224</v>
          </cell>
        </row>
        <row r="279">
          <cell r="I279" t="str">
            <v>-</v>
          </cell>
          <cell r="M279">
            <v>21341172</v>
          </cell>
        </row>
        <row r="280">
          <cell r="I280" t="str">
            <v>-</v>
          </cell>
          <cell r="M280">
            <v>16838188.888888892</v>
          </cell>
        </row>
        <row r="281">
          <cell r="I281" t="str">
            <v>-</v>
          </cell>
          <cell r="M281">
            <v>15310548.88888889</v>
          </cell>
        </row>
        <row r="282">
          <cell r="I282" t="str">
            <v>Sold</v>
          </cell>
          <cell r="M282">
            <v>23684658</v>
          </cell>
        </row>
        <row r="283">
          <cell r="I283" t="str">
            <v>Sold</v>
          </cell>
          <cell r="M283">
            <v>23187120</v>
          </cell>
        </row>
        <row r="284">
          <cell r="I284" t="str">
            <v>lock</v>
          </cell>
          <cell r="M284">
            <v>23113563.636363637</v>
          </cell>
        </row>
        <row r="285">
          <cell r="I285" t="str">
            <v>-</v>
          </cell>
          <cell r="M285">
            <v>21518492.22222222</v>
          </cell>
        </row>
        <row r="286">
          <cell r="I286" t="str">
            <v>-</v>
          </cell>
          <cell r="M286">
            <v>15921087.111111112</v>
          </cell>
        </row>
        <row r="287">
          <cell r="I287" t="str">
            <v>-</v>
          </cell>
          <cell r="M287">
            <v>15439321.77777778</v>
          </cell>
        </row>
        <row r="288">
          <cell r="I288" t="str">
            <v>Sold</v>
          </cell>
          <cell r="M288">
            <v>23886081</v>
          </cell>
        </row>
        <row r="289">
          <cell r="I289" t="str">
            <v>-</v>
          </cell>
          <cell r="M289">
            <v>8368810.666666666</v>
          </cell>
        </row>
        <row r="290">
          <cell r="I290" t="str">
            <v>Thai D</v>
          </cell>
          <cell r="M290">
            <v>17006081.856341191</v>
          </cell>
        </row>
        <row r="291">
          <cell r="I291" t="str">
            <v>Thai D</v>
          </cell>
          <cell r="M291">
            <v>16489140.287317622</v>
          </cell>
        </row>
        <row r="292">
          <cell r="I292" t="str">
            <v>Thai D</v>
          </cell>
          <cell r="M292">
            <v>13882543.806958465</v>
          </cell>
        </row>
        <row r="293">
          <cell r="I293" t="str">
            <v>Thai D</v>
          </cell>
          <cell r="M293">
            <v>39780090.098790094</v>
          </cell>
        </row>
        <row r="294">
          <cell r="I294" t="str">
            <v>Thai D</v>
          </cell>
          <cell r="M294">
            <v>39755301.227661215</v>
          </cell>
        </row>
        <row r="295">
          <cell r="I295" t="str">
            <v>Thai D</v>
          </cell>
          <cell r="M295">
            <v>8982249.6026935969</v>
          </cell>
        </row>
        <row r="296">
          <cell r="I296" t="str">
            <v>-</v>
          </cell>
          <cell r="M296">
            <v>17255280.444444448</v>
          </cell>
        </row>
        <row r="297">
          <cell r="I297" t="str">
            <v>-</v>
          </cell>
          <cell r="M297">
            <v>16727050.66666667</v>
          </cell>
        </row>
        <row r="298">
          <cell r="I298" t="str">
            <v>-</v>
          </cell>
          <cell r="M298">
            <v>14067594.666666666</v>
          </cell>
        </row>
        <row r="299">
          <cell r="I299" t="str">
            <v>-</v>
          </cell>
          <cell r="M299">
            <v>9061428.4444444459</v>
          </cell>
        </row>
        <row r="300">
          <cell r="I300" t="str">
            <v>-</v>
          </cell>
          <cell r="M300">
            <v>17388699.77777778</v>
          </cell>
        </row>
        <row r="301">
          <cell r="I301" t="str">
            <v>-</v>
          </cell>
          <cell r="M301">
            <v>16855823.555555556</v>
          </cell>
        </row>
        <row r="302">
          <cell r="I302" t="str">
            <v>-</v>
          </cell>
          <cell r="M302">
            <v>14176133.777777778</v>
          </cell>
        </row>
        <row r="303">
          <cell r="I303" t="str">
            <v>sold</v>
          </cell>
          <cell r="M303">
            <v>27873138.444444444</v>
          </cell>
        </row>
        <row r="304">
          <cell r="I304" t="str">
            <v>sold</v>
          </cell>
          <cell r="M304">
            <v>27760685.333333336</v>
          </cell>
        </row>
        <row r="305">
          <cell r="I305" t="str">
            <v>-</v>
          </cell>
          <cell r="M305">
            <v>9130690.222222222</v>
          </cell>
        </row>
        <row r="306">
          <cell r="I306" t="str">
            <v>-</v>
          </cell>
          <cell r="M306">
            <v>17522119.111111116</v>
          </cell>
        </row>
        <row r="307">
          <cell r="I307" t="str">
            <v>-</v>
          </cell>
          <cell r="M307">
            <v>16984596.444444448</v>
          </cell>
        </row>
        <row r="308">
          <cell r="I308" t="str">
            <v>-</v>
          </cell>
          <cell r="M308">
            <v>14284672.888888888</v>
          </cell>
        </row>
        <row r="309">
          <cell r="E309">
            <v>192.6</v>
          </cell>
          <cell r="I309" t="str">
            <v>Sold</v>
          </cell>
          <cell r="M309">
            <v>58697475</v>
          </cell>
        </row>
        <row r="310">
          <cell r="I310" t="str">
            <v>Sold</v>
          </cell>
          <cell r="M310">
            <v>17467266.666666664</v>
          </cell>
        </row>
        <row r="311">
          <cell r="I311" t="str">
            <v>Sold</v>
          </cell>
          <cell r="M311">
            <v>52437939</v>
          </cell>
        </row>
        <row r="312">
          <cell r="I312" t="str">
            <v>Sold</v>
          </cell>
          <cell r="M312">
            <v>53674715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heet1"/>
      <sheetName val="Summary_EK"/>
      <sheetName val="鳥箱（横）"/>
      <sheetName val="鳥箱（縦）"/>
      <sheetName val="Matrix"/>
      <sheetName val="matrix (Net Price)"/>
      <sheetName val="pivot"/>
      <sheetName val="合併"/>
      <sheetName val="Tower A"/>
      <sheetName val="Tower B"/>
      <sheetName val="Booking 2019"/>
      <sheetName val="Change Room"/>
      <sheetName val="Cancel"/>
      <sheetName val="TYPE UNITS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wer A"/>
      <sheetName val="Tower B"/>
      <sheetName val="Term of Payment"/>
      <sheetName val="Price list A"/>
      <sheetName val="Price list B"/>
      <sheetName val="sensitivity"/>
      <sheetName val="Positioning"/>
    </sheetNames>
    <sheetDataSet>
      <sheetData sheetId="0" refreshError="1"/>
      <sheetData sheetId="1" refreshError="1"/>
      <sheetData sheetId="2" refreshError="1"/>
      <sheetData sheetId="3" refreshError="1">
        <row r="3">
          <cell r="C3" t="str">
            <v>A0201</v>
          </cell>
          <cell r="D3">
            <v>2</v>
          </cell>
          <cell r="E3" t="str">
            <v>01</v>
          </cell>
          <cell r="F3">
            <v>35.9</v>
          </cell>
          <cell r="G3" t="str">
            <v>Local</v>
          </cell>
          <cell r="H3" t="str">
            <v>1 bed plus</v>
          </cell>
          <cell r="I3" t="str">
            <v>North</v>
          </cell>
          <cell r="J3" t="str">
            <v>SOLD</v>
          </cell>
          <cell r="K3">
            <v>200000</v>
          </cell>
          <cell r="L3">
            <v>5945388.8888888899</v>
          </cell>
          <cell r="M3">
            <v>6145388.8888888899</v>
          </cell>
        </row>
        <row r="4">
          <cell r="C4" t="str">
            <v>A0202</v>
          </cell>
          <cell r="D4">
            <v>2</v>
          </cell>
          <cell r="E4" t="str">
            <v>02</v>
          </cell>
          <cell r="F4">
            <v>39.76</v>
          </cell>
          <cell r="G4" t="str">
            <v>Local</v>
          </cell>
          <cell r="H4" t="str">
            <v>1 bed plus</v>
          </cell>
          <cell r="I4" t="str">
            <v>South</v>
          </cell>
          <cell r="K4">
            <v>200000</v>
          </cell>
          <cell r="L4">
            <v>6567862.6262626266</v>
          </cell>
          <cell r="M4">
            <v>6767862.6262626266</v>
          </cell>
        </row>
        <row r="5">
          <cell r="C5" t="str">
            <v>A0203</v>
          </cell>
          <cell r="D5">
            <v>2</v>
          </cell>
          <cell r="E5" t="str">
            <v>03</v>
          </cell>
          <cell r="F5">
            <v>41.77</v>
          </cell>
          <cell r="G5" t="str">
            <v>Local</v>
          </cell>
          <cell r="H5" t="str">
            <v>1 bed plus</v>
          </cell>
          <cell r="I5" t="str">
            <v>South</v>
          </cell>
          <cell r="K5">
            <v>200000</v>
          </cell>
          <cell r="L5">
            <v>6892000.5050505064</v>
          </cell>
          <cell r="M5">
            <v>7092000.5050505064</v>
          </cell>
        </row>
        <row r="6">
          <cell r="C6" t="str">
            <v>A0204</v>
          </cell>
          <cell r="D6">
            <v>2</v>
          </cell>
          <cell r="E6" t="str">
            <v>04</v>
          </cell>
          <cell r="F6">
            <v>34.49</v>
          </cell>
          <cell r="G6" t="str">
            <v>Local</v>
          </cell>
          <cell r="H6" t="str">
            <v>1 bed plus</v>
          </cell>
          <cell r="I6" t="str">
            <v>South</v>
          </cell>
          <cell r="K6">
            <v>200000</v>
          </cell>
          <cell r="L6">
            <v>5665988.3838383844</v>
          </cell>
          <cell r="M6">
            <v>5865988.3838383844</v>
          </cell>
        </row>
        <row r="7">
          <cell r="C7" t="str">
            <v>A0301</v>
          </cell>
          <cell r="D7">
            <v>3</v>
          </cell>
          <cell r="E7" t="str">
            <v>01</v>
          </cell>
          <cell r="F7">
            <v>35.9</v>
          </cell>
          <cell r="G7" t="str">
            <v>Local</v>
          </cell>
          <cell r="H7" t="str">
            <v>1 bed plus</v>
          </cell>
          <cell r="I7" t="str">
            <v>North</v>
          </cell>
          <cell r="J7" t="str">
            <v>SOLD</v>
          </cell>
          <cell r="K7">
            <v>200000</v>
          </cell>
          <cell r="L7">
            <v>6020089.8989898982</v>
          </cell>
          <cell r="M7">
            <v>6220089.8989898982</v>
          </cell>
        </row>
        <row r="8">
          <cell r="C8" t="str">
            <v>A0302</v>
          </cell>
          <cell r="D8">
            <v>3</v>
          </cell>
          <cell r="E8" t="str">
            <v>02</v>
          </cell>
          <cell r="F8">
            <v>39.76</v>
          </cell>
          <cell r="G8" t="str">
            <v>Local</v>
          </cell>
          <cell r="H8" t="str">
            <v>1 bed plus</v>
          </cell>
          <cell r="I8" t="str">
            <v>South</v>
          </cell>
          <cell r="J8" t="str">
            <v>SOLD</v>
          </cell>
          <cell r="K8">
            <v>200000</v>
          </cell>
          <cell r="L8">
            <v>6650595.555555556</v>
          </cell>
          <cell r="M8">
            <v>6850595.555555556</v>
          </cell>
        </row>
        <row r="9">
          <cell r="C9" t="str">
            <v>A0303</v>
          </cell>
          <cell r="D9">
            <v>3</v>
          </cell>
          <cell r="E9" t="str">
            <v>03</v>
          </cell>
          <cell r="F9">
            <v>41.77</v>
          </cell>
          <cell r="G9" t="str">
            <v>Local</v>
          </cell>
          <cell r="H9" t="str">
            <v>1 bed plus</v>
          </cell>
          <cell r="I9" t="str">
            <v>South</v>
          </cell>
          <cell r="K9">
            <v>200000</v>
          </cell>
          <cell r="L9">
            <v>6978915.8585858587</v>
          </cell>
          <cell r="M9">
            <v>7178915.8585858587</v>
          </cell>
        </row>
        <row r="10">
          <cell r="C10" t="str">
            <v>A0304</v>
          </cell>
          <cell r="D10">
            <v>3</v>
          </cell>
          <cell r="E10" t="str">
            <v>04</v>
          </cell>
          <cell r="F10">
            <v>34.49</v>
          </cell>
          <cell r="G10" t="str">
            <v>Local</v>
          </cell>
          <cell r="H10" t="str">
            <v>1 bed plus</v>
          </cell>
          <cell r="I10" t="str">
            <v>South</v>
          </cell>
          <cell r="K10">
            <v>200000</v>
          </cell>
          <cell r="L10">
            <v>5737755.4545454541</v>
          </cell>
          <cell r="M10">
            <v>5937755.4545454541</v>
          </cell>
        </row>
        <row r="11">
          <cell r="C11" t="str">
            <v>A0401</v>
          </cell>
          <cell r="D11">
            <v>4</v>
          </cell>
          <cell r="E11" t="str">
            <v>01</v>
          </cell>
          <cell r="F11">
            <v>35.9</v>
          </cell>
          <cell r="G11" t="str">
            <v>Local</v>
          </cell>
          <cell r="H11" t="str">
            <v>1 bed plus</v>
          </cell>
          <cell r="I11" t="str">
            <v>North</v>
          </cell>
          <cell r="J11" t="str">
            <v>SOLD</v>
          </cell>
          <cell r="K11">
            <v>200000</v>
          </cell>
          <cell r="L11">
            <v>6146811.111111111</v>
          </cell>
          <cell r="M11">
            <v>6346811.111111111</v>
          </cell>
        </row>
        <row r="12">
          <cell r="C12" t="str">
            <v>A0402</v>
          </cell>
          <cell r="D12">
            <v>4</v>
          </cell>
          <cell r="E12" t="str">
            <v>02</v>
          </cell>
          <cell r="F12">
            <v>39.76</v>
          </cell>
          <cell r="G12" t="str">
            <v>Local</v>
          </cell>
          <cell r="H12" t="str">
            <v>1 bed plus</v>
          </cell>
          <cell r="I12" t="str">
            <v>South</v>
          </cell>
          <cell r="K12">
            <v>200000</v>
          </cell>
          <cell r="L12">
            <v>6785348.6868686862</v>
          </cell>
          <cell r="M12">
            <v>6985348.6868686862</v>
          </cell>
        </row>
        <row r="13">
          <cell r="C13" t="str">
            <v>A0403</v>
          </cell>
          <cell r="D13">
            <v>4</v>
          </cell>
          <cell r="E13" t="str">
            <v>03</v>
          </cell>
          <cell r="F13">
            <v>41.77</v>
          </cell>
          <cell r="G13" t="str">
            <v>Local</v>
          </cell>
          <cell r="H13" t="str">
            <v>1 bed plus</v>
          </cell>
          <cell r="I13" t="str">
            <v>South</v>
          </cell>
          <cell r="J13" t="str">
            <v>SOLD</v>
          </cell>
          <cell r="K13">
            <v>200000</v>
          </cell>
          <cell r="L13">
            <v>7117851.4141414147</v>
          </cell>
          <cell r="M13">
            <v>7317851.4141414147</v>
          </cell>
        </row>
        <row r="14">
          <cell r="C14" t="str">
            <v>A0404</v>
          </cell>
          <cell r="D14">
            <v>4</v>
          </cell>
          <cell r="E14" t="str">
            <v>04</v>
          </cell>
          <cell r="F14">
            <v>34.49</v>
          </cell>
          <cell r="G14" t="str">
            <v>Local</v>
          </cell>
          <cell r="H14" t="str">
            <v>1 bed plus</v>
          </cell>
          <cell r="I14" t="str">
            <v>South</v>
          </cell>
          <cell r="K14">
            <v>200000</v>
          </cell>
          <cell r="L14">
            <v>5861542.7272727275</v>
          </cell>
          <cell r="M14">
            <v>6061542.7272727275</v>
          </cell>
        </row>
        <row r="15">
          <cell r="C15" t="str">
            <v>A0501</v>
          </cell>
          <cell r="D15">
            <v>5</v>
          </cell>
          <cell r="E15" t="str">
            <v>01</v>
          </cell>
          <cell r="F15">
            <v>35.9</v>
          </cell>
          <cell r="G15" t="str">
            <v>Local</v>
          </cell>
          <cell r="H15" t="str">
            <v>1 bed plus</v>
          </cell>
          <cell r="I15" t="str">
            <v>North</v>
          </cell>
          <cell r="J15" t="str">
            <v>SOLD</v>
          </cell>
          <cell r="K15">
            <v>200000</v>
          </cell>
          <cell r="L15">
            <v>6221512.1212121211</v>
          </cell>
          <cell r="M15">
            <v>6421512.1212121211</v>
          </cell>
        </row>
        <row r="16">
          <cell r="C16" t="str">
            <v>A0502</v>
          </cell>
          <cell r="D16">
            <v>5</v>
          </cell>
          <cell r="E16" t="str">
            <v>02</v>
          </cell>
          <cell r="F16">
            <v>39.76</v>
          </cell>
          <cell r="G16" t="str">
            <v>Local</v>
          </cell>
          <cell r="H16" t="str">
            <v>1 bed plus</v>
          </cell>
          <cell r="I16" t="str">
            <v>South</v>
          </cell>
          <cell r="J16" t="str">
            <v>SOLD</v>
          </cell>
          <cell r="K16">
            <v>200000</v>
          </cell>
          <cell r="L16">
            <v>6868081.6161616156</v>
          </cell>
          <cell r="M16">
            <v>7068081.6161616156</v>
          </cell>
        </row>
        <row r="17">
          <cell r="C17" t="str">
            <v>A0503</v>
          </cell>
          <cell r="D17">
            <v>5</v>
          </cell>
          <cell r="E17" t="str">
            <v>03</v>
          </cell>
          <cell r="F17">
            <v>41.77</v>
          </cell>
          <cell r="G17" t="str">
            <v>Local</v>
          </cell>
          <cell r="H17" t="str">
            <v>1 bed plus</v>
          </cell>
          <cell r="I17" t="str">
            <v>South</v>
          </cell>
          <cell r="K17">
            <v>200000</v>
          </cell>
          <cell r="L17">
            <v>7204766.7676767688</v>
          </cell>
          <cell r="M17">
            <v>7404766.7676767688</v>
          </cell>
        </row>
        <row r="18">
          <cell r="C18" t="str">
            <v>A0504</v>
          </cell>
          <cell r="D18">
            <v>5</v>
          </cell>
          <cell r="E18" t="str">
            <v>04</v>
          </cell>
          <cell r="F18">
            <v>34.49</v>
          </cell>
          <cell r="G18" t="str">
            <v>Local</v>
          </cell>
          <cell r="H18" t="str">
            <v>1 bed plus</v>
          </cell>
          <cell r="I18" t="str">
            <v>South</v>
          </cell>
          <cell r="K18">
            <v>200000</v>
          </cell>
          <cell r="L18">
            <v>5933309.7979797982</v>
          </cell>
          <cell r="M18">
            <v>6133309.7979797982</v>
          </cell>
        </row>
        <row r="19">
          <cell r="C19" t="str">
            <v>A0601</v>
          </cell>
          <cell r="D19">
            <v>6</v>
          </cell>
          <cell r="E19" t="str">
            <v>01</v>
          </cell>
          <cell r="F19">
            <v>35.9</v>
          </cell>
          <cell r="G19" t="str">
            <v>Local</v>
          </cell>
          <cell r="H19" t="str">
            <v>1 bed plus</v>
          </cell>
          <cell r="I19" t="str">
            <v>North</v>
          </cell>
          <cell r="K19">
            <v>200000</v>
          </cell>
          <cell r="L19">
            <v>6819120.2020202018</v>
          </cell>
          <cell r="M19">
            <v>7019120.2020202018</v>
          </cell>
        </row>
        <row r="20">
          <cell r="C20" t="str">
            <v>A0602</v>
          </cell>
          <cell r="D20">
            <v>6</v>
          </cell>
          <cell r="E20" t="str">
            <v>02</v>
          </cell>
          <cell r="F20">
            <v>39.76</v>
          </cell>
          <cell r="G20" t="str">
            <v>Local</v>
          </cell>
          <cell r="H20" t="str">
            <v>1 bed plus</v>
          </cell>
          <cell r="I20" t="str">
            <v>South</v>
          </cell>
          <cell r="K20">
            <v>200000</v>
          </cell>
          <cell r="L20">
            <v>7529945.0505050505</v>
          </cell>
          <cell r="M20">
            <v>7729945.0505050505</v>
          </cell>
        </row>
        <row r="21">
          <cell r="C21" t="str">
            <v>A0603</v>
          </cell>
          <cell r="D21">
            <v>6</v>
          </cell>
          <cell r="E21" t="str">
            <v>03</v>
          </cell>
          <cell r="F21">
            <v>41.77</v>
          </cell>
          <cell r="G21" t="str">
            <v>Local</v>
          </cell>
          <cell r="H21" t="str">
            <v>1 bed plus</v>
          </cell>
          <cell r="I21" t="str">
            <v>South</v>
          </cell>
          <cell r="K21">
            <v>200000</v>
          </cell>
          <cell r="L21">
            <v>7900089.5959595973</v>
          </cell>
          <cell r="M21">
            <v>8100089.5959595973</v>
          </cell>
        </row>
        <row r="22">
          <cell r="C22" t="str">
            <v>A0604</v>
          </cell>
          <cell r="D22">
            <v>6</v>
          </cell>
          <cell r="E22" t="str">
            <v>04</v>
          </cell>
          <cell r="F22">
            <v>34.49</v>
          </cell>
          <cell r="G22" t="str">
            <v>Local</v>
          </cell>
          <cell r="H22" t="str">
            <v>1 bed plus</v>
          </cell>
          <cell r="I22" t="str">
            <v>South</v>
          </cell>
          <cell r="K22">
            <v>200000</v>
          </cell>
          <cell r="L22">
            <v>6507446.3636363633</v>
          </cell>
          <cell r="M22">
            <v>6707446.3636363633</v>
          </cell>
        </row>
        <row r="23">
          <cell r="C23" t="str">
            <v>A0701</v>
          </cell>
          <cell r="D23">
            <v>7</v>
          </cell>
          <cell r="E23" t="str">
            <v>01</v>
          </cell>
          <cell r="F23">
            <v>35.9</v>
          </cell>
          <cell r="G23" t="str">
            <v>Foreign</v>
          </cell>
          <cell r="H23" t="str">
            <v>1 bed plus</v>
          </cell>
          <cell r="I23" t="str">
            <v>North</v>
          </cell>
          <cell r="K23">
            <v>200000</v>
          </cell>
          <cell r="L23">
            <v>6893821.2121212119</v>
          </cell>
          <cell r="M23">
            <v>7093821.2121212119</v>
          </cell>
        </row>
        <row r="24">
          <cell r="C24" t="str">
            <v>A0702</v>
          </cell>
          <cell r="D24">
            <v>7</v>
          </cell>
          <cell r="E24" t="str">
            <v>02</v>
          </cell>
          <cell r="F24">
            <v>39.76</v>
          </cell>
          <cell r="G24" t="str">
            <v>Foreign</v>
          </cell>
          <cell r="H24" t="str">
            <v>1 bed plus</v>
          </cell>
          <cell r="I24" t="str">
            <v>South</v>
          </cell>
          <cell r="K24">
            <v>200000</v>
          </cell>
          <cell r="L24">
            <v>7612677.9797979789</v>
          </cell>
          <cell r="M24">
            <v>7812677.9797979789</v>
          </cell>
        </row>
        <row r="25">
          <cell r="C25" t="str">
            <v>A0703</v>
          </cell>
          <cell r="D25">
            <v>7</v>
          </cell>
          <cell r="E25" t="str">
            <v>03</v>
          </cell>
          <cell r="F25">
            <v>41.77</v>
          </cell>
          <cell r="G25" t="str">
            <v>Foreign</v>
          </cell>
          <cell r="H25" t="str">
            <v>1 bed plus</v>
          </cell>
          <cell r="I25" t="str">
            <v>South</v>
          </cell>
          <cell r="K25">
            <v>200000</v>
          </cell>
          <cell r="L25">
            <v>7987004.9494949505</v>
          </cell>
          <cell r="M25">
            <v>8187004.9494949505</v>
          </cell>
        </row>
        <row r="26">
          <cell r="C26" t="str">
            <v>A0704</v>
          </cell>
          <cell r="D26">
            <v>7</v>
          </cell>
          <cell r="E26" t="str">
            <v>04</v>
          </cell>
          <cell r="F26">
            <v>34.49</v>
          </cell>
          <cell r="G26" t="str">
            <v>Foreign</v>
          </cell>
          <cell r="H26" t="str">
            <v>1 bed plus</v>
          </cell>
          <cell r="I26" t="str">
            <v>South</v>
          </cell>
          <cell r="K26">
            <v>200000</v>
          </cell>
          <cell r="L26">
            <v>6579213.4343434349</v>
          </cell>
          <cell r="M26">
            <v>6779213.4343434349</v>
          </cell>
        </row>
        <row r="27">
          <cell r="C27" t="str">
            <v>A0801</v>
          </cell>
          <cell r="D27">
            <v>8</v>
          </cell>
          <cell r="E27" t="str">
            <v>01</v>
          </cell>
          <cell r="F27">
            <v>35.9</v>
          </cell>
          <cell r="G27" t="str">
            <v>Foreign</v>
          </cell>
          <cell r="H27" t="str">
            <v>1 bed plus</v>
          </cell>
          <cell r="I27" t="str">
            <v>North</v>
          </cell>
          <cell r="K27">
            <v>200000</v>
          </cell>
          <cell r="L27">
            <v>6968522.2222222229</v>
          </cell>
          <cell r="M27">
            <v>7168522.2222222229</v>
          </cell>
        </row>
        <row r="28">
          <cell r="C28" t="str">
            <v>A0802</v>
          </cell>
          <cell r="D28">
            <v>8</v>
          </cell>
          <cell r="E28" t="str">
            <v>02</v>
          </cell>
          <cell r="F28">
            <v>39.76</v>
          </cell>
          <cell r="G28" t="str">
            <v>Foreign</v>
          </cell>
          <cell r="H28" t="str">
            <v>1 bed plus</v>
          </cell>
          <cell r="I28" t="str">
            <v>South</v>
          </cell>
          <cell r="K28">
            <v>200000</v>
          </cell>
          <cell r="L28">
            <v>7695410.9090909092</v>
          </cell>
          <cell r="M28">
            <v>7895410.9090909092</v>
          </cell>
        </row>
        <row r="29">
          <cell r="C29" t="str">
            <v>A0803</v>
          </cell>
          <cell r="D29">
            <v>8</v>
          </cell>
          <cell r="E29" t="str">
            <v>03</v>
          </cell>
          <cell r="F29">
            <v>41.77</v>
          </cell>
          <cell r="G29" t="str">
            <v>Foreign</v>
          </cell>
          <cell r="H29" t="str">
            <v>1 bed plus</v>
          </cell>
          <cell r="I29" t="str">
            <v>South</v>
          </cell>
          <cell r="K29">
            <v>200000</v>
          </cell>
          <cell r="L29">
            <v>8073920.3030303046</v>
          </cell>
          <cell r="M29">
            <v>8273920.3030303046</v>
          </cell>
        </row>
        <row r="30">
          <cell r="C30" t="str">
            <v>A0804</v>
          </cell>
          <cell r="D30">
            <v>8</v>
          </cell>
          <cell r="E30" t="str">
            <v>04</v>
          </cell>
          <cell r="F30">
            <v>34.49</v>
          </cell>
          <cell r="G30" t="str">
            <v>Foreign</v>
          </cell>
          <cell r="H30" t="str">
            <v>1 bed plus</v>
          </cell>
          <cell r="I30" t="str">
            <v>South</v>
          </cell>
          <cell r="K30">
            <v>200000</v>
          </cell>
          <cell r="L30">
            <v>6650980.5050505055</v>
          </cell>
          <cell r="M30">
            <v>6850980.5050505055</v>
          </cell>
        </row>
        <row r="31">
          <cell r="C31" t="str">
            <v>A0901</v>
          </cell>
          <cell r="D31">
            <v>9</v>
          </cell>
          <cell r="E31" t="str">
            <v>01</v>
          </cell>
          <cell r="F31">
            <v>35.9</v>
          </cell>
          <cell r="G31" t="str">
            <v>Foreign</v>
          </cell>
          <cell r="H31" t="str">
            <v>1 bed plus</v>
          </cell>
          <cell r="I31" t="str">
            <v>North</v>
          </cell>
          <cell r="K31">
            <v>200000</v>
          </cell>
          <cell r="L31">
            <v>7521888.888888889</v>
          </cell>
          <cell r="M31">
            <v>7721888.888888889</v>
          </cell>
        </row>
        <row r="32">
          <cell r="C32" t="str">
            <v>A0902</v>
          </cell>
          <cell r="D32">
            <v>9</v>
          </cell>
          <cell r="E32" t="str">
            <v>02</v>
          </cell>
          <cell r="F32">
            <v>39.76</v>
          </cell>
          <cell r="G32" t="str">
            <v>Foreign</v>
          </cell>
          <cell r="H32" t="str">
            <v>1 bed plus</v>
          </cell>
          <cell r="I32" t="str">
            <v>South</v>
          </cell>
          <cell r="K32">
            <v>200000</v>
          </cell>
          <cell r="L32">
            <v>7778143.8383838385</v>
          </cell>
          <cell r="M32">
            <v>7978143.8383838385</v>
          </cell>
        </row>
        <row r="33">
          <cell r="C33" t="str">
            <v>A0903</v>
          </cell>
          <cell r="D33">
            <v>9</v>
          </cell>
          <cell r="E33" t="str">
            <v>03</v>
          </cell>
          <cell r="F33">
            <v>41.77</v>
          </cell>
          <cell r="G33" t="str">
            <v>Foreign</v>
          </cell>
          <cell r="H33" t="str">
            <v>1 bed plus</v>
          </cell>
          <cell r="I33" t="str">
            <v>South</v>
          </cell>
          <cell r="K33">
            <v>200000</v>
          </cell>
          <cell r="L33">
            <v>8160835.6565656569</v>
          </cell>
          <cell r="M33">
            <v>8360835.6565656569</v>
          </cell>
        </row>
        <row r="34">
          <cell r="C34" t="str">
            <v>A0904</v>
          </cell>
          <cell r="D34">
            <v>9</v>
          </cell>
          <cell r="E34" t="str">
            <v>04</v>
          </cell>
          <cell r="F34">
            <v>34.49</v>
          </cell>
          <cell r="G34" t="str">
            <v>Foreign</v>
          </cell>
          <cell r="H34" t="str">
            <v>1 bed plus</v>
          </cell>
          <cell r="I34" t="str">
            <v>South</v>
          </cell>
          <cell r="K34">
            <v>200000</v>
          </cell>
          <cell r="L34">
            <v>6722747.5757575752</v>
          </cell>
          <cell r="M34">
            <v>6922747.5757575752</v>
          </cell>
        </row>
        <row r="35">
          <cell r="C35" t="str">
            <v>A1001</v>
          </cell>
          <cell r="D35">
            <v>10</v>
          </cell>
          <cell r="E35" t="str">
            <v>01</v>
          </cell>
          <cell r="F35">
            <v>35.9</v>
          </cell>
          <cell r="G35" t="str">
            <v>Foreign</v>
          </cell>
          <cell r="H35" t="str">
            <v>1 bed plus</v>
          </cell>
          <cell r="I35" t="str">
            <v>North</v>
          </cell>
          <cell r="K35">
            <v>200000</v>
          </cell>
          <cell r="L35">
            <v>7136599.4949494945</v>
          </cell>
          <cell r="M35">
            <v>7336599.4949494945</v>
          </cell>
        </row>
        <row r="36">
          <cell r="C36" t="str">
            <v>A1002</v>
          </cell>
          <cell r="D36">
            <v>10</v>
          </cell>
          <cell r="E36" t="str">
            <v>02</v>
          </cell>
          <cell r="F36">
            <v>39.76</v>
          </cell>
          <cell r="G36" t="str">
            <v>Foreign</v>
          </cell>
          <cell r="H36" t="str">
            <v>1 bed plus</v>
          </cell>
          <cell r="I36" t="str">
            <v>South</v>
          </cell>
          <cell r="K36">
            <v>200000</v>
          </cell>
          <cell r="L36">
            <v>7881560</v>
          </cell>
          <cell r="M36">
            <v>8081560</v>
          </cell>
        </row>
        <row r="37">
          <cell r="C37" t="str">
            <v>A1003</v>
          </cell>
          <cell r="D37">
            <v>10</v>
          </cell>
          <cell r="E37" t="str">
            <v>03</v>
          </cell>
          <cell r="F37">
            <v>41.77</v>
          </cell>
          <cell r="G37" t="str">
            <v>Foreign</v>
          </cell>
          <cell r="H37" t="str">
            <v>1 bed plus</v>
          </cell>
          <cell r="I37" t="str">
            <v>South</v>
          </cell>
          <cell r="K37">
            <v>200000</v>
          </cell>
          <cell r="L37">
            <v>8269479.8484848496</v>
          </cell>
          <cell r="M37">
            <v>8469479.8484848496</v>
          </cell>
        </row>
        <row r="38">
          <cell r="C38" t="str">
            <v>A1004</v>
          </cell>
          <cell r="D38">
            <v>10</v>
          </cell>
          <cell r="E38" t="str">
            <v>04</v>
          </cell>
          <cell r="F38">
            <v>34.49</v>
          </cell>
          <cell r="G38" t="str">
            <v>Foreign</v>
          </cell>
          <cell r="H38" t="str">
            <v>1 bed plus</v>
          </cell>
          <cell r="I38" t="str">
            <v>South</v>
          </cell>
          <cell r="K38">
            <v>200000</v>
          </cell>
          <cell r="L38">
            <v>6812456.4141414138</v>
          </cell>
          <cell r="M38">
            <v>7012456.4141414138</v>
          </cell>
        </row>
        <row r="39">
          <cell r="C39" t="str">
            <v>A1101</v>
          </cell>
          <cell r="D39">
            <v>11</v>
          </cell>
          <cell r="E39" t="str">
            <v>01</v>
          </cell>
          <cell r="F39">
            <v>35.9</v>
          </cell>
          <cell r="G39" t="str">
            <v>Local</v>
          </cell>
          <cell r="H39" t="str">
            <v>1 bed plus</v>
          </cell>
          <cell r="I39" t="str">
            <v>North</v>
          </cell>
          <cell r="K39">
            <v>200000</v>
          </cell>
          <cell r="L39">
            <v>7229975.7575757578</v>
          </cell>
          <cell r="M39">
            <v>7429975.7575757578</v>
          </cell>
        </row>
        <row r="40">
          <cell r="C40" t="str">
            <v>A1102</v>
          </cell>
          <cell r="D40">
            <v>11</v>
          </cell>
          <cell r="E40" t="str">
            <v>02</v>
          </cell>
          <cell r="F40">
            <v>39.76</v>
          </cell>
          <cell r="G40" t="str">
            <v>Local</v>
          </cell>
          <cell r="H40" t="str">
            <v>1 bed plus</v>
          </cell>
          <cell r="I40" t="str">
            <v>South</v>
          </cell>
          <cell r="J40" t="str">
            <v>SOLD</v>
          </cell>
          <cell r="K40">
            <v>200000</v>
          </cell>
          <cell r="L40">
            <v>7984976.1616161615</v>
          </cell>
          <cell r="M40">
            <v>8184976.1616161615</v>
          </cell>
        </row>
        <row r="41">
          <cell r="C41" t="str">
            <v>A1103</v>
          </cell>
          <cell r="D41">
            <v>11</v>
          </cell>
          <cell r="E41" t="str">
            <v>03</v>
          </cell>
          <cell r="F41">
            <v>41.77</v>
          </cell>
          <cell r="G41" t="str">
            <v>Local</v>
          </cell>
          <cell r="H41" t="str">
            <v>1 bed plus</v>
          </cell>
          <cell r="I41" t="str">
            <v>South</v>
          </cell>
          <cell r="K41">
            <v>200000</v>
          </cell>
          <cell r="L41">
            <v>8378124.0404040413</v>
          </cell>
          <cell r="M41">
            <v>8578124.0404040404</v>
          </cell>
        </row>
        <row r="42">
          <cell r="C42" t="str">
            <v>A1104</v>
          </cell>
          <cell r="D42">
            <v>11</v>
          </cell>
          <cell r="E42" t="str">
            <v>04</v>
          </cell>
          <cell r="F42">
            <v>34.49</v>
          </cell>
          <cell r="G42" t="str">
            <v>Local</v>
          </cell>
          <cell r="H42" t="str">
            <v>1 bed plus</v>
          </cell>
          <cell r="I42" t="str">
            <v>South</v>
          </cell>
          <cell r="K42">
            <v>200000</v>
          </cell>
          <cell r="L42">
            <v>6902165.2525252523</v>
          </cell>
          <cell r="M42">
            <v>7102165.2525252523</v>
          </cell>
        </row>
        <row r="43">
          <cell r="C43" t="str">
            <v>A1201</v>
          </cell>
          <cell r="D43">
            <v>12</v>
          </cell>
          <cell r="E43" t="str">
            <v>01</v>
          </cell>
          <cell r="F43">
            <v>35.9</v>
          </cell>
          <cell r="G43" t="str">
            <v>Local</v>
          </cell>
          <cell r="H43" t="str">
            <v>1 bed plus</v>
          </cell>
          <cell r="I43" t="str">
            <v>North</v>
          </cell>
          <cell r="K43">
            <v>200000</v>
          </cell>
          <cell r="L43">
            <v>7323352.0202020202</v>
          </cell>
          <cell r="M43">
            <v>7523352.0202020202</v>
          </cell>
        </row>
        <row r="44">
          <cell r="C44" t="str">
            <v>A1202</v>
          </cell>
          <cell r="D44">
            <v>12</v>
          </cell>
          <cell r="E44" t="str">
            <v>02</v>
          </cell>
          <cell r="F44">
            <v>39.76</v>
          </cell>
          <cell r="G44" t="str">
            <v>Local</v>
          </cell>
          <cell r="H44" t="str">
            <v>1 bed plus</v>
          </cell>
          <cell r="I44" t="str">
            <v>South</v>
          </cell>
          <cell r="K44">
            <v>200000</v>
          </cell>
          <cell r="L44">
            <v>8088392.3232323229</v>
          </cell>
          <cell r="M44">
            <v>8288392.3232323229</v>
          </cell>
        </row>
        <row r="45">
          <cell r="C45" t="str">
            <v>A1203</v>
          </cell>
          <cell r="D45">
            <v>12</v>
          </cell>
          <cell r="E45" t="str">
            <v>03</v>
          </cell>
          <cell r="F45">
            <v>41.77</v>
          </cell>
          <cell r="G45" t="str">
            <v>Local</v>
          </cell>
          <cell r="H45" t="str">
            <v>1 bed plus</v>
          </cell>
          <cell r="I45" t="str">
            <v>South</v>
          </cell>
          <cell r="K45">
            <v>200000</v>
          </cell>
          <cell r="L45">
            <v>8486768.232323233</v>
          </cell>
          <cell r="M45">
            <v>8686768.232323233</v>
          </cell>
        </row>
        <row r="46">
          <cell r="C46" t="str">
            <v>A1204</v>
          </cell>
          <cell r="D46">
            <v>12</v>
          </cell>
          <cell r="E46" t="str">
            <v>04</v>
          </cell>
          <cell r="F46">
            <v>34.49</v>
          </cell>
          <cell r="G46" t="str">
            <v>Local</v>
          </cell>
          <cell r="H46" t="str">
            <v>1 bed plus</v>
          </cell>
          <cell r="I46" t="str">
            <v>South</v>
          </cell>
          <cell r="K46">
            <v>200000</v>
          </cell>
          <cell r="L46">
            <v>6991874.0909090908</v>
          </cell>
          <cell r="M46">
            <v>7191874.0909090908</v>
          </cell>
        </row>
        <row r="47">
          <cell r="C47" t="str">
            <v>A12A01</v>
          </cell>
          <cell r="D47">
            <v>13</v>
          </cell>
          <cell r="E47" t="str">
            <v>01</v>
          </cell>
          <cell r="F47">
            <v>35.9</v>
          </cell>
          <cell r="G47" t="str">
            <v>Local</v>
          </cell>
          <cell r="H47" t="str">
            <v>1 bed plus</v>
          </cell>
          <cell r="I47" t="str">
            <v>North</v>
          </cell>
          <cell r="K47">
            <v>200000</v>
          </cell>
          <cell r="L47">
            <v>7416728.2828282826</v>
          </cell>
          <cell r="M47">
            <v>7616728.2828282826</v>
          </cell>
        </row>
        <row r="48">
          <cell r="C48" t="str">
            <v>A12A02</v>
          </cell>
          <cell r="D48">
            <v>13</v>
          </cell>
          <cell r="E48" t="str">
            <v>02</v>
          </cell>
          <cell r="F48">
            <v>39.76</v>
          </cell>
          <cell r="G48" t="str">
            <v>Local</v>
          </cell>
          <cell r="H48" t="str">
            <v>1 bed plus</v>
          </cell>
          <cell r="I48" t="str">
            <v>South</v>
          </cell>
          <cell r="K48">
            <v>200000</v>
          </cell>
          <cell r="L48">
            <v>8191808.4848484844</v>
          </cell>
          <cell r="M48">
            <v>8391808.4848484844</v>
          </cell>
        </row>
        <row r="49">
          <cell r="C49" t="str">
            <v>A12A03</v>
          </cell>
          <cell r="D49">
            <v>13</v>
          </cell>
          <cell r="E49" t="str">
            <v>03</v>
          </cell>
          <cell r="F49">
            <v>76.14</v>
          </cell>
          <cell r="G49" t="str">
            <v>Local</v>
          </cell>
          <cell r="H49" t="str">
            <v>2 bed plus</v>
          </cell>
          <cell r="I49" t="str">
            <v>South</v>
          </cell>
          <cell r="K49">
            <v>300000</v>
          </cell>
          <cell r="L49">
            <v>15444818.787878789</v>
          </cell>
          <cell r="M49">
            <v>15744818.787878789</v>
          </cell>
        </row>
        <row r="50">
          <cell r="C50" t="str">
            <v>A1401</v>
          </cell>
          <cell r="D50">
            <v>14</v>
          </cell>
          <cell r="E50" t="str">
            <v>01</v>
          </cell>
          <cell r="F50">
            <v>35.9</v>
          </cell>
          <cell r="G50" t="str">
            <v>Local</v>
          </cell>
          <cell r="H50" t="str">
            <v>1 bed plus</v>
          </cell>
          <cell r="I50" t="str">
            <v>North</v>
          </cell>
          <cell r="K50">
            <v>200000</v>
          </cell>
          <cell r="L50">
            <v>7510104.5454545459</v>
          </cell>
          <cell r="M50">
            <v>7710104.5454545459</v>
          </cell>
        </row>
        <row r="51">
          <cell r="C51" t="str">
            <v>A1402</v>
          </cell>
          <cell r="D51">
            <v>14</v>
          </cell>
          <cell r="E51" t="str">
            <v>02</v>
          </cell>
          <cell r="F51">
            <v>39.76</v>
          </cell>
          <cell r="G51" t="str">
            <v>Local</v>
          </cell>
          <cell r="H51" t="str">
            <v>1 bed plus</v>
          </cell>
          <cell r="I51" t="str">
            <v>South</v>
          </cell>
          <cell r="K51">
            <v>200000</v>
          </cell>
          <cell r="L51">
            <v>8295224.6464646459</v>
          </cell>
          <cell r="M51">
            <v>8495224.6464646459</v>
          </cell>
        </row>
        <row r="52">
          <cell r="C52" t="str">
            <v>A1403</v>
          </cell>
          <cell r="D52">
            <v>14</v>
          </cell>
          <cell r="E52" t="str">
            <v>03</v>
          </cell>
          <cell r="F52">
            <v>76.14</v>
          </cell>
          <cell r="G52" t="str">
            <v>Local</v>
          </cell>
          <cell r="H52" t="str">
            <v>2 bed plus</v>
          </cell>
          <cell r="I52" t="str">
            <v>South</v>
          </cell>
          <cell r="J52" t="str">
            <v>SOLD</v>
          </cell>
          <cell r="K52">
            <v>300000</v>
          </cell>
          <cell r="L52">
            <v>15642859.696969697</v>
          </cell>
          <cell r="M52">
            <v>15942859.696969697</v>
          </cell>
        </row>
        <row r="53">
          <cell r="C53" t="str">
            <v>A1501</v>
          </cell>
          <cell r="D53">
            <v>15</v>
          </cell>
          <cell r="E53" t="str">
            <v>01</v>
          </cell>
          <cell r="F53">
            <v>35.9</v>
          </cell>
          <cell r="G53" t="str">
            <v>Foreign</v>
          </cell>
          <cell r="H53" t="str">
            <v>1 bed plus</v>
          </cell>
          <cell r="I53" t="str">
            <v>North</v>
          </cell>
          <cell r="K53">
            <v>200000</v>
          </cell>
          <cell r="L53">
            <v>7603480.8080808083</v>
          </cell>
          <cell r="M53">
            <v>7803480.8080808083</v>
          </cell>
        </row>
        <row r="54">
          <cell r="C54" t="str">
            <v>A1502</v>
          </cell>
          <cell r="D54">
            <v>15</v>
          </cell>
          <cell r="E54" t="str">
            <v>02</v>
          </cell>
          <cell r="F54">
            <v>39.76</v>
          </cell>
          <cell r="G54" t="str">
            <v>Foreign</v>
          </cell>
          <cell r="H54" t="str">
            <v>1 bed plus</v>
          </cell>
          <cell r="I54" t="str">
            <v>South</v>
          </cell>
          <cell r="K54">
            <v>200000</v>
          </cell>
          <cell r="L54">
            <v>8398640.8080808073</v>
          </cell>
          <cell r="M54">
            <v>8598640.8080808073</v>
          </cell>
        </row>
        <row r="55">
          <cell r="C55" t="str">
            <v>A1503</v>
          </cell>
          <cell r="D55">
            <v>15</v>
          </cell>
          <cell r="E55" t="str">
            <v>03</v>
          </cell>
          <cell r="F55">
            <v>76.14</v>
          </cell>
          <cell r="G55" t="str">
            <v>Foreign</v>
          </cell>
          <cell r="H55" t="str">
            <v>2 bed plus</v>
          </cell>
          <cell r="I55" t="str">
            <v>South</v>
          </cell>
          <cell r="K55">
            <v>300000</v>
          </cell>
          <cell r="L55">
            <v>15840900.606060607</v>
          </cell>
          <cell r="M55">
            <v>16140900.606060607</v>
          </cell>
        </row>
        <row r="56">
          <cell r="C56" t="str">
            <v>A1601</v>
          </cell>
          <cell r="D56">
            <v>16</v>
          </cell>
          <cell r="E56" t="str">
            <v>01</v>
          </cell>
          <cell r="F56">
            <v>35.9</v>
          </cell>
          <cell r="G56" t="str">
            <v>Foreign</v>
          </cell>
          <cell r="H56" t="str">
            <v>1 bed plus</v>
          </cell>
          <cell r="I56" t="str">
            <v>North</v>
          </cell>
          <cell r="K56">
            <v>200000</v>
          </cell>
          <cell r="L56">
            <v>7696857.0707070706</v>
          </cell>
          <cell r="M56">
            <v>7896857.0707070706</v>
          </cell>
        </row>
        <row r="57">
          <cell r="C57" t="str">
            <v>A1602</v>
          </cell>
          <cell r="D57">
            <v>16</v>
          </cell>
          <cell r="E57" t="str">
            <v>02</v>
          </cell>
          <cell r="F57">
            <v>39.76</v>
          </cell>
          <cell r="G57" t="str">
            <v>Foreign</v>
          </cell>
          <cell r="H57" t="str">
            <v>1 bed plus</v>
          </cell>
          <cell r="I57" t="str">
            <v>South</v>
          </cell>
          <cell r="K57">
            <v>200000</v>
          </cell>
          <cell r="L57">
            <v>8502056.9696969688</v>
          </cell>
          <cell r="M57">
            <v>8702056.9696969688</v>
          </cell>
        </row>
        <row r="58">
          <cell r="C58" t="str">
            <v>A1603</v>
          </cell>
          <cell r="D58">
            <v>16</v>
          </cell>
          <cell r="E58" t="str">
            <v>03</v>
          </cell>
          <cell r="F58">
            <v>76.14</v>
          </cell>
          <cell r="G58" t="str">
            <v>Foreign</v>
          </cell>
          <cell r="H58" t="str">
            <v>2 bed plus</v>
          </cell>
          <cell r="I58" t="str">
            <v>South</v>
          </cell>
          <cell r="K58">
            <v>300000</v>
          </cell>
          <cell r="L58">
            <v>16038941.515151516</v>
          </cell>
          <cell r="M58">
            <v>16338941.515151516</v>
          </cell>
        </row>
        <row r="59">
          <cell r="C59" t="str">
            <v>A1701</v>
          </cell>
          <cell r="D59">
            <v>17</v>
          </cell>
          <cell r="E59" t="str">
            <v>01</v>
          </cell>
          <cell r="F59">
            <v>35.9</v>
          </cell>
          <cell r="G59" t="str">
            <v>Local</v>
          </cell>
          <cell r="H59" t="str">
            <v>1 bed plus</v>
          </cell>
          <cell r="I59" t="str">
            <v>North</v>
          </cell>
          <cell r="K59">
            <v>200000</v>
          </cell>
          <cell r="L59">
            <v>7790233.333333333</v>
          </cell>
          <cell r="M59">
            <v>7990233.333333333</v>
          </cell>
        </row>
        <row r="60">
          <cell r="C60" t="str">
            <v>A1702</v>
          </cell>
          <cell r="D60">
            <v>17</v>
          </cell>
          <cell r="E60" t="str">
            <v>02</v>
          </cell>
          <cell r="F60">
            <v>39.76</v>
          </cell>
          <cell r="G60" t="str">
            <v>Local</v>
          </cell>
          <cell r="H60" t="str">
            <v>1 bed plus</v>
          </cell>
          <cell r="I60" t="str">
            <v>South</v>
          </cell>
          <cell r="J60" t="str">
            <v>SOLD</v>
          </cell>
          <cell r="K60">
            <v>200000</v>
          </cell>
          <cell r="L60">
            <v>8605473.1313131303</v>
          </cell>
          <cell r="M60">
            <v>8805473.1313131303</v>
          </cell>
        </row>
        <row r="61">
          <cell r="C61" t="str">
            <v>A1703</v>
          </cell>
          <cell r="D61">
            <v>17</v>
          </cell>
          <cell r="E61" t="str">
            <v>03</v>
          </cell>
          <cell r="F61">
            <v>76.14</v>
          </cell>
          <cell r="G61" t="str">
            <v>Local</v>
          </cell>
          <cell r="H61" t="str">
            <v>2 bed plus</v>
          </cell>
          <cell r="I61" t="str">
            <v>South</v>
          </cell>
          <cell r="K61">
            <v>300000</v>
          </cell>
          <cell r="L61">
            <v>16236982.424242424</v>
          </cell>
          <cell r="M61">
            <v>16536982.424242424</v>
          </cell>
        </row>
        <row r="62">
          <cell r="C62" t="str">
            <v>A1801</v>
          </cell>
          <cell r="D62">
            <v>18</v>
          </cell>
          <cell r="E62" t="str">
            <v>01</v>
          </cell>
          <cell r="F62">
            <v>78.39</v>
          </cell>
          <cell r="G62" t="str">
            <v>Local</v>
          </cell>
          <cell r="H62" t="str">
            <v>2 bed plus</v>
          </cell>
          <cell r="I62" t="str">
            <v>N/S</v>
          </cell>
          <cell r="J62" t="str">
            <v>SOLD</v>
          </cell>
          <cell r="K62">
            <v>300000</v>
          </cell>
          <cell r="L62">
            <v>19275933.333333332</v>
          </cell>
          <cell r="M62">
            <v>19575933.333333332</v>
          </cell>
        </row>
        <row r="63">
          <cell r="C63" t="str">
            <v>A1802</v>
          </cell>
          <cell r="D63">
            <v>18</v>
          </cell>
          <cell r="E63" t="str">
            <v>02</v>
          </cell>
          <cell r="F63">
            <v>76.14</v>
          </cell>
          <cell r="G63" t="str">
            <v>Local</v>
          </cell>
          <cell r="H63" t="str">
            <v>2 bed plus</v>
          </cell>
          <cell r="I63" t="str">
            <v xml:space="preserve">South </v>
          </cell>
          <cell r="K63">
            <v>300000</v>
          </cell>
          <cell r="L63">
            <v>16474631.515151516</v>
          </cell>
          <cell r="M63">
            <v>16774631.515151516</v>
          </cell>
        </row>
        <row r="64">
          <cell r="C64" t="str">
            <v>A1901</v>
          </cell>
          <cell r="D64">
            <v>19</v>
          </cell>
          <cell r="E64" t="str">
            <v>01</v>
          </cell>
          <cell r="F64">
            <v>78.39</v>
          </cell>
          <cell r="G64" t="str">
            <v>Foreign</v>
          </cell>
          <cell r="H64" t="str">
            <v>2 bed plus</v>
          </cell>
          <cell r="I64" t="str">
            <v>N/S</v>
          </cell>
          <cell r="K64">
            <v>300000</v>
          </cell>
          <cell r="L64">
            <v>18293954.848484848</v>
          </cell>
          <cell r="M64">
            <v>18593954.848484848</v>
          </cell>
        </row>
        <row r="65">
          <cell r="C65" t="str">
            <v>A1902</v>
          </cell>
          <cell r="D65">
            <v>19</v>
          </cell>
          <cell r="E65" t="str">
            <v>02</v>
          </cell>
          <cell r="F65">
            <v>76.14</v>
          </cell>
          <cell r="G65" t="str">
            <v>Foreign</v>
          </cell>
          <cell r="H65" t="str">
            <v>2 bed plus</v>
          </cell>
          <cell r="I65" t="str">
            <v xml:space="preserve">South </v>
          </cell>
          <cell r="K65">
            <v>300000</v>
          </cell>
          <cell r="L65">
            <v>16712280.606060607</v>
          </cell>
          <cell r="M65">
            <v>17012280.606060609</v>
          </cell>
        </row>
        <row r="66">
          <cell r="C66" t="str">
            <v>A2001</v>
          </cell>
          <cell r="D66">
            <v>20</v>
          </cell>
          <cell r="E66" t="str">
            <v>01</v>
          </cell>
          <cell r="F66">
            <v>66.239999999999995</v>
          </cell>
          <cell r="G66" t="str">
            <v>Foreign</v>
          </cell>
          <cell r="H66" t="str">
            <v>2 bed</v>
          </cell>
          <cell r="I66" t="str">
            <v>N/S</v>
          </cell>
          <cell r="K66">
            <v>300000</v>
          </cell>
          <cell r="L66">
            <v>14818349.898989897</v>
          </cell>
          <cell r="M66">
            <v>15118349.898989897</v>
          </cell>
        </row>
        <row r="67">
          <cell r="C67" t="str">
            <v>A2002</v>
          </cell>
          <cell r="D67">
            <v>20</v>
          </cell>
          <cell r="E67" t="str">
            <v>02</v>
          </cell>
          <cell r="F67">
            <v>76.14</v>
          </cell>
          <cell r="G67" t="str">
            <v>Foreign</v>
          </cell>
          <cell r="H67" t="str">
            <v>2 bed plus</v>
          </cell>
          <cell r="I67" t="str">
            <v>South</v>
          </cell>
          <cell r="K67">
            <v>300000</v>
          </cell>
          <cell r="L67">
            <v>16949929.696969695</v>
          </cell>
          <cell r="M67">
            <v>17249929.696969695</v>
          </cell>
        </row>
        <row r="68">
          <cell r="C68" t="str">
            <v>A2101</v>
          </cell>
          <cell r="D68">
            <v>21</v>
          </cell>
          <cell r="E68" t="str">
            <v>01</v>
          </cell>
          <cell r="F68">
            <v>97.67</v>
          </cell>
          <cell r="G68" t="str">
            <v>Local</v>
          </cell>
          <cell r="H68" t="str">
            <v>Family Suite</v>
          </cell>
          <cell r="I68" t="str">
            <v>N/S</v>
          </cell>
          <cell r="J68" t="str">
            <v>SOLD</v>
          </cell>
          <cell r="K68">
            <v>400000</v>
          </cell>
          <cell r="L68">
            <v>23095981.313131314</v>
          </cell>
          <cell r="M68">
            <v>23495981.313131314</v>
          </cell>
        </row>
        <row r="69">
          <cell r="C69" t="str">
            <v>A2102</v>
          </cell>
          <cell r="D69">
            <v>21</v>
          </cell>
          <cell r="E69" t="str">
            <v>02</v>
          </cell>
          <cell r="F69">
            <v>34.49</v>
          </cell>
          <cell r="G69" t="str">
            <v>Local</v>
          </cell>
          <cell r="H69" t="str">
            <v>1 bed plus</v>
          </cell>
          <cell r="I69" t="str">
            <v xml:space="preserve">South </v>
          </cell>
          <cell r="K69">
            <v>200000</v>
          </cell>
          <cell r="L69">
            <v>7871020.7070707073</v>
          </cell>
          <cell r="M69">
            <v>8071020.7070707073</v>
          </cell>
        </row>
        <row r="70">
          <cell r="C70" t="str">
            <v>A2201</v>
          </cell>
          <cell r="D70">
            <v>22</v>
          </cell>
          <cell r="E70" t="str">
            <v>01</v>
          </cell>
          <cell r="F70">
            <v>76.73</v>
          </cell>
          <cell r="G70" t="str">
            <v>Foreign</v>
          </cell>
          <cell r="H70" t="str">
            <v>2 bed</v>
          </cell>
          <cell r="I70" t="str">
            <v>N/S</v>
          </cell>
          <cell r="K70">
            <v>300000</v>
          </cell>
          <cell r="L70">
            <v>17611064.848484799</v>
          </cell>
          <cell r="M70">
            <v>17911064.848484799</v>
          </cell>
        </row>
        <row r="71">
          <cell r="C71" t="str">
            <v>A2202</v>
          </cell>
          <cell r="D71">
            <v>22</v>
          </cell>
          <cell r="E71" t="str">
            <v>02</v>
          </cell>
          <cell r="F71">
            <v>34.49</v>
          </cell>
          <cell r="G71" t="str">
            <v>Foreign</v>
          </cell>
          <cell r="H71" t="str">
            <v>1 bed plus</v>
          </cell>
          <cell r="I71" t="str">
            <v xml:space="preserve">South </v>
          </cell>
          <cell r="K71">
            <v>200000</v>
          </cell>
          <cell r="L71">
            <v>7978671.3131313128</v>
          </cell>
          <cell r="M71">
            <v>8178671.3131313128</v>
          </cell>
        </row>
        <row r="72">
          <cell r="C72" t="str">
            <v>A2301</v>
          </cell>
          <cell r="D72">
            <v>23</v>
          </cell>
          <cell r="E72" t="str">
            <v>01</v>
          </cell>
          <cell r="F72">
            <v>82.81</v>
          </cell>
          <cell r="G72" t="str">
            <v>Local</v>
          </cell>
          <cell r="H72" t="str">
            <v>2 bed plus</v>
          </cell>
          <cell r="I72" t="str">
            <v xml:space="preserve">South </v>
          </cell>
          <cell r="J72" t="str">
            <v>SOLD</v>
          </cell>
          <cell r="K72">
            <v>300000</v>
          </cell>
          <cell r="L72">
            <v>20236909.393939395</v>
          </cell>
          <cell r="M72">
            <v>20536909.393939395</v>
          </cell>
        </row>
      </sheetData>
      <sheetData sheetId="4" refreshError="1">
        <row r="4">
          <cell r="C4" t="str">
            <v>B0201</v>
          </cell>
          <cell r="D4">
            <v>2</v>
          </cell>
          <cell r="E4" t="str">
            <v>01</v>
          </cell>
          <cell r="F4">
            <v>51.190000000000005</v>
          </cell>
          <cell r="G4" t="str">
            <v>Local</v>
          </cell>
          <cell r="H4" t="str">
            <v>2 bed</v>
          </cell>
          <cell r="I4" t="str">
            <v xml:space="preserve">North </v>
          </cell>
          <cell r="K4">
            <v>300000</v>
          </cell>
          <cell r="L4">
            <v>8229700</v>
          </cell>
          <cell r="M4">
            <v>8529700</v>
          </cell>
        </row>
        <row r="5">
          <cell r="C5" t="str">
            <v>B0202</v>
          </cell>
          <cell r="D5">
            <v>2</v>
          </cell>
          <cell r="E5" t="str">
            <v>02</v>
          </cell>
          <cell r="F5">
            <v>53.980000000000004</v>
          </cell>
          <cell r="G5" t="str">
            <v>Local</v>
          </cell>
          <cell r="H5" t="str">
            <v>2 bed</v>
          </cell>
          <cell r="I5" t="str">
            <v xml:space="preserve">South </v>
          </cell>
          <cell r="J5" t="str">
            <v>SOLD</v>
          </cell>
          <cell r="K5">
            <v>300000</v>
          </cell>
          <cell r="L5">
            <v>8229700.0000000009</v>
          </cell>
          <cell r="M5">
            <v>8529700</v>
          </cell>
        </row>
        <row r="6">
          <cell r="C6" t="str">
            <v>B0203</v>
          </cell>
          <cell r="D6">
            <v>2</v>
          </cell>
          <cell r="E6" t="str">
            <v>03</v>
          </cell>
          <cell r="F6">
            <v>43.5</v>
          </cell>
          <cell r="G6" t="str">
            <v>Local</v>
          </cell>
          <cell r="H6" t="str">
            <v>1 bed plus</v>
          </cell>
          <cell r="I6" t="str">
            <v xml:space="preserve">South </v>
          </cell>
          <cell r="K6">
            <v>200000</v>
          </cell>
          <cell r="L6">
            <v>7164222.2222222229</v>
          </cell>
          <cell r="M6">
            <v>7364222.2222222229</v>
          </cell>
        </row>
        <row r="7">
          <cell r="C7" t="str">
            <v>B0204</v>
          </cell>
          <cell r="D7">
            <v>2</v>
          </cell>
          <cell r="E7" t="str">
            <v>04</v>
          </cell>
          <cell r="F7">
            <v>41.150000000000006</v>
          </cell>
          <cell r="G7" t="str">
            <v>Local</v>
          </cell>
          <cell r="H7" t="str">
            <v>1 bed plus</v>
          </cell>
          <cell r="I7" t="str">
            <v xml:space="preserve">South </v>
          </cell>
          <cell r="K7">
            <v>200000</v>
          </cell>
          <cell r="L7">
            <v>6782810.1010101028</v>
          </cell>
          <cell r="M7">
            <v>6982810.1010101028</v>
          </cell>
        </row>
        <row r="8">
          <cell r="C8" t="str">
            <v>B0205</v>
          </cell>
          <cell r="D8">
            <v>2</v>
          </cell>
          <cell r="E8" t="str">
            <v>05</v>
          </cell>
          <cell r="F8">
            <v>43.26</v>
          </cell>
          <cell r="G8" t="str">
            <v>Local</v>
          </cell>
          <cell r="H8" t="str">
            <v>1 bed plus</v>
          </cell>
          <cell r="I8" t="str">
            <v xml:space="preserve">South </v>
          </cell>
          <cell r="K8">
            <v>200000</v>
          </cell>
          <cell r="L8">
            <v>7125269.4949494945</v>
          </cell>
          <cell r="M8">
            <v>7325269.4949494945</v>
          </cell>
        </row>
        <row r="9">
          <cell r="C9" t="str">
            <v>B0206</v>
          </cell>
          <cell r="D9">
            <v>2</v>
          </cell>
          <cell r="E9" t="str">
            <v>06</v>
          </cell>
          <cell r="F9">
            <v>43.17</v>
          </cell>
          <cell r="G9" t="str">
            <v>Local</v>
          </cell>
          <cell r="H9" t="str">
            <v>1 bed plus</v>
          </cell>
          <cell r="I9" t="str">
            <v xml:space="preserve">South </v>
          </cell>
          <cell r="K9">
            <v>200000</v>
          </cell>
          <cell r="L9">
            <v>7110662.2222222229</v>
          </cell>
          <cell r="M9">
            <v>7310662.2222222229</v>
          </cell>
        </row>
        <row r="10">
          <cell r="C10" t="str">
            <v>B0207</v>
          </cell>
          <cell r="D10">
            <v>2</v>
          </cell>
          <cell r="E10" t="str">
            <v>07</v>
          </cell>
          <cell r="F10">
            <v>43.7</v>
          </cell>
          <cell r="G10" t="str">
            <v>Local</v>
          </cell>
          <cell r="H10" t="str">
            <v>1 bed plus</v>
          </cell>
          <cell r="I10" t="str">
            <v xml:space="preserve">South </v>
          </cell>
          <cell r="K10">
            <v>200000</v>
          </cell>
          <cell r="L10">
            <v>7196682.8282828284</v>
          </cell>
          <cell r="M10">
            <v>7396682.8282828284</v>
          </cell>
        </row>
        <row r="11">
          <cell r="C11" t="str">
            <v>B0208</v>
          </cell>
          <cell r="D11">
            <v>2</v>
          </cell>
          <cell r="E11" t="str">
            <v>08</v>
          </cell>
          <cell r="F11">
            <v>43.7</v>
          </cell>
          <cell r="G11" t="str">
            <v>Local</v>
          </cell>
          <cell r="H11" t="str">
            <v>1 bed plus</v>
          </cell>
          <cell r="I11" t="str">
            <v xml:space="preserve">North </v>
          </cell>
          <cell r="K11">
            <v>200000</v>
          </cell>
          <cell r="L11">
            <v>7248703.0303030303</v>
          </cell>
          <cell r="M11">
            <v>7448703.0303030303</v>
          </cell>
        </row>
        <row r="12">
          <cell r="C12" t="str">
            <v>B0209</v>
          </cell>
          <cell r="D12">
            <v>2</v>
          </cell>
          <cell r="E12" t="str">
            <v>09</v>
          </cell>
          <cell r="F12">
            <v>42.59</v>
          </cell>
          <cell r="G12" t="str">
            <v>Local</v>
          </cell>
          <cell r="H12" t="str">
            <v>1 bed plus</v>
          </cell>
          <cell r="I12" t="str">
            <v xml:space="preserve">North </v>
          </cell>
          <cell r="K12">
            <v>200000</v>
          </cell>
          <cell r="L12">
            <v>7068546.6666666679</v>
          </cell>
          <cell r="M12">
            <v>7268546.6666666679</v>
          </cell>
        </row>
        <row r="13">
          <cell r="C13" t="str">
            <v>B0210</v>
          </cell>
          <cell r="D13">
            <v>2</v>
          </cell>
          <cell r="E13" t="str">
            <v>10</v>
          </cell>
          <cell r="F13">
            <v>42.5</v>
          </cell>
          <cell r="G13" t="str">
            <v>Local</v>
          </cell>
          <cell r="H13" t="str">
            <v>1 bed plus</v>
          </cell>
          <cell r="I13" t="str">
            <v xml:space="preserve">North </v>
          </cell>
          <cell r="K13">
            <v>200000</v>
          </cell>
          <cell r="L13">
            <v>7053939.3939393945</v>
          </cell>
          <cell r="M13">
            <v>7253939.3939393945</v>
          </cell>
        </row>
        <row r="14">
          <cell r="C14" t="str">
            <v>B0211</v>
          </cell>
          <cell r="D14">
            <v>2</v>
          </cell>
          <cell r="E14" t="str">
            <v>11</v>
          </cell>
          <cell r="F14">
            <v>43.38</v>
          </cell>
          <cell r="G14" t="str">
            <v>Local</v>
          </cell>
          <cell r="H14" t="str">
            <v>1 bed plus</v>
          </cell>
          <cell r="I14" t="str">
            <v xml:space="preserve">North </v>
          </cell>
          <cell r="K14">
            <v>200000</v>
          </cell>
          <cell r="L14">
            <v>7196766.0606060615</v>
          </cell>
          <cell r="M14">
            <v>7396766.0606060615</v>
          </cell>
        </row>
        <row r="15">
          <cell r="C15" t="str">
            <v>B0212</v>
          </cell>
          <cell r="D15">
            <v>2</v>
          </cell>
          <cell r="E15" t="str">
            <v>12</v>
          </cell>
          <cell r="F15">
            <v>30.26</v>
          </cell>
          <cell r="G15" t="str">
            <v>Local</v>
          </cell>
          <cell r="H15" t="str">
            <v>1 bed</v>
          </cell>
          <cell r="I15" t="str">
            <v xml:space="preserve">North </v>
          </cell>
          <cell r="K15">
            <v>200000</v>
          </cell>
          <cell r="L15">
            <v>5067350.3030303037</v>
          </cell>
          <cell r="M15">
            <v>5267350.3030303037</v>
          </cell>
        </row>
        <row r="16">
          <cell r="C16" t="str">
            <v>B0301</v>
          </cell>
          <cell r="D16">
            <v>3</v>
          </cell>
          <cell r="E16" t="str">
            <v>01</v>
          </cell>
          <cell r="F16">
            <v>51.190000000000005</v>
          </cell>
          <cell r="G16" t="str">
            <v>Local</v>
          </cell>
          <cell r="H16" t="str">
            <v>2 bed</v>
          </cell>
          <cell r="I16" t="str">
            <v xml:space="preserve">North </v>
          </cell>
          <cell r="J16" t="str">
            <v>SOLD</v>
          </cell>
          <cell r="K16">
            <v>300000</v>
          </cell>
          <cell r="L16">
            <v>8570869.2929292917</v>
          </cell>
          <cell r="M16">
            <v>8870869.2929292917</v>
          </cell>
        </row>
        <row r="17">
          <cell r="C17" t="str">
            <v>B0302</v>
          </cell>
          <cell r="D17">
            <v>3</v>
          </cell>
          <cell r="E17" t="str">
            <v>02</v>
          </cell>
          <cell r="F17">
            <v>53.980000000000004</v>
          </cell>
          <cell r="G17" t="str">
            <v>Local</v>
          </cell>
          <cell r="H17" t="str">
            <v>2 bed</v>
          </cell>
          <cell r="I17" t="str">
            <v xml:space="preserve">South </v>
          </cell>
          <cell r="K17">
            <v>300000</v>
          </cell>
          <cell r="L17">
            <v>8977480</v>
          </cell>
          <cell r="M17">
            <v>9277480</v>
          </cell>
        </row>
        <row r="18">
          <cell r="C18" t="str">
            <v>B0303</v>
          </cell>
          <cell r="D18">
            <v>3</v>
          </cell>
          <cell r="E18" t="str">
            <v>03</v>
          </cell>
          <cell r="F18">
            <v>43.5</v>
          </cell>
          <cell r="G18" t="str">
            <v>Local</v>
          </cell>
          <cell r="H18" t="str">
            <v>1 bed plus</v>
          </cell>
          <cell r="I18" t="str">
            <v xml:space="preserve">South </v>
          </cell>
          <cell r="K18">
            <v>200000</v>
          </cell>
          <cell r="L18">
            <v>7254737.3737373734</v>
          </cell>
          <cell r="M18">
            <v>7454737.3737373734</v>
          </cell>
        </row>
        <row r="19">
          <cell r="C19" t="str">
            <v>B0304</v>
          </cell>
          <cell r="D19">
            <v>3</v>
          </cell>
          <cell r="E19" t="str">
            <v>04</v>
          </cell>
          <cell r="F19">
            <v>41.150000000000006</v>
          </cell>
          <cell r="G19" t="str">
            <v>Local</v>
          </cell>
          <cell r="H19" t="str">
            <v>1 bed plus</v>
          </cell>
          <cell r="I19" t="str">
            <v xml:space="preserve">South </v>
          </cell>
          <cell r="K19">
            <v>200000</v>
          </cell>
          <cell r="L19">
            <v>6868435.3535353551</v>
          </cell>
          <cell r="M19">
            <v>7068435.3535353551</v>
          </cell>
        </row>
        <row r="20">
          <cell r="C20" t="str">
            <v>B0305</v>
          </cell>
          <cell r="D20">
            <v>3</v>
          </cell>
          <cell r="E20" t="str">
            <v>05</v>
          </cell>
          <cell r="F20">
            <v>43.26</v>
          </cell>
          <cell r="G20" t="str">
            <v>Local</v>
          </cell>
          <cell r="H20" t="str">
            <v>1 bed plus</v>
          </cell>
          <cell r="I20" t="str">
            <v xml:space="preserve">South </v>
          </cell>
          <cell r="K20">
            <v>200000</v>
          </cell>
          <cell r="L20">
            <v>7215285.2525252523</v>
          </cell>
          <cell r="M20">
            <v>7415285.2525252523</v>
          </cell>
        </row>
        <row r="21">
          <cell r="C21" t="str">
            <v>B0306</v>
          </cell>
          <cell r="D21">
            <v>3</v>
          </cell>
          <cell r="E21" t="str">
            <v>06</v>
          </cell>
          <cell r="F21">
            <v>43.17</v>
          </cell>
          <cell r="G21" t="str">
            <v>Local</v>
          </cell>
          <cell r="H21" t="str">
            <v>1 bed plus</v>
          </cell>
          <cell r="I21" t="str">
            <v xml:space="preserve">South </v>
          </cell>
          <cell r="K21">
            <v>200000</v>
          </cell>
          <cell r="L21">
            <v>7200490.7070707073</v>
          </cell>
          <cell r="M21">
            <v>7400490.7070707073</v>
          </cell>
        </row>
        <row r="22">
          <cell r="C22" t="str">
            <v>B0307</v>
          </cell>
          <cell r="D22">
            <v>3</v>
          </cell>
          <cell r="E22" t="str">
            <v>07</v>
          </cell>
          <cell r="F22">
            <v>43.7</v>
          </cell>
          <cell r="G22" t="str">
            <v>Local</v>
          </cell>
          <cell r="H22" t="str">
            <v>1 bed plus</v>
          </cell>
          <cell r="I22" t="str">
            <v xml:space="preserve">South </v>
          </cell>
          <cell r="K22">
            <v>200000</v>
          </cell>
          <cell r="L22">
            <v>7287614.1414141422</v>
          </cell>
          <cell r="M22">
            <v>7487614.1414141422</v>
          </cell>
        </row>
        <row r="23">
          <cell r="C23" t="str">
            <v>B0308</v>
          </cell>
          <cell r="D23">
            <v>3</v>
          </cell>
          <cell r="E23" t="str">
            <v>08</v>
          </cell>
          <cell r="F23">
            <v>43.7</v>
          </cell>
          <cell r="G23" t="str">
            <v>Local</v>
          </cell>
          <cell r="H23" t="str">
            <v>1 bed plus</v>
          </cell>
          <cell r="I23" t="str">
            <v xml:space="preserve">North </v>
          </cell>
          <cell r="K23">
            <v>200000</v>
          </cell>
          <cell r="L23">
            <v>7339634.343434344</v>
          </cell>
          <cell r="M23">
            <v>7539634.343434344</v>
          </cell>
        </row>
        <row r="24">
          <cell r="C24" t="str">
            <v>B0309</v>
          </cell>
          <cell r="D24">
            <v>3</v>
          </cell>
          <cell r="E24" t="str">
            <v>09</v>
          </cell>
          <cell r="F24">
            <v>42.59</v>
          </cell>
          <cell r="G24" t="str">
            <v>Local</v>
          </cell>
          <cell r="H24" t="str">
            <v>1 bed plus</v>
          </cell>
          <cell r="I24" t="str">
            <v xml:space="preserve">North </v>
          </cell>
          <cell r="K24">
            <v>200000</v>
          </cell>
          <cell r="L24">
            <v>7157168.2828282835</v>
          </cell>
          <cell r="M24">
            <v>7357168.2828282835</v>
          </cell>
        </row>
        <row r="25">
          <cell r="C25" t="str">
            <v>B0310</v>
          </cell>
          <cell r="D25">
            <v>3</v>
          </cell>
          <cell r="E25" t="str">
            <v>10</v>
          </cell>
          <cell r="F25">
            <v>42.5</v>
          </cell>
          <cell r="G25" t="str">
            <v>Local</v>
          </cell>
          <cell r="H25" t="str">
            <v>1 bed plus</v>
          </cell>
          <cell r="I25" t="str">
            <v xml:space="preserve">North </v>
          </cell>
          <cell r="K25">
            <v>200000</v>
          </cell>
          <cell r="L25">
            <v>7142373.7373737367</v>
          </cell>
          <cell r="M25">
            <v>7342373.7373737367</v>
          </cell>
        </row>
        <row r="26">
          <cell r="C26" t="str">
            <v>B0311</v>
          </cell>
          <cell r="D26">
            <v>3</v>
          </cell>
          <cell r="E26" t="str">
            <v>11</v>
          </cell>
          <cell r="F26">
            <v>43.38</v>
          </cell>
          <cell r="G26" t="str">
            <v>Local</v>
          </cell>
          <cell r="H26" t="str">
            <v>1 bed plus</v>
          </cell>
          <cell r="I26" t="str">
            <v xml:space="preserve">North </v>
          </cell>
          <cell r="K26">
            <v>200000</v>
          </cell>
          <cell r="L26">
            <v>7287031.5151515156</v>
          </cell>
          <cell r="M26">
            <v>7487031.5151515156</v>
          </cell>
        </row>
        <row r="27">
          <cell r="C27" t="str">
            <v>B0312</v>
          </cell>
          <cell r="D27">
            <v>3</v>
          </cell>
          <cell r="E27" t="str">
            <v>12</v>
          </cell>
          <cell r="F27">
            <v>30.26</v>
          </cell>
          <cell r="G27" t="str">
            <v>Local</v>
          </cell>
          <cell r="H27" t="str">
            <v>1 bed</v>
          </cell>
          <cell r="I27" t="str">
            <v xml:space="preserve">North </v>
          </cell>
          <cell r="K27">
            <v>200000</v>
          </cell>
          <cell r="L27">
            <v>5130315.555555556</v>
          </cell>
          <cell r="M27">
            <v>5330315.555555556</v>
          </cell>
        </row>
        <row r="28">
          <cell r="C28" t="str">
            <v>B0401</v>
          </cell>
          <cell r="D28">
            <v>4</v>
          </cell>
          <cell r="E28" t="str">
            <v>01</v>
          </cell>
          <cell r="F28">
            <v>51.190000000000005</v>
          </cell>
          <cell r="G28" t="str">
            <v>Local</v>
          </cell>
          <cell r="H28" t="str">
            <v>2 bed</v>
          </cell>
          <cell r="I28" t="str">
            <v xml:space="preserve">North </v>
          </cell>
          <cell r="J28" t="str">
            <v>SOLD</v>
          </cell>
          <cell r="K28">
            <v>300000</v>
          </cell>
          <cell r="L28">
            <v>8570869.2929292917</v>
          </cell>
          <cell r="M28">
            <v>8870869.2929292917</v>
          </cell>
        </row>
        <row r="29">
          <cell r="C29" t="str">
            <v>B0402</v>
          </cell>
          <cell r="D29">
            <v>4</v>
          </cell>
          <cell r="E29" t="str">
            <v>02</v>
          </cell>
          <cell r="F29">
            <v>53.980000000000004</v>
          </cell>
          <cell r="G29" t="str">
            <v>Local</v>
          </cell>
          <cell r="H29" t="str">
            <v>2 bed</v>
          </cell>
          <cell r="I29" t="str">
            <v xml:space="preserve">South </v>
          </cell>
          <cell r="K29">
            <v>300000</v>
          </cell>
          <cell r="L29">
            <v>9089802.0202020202</v>
          </cell>
          <cell r="M29">
            <v>9389802.0202020202</v>
          </cell>
        </row>
        <row r="30">
          <cell r="C30" t="str">
            <v>B0403</v>
          </cell>
          <cell r="D30">
            <v>4</v>
          </cell>
          <cell r="E30" t="str">
            <v>03</v>
          </cell>
          <cell r="F30">
            <v>43.5</v>
          </cell>
          <cell r="G30" t="str">
            <v>Local</v>
          </cell>
          <cell r="H30" t="str">
            <v>1 bed plus</v>
          </cell>
          <cell r="I30" t="str">
            <v xml:space="preserve">South </v>
          </cell>
          <cell r="K30">
            <v>200000</v>
          </cell>
          <cell r="L30">
            <v>7345252.5252525248</v>
          </cell>
          <cell r="M30">
            <v>7545252.5252525248</v>
          </cell>
        </row>
        <row r="31">
          <cell r="C31" t="str">
            <v>B0404</v>
          </cell>
          <cell r="D31">
            <v>4</v>
          </cell>
          <cell r="E31" t="str">
            <v>04</v>
          </cell>
          <cell r="F31">
            <v>41.150000000000006</v>
          </cell>
          <cell r="G31" t="str">
            <v>Local</v>
          </cell>
          <cell r="H31" t="str">
            <v>1 bed plus</v>
          </cell>
          <cell r="I31" t="str">
            <v xml:space="preserve">South </v>
          </cell>
          <cell r="K31">
            <v>200000</v>
          </cell>
          <cell r="L31">
            <v>6954060.6060606064</v>
          </cell>
          <cell r="M31">
            <v>7154060.6060606064</v>
          </cell>
        </row>
        <row r="32">
          <cell r="C32" t="str">
            <v>B0405</v>
          </cell>
          <cell r="D32">
            <v>4</v>
          </cell>
          <cell r="E32" t="str">
            <v>05</v>
          </cell>
          <cell r="F32">
            <v>43.26</v>
          </cell>
          <cell r="G32" t="str">
            <v>Local</v>
          </cell>
          <cell r="H32" t="str">
            <v>1 bed plus</v>
          </cell>
          <cell r="I32" t="str">
            <v xml:space="preserve">South </v>
          </cell>
          <cell r="K32">
            <v>200000</v>
          </cell>
          <cell r="L32">
            <v>7305301.0101010101</v>
          </cell>
          <cell r="M32">
            <v>7505301.0101010101</v>
          </cell>
        </row>
        <row r="33">
          <cell r="C33" t="str">
            <v>B0406</v>
          </cell>
          <cell r="D33">
            <v>4</v>
          </cell>
          <cell r="E33" t="str">
            <v>06</v>
          </cell>
          <cell r="F33">
            <v>43.17</v>
          </cell>
          <cell r="G33" t="str">
            <v>Local</v>
          </cell>
          <cell r="H33" t="str">
            <v>1 bed plus</v>
          </cell>
          <cell r="I33" t="str">
            <v xml:space="preserve">South </v>
          </cell>
          <cell r="K33">
            <v>200000</v>
          </cell>
          <cell r="L33">
            <v>7290319.1919191917</v>
          </cell>
          <cell r="M33">
            <v>7490319.1919191917</v>
          </cell>
        </row>
        <row r="34">
          <cell r="C34" t="str">
            <v>B0407</v>
          </cell>
          <cell r="D34">
            <v>4</v>
          </cell>
          <cell r="E34" t="str">
            <v>07</v>
          </cell>
          <cell r="F34">
            <v>43.7</v>
          </cell>
          <cell r="G34" t="str">
            <v>Local</v>
          </cell>
          <cell r="H34" t="str">
            <v>1 bed plus</v>
          </cell>
          <cell r="I34" t="str">
            <v xml:space="preserve">South </v>
          </cell>
          <cell r="K34">
            <v>200000</v>
          </cell>
          <cell r="L34">
            <v>7378545.4545454541</v>
          </cell>
          <cell r="M34">
            <v>7578545.4545454541</v>
          </cell>
        </row>
        <row r="35">
          <cell r="C35" t="str">
            <v>B0408</v>
          </cell>
          <cell r="D35">
            <v>4</v>
          </cell>
          <cell r="E35" t="str">
            <v>08</v>
          </cell>
          <cell r="F35">
            <v>43.7</v>
          </cell>
          <cell r="G35" t="str">
            <v>Local</v>
          </cell>
          <cell r="H35" t="str">
            <v>1 bed plus</v>
          </cell>
          <cell r="I35" t="str">
            <v xml:space="preserve">North </v>
          </cell>
          <cell r="K35">
            <v>200000</v>
          </cell>
          <cell r="L35">
            <v>7430565.656565656</v>
          </cell>
          <cell r="M35">
            <v>7630565.656565656</v>
          </cell>
        </row>
        <row r="36">
          <cell r="C36" t="str">
            <v>B0409</v>
          </cell>
          <cell r="D36">
            <v>4</v>
          </cell>
          <cell r="E36" t="str">
            <v>09</v>
          </cell>
          <cell r="F36">
            <v>42.59</v>
          </cell>
          <cell r="G36" t="str">
            <v>Local</v>
          </cell>
          <cell r="H36" t="str">
            <v>1 bed plus</v>
          </cell>
          <cell r="I36" t="str">
            <v xml:space="preserve">North </v>
          </cell>
          <cell r="K36">
            <v>200000</v>
          </cell>
          <cell r="L36">
            <v>7245789.8989898991</v>
          </cell>
          <cell r="M36">
            <v>7445789.8989898991</v>
          </cell>
        </row>
        <row r="37">
          <cell r="C37" t="str">
            <v>B0410</v>
          </cell>
          <cell r="D37">
            <v>4</v>
          </cell>
          <cell r="E37" t="str">
            <v>10</v>
          </cell>
          <cell r="F37">
            <v>42.5</v>
          </cell>
          <cell r="G37" t="str">
            <v>Local</v>
          </cell>
          <cell r="H37" t="str">
            <v>1 bed plus</v>
          </cell>
          <cell r="I37" t="str">
            <v xml:space="preserve">North </v>
          </cell>
          <cell r="K37">
            <v>200000</v>
          </cell>
          <cell r="L37">
            <v>7230808.0808080807</v>
          </cell>
          <cell r="M37">
            <v>7430808.0808080807</v>
          </cell>
        </row>
        <row r="38">
          <cell r="C38" t="str">
            <v>B0411</v>
          </cell>
          <cell r="D38">
            <v>4</v>
          </cell>
          <cell r="E38" t="str">
            <v>11</v>
          </cell>
          <cell r="F38">
            <v>43.38</v>
          </cell>
          <cell r="G38" t="str">
            <v>Local</v>
          </cell>
          <cell r="H38" t="str">
            <v>1 bed plus</v>
          </cell>
          <cell r="I38" t="str">
            <v xml:space="preserve">North </v>
          </cell>
          <cell r="K38">
            <v>200000</v>
          </cell>
          <cell r="L38">
            <v>7377296.9696969697</v>
          </cell>
          <cell r="M38">
            <v>7577296.9696969697</v>
          </cell>
        </row>
        <row r="39">
          <cell r="C39" t="str">
            <v>B0412</v>
          </cell>
          <cell r="D39">
            <v>4</v>
          </cell>
          <cell r="E39" t="str">
            <v>12</v>
          </cell>
          <cell r="F39">
            <v>30.26</v>
          </cell>
          <cell r="G39" t="str">
            <v>Local</v>
          </cell>
          <cell r="H39" t="str">
            <v>1 bed</v>
          </cell>
          <cell r="I39" t="str">
            <v xml:space="preserve">North </v>
          </cell>
          <cell r="K39">
            <v>200000</v>
          </cell>
          <cell r="L39">
            <v>5193280.8080808083</v>
          </cell>
          <cell r="M39">
            <v>5393280.8080808083</v>
          </cell>
        </row>
        <row r="40">
          <cell r="C40" t="str">
            <v>B0501</v>
          </cell>
          <cell r="D40">
            <v>5</v>
          </cell>
          <cell r="E40" t="str">
            <v>01</v>
          </cell>
          <cell r="F40">
            <v>51.190000000000005</v>
          </cell>
          <cell r="G40" t="str">
            <v>Local</v>
          </cell>
          <cell r="H40" t="str">
            <v>2 bed</v>
          </cell>
          <cell r="I40" t="str">
            <v xml:space="preserve">North </v>
          </cell>
          <cell r="J40" t="str">
            <v>SOLD</v>
          </cell>
          <cell r="K40">
            <v>300000</v>
          </cell>
          <cell r="L40">
            <v>8856730.7070707083</v>
          </cell>
          <cell r="M40">
            <v>9156730.7070707083</v>
          </cell>
        </row>
        <row r="41">
          <cell r="C41" t="str">
            <v>B0502</v>
          </cell>
          <cell r="D41">
            <v>5</v>
          </cell>
          <cell r="E41" t="str">
            <v>02</v>
          </cell>
          <cell r="F41">
            <v>53.980000000000004</v>
          </cell>
          <cell r="G41" t="str">
            <v>Local</v>
          </cell>
          <cell r="H41" t="str">
            <v>2 bed</v>
          </cell>
          <cell r="I41" t="str">
            <v xml:space="preserve">South </v>
          </cell>
          <cell r="K41">
            <v>300000</v>
          </cell>
          <cell r="L41">
            <v>9202124.0404040404</v>
          </cell>
          <cell r="M41">
            <v>9502124.0404040404</v>
          </cell>
        </row>
        <row r="42">
          <cell r="C42" t="str">
            <v>B0503</v>
          </cell>
          <cell r="D42">
            <v>5</v>
          </cell>
          <cell r="E42" t="str">
            <v>03</v>
          </cell>
          <cell r="F42">
            <v>43.5</v>
          </cell>
          <cell r="G42" t="str">
            <v>Local</v>
          </cell>
          <cell r="H42" t="str">
            <v>1 bed plus</v>
          </cell>
          <cell r="I42" t="str">
            <v xml:space="preserve">South </v>
          </cell>
          <cell r="K42">
            <v>200000</v>
          </cell>
          <cell r="L42">
            <v>7435767.6767676771</v>
          </cell>
          <cell r="M42">
            <v>7635767.6767676771</v>
          </cell>
        </row>
        <row r="43">
          <cell r="C43" t="str">
            <v>B0504</v>
          </cell>
          <cell r="D43">
            <v>5</v>
          </cell>
          <cell r="E43" t="str">
            <v>04</v>
          </cell>
          <cell r="F43">
            <v>41.150000000000006</v>
          </cell>
          <cell r="G43" t="str">
            <v>Local</v>
          </cell>
          <cell r="H43" t="str">
            <v>1 bed plus</v>
          </cell>
          <cell r="I43" t="str">
            <v xml:space="preserve">South </v>
          </cell>
          <cell r="K43">
            <v>200000</v>
          </cell>
          <cell r="L43">
            <v>7039685.8585858587</v>
          </cell>
          <cell r="M43">
            <v>7239685.8585858587</v>
          </cell>
        </row>
        <row r="44">
          <cell r="C44" t="str">
            <v>B0505</v>
          </cell>
          <cell r="D44">
            <v>5</v>
          </cell>
          <cell r="E44" t="str">
            <v>05</v>
          </cell>
          <cell r="F44">
            <v>43.26</v>
          </cell>
          <cell r="G44" t="str">
            <v>Local</v>
          </cell>
          <cell r="H44" t="str">
            <v>1 bed plus</v>
          </cell>
          <cell r="I44" t="str">
            <v xml:space="preserve">South </v>
          </cell>
          <cell r="K44">
            <v>200000</v>
          </cell>
          <cell r="L44">
            <v>7395316.7676767679</v>
          </cell>
          <cell r="M44">
            <v>7595316.7676767679</v>
          </cell>
        </row>
        <row r="45">
          <cell r="C45" t="str">
            <v>B0506</v>
          </cell>
          <cell r="D45">
            <v>5</v>
          </cell>
          <cell r="E45" t="str">
            <v>06</v>
          </cell>
          <cell r="F45">
            <v>43.17</v>
          </cell>
          <cell r="G45" t="str">
            <v>Local</v>
          </cell>
          <cell r="H45" t="str">
            <v>1 bed plus</v>
          </cell>
          <cell r="I45" t="str">
            <v xml:space="preserve">South </v>
          </cell>
          <cell r="K45">
            <v>200000</v>
          </cell>
          <cell r="L45">
            <v>7380147.6767676771</v>
          </cell>
          <cell r="M45">
            <v>7580147.6767676771</v>
          </cell>
        </row>
        <row r="46">
          <cell r="C46" t="str">
            <v>B0507</v>
          </cell>
          <cell r="D46">
            <v>5</v>
          </cell>
          <cell r="E46" t="str">
            <v>07</v>
          </cell>
          <cell r="F46">
            <v>43.7</v>
          </cell>
          <cell r="G46" t="str">
            <v>Local</v>
          </cell>
          <cell r="H46" t="str">
            <v>1 bed plus</v>
          </cell>
          <cell r="I46" t="str">
            <v xml:space="preserve">South </v>
          </cell>
          <cell r="K46">
            <v>200000</v>
          </cell>
          <cell r="L46">
            <v>7469476.7676767679</v>
          </cell>
          <cell r="M46">
            <v>7669476.7676767679</v>
          </cell>
        </row>
        <row r="47">
          <cell r="C47" t="str">
            <v>B0508</v>
          </cell>
          <cell r="D47">
            <v>5</v>
          </cell>
          <cell r="E47" t="str">
            <v>08</v>
          </cell>
          <cell r="F47">
            <v>43.7</v>
          </cell>
          <cell r="G47" t="str">
            <v>Local</v>
          </cell>
          <cell r="H47" t="str">
            <v>1 bed plus</v>
          </cell>
          <cell r="I47" t="str">
            <v xml:space="preserve">North </v>
          </cell>
          <cell r="K47">
            <v>200000</v>
          </cell>
          <cell r="L47">
            <v>7594325.2525252523</v>
          </cell>
          <cell r="M47">
            <v>7794325.2525252523</v>
          </cell>
        </row>
        <row r="48">
          <cell r="C48" t="str">
            <v>B0509</v>
          </cell>
          <cell r="D48">
            <v>5</v>
          </cell>
          <cell r="E48" t="str">
            <v>09</v>
          </cell>
          <cell r="F48">
            <v>42.59</v>
          </cell>
          <cell r="G48" t="str">
            <v>Local</v>
          </cell>
          <cell r="H48" t="str">
            <v>1 bed plus</v>
          </cell>
          <cell r="I48" t="str">
            <v xml:space="preserve">North </v>
          </cell>
          <cell r="K48">
            <v>200000</v>
          </cell>
          <cell r="L48">
            <v>7407239.7979797991</v>
          </cell>
          <cell r="M48">
            <v>7607239.7979797991</v>
          </cell>
        </row>
        <row r="49">
          <cell r="C49" t="str">
            <v>B0510</v>
          </cell>
          <cell r="D49">
            <v>5</v>
          </cell>
          <cell r="E49" t="str">
            <v>10</v>
          </cell>
          <cell r="F49">
            <v>42.5</v>
          </cell>
          <cell r="G49" t="str">
            <v>Local</v>
          </cell>
          <cell r="H49" t="str">
            <v>1 bed plus</v>
          </cell>
          <cell r="I49" t="str">
            <v xml:space="preserve">North </v>
          </cell>
          <cell r="K49">
            <v>200000</v>
          </cell>
          <cell r="L49">
            <v>7392070.7070707073</v>
          </cell>
          <cell r="M49">
            <v>7592070.7070707073</v>
          </cell>
        </row>
        <row r="50">
          <cell r="C50" t="str">
            <v>B0511</v>
          </cell>
          <cell r="D50">
            <v>5</v>
          </cell>
          <cell r="E50" t="str">
            <v>11</v>
          </cell>
          <cell r="F50">
            <v>43.38</v>
          </cell>
          <cell r="G50" t="str">
            <v>Local</v>
          </cell>
          <cell r="H50" t="str">
            <v>1 bed plus</v>
          </cell>
          <cell r="I50" t="str">
            <v xml:space="preserve">North </v>
          </cell>
          <cell r="K50">
            <v>200000</v>
          </cell>
          <cell r="L50">
            <v>7540390.7070707073</v>
          </cell>
          <cell r="M50">
            <v>7740390.7070707073</v>
          </cell>
        </row>
        <row r="51">
          <cell r="C51" t="str">
            <v>B0512</v>
          </cell>
          <cell r="D51">
            <v>5</v>
          </cell>
          <cell r="E51" t="str">
            <v>12</v>
          </cell>
          <cell r="F51">
            <v>30.26</v>
          </cell>
          <cell r="G51" t="str">
            <v>Local</v>
          </cell>
          <cell r="H51" t="str">
            <v>1 bed</v>
          </cell>
          <cell r="I51" t="str">
            <v xml:space="preserve">North </v>
          </cell>
          <cell r="K51">
            <v>200000</v>
          </cell>
          <cell r="L51">
            <v>5329074.343434344</v>
          </cell>
          <cell r="M51">
            <v>5529074.343434344</v>
          </cell>
        </row>
        <row r="52">
          <cell r="C52" t="str">
            <v>B0601</v>
          </cell>
          <cell r="D52">
            <v>6</v>
          </cell>
          <cell r="E52" t="str">
            <v>01</v>
          </cell>
          <cell r="F52">
            <v>51.190000000000005</v>
          </cell>
          <cell r="G52" t="str">
            <v>Local</v>
          </cell>
          <cell r="H52" t="str">
            <v>2 bed</v>
          </cell>
          <cell r="I52" t="str">
            <v xml:space="preserve">North </v>
          </cell>
          <cell r="J52" t="str">
            <v>SOLD</v>
          </cell>
          <cell r="K52">
            <v>300000</v>
          </cell>
          <cell r="L52">
            <v>8963247.2727272734</v>
          </cell>
          <cell r="M52">
            <v>9263247.2727272734</v>
          </cell>
        </row>
        <row r="53">
          <cell r="C53" t="str">
            <v>B0602</v>
          </cell>
          <cell r="D53">
            <v>6</v>
          </cell>
          <cell r="E53" t="str">
            <v>02</v>
          </cell>
          <cell r="F53">
            <v>53.980000000000004</v>
          </cell>
          <cell r="G53" t="str">
            <v>Local</v>
          </cell>
          <cell r="H53" t="str">
            <v>2 bed</v>
          </cell>
          <cell r="I53" t="str">
            <v xml:space="preserve">South </v>
          </cell>
          <cell r="J53" t="str">
            <v>SOLD</v>
          </cell>
          <cell r="K53">
            <v>300000</v>
          </cell>
          <cell r="L53">
            <v>9314446.0606060605</v>
          </cell>
          <cell r="M53">
            <v>9614446.0606060605</v>
          </cell>
        </row>
        <row r="54">
          <cell r="C54" t="str">
            <v>B0603</v>
          </cell>
          <cell r="D54">
            <v>6</v>
          </cell>
          <cell r="E54" t="str">
            <v>03</v>
          </cell>
          <cell r="F54">
            <v>43.5</v>
          </cell>
          <cell r="G54" t="str">
            <v>Local</v>
          </cell>
          <cell r="H54" t="str">
            <v>1 bed plus</v>
          </cell>
          <cell r="I54" t="str">
            <v xml:space="preserve">South </v>
          </cell>
          <cell r="J54" t="str">
            <v>SOLD</v>
          </cell>
          <cell r="K54">
            <v>200000</v>
          </cell>
          <cell r="L54">
            <v>7526282.8282828284</v>
          </cell>
          <cell r="M54">
            <v>7726282.8282828284</v>
          </cell>
        </row>
        <row r="55">
          <cell r="C55" t="str">
            <v>B0604</v>
          </cell>
          <cell r="D55">
            <v>6</v>
          </cell>
          <cell r="E55" t="str">
            <v>04</v>
          </cell>
          <cell r="F55">
            <v>41.150000000000006</v>
          </cell>
          <cell r="G55" t="str">
            <v>Local</v>
          </cell>
          <cell r="H55" t="str">
            <v>1 bed plus</v>
          </cell>
          <cell r="I55" t="str">
            <v xml:space="preserve">South </v>
          </cell>
          <cell r="J55" t="str">
            <v>SOLD</v>
          </cell>
          <cell r="K55">
            <v>200000</v>
          </cell>
          <cell r="L55">
            <v>7125311.1111111119</v>
          </cell>
          <cell r="M55">
            <v>7325311.1111111119</v>
          </cell>
        </row>
        <row r="56">
          <cell r="C56" t="str">
            <v>B0605</v>
          </cell>
          <cell r="D56">
            <v>6</v>
          </cell>
          <cell r="E56" t="str">
            <v>05</v>
          </cell>
          <cell r="F56">
            <v>43.26</v>
          </cell>
          <cell r="G56" t="str">
            <v>Local</v>
          </cell>
          <cell r="H56" t="str">
            <v>1 bed plus</v>
          </cell>
          <cell r="I56" t="str">
            <v xml:space="preserve">South </v>
          </cell>
          <cell r="J56" t="str">
            <v>SOLD</v>
          </cell>
          <cell r="K56">
            <v>200000</v>
          </cell>
          <cell r="L56">
            <v>7485332.5252525248</v>
          </cell>
          <cell r="M56">
            <v>7685332.5252525248</v>
          </cell>
        </row>
        <row r="57">
          <cell r="C57" t="str">
            <v>B0606</v>
          </cell>
          <cell r="D57">
            <v>6</v>
          </cell>
          <cell r="E57" t="str">
            <v>06</v>
          </cell>
          <cell r="F57">
            <v>43.17</v>
          </cell>
          <cell r="G57" t="str">
            <v>Local</v>
          </cell>
          <cell r="H57" t="str">
            <v>1 bed plus</v>
          </cell>
          <cell r="I57" t="str">
            <v xml:space="preserve">South </v>
          </cell>
          <cell r="K57">
            <v>200000</v>
          </cell>
          <cell r="L57">
            <v>7469976.1616161615</v>
          </cell>
          <cell r="M57">
            <v>7669976.1616161615</v>
          </cell>
        </row>
        <row r="58">
          <cell r="C58" t="str">
            <v>B0607</v>
          </cell>
          <cell r="D58">
            <v>6</v>
          </cell>
          <cell r="E58" t="str">
            <v>07</v>
          </cell>
          <cell r="F58">
            <v>43.7</v>
          </cell>
          <cell r="G58" t="str">
            <v>Local</v>
          </cell>
          <cell r="H58" t="str">
            <v>1 bed plus</v>
          </cell>
          <cell r="I58" t="str">
            <v xml:space="preserve">South </v>
          </cell>
          <cell r="K58">
            <v>200000</v>
          </cell>
          <cell r="L58">
            <v>7560408.0808080807</v>
          </cell>
          <cell r="M58">
            <v>7760408.0808080807</v>
          </cell>
        </row>
        <row r="59">
          <cell r="C59" t="str">
            <v>B0608</v>
          </cell>
          <cell r="D59">
            <v>6</v>
          </cell>
          <cell r="E59" t="str">
            <v>08</v>
          </cell>
          <cell r="F59">
            <v>43.7</v>
          </cell>
          <cell r="G59" t="str">
            <v>Local</v>
          </cell>
          <cell r="H59" t="str">
            <v>1 bed plus</v>
          </cell>
          <cell r="I59" t="str">
            <v xml:space="preserve">North </v>
          </cell>
          <cell r="K59">
            <v>200000</v>
          </cell>
          <cell r="L59">
            <v>7685256.5656565651</v>
          </cell>
          <cell r="M59">
            <v>7885256.5656565651</v>
          </cell>
        </row>
        <row r="60">
          <cell r="C60" t="str">
            <v>B0609</v>
          </cell>
          <cell r="D60">
            <v>6</v>
          </cell>
          <cell r="E60" t="str">
            <v>09</v>
          </cell>
          <cell r="F60">
            <v>42.59</v>
          </cell>
          <cell r="G60" t="str">
            <v>Local</v>
          </cell>
          <cell r="H60" t="str">
            <v>1 bed plus</v>
          </cell>
          <cell r="I60" t="str">
            <v xml:space="preserve">North </v>
          </cell>
          <cell r="J60" t="str">
            <v>SOLD</v>
          </cell>
          <cell r="K60">
            <v>200000</v>
          </cell>
          <cell r="L60">
            <v>7495861.4141414147</v>
          </cell>
          <cell r="M60">
            <v>7695861.4141414147</v>
          </cell>
        </row>
        <row r="61">
          <cell r="C61" t="str">
            <v>B0610</v>
          </cell>
          <cell r="D61">
            <v>6</v>
          </cell>
          <cell r="E61" t="str">
            <v>10</v>
          </cell>
          <cell r="F61">
            <v>42.5</v>
          </cell>
          <cell r="G61" t="str">
            <v>Local</v>
          </cell>
          <cell r="H61" t="str">
            <v>1 bed plus</v>
          </cell>
          <cell r="I61" t="str">
            <v xml:space="preserve">North </v>
          </cell>
          <cell r="J61" t="str">
            <v>SOLD</v>
          </cell>
          <cell r="K61">
            <v>200000</v>
          </cell>
          <cell r="L61">
            <v>7480505.0505050505</v>
          </cell>
          <cell r="M61">
            <v>7680505.0505050505</v>
          </cell>
        </row>
        <row r="62">
          <cell r="C62" t="str">
            <v>B0611</v>
          </cell>
          <cell r="D62">
            <v>6</v>
          </cell>
          <cell r="E62" t="str">
            <v>11</v>
          </cell>
          <cell r="F62">
            <v>43.38</v>
          </cell>
          <cell r="G62" t="str">
            <v>Local</v>
          </cell>
          <cell r="H62" t="str">
            <v>1 bed plus</v>
          </cell>
          <cell r="I62" t="str">
            <v xml:space="preserve">North </v>
          </cell>
          <cell r="K62">
            <v>200000</v>
          </cell>
          <cell r="L62">
            <v>7630656.1616161615</v>
          </cell>
          <cell r="M62">
            <v>7830656.1616161615</v>
          </cell>
        </row>
        <row r="63">
          <cell r="C63" t="str">
            <v>B0612</v>
          </cell>
          <cell r="D63">
            <v>6</v>
          </cell>
          <cell r="E63" t="str">
            <v>12</v>
          </cell>
          <cell r="F63">
            <v>30.26</v>
          </cell>
          <cell r="G63" t="str">
            <v>Local</v>
          </cell>
          <cell r="H63" t="str">
            <v>1 bed</v>
          </cell>
          <cell r="I63" t="str">
            <v xml:space="preserve">North </v>
          </cell>
          <cell r="K63">
            <v>200000</v>
          </cell>
          <cell r="L63">
            <v>5392039.5959595963</v>
          </cell>
          <cell r="M63">
            <v>5592039.5959595963</v>
          </cell>
        </row>
        <row r="64">
          <cell r="C64" t="str">
            <v>B0701</v>
          </cell>
          <cell r="D64">
            <v>7</v>
          </cell>
          <cell r="E64" t="str">
            <v>01</v>
          </cell>
          <cell r="F64">
            <v>57.830000000000005</v>
          </cell>
          <cell r="G64" t="str">
            <v>Local</v>
          </cell>
          <cell r="H64" t="str">
            <v>2 bed</v>
          </cell>
          <cell r="I64" t="str">
            <v>North</v>
          </cell>
          <cell r="J64" t="str">
            <v>SOLD</v>
          </cell>
          <cell r="K64">
            <v>300000</v>
          </cell>
          <cell r="L64">
            <v>10216538.787878789</v>
          </cell>
          <cell r="M64">
            <v>10516538.787878789</v>
          </cell>
        </row>
        <row r="65">
          <cell r="C65" t="str">
            <v>B0702</v>
          </cell>
          <cell r="D65">
            <v>7</v>
          </cell>
          <cell r="E65" t="str">
            <v>02</v>
          </cell>
          <cell r="F65">
            <v>55.46</v>
          </cell>
          <cell r="G65" t="str">
            <v>Local</v>
          </cell>
          <cell r="H65" t="str">
            <v>2 bed</v>
          </cell>
          <cell r="I65" t="str">
            <v>South</v>
          </cell>
          <cell r="K65">
            <v>300000</v>
          </cell>
          <cell r="L65">
            <v>9682374.5454545449</v>
          </cell>
          <cell r="M65">
            <v>9982374.5454545449</v>
          </cell>
        </row>
        <row r="66">
          <cell r="C66" t="str">
            <v>B0703</v>
          </cell>
          <cell r="D66">
            <v>7</v>
          </cell>
          <cell r="E66" t="str">
            <v>03</v>
          </cell>
          <cell r="F66">
            <v>46.82</v>
          </cell>
          <cell r="G66" t="str">
            <v>Local</v>
          </cell>
          <cell r="H66" t="str">
            <v>1 bed plus</v>
          </cell>
          <cell r="I66" t="str">
            <v>South</v>
          </cell>
          <cell r="K66">
            <v>200000</v>
          </cell>
          <cell r="L66">
            <v>8190185.4545454541</v>
          </cell>
          <cell r="M66">
            <v>8390185.4545454532</v>
          </cell>
        </row>
        <row r="67">
          <cell r="C67" t="str">
            <v>B0704</v>
          </cell>
          <cell r="D67">
            <v>7</v>
          </cell>
          <cell r="E67" t="str">
            <v>04</v>
          </cell>
          <cell r="F67">
            <v>46.7</v>
          </cell>
          <cell r="G67" t="str">
            <v>Local</v>
          </cell>
          <cell r="H67" t="str">
            <v>1 bed plus</v>
          </cell>
          <cell r="I67" t="str">
            <v>South</v>
          </cell>
          <cell r="K67">
            <v>200000</v>
          </cell>
          <cell r="L67">
            <v>8169460.6060606064</v>
          </cell>
          <cell r="M67">
            <v>8369460.6060606064</v>
          </cell>
        </row>
        <row r="68">
          <cell r="C68" t="str">
            <v>B0705</v>
          </cell>
          <cell r="D68">
            <v>7</v>
          </cell>
          <cell r="E68" t="str">
            <v>05</v>
          </cell>
          <cell r="F68">
            <v>47.02</v>
          </cell>
          <cell r="G68" t="str">
            <v>Local</v>
          </cell>
          <cell r="H68" t="str">
            <v>1 bed plus</v>
          </cell>
          <cell r="I68" t="str">
            <v>South</v>
          </cell>
          <cell r="K68">
            <v>200000</v>
          </cell>
          <cell r="L68">
            <v>8224726.8686868697</v>
          </cell>
          <cell r="M68">
            <v>8424726.8686868697</v>
          </cell>
        </row>
        <row r="69">
          <cell r="C69" t="str">
            <v>B0706</v>
          </cell>
          <cell r="D69">
            <v>7</v>
          </cell>
          <cell r="E69" t="str">
            <v>06</v>
          </cell>
          <cell r="F69">
            <v>46.84</v>
          </cell>
          <cell r="G69" t="str">
            <v>Local</v>
          </cell>
          <cell r="H69" t="str">
            <v>1 bed plus</v>
          </cell>
          <cell r="I69" t="str">
            <v>South</v>
          </cell>
          <cell r="K69">
            <v>200000</v>
          </cell>
          <cell r="L69">
            <v>8193639.5959595973</v>
          </cell>
          <cell r="M69">
            <v>8393639.5959595963</v>
          </cell>
        </row>
        <row r="70">
          <cell r="C70" t="str">
            <v>B0707</v>
          </cell>
          <cell r="D70">
            <v>7</v>
          </cell>
          <cell r="E70" t="str">
            <v>07</v>
          </cell>
          <cell r="F70">
            <v>47.220000000000006</v>
          </cell>
          <cell r="G70" t="str">
            <v>Local</v>
          </cell>
          <cell r="H70" t="str">
            <v>2 bed</v>
          </cell>
          <cell r="I70" t="str">
            <v>South</v>
          </cell>
          <cell r="K70">
            <v>300000</v>
          </cell>
          <cell r="L70">
            <v>8675429.8989898991</v>
          </cell>
          <cell r="M70">
            <v>8975429.8989898991</v>
          </cell>
        </row>
        <row r="71">
          <cell r="C71" t="str">
            <v>B0708</v>
          </cell>
          <cell r="D71">
            <v>7</v>
          </cell>
          <cell r="E71" t="str">
            <v>08</v>
          </cell>
          <cell r="F71">
            <v>47.220000000000006</v>
          </cell>
          <cell r="G71" t="str">
            <v>Local</v>
          </cell>
          <cell r="H71" t="str">
            <v>2 bed</v>
          </cell>
          <cell r="I71" t="str">
            <v>North</v>
          </cell>
          <cell r="K71">
            <v>300000</v>
          </cell>
          <cell r="L71">
            <v>8800278.3838383835</v>
          </cell>
          <cell r="M71">
            <v>9100278.3838383835</v>
          </cell>
        </row>
        <row r="72">
          <cell r="C72" t="str">
            <v>B0709</v>
          </cell>
          <cell r="D72">
            <v>7</v>
          </cell>
          <cell r="E72" t="str">
            <v>09</v>
          </cell>
          <cell r="F72">
            <v>46.04</v>
          </cell>
          <cell r="G72" t="str">
            <v>Local</v>
          </cell>
          <cell r="H72" t="str">
            <v>1 bed plus</v>
          </cell>
          <cell r="I72" t="str">
            <v>North</v>
          </cell>
          <cell r="J72" t="str">
            <v>SOLD</v>
          </cell>
          <cell r="K72">
            <v>200000</v>
          </cell>
          <cell r="L72">
            <v>8180322.4242424248</v>
          </cell>
          <cell r="M72">
            <v>8380322.4242424248</v>
          </cell>
        </row>
        <row r="73">
          <cell r="C73" t="str">
            <v>B0710</v>
          </cell>
          <cell r="D73">
            <v>7</v>
          </cell>
          <cell r="E73" t="str">
            <v>10</v>
          </cell>
          <cell r="F73">
            <v>46.09</v>
          </cell>
          <cell r="G73" t="str">
            <v>Local</v>
          </cell>
          <cell r="H73" t="str">
            <v>1 bed plus</v>
          </cell>
          <cell r="I73" t="str">
            <v>North</v>
          </cell>
          <cell r="K73">
            <v>200000</v>
          </cell>
          <cell r="L73">
            <v>8188957.777777778</v>
          </cell>
          <cell r="M73">
            <v>8388957.777777778</v>
          </cell>
        </row>
        <row r="74">
          <cell r="C74" t="str">
            <v>B0711</v>
          </cell>
          <cell r="D74">
            <v>7</v>
          </cell>
          <cell r="E74" t="str">
            <v>11</v>
          </cell>
          <cell r="F74">
            <v>46.82</v>
          </cell>
          <cell r="G74" t="str">
            <v>Local</v>
          </cell>
          <cell r="H74" t="str">
            <v>1 bed plus</v>
          </cell>
          <cell r="I74" t="str">
            <v>North</v>
          </cell>
          <cell r="K74">
            <v>200000</v>
          </cell>
          <cell r="L74">
            <v>8315033.9393939385</v>
          </cell>
          <cell r="M74">
            <v>8515033.9393939376</v>
          </cell>
        </row>
        <row r="75">
          <cell r="C75" t="str">
            <v>B0712</v>
          </cell>
          <cell r="D75">
            <v>7</v>
          </cell>
          <cell r="E75" t="str">
            <v>12</v>
          </cell>
          <cell r="F75">
            <v>30.26</v>
          </cell>
          <cell r="G75" t="str">
            <v>Local</v>
          </cell>
          <cell r="H75" t="str">
            <v>1 bed</v>
          </cell>
          <cell r="I75" t="str">
            <v>North</v>
          </cell>
          <cell r="J75" t="str">
            <v>SOLD</v>
          </cell>
          <cell r="K75">
            <v>200000</v>
          </cell>
          <cell r="L75">
            <v>5455004.8484848486</v>
          </cell>
          <cell r="M75">
            <v>5655004.8484848486</v>
          </cell>
        </row>
        <row r="76">
          <cell r="C76" t="str">
            <v>B0801</v>
          </cell>
          <cell r="D76">
            <v>8</v>
          </cell>
          <cell r="E76" t="str">
            <v>01</v>
          </cell>
          <cell r="F76">
            <v>57.830000000000005</v>
          </cell>
          <cell r="G76" t="str">
            <v>Foreign</v>
          </cell>
          <cell r="H76" t="str">
            <v>2 bed</v>
          </cell>
          <cell r="I76" t="str">
            <v>North</v>
          </cell>
          <cell r="K76">
            <v>300000</v>
          </cell>
          <cell r="L76">
            <v>12137353.535353538</v>
          </cell>
          <cell r="M76">
            <v>12437353.535353538</v>
          </cell>
        </row>
        <row r="77">
          <cell r="C77" t="str">
            <v>B0802</v>
          </cell>
          <cell r="D77">
            <v>8</v>
          </cell>
          <cell r="E77" t="str">
            <v>02</v>
          </cell>
          <cell r="F77">
            <v>55.46</v>
          </cell>
          <cell r="G77" t="str">
            <v>Foreign</v>
          </cell>
          <cell r="H77" t="str">
            <v>2 bed</v>
          </cell>
          <cell r="I77" t="str">
            <v xml:space="preserve">South </v>
          </cell>
          <cell r="K77">
            <v>300000</v>
          </cell>
          <cell r="L77">
            <v>11696222.222222222</v>
          </cell>
          <cell r="M77">
            <v>11996222.222222222</v>
          </cell>
        </row>
        <row r="78">
          <cell r="C78" t="str">
            <v>B0803</v>
          </cell>
          <cell r="D78">
            <v>8</v>
          </cell>
          <cell r="E78" t="str">
            <v>03</v>
          </cell>
          <cell r="F78">
            <v>46.82</v>
          </cell>
          <cell r="G78" t="str">
            <v>Foreign</v>
          </cell>
          <cell r="H78" t="str">
            <v>1 bed plus</v>
          </cell>
          <cell r="I78" t="str">
            <v xml:space="preserve">South </v>
          </cell>
          <cell r="K78">
            <v>200000</v>
          </cell>
          <cell r="L78">
            <v>9898404.0404040404</v>
          </cell>
          <cell r="M78">
            <v>10098404.04040404</v>
          </cell>
        </row>
        <row r="79">
          <cell r="C79" t="str">
            <v>B0804</v>
          </cell>
          <cell r="D79">
            <v>8</v>
          </cell>
          <cell r="E79" t="str">
            <v>04</v>
          </cell>
          <cell r="F79">
            <v>46.7</v>
          </cell>
          <cell r="G79" t="str">
            <v>Foreign</v>
          </cell>
          <cell r="H79" t="str">
            <v>1 bed plus</v>
          </cell>
          <cell r="I79" t="str">
            <v xml:space="preserve">South </v>
          </cell>
          <cell r="K79">
            <v>200000</v>
          </cell>
          <cell r="L79">
            <v>9873434.3434343431</v>
          </cell>
          <cell r="M79">
            <v>10073434.343434343</v>
          </cell>
        </row>
        <row r="80">
          <cell r="C80" t="str">
            <v>B0805</v>
          </cell>
          <cell r="D80">
            <v>8</v>
          </cell>
          <cell r="E80" t="str">
            <v>05</v>
          </cell>
          <cell r="F80">
            <v>47.02</v>
          </cell>
          <cell r="G80" t="str">
            <v>Foreign</v>
          </cell>
          <cell r="H80" t="str">
            <v>1 bed plus</v>
          </cell>
          <cell r="I80" t="str">
            <v xml:space="preserve">South </v>
          </cell>
          <cell r="K80">
            <v>200000</v>
          </cell>
          <cell r="L80">
            <v>9940020.2020202037</v>
          </cell>
          <cell r="M80">
            <v>10140020.202020204</v>
          </cell>
        </row>
        <row r="81">
          <cell r="C81" t="str">
            <v>B0806</v>
          </cell>
          <cell r="D81">
            <v>8</v>
          </cell>
          <cell r="E81" t="str">
            <v>06</v>
          </cell>
          <cell r="F81">
            <v>46.84</v>
          </cell>
          <cell r="G81" t="str">
            <v>Foreign</v>
          </cell>
          <cell r="H81" t="str">
            <v>1 bed plus</v>
          </cell>
          <cell r="I81" t="str">
            <v xml:space="preserve">South </v>
          </cell>
          <cell r="K81">
            <v>200000</v>
          </cell>
          <cell r="L81">
            <v>9902565.6565656569</v>
          </cell>
          <cell r="M81">
            <v>10102565.656565657</v>
          </cell>
        </row>
        <row r="82">
          <cell r="C82" t="str">
            <v>B0807</v>
          </cell>
          <cell r="D82">
            <v>8</v>
          </cell>
          <cell r="E82" t="str">
            <v>07</v>
          </cell>
          <cell r="F82">
            <v>84.63</v>
          </cell>
          <cell r="G82" t="str">
            <v>Local</v>
          </cell>
          <cell r="H82" t="str">
            <v>2 bed duplex</v>
          </cell>
          <cell r="I82" t="str">
            <v xml:space="preserve">South </v>
          </cell>
          <cell r="K82">
            <v>300000</v>
          </cell>
          <cell r="L82">
            <v>17501593.535353538</v>
          </cell>
          <cell r="M82">
            <v>17801593.535353538</v>
          </cell>
        </row>
        <row r="83">
          <cell r="C83" t="str">
            <v>B0808</v>
          </cell>
          <cell r="D83">
            <v>8</v>
          </cell>
          <cell r="E83" t="str">
            <v>08</v>
          </cell>
          <cell r="F83">
            <v>84.63</v>
          </cell>
          <cell r="G83" t="str">
            <v>Local</v>
          </cell>
          <cell r="H83" t="str">
            <v>2 bed duplex</v>
          </cell>
          <cell r="I83" t="str">
            <v>North</v>
          </cell>
          <cell r="K83">
            <v>300000</v>
          </cell>
          <cell r="L83">
            <v>17449573.333333332</v>
          </cell>
          <cell r="M83">
            <v>17749573.333333332</v>
          </cell>
        </row>
        <row r="84">
          <cell r="C84" t="str">
            <v>B0809</v>
          </cell>
          <cell r="D84">
            <v>8</v>
          </cell>
          <cell r="E84" t="str">
            <v>09</v>
          </cell>
          <cell r="F84">
            <v>46.04</v>
          </cell>
          <cell r="G84" t="str">
            <v>Foreign</v>
          </cell>
          <cell r="H84" t="str">
            <v>1 bed plus</v>
          </cell>
          <cell r="I84" t="str">
            <v>North</v>
          </cell>
          <cell r="K84">
            <v>200000</v>
          </cell>
          <cell r="L84">
            <v>9684080.8080808073</v>
          </cell>
          <cell r="M84">
            <v>9884080.8080808073</v>
          </cell>
        </row>
        <row r="85">
          <cell r="C85" t="str">
            <v>B0810</v>
          </cell>
          <cell r="D85">
            <v>8</v>
          </cell>
          <cell r="E85" t="str">
            <v>10</v>
          </cell>
          <cell r="F85">
            <v>46.09</v>
          </cell>
          <cell r="G85" t="str">
            <v>Foreign</v>
          </cell>
          <cell r="H85" t="str">
            <v>1 bed plus</v>
          </cell>
          <cell r="I85" t="str">
            <v>North</v>
          </cell>
          <cell r="K85">
            <v>200000</v>
          </cell>
          <cell r="L85">
            <v>9694484.8484848496</v>
          </cell>
          <cell r="M85">
            <v>9894484.8484848496</v>
          </cell>
        </row>
        <row r="86">
          <cell r="C86" t="str">
            <v>B0811</v>
          </cell>
          <cell r="D86">
            <v>8</v>
          </cell>
          <cell r="E86" t="str">
            <v>11</v>
          </cell>
          <cell r="F86">
            <v>46.82</v>
          </cell>
          <cell r="G86" t="str">
            <v>Foreign</v>
          </cell>
          <cell r="H86" t="str">
            <v>1 bed plus</v>
          </cell>
          <cell r="I86" t="str">
            <v>North</v>
          </cell>
          <cell r="K86">
            <v>200000</v>
          </cell>
          <cell r="L86">
            <v>9846383.8383838385</v>
          </cell>
          <cell r="M86">
            <v>10046383.838383839</v>
          </cell>
        </row>
        <row r="87">
          <cell r="C87" t="str">
            <v>B0812</v>
          </cell>
          <cell r="D87">
            <v>8</v>
          </cell>
          <cell r="E87" t="str">
            <v>12</v>
          </cell>
          <cell r="F87">
            <v>30.26</v>
          </cell>
          <cell r="G87" t="str">
            <v>Foreign</v>
          </cell>
          <cell r="H87" t="str">
            <v>1 bed</v>
          </cell>
          <cell r="I87" t="str">
            <v>North</v>
          </cell>
          <cell r="K87">
            <v>200000</v>
          </cell>
          <cell r="L87">
            <v>6400565.656565656</v>
          </cell>
          <cell r="M87">
            <v>6600565.656565656</v>
          </cell>
        </row>
        <row r="88">
          <cell r="C88" t="str">
            <v>B0901</v>
          </cell>
          <cell r="D88">
            <v>9</v>
          </cell>
          <cell r="E88" t="str">
            <v>01</v>
          </cell>
          <cell r="F88">
            <v>57.830000000000005</v>
          </cell>
          <cell r="G88" t="str">
            <v>Foreign</v>
          </cell>
          <cell r="H88" t="str">
            <v>2 bed</v>
          </cell>
          <cell r="I88" t="str">
            <v xml:space="preserve">North </v>
          </cell>
          <cell r="K88">
            <v>300000</v>
          </cell>
          <cell r="L88">
            <v>11553335.23</v>
          </cell>
          <cell r="M88">
            <v>11853335.23</v>
          </cell>
        </row>
        <row r="89">
          <cell r="C89" t="str">
            <v>B0902</v>
          </cell>
          <cell r="D89">
            <v>9</v>
          </cell>
          <cell r="E89" t="str">
            <v>02</v>
          </cell>
          <cell r="F89">
            <v>55.46</v>
          </cell>
          <cell r="G89" t="str">
            <v>Foreign</v>
          </cell>
          <cell r="H89" t="str">
            <v>2 bed</v>
          </cell>
          <cell r="I89" t="str">
            <v xml:space="preserve">South </v>
          </cell>
          <cell r="K89">
            <v>300000</v>
          </cell>
          <cell r="L89">
            <v>11811623.838383839</v>
          </cell>
          <cell r="M89">
            <v>12111623.838383839</v>
          </cell>
        </row>
        <row r="90">
          <cell r="C90" t="str">
            <v>B0903</v>
          </cell>
          <cell r="D90">
            <v>9</v>
          </cell>
          <cell r="E90" t="str">
            <v>03</v>
          </cell>
          <cell r="F90">
            <v>46.82</v>
          </cell>
          <cell r="G90" t="str">
            <v>Foreign</v>
          </cell>
          <cell r="H90" t="str">
            <v>1 bed plus</v>
          </cell>
          <cell r="I90" t="str">
            <v xml:space="preserve">South </v>
          </cell>
          <cell r="K90">
            <v>200000</v>
          </cell>
          <cell r="L90">
            <v>9995827.4747474734</v>
          </cell>
          <cell r="M90">
            <v>10195827.474747473</v>
          </cell>
        </row>
        <row r="91">
          <cell r="C91" t="str">
            <v>B0904</v>
          </cell>
          <cell r="D91">
            <v>9</v>
          </cell>
          <cell r="E91" t="str">
            <v>04</v>
          </cell>
          <cell r="F91">
            <v>46.7</v>
          </cell>
          <cell r="G91" t="str">
            <v>Foreign</v>
          </cell>
          <cell r="H91" t="str">
            <v>1 bed plus</v>
          </cell>
          <cell r="I91" t="str">
            <v xml:space="preserve">South </v>
          </cell>
          <cell r="K91">
            <v>200000</v>
          </cell>
          <cell r="L91">
            <v>9970608.0808080807</v>
          </cell>
          <cell r="M91">
            <v>10170608.080808081</v>
          </cell>
        </row>
        <row r="92">
          <cell r="C92" t="str">
            <v>B0905</v>
          </cell>
          <cell r="D92">
            <v>9</v>
          </cell>
          <cell r="E92" t="str">
            <v>05</v>
          </cell>
          <cell r="F92">
            <v>47.02</v>
          </cell>
          <cell r="G92" t="str">
            <v>Foreign</v>
          </cell>
          <cell r="H92" t="str">
            <v>1 bed plus</v>
          </cell>
          <cell r="I92" t="str">
            <v xml:space="preserve">South </v>
          </cell>
          <cell r="K92">
            <v>200000</v>
          </cell>
          <cell r="L92">
            <v>10037859.797979796</v>
          </cell>
          <cell r="M92">
            <v>10237859.797979796</v>
          </cell>
        </row>
        <row r="93">
          <cell r="C93" t="str">
            <v>B0906</v>
          </cell>
          <cell r="D93">
            <v>9</v>
          </cell>
          <cell r="E93" t="str">
            <v>06</v>
          </cell>
          <cell r="F93">
            <v>46.84</v>
          </cell>
          <cell r="G93" t="str">
            <v>Foreign</v>
          </cell>
          <cell r="H93" t="str">
            <v>1 bed plus</v>
          </cell>
          <cell r="I93" t="str">
            <v xml:space="preserve">South </v>
          </cell>
          <cell r="K93">
            <v>200000</v>
          </cell>
          <cell r="L93">
            <v>10000030.707070708</v>
          </cell>
          <cell r="M93">
            <v>10200030.707070708</v>
          </cell>
        </row>
        <row r="94">
          <cell r="C94" t="str">
            <v>B0909</v>
          </cell>
          <cell r="D94">
            <v>9</v>
          </cell>
          <cell r="E94" t="str">
            <v>09</v>
          </cell>
          <cell r="F94">
            <v>46.04</v>
          </cell>
          <cell r="G94" t="str">
            <v>Foreign</v>
          </cell>
          <cell r="H94" t="str">
            <v>1 bed plus</v>
          </cell>
          <cell r="I94" t="str">
            <v xml:space="preserve">North </v>
          </cell>
          <cell r="K94">
            <v>200000</v>
          </cell>
          <cell r="L94">
            <v>9779881.212121211</v>
          </cell>
          <cell r="M94">
            <v>9979881.212121211</v>
          </cell>
        </row>
        <row r="95">
          <cell r="C95" t="str">
            <v>B0910</v>
          </cell>
          <cell r="D95">
            <v>9</v>
          </cell>
          <cell r="E95" t="str">
            <v>10</v>
          </cell>
          <cell r="F95">
            <v>46.09</v>
          </cell>
          <cell r="G95" t="str">
            <v>Foreign</v>
          </cell>
          <cell r="H95" t="str">
            <v>1 bed plus</v>
          </cell>
          <cell r="I95" t="str">
            <v xml:space="preserve">North </v>
          </cell>
          <cell r="K95">
            <v>200000</v>
          </cell>
          <cell r="L95">
            <v>9790389.2929292917</v>
          </cell>
          <cell r="M95">
            <v>9990389.2929292917</v>
          </cell>
        </row>
        <row r="96">
          <cell r="C96" t="str">
            <v>B0911</v>
          </cell>
          <cell r="D96">
            <v>9</v>
          </cell>
          <cell r="E96" t="str">
            <v>11</v>
          </cell>
          <cell r="F96">
            <v>46.82</v>
          </cell>
          <cell r="G96" t="str">
            <v>Foreign</v>
          </cell>
          <cell r="H96" t="str">
            <v>1 bed plus</v>
          </cell>
          <cell r="I96" t="str">
            <v xml:space="preserve">North </v>
          </cell>
          <cell r="K96">
            <v>200000</v>
          </cell>
          <cell r="L96">
            <v>9943807.2727272734</v>
          </cell>
          <cell r="M96">
            <v>10143807.272727273</v>
          </cell>
        </row>
        <row r="97">
          <cell r="C97" t="str">
            <v>B0912</v>
          </cell>
          <cell r="D97">
            <v>9</v>
          </cell>
          <cell r="E97" t="str">
            <v>12</v>
          </cell>
          <cell r="F97">
            <v>30.26</v>
          </cell>
          <cell r="G97" t="str">
            <v>Foreign</v>
          </cell>
          <cell r="H97" t="str">
            <v>1 bed</v>
          </cell>
          <cell r="I97" t="str">
            <v xml:space="preserve">North </v>
          </cell>
          <cell r="K97">
            <v>200000</v>
          </cell>
          <cell r="L97">
            <v>6463530.9090909092</v>
          </cell>
          <cell r="M97">
            <v>6663530.9090909092</v>
          </cell>
        </row>
        <row r="98">
          <cell r="C98" t="str">
            <v>B1001</v>
          </cell>
          <cell r="D98">
            <v>10</v>
          </cell>
          <cell r="E98" t="str">
            <v>01</v>
          </cell>
          <cell r="F98">
            <v>57.830000000000005</v>
          </cell>
          <cell r="G98" t="str">
            <v>Local</v>
          </cell>
          <cell r="H98" t="str">
            <v>2 bed</v>
          </cell>
          <cell r="I98" t="str">
            <v>North</v>
          </cell>
          <cell r="J98" t="str">
            <v>SOLD</v>
          </cell>
          <cell r="K98">
            <v>300000</v>
          </cell>
          <cell r="L98">
            <v>11415354.747474749</v>
          </cell>
          <cell r="M98">
            <v>11715354.747474749</v>
          </cell>
        </row>
        <row r="99">
          <cell r="C99" t="str">
            <v>B1002</v>
          </cell>
          <cell r="D99">
            <v>10</v>
          </cell>
          <cell r="E99" t="str">
            <v>02</v>
          </cell>
          <cell r="F99">
            <v>55.46</v>
          </cell>
          <cell r="G99" t="str">
            <v>Local</v>
          </cell>
          <cell r="H99" t="str">
            <v>2 bed</v>
          </cell>
          <cell r="I99" t="str">
            <v xml:space="preserve">South </v>
          </cell>
          <cell r="K99">
            <v>300000</v>
          </cell>
          <cell r="L99">
            <v>11003812.525252527</v>
          </cell>
          <cell r="M99">
            <v>11303812.525252527</v>
          </cell>
        </row>
        <row r="100">
          <cell r="C100" t="str">
            <v>B1003</v>
          </cell>
          <cell r="D100">
            <v>10</v>
          </cell>
          <cell r="E100" t="str">
            <v>03</v>
          </cell>
          <cell r="F100">
            <v>46.82</v>
          </cell>
          <cell r="G100" t="str">
            <v>Local</v>
          </cell>
          <cell r="H100" t="str">
            <v>1 bed plus</v>
          </cell>
          <cell r="I100" t="str">
            <v xml:space="preserve">South </v>
          </cell>
          <cell r="K100">
            <v>200000</v>
          </cell>
          <cell r="L100">
            <v>9313863.4343434349</v>
          </cell>
          <cell r="M100">
            <v>9513863.4343434349</v>
          </cell>
        </row>
        <row r="101">
          <cell r="C101" t="str">
            <v>B1004</v>
          </cell>
          <cell r="D101">
            <v>10</v>
          </cell>
          <cell r="E101" t="str">
            <v>04</v>
          </cell>
          <cell r="F101">
            <v>46.7</v>
          </cell>
          <cell r="G101" t="str">
            <v>Local</v>
          </cell>
          <cell r="H101" t="str">
            <v>1 bed plus</v>
          </cell>
          <cell r="I101" t="str">
            <v xml:space="preserve">South </v>
          </cell>
          <cell r="K101">
            <v>200000</v>
          </cell>
          <cell r="L101">
            <v>9290391.9191919193</v>
          </cell>
          <cell r="M101">
            <v>9490391.9191919193</v>
          </cell>
        </row>
        <row r="102">
          <cell r="C102" t="str">
            <v>B1005</v>
          </cell>
          <cell r="D102">
            <v>10</v>
          </cell>
          <cell r="E102" t="str">
            <v>05</v>
          </cell>
          <cell r="F102">
            <v>47.02</v>
          </cell>
          <cell r="G102" t="str">
            <v>Local</v>
          </cell>
          <cell r="H102" t="str">
            <v>1 bed plus</v>
          </cell>
          <cell r="I102" t="str">
            <v xml:space="preserve">South </v>
          </cell>
          <cell r="K102">
            <v>200000</v>
          </cell>
          <cell r="L102">
            <v>9352982.6262626275</v>
          </cell>
          <cell r="M102">
            <v>9552982.6262626275</v>
          </cell>
        </row>
        <row r="103">
          <cell r="C103" t="str">
            <v>B1006</v>
          </cell>
          <cell r="D103">
            <v>10</v>
          </cell>
          <cell r="E103" t="str">
            <v>06</v>
          </cell>
          <cell r="F103">
            <v>46.84</v>
          </cell>
          <cell r="G103" t="str">
            <v>Local</v>
          </cell>
          <cell r="H103" t="str">
            <v>1 bed plus</v>
          </cell>
          <cell r="I103" t="str">
            <v xml:space="preserve">South </v>
          </cell>
          <cell r="K103">
            <v>200000</v>
          </cell>
          <cell r="L103">
            <v>9317775.3535353541</v>
          </cell>
          <cell r="M103">
            <v>9517775.3535353541</v>
          </cell>
        </row>
        <row r="104">
          <cell r="C104" t="str">
            <v>B1007</v>
          </cell>
          <cell r="D104">
            <v>10</v>
          </cell>
          <cell r="E104" t="str">
            <v>07</v>
          </cell>
          <cell r="F104">
            <v>84.63</v>
          </cell>
          <cell r="G104" t="str">
            <v>Local</v>
          </cell>
          <cell r="H104" t="str">
            <v>2 bed duplex</v>
          </cell>
          <cell r="I104" t="str">
            <v xml:space="preserve">South </v>
          </cell>
          <cell r="K104">
            <v>300000</v>
          </cell>
          <cell r="L104">
            <v>17853791.111111108</v>
          </cell>
          <cell r="M104">
            <v>18153791.111111108</v>
          </cell>
        </row>
        <row r="105">
          <cell r="C105" t="str">
            <v>B1008</v>
          </cell>
          <cell r="D105">
            <v>10</v>
          </cell>
          <cell r="E105" t="str">
            <v>08</v>
          </cell>
          <cell r="F105">
            <v>84.63</v>
          </cell>
          <cell r="G105" t="str">
            <v>Local</v>
          </cell>
          <cell r="H105" t="str">
            <v>2 bed duplex</v>
          </cell>
          <cell r="I105" t="str">
            <v>North</v>
          </cell>
          <cell r="J105" t="str">
            <v>SOLD</v>
          </cell>
          <cell r="K105">
            <v>300000</v>
          </cell>
          <cell r="L105">
            <v>17801770.90909091</v>
          </cell>
          <cell r="M105">
            <v>18101770.90909091</v>
          </cell>
        </row>
        <row r="106">
          <cell r="C106" t="str">
            <v>B1009</v>
          </cell>
          <cell r="D106">
            <v>10</v>
          </cell>
          <cell r="E106" t="str">
            <v>09</v>
          </cell>
          <cell r="F106">
            <v>46.04</v>
          </cell>
          <cell r="G106" t="str">
            <v>Local</v>
          </cell>
          <cell r="H106" t="str">
            <v>1 bed plus</v>
          </cell>
          <cell r="I106" t="str">
            <v>North</v>
          </cell>
          <cell r="K106">
            <v>200000</v>
          </cell>
          <cell r="L106">
            <v>9109278.3838383835</v>
          </cell>
          <cell r="M106">
            <v>9309278.3838383835</v>
          </cell>
        </row>
        <row r="107">
          <cell r="C107" t="str">
            <v>B1010</v>
          </cell>
          <cell r="D107">
            <v>10</v>
          </cell>
          <cell r="E107" t="str">
            <v>10</v>
          </cell>
          <cell r="F107">
            <v>46.09</v>
          </cell>
          <cell r="G107" t="str">
            <v>Local</v>
          </cell>
          <cell r="H107" t="str">
            <v>1 bed plus</v>
          </cell>
          <cell r="I107" t="str">
            <v>North</v>
          </cell>
          <cell r="K107">
            <v>200000</v>
          </cell>
          <cell r="L107">
            <v>9119058.1818181816</v>
          </cell>
          <cell r="M107">
            <v>9319058.1818181816</v>
          </cell>
        </row>
        <row r="108">
          <cell r="C108" t="str">
            <v>B1011</v>
          </cell>
          <cell r="D108">
            <v>10</v>
          </cell>
          <cell r="E108" t="str">
            <v>11</v>
          </cell>
          <cell r="F108">
            <v>46.82</v>
          </cell>
          <cell r="G108" t="str">
            <v>Local</v>
          </cell>
          <cell r="H108" t="str">
            <v>1 bed plus</v>
          </cell>
          <cell r="I108" t="str">
            <v>North</v>
          </cell>
          <cell r="K108">
            <v>200000</v>
          </cell>
          <cell r="L108">
            <v>9261843.2323232312</v>
          </cell>
          <cell r="M108">
            <v>9461843.2323232312</v>
          </cell>
        </row>
        <row r="109">
          <cell r="C109" t="str">
            <v>B1012</v>
          </cell>
          <cell r="D109">
            <v>10</v>
          </cell>
          <cell r="E109" t="str">
            <v>12</v>
          </cell>
          <cell r="F109">
            <v>30.26</v>
          </cell>
          <cell r="G109" t="str">
            <v>Local</v>
          </cell>
          <cell r="H109" t="str">
            <v>1 bed</v>
          </cell>
          <cell r="I109" t="str">
            <v>North</v>
          </cell>
          <cell r="K109">
            <v>200000</v>
          </cell>
          <cell r="L109">
            <v>6022774.1414141422</v>
          </cell>
          <cell r="M109">
            <v>6222774.1414141422</v>
          </cell>
        </row>
        <row r="110">
          <cell r="C110" t="str">
            <v>B1101</v>
          </cell>
          <cell r="D110">
            <v>11</v>
          </cell>
          <cell r="E110" t="str">
            <v>01</v>
          </cell>
          <cell r="F110">
            <v>57.830000000000005</v>
          </cell>
          <cell r="G110" t="str">
            <v>Local</v>
          </cell>
          <cell r="H110" t="str">
            <v>2 bed</v>
          </cell>
          <cell r="I110" t="str">
            <v xml:space="preserve">North </v>
          </cell>
          <cell r="J110" t="str">
            <v>SOLD</v>
          </cell>
          <cell r="K110">
            <v>300000</v>
          </cell>
          <cell r="L110">
            <v>11535687.878787879</v>
          </cell>
          <cell r="M110">
            <v>11835687.878787879</v>
          </cell>
        </row>
        <row r="111">
          <cell r="C111" t="str">
            <v>B1102</v>
          </cell>
          <cell r="D111">
            <v>11</v>
          </cell>
          <cell r="E111" t="str">
            <v>02</v>
          </cell>
          <cell r="F111">
            <v>55.46</v>
          </cell>
          <cell r="G111" t="str">
            <v>Local</v>
          </cell>
          <cell r="H111" t="str">
            <v>2 bed</v>
          </cell>
          <cell r="I111" t="str">
            <v xml:space="preserve">South </v>
          </cell>
          <cell r="J111" t="str">
            <v>SOLD</v>
          </cell>
          <cell r="K111">
            <v>300000</v>
          </cell>
          <cell r="L111">
            <v>11119214.141414141</v>
          </cell>
          <cell r="M111">
            <v>11419214.141414141</v>
          </cell>
        </row>
        <row r="112">
          <cell r="C112" t="str">
            <v>B1103</v>
          </cell>
          <cell r="D112">
            <v>11</v>
          </cell>
          <cell r="E112" t="str">
            <v>03</v>
          </cell>
          <cell r="F112">
            <v>46.82</v>
          </cell>
          <cell r="G112" t="str">
            <v>Local</v>
          </cell>
          <cell r="H112" t="str">
            <v>1 bed plus</v>
          </cell>
          <cell r="I112" t="str">
            <v xml:space="preserve">South </v>
          </cell>
          <cell r="K112">
            <v>200000</v>
          </cell>
          <cell r="L112">
            <v>9411286.8686868697</v>
          </cell>
          <cell r="M112">
            <v>9611286.8686868697</v>
          </cell>
        </row>
        <row r="113">
          <cell r="C113" t="str">
            <v>B1104</v>
          </cell>
          <cell r="D113">
            <v>11</v>
          </cell>
          <cell r="E113" t="str">
            <v>04</v>
          </cell>
          <cell r="F113">
            <v>46.7</v>
          </cell>
          <cell r="G113" t="str">
            <v>Local</v>
          </cell>
          <cell r="H113" t="str">
            <v>1 bed plus</v>
          </cell>
          <cell r="I113" t="str">
            <v xml:space="preserve">South </v>
          </cell>
          <cell r="K113">
            <v>200000</v>
          </cell>
          <cell r="L113">
            <v>9387565.6565656569</v>
          </cell>
          <cell r="M113">
            <v>9587565.6565656569</v>
          </cell>
        </row>
        <row r="114">
          <cell r="C114" t="str">
            <v>B1105</v>
          </cell>
          <cell r="D114">
            <v>11</v>
          </cell>
          <cell r="E114" t="str">
            <v>05</v>
          </cell>
          <cell r="F114">
            <v>47.02</v>
          </cell>
          <cell r="G114" t="str">
            <v>Local</v>
          </cell>
          <cell r="H114" t="str">
            <v>1 bed plus</v>
          </cell>
          <cell r="I114" t="str">
            <v xml:space="preserve">South </v>
          </cell>
          <cell r="K114">
            <v>200000</v>
          </cell>
          <cell r="L114">
            <v>9450822.222222222</v>
          </cell>
          <cell r="M114">
            <v>9650822.222222222</v>
          </cell>
        </row>
        <row r="115">
          <cell r="C115" t="str">
            <v>B1106</v>
          </cell>
          <cell r="D115">
            <v>11</v>
          </cell>
          <cell r="E115" t="str">
            <v>06</v>
          </cell>
          <cell r="F115">
            <v>46.84</v>
          </cell>
          <cell r="G115" t="str">
            <v>Local</v>
          </cell>
          <cell r="H115" t="str">
            <v>1 bed plus</v>
          </cell>
          <cell r="I115" t="str">
            <v xml:space="preserve">South </v>
          </cell>
          <cell r="K115">
            <v>200000</v>
          </cell>
          <cell r="L115">
            <v>9415240.4040404037</v>
          </cell>
          <cell r="M115">
            <v>9615240.4040404037</v>
          </cell>
        </row>
        <row r="116">
          <cell r="C116" t="str">
            <v>B1109</v>
          </cell>
          <cell r="D116">
            <v>11</v>
          </cell>
          <cell r="E116" t="str">
            <v>09</v>
          </cell>
          <cell r="F116">
            <v>46.04</v>
          </cell>
          <cell r="G116" t="str">
            <v>Local</v>
          </cell>
          <cell r="H116" t="str">
            <v>1 bed plus</v>
          </cell>
          <cell r="I116" t="str">
            <v xml:space="preserve">North </v>
          </cell>
          <cell r="K116">
            <v>200000</v>
          </cell>
          <cell r="L116">
            <v>9205078.787878789</v>
          </cell>
          <cell r="M116">
            <v>9405078.787878789</v>
          </cell>
        </row>
        <row r="117">
          <cell r="C117" t="str">
            <v>B1110</v>
          </cell>
          <cell r="D117">
            <v>11</v>
          </cell>
          <cell r="E117" t="str">
            <v>10</v>
          </cell>
          <cell r="F117">
            <v>46.09</v>
          </cell>
          <cell r="G117" t="str">
            <v>Local</v>
          </cell>
          <cell r="H117" t="str">
            <v>1 bed plus</v>
          </cell>
          <cell r="I117" t="str">
            <v xml:space="preserve">North </v>
          </cell>
          <cell r="K117">
            <v>200000</v>
          </cell>
          <cell r="L117">
            <v>9214962.6262626275</v>
          </cell>
          <cell r="M117">
            <v>9414962.6262626275</v>
          </cell>
        </row>
        <row r="118">
          <cell r="C118" t="str">
            <v>B1111</v>
          </cell>
          <cell r="D118">
            <v>11</v>
          </cell>
          <cell r="E118" t="str">
            <v>11</v>
          </cell>
          <cell r="F118">
            <v>46.82</v>
          </cell>
          <cell r="G118" t="str">
            <v>Local</v>
          </cell>
          <cell r="H118" t="str">
            <v>1 bed plus</v>
          </cell>
          <cell r="I118" t="str">
            <v xml:space="preserve">North </v>
          </cell>
          <cell r="K118">
            <v>200000</v>
          </cell>
          <cell r="L118">
            <v>9359266.666666666</v>
          </cell>
          <cell r="M118">
            <v>9559266.666666666</v>
          </cell>
        </row>
        <row r="119">
          <cell r="C119" t="str">
            <v>B1112</v>
          </cell>
          <cell r="D119">
            <v>11</v>
          </cell>
          <cell r="E119" t="str">
            <v>12</v>
          </cell>
          <cell r="F119">
            <v>30.26</v>
          </cell>
          <cell r="G119" t="str">
            <v>Local</v>
          </cell>
          <cell r="H119" t="str">
            <v>1 bed</v>
          </cell>
          <cell r="I119" t="str">
            <v xml:space="preserve">North </v>
          </cell>
          <cell r="K119">
            <v>200000</v>
          </cell>
          <cell r="L119">
            <v>6085739.3939393945</v>
          </cell>
          <cell r="M119">
            <v>6285739.3939393945</v>
          </cell>
        </row>
        <row r="120">
          <cell r="C120" t="str">
            <v>B1201</v>
          </cell>
          <cell r="D120">
            <v>12</v>
          </cell>
          <cell r="E120" t="str">
            <v>01</v>
          </cell>
          <cell r="F120">
            <v>57.830000000000005</v>
          </cell>
          <cell r="G120" t="str">
            <v>Local</v>
          </cell>
          <cell r="H120" t="str">
            <v>2 bed</v>
          </cell>
          <cell r="I120" t="str">
            <v>North</v>
          </cell>
          <cell r="J120" t="str">
            <v>SOLD</v>
          </cell>
          <cell r="K120">
            <v>300000</v>
          </cell>
          <cell r="L120">
            <v>11656021.010101013</v>
          </cell>
          <cell r="M120">
            <v>11956021.010101013</v>
          </cell>
        </row>
        <row r="121">
          <cell r="C121" t="str">
            <v>B1202</v>
          </cell>
          <cell r="D121">
            <v>12</v>
          </cell>
          <cell r="E121" t="str">
            <v>02</v>
          </cell>
          <cell r="F121">
            <v>55.46</v>
          </cell>
          <cell r="G121" t="str">
            <v>Local</v>
          </cell>
          <cell r="H121" t="str">
            <v>2 bed</v>
          </cell>
          <cell r="I121" t="str">
            <v xml:space="preserve">South </v>
          </cell>
          <cell r="K121">
            <v>300000</v>
          </cell>
          <cell r="L121">
            <v>11234615.757575758</v>
          </cell>
          <cell r="M121">
            <v>11534615.757575758</v>
          </cell>
        </row>
        <row r="122">
          <cell r="C122" t="str">
            <v>B1203</v>
          </cell>
          <cell r="D122">
            <v>12</v>
          </cell>
          <cell r="E122" t="str">
            <v>03</v>
          </cell>
          <cell r="F122">
            <v>46.82</v>
          </cell>
          <cell r="G122" t="str">
            <v>Local</v>
          </cell>
          <cell r="H122" t="str">
            <v>1 bed plus</v>
          </cell>
          <cell r="I122" t="str">
            <v xml:space="preserve">South </v>
          </cell>
          <cell r="K122">
            <v>200000</v>
          </cell>
          <cell r="L122">
            <v>9508710.3030303027</v>
          </cell>
          <cell r="M122">
            <v>9708710.3030303027</v>
          </cell>
        </row>
        <row r="123">
          <cell r="C123" t="str">
            <v>B1204</v>
          </cell>
          <cell r="D123">
            <v>12</v>
          </cell>
          <cell r="E123" t="str">
            <v>04</v>
          </cell>
          <cell r="F123">
            <v>46.7</v>
          </cell>
          <cell r="G123" t="str">
            <v>Local</v>
          </cell>
          <cell r="H123" t="str">
            <v>1 bed plus</v>
          </cell>
          <cell r="I123" t="str">
            <v xml:space="preserve">South </v>
          </cell>
          <cell r="K123">
            <v>200000</v>
          </cell>
          <cell r="L123">
            <v>9484739.3939393926</v>
          </cell>
          <cell r="M123">
            <v>9684739.3939393926</v>
          </cell>
        </row>
        <row r="124">
          <cell r="C124" t="str">
            <v>B1205</v>
          </cell>
          <cell r="D124">
            <v>12</v>
          </cell>
          <cell r="E124" t="str">
            <v>05</v>
          </cell>
          <cell r="F124">
            <v>47.02</v>
          </cell>
          <cell r="G124" t="str">
            <v>Local</v>
          </cell>
          <cell r="H124" t="str">
            <v>1 bed plus</v>
          </cell>
          <cell r="I124" t="str">
            <v xml:space="preserve">South </v>
          </cell>
          <cell r="K124">
            <v>200000</v>
          </cell>
          <cell r="L124">
            <v>9548661.8181818184</v>
          </cell>
          <cell r="M124">
            <v>9748661.8181818184</v>
          </cell>
        </row>
        <row r="125">
          <cell r="C125" t="str">
            <v>B1206</v>
          </cell>
          <cell r="D125">
            <v>12</v>
          </cell>
          <cell r="E125" t="str">
            <v>06</v>
          </cell>
          <cell r="F125">
            <v>46.84</v>
          </cell>
          <cell r="G125" t="str">
            <v>Local</v>
          </cell>
          <cell r="H125" t="str">
            <v>1 bed plus</v>
          </cell>
          <cell r="I125" t="str">
            <v xml:space="preserve">South </v>
          </cell>
          <cell r="K125">
            <v>200000</v>
          </cell>
          <cell r="L125">
            <v>9512705.4545454551</v>
          </cell>
          <cell r="M125">
            <v>9712705.4545454551</v>
          </cell>
        </row>
        <row r="126">
          <cell r="C126" t="str">
            <v>B1207</v>
          </cell>
          <cell r="D126">
            <v>12</v>
          </cell>
          <cell r="E126" t="str">
            <v>07</v>
          </cell>
          <cell r="F126">
            <v>84.63</v>
          </cell>
          <cell r="G126" t="str">
            <v>Local</v>
          </cell>
          <cell r="H126" t="str">
            <v>2 bed duplex</v>
          </cell>
          <cell r="I126" t="str">
            <v xml:space="preserve">South </v>
          </cell>
          <cell r="K126">
            <v>300000</v>
          </cell>
          <cell r="L126">
            <v>18205988.686868686</v>
          </cell>
          <cell r="M126">
            <v>18505988.686868686</v>
          </cell>
        </row>
        <row r="127">
          <cell r="C127" t="str">
            <v>B1208</v>
          </cell>
          <cell r="D127">
            <v>12</v>
          </cell>
          <cell r="E127" t="str">
            <v>08</v>
          </cell>
          <cell r="F127">
            <v>84.63</v>
          </cell>
          <cell r="G127" t="str">
            <v>Local</v>
          </cell>
          <cell r="H127" t="str">
            <v>2 bed duplex</v>
          </cell>
          <cell r="I127" t="str">
            <v>North</v>
          </cell>
          <cell r="K127">
            <v>300000</v>
          </cell>
          <cell r="L127">
            <v>18153968.484848484</v>
          </cell>
          <cell r="M127">
            <v>18453968.484848484</v>
          </cell>
        </row>
        <row r="128">
          <cell r="C128" t="str">
            <v>B1209</v>
          </cell>
          <cell r="D128">
            <v>12</v>
          </cell>
          <cell r="E128" t="str">
            <v>09</v>
          </cell>
          <cell r="F128">
            <v>46.04</v>
          </cell>
          <cell r="G128" t="str">
            <v>Local</v>
          </cell>
          <cell r="H128" t="str">
            <v>1 bed plus</v>
          </cell>
          <cell r="I128" t="str">
            <v>North</v>
          </cell>
          <cell r="K128">
            <v>200000</v>
          </cell>
          <cell r="L128">
            <v>9300879.1919191927</v>
          </cell>
          <cell r="M128">
            <v>9500879.1919191927</v>
          </cell>
        </row>
        <row r="129">
          <cell r="C129" t="str">
            <v>B1210</v>
          </cell>
          <cell r="D129">
            <v>12</v>
          </cell>
          <cell r="E129" t="str">
            <v>10</v>
          </cell>
          <cell r="F129">
            <v>46.09</v>
          </cell>
          <cell r="G129" t="str">
            <v>Local</v>
          </cell>
          <cell r="H129" t="str">
            <v>1 bed plus</v>
          </cell>
          <cell r="I129" t="str">
            <v>North</v>
          </cell>
          <cell r="K129">
            <v>200000</v>
          </cell>
          <cell r="L129">
            <v>9310867.0707070697</v>
          </cell>
          <cell r="M129">
            <v>9510867.0707070697</v>
          </cell>
        </row>
        <row r="130">
          <cell r="C130" t="str">
            <v>B1211</v>
          </cell>
          <cell r="D130">
            <v>12</v>
          </cell>
          <cell r="E130" t="str">
            <v>11</v>
          </cell>
          <cell r="F130">
            <v>46.82</v>
          </cell>
          <cell r="G130" t="str">
            <v>Local</v>
          </cell>
          <cell r="H130" t="str">
            <v>1 bed plus</v>
          </cell>
          <cell r="I130" t="str">
            <v>North</v>
          </cell>
          <cell r="K130">
            <v>200000</v>
          </cell>
          <cell r="L130">
            <v>9456690.1010101009</v>
          </cell>
          <cell r="M130">
            <v>9656690.1010101009</v>
          </cell>
        </row>
        <row r="131">
          <cell r="C131" t="str">
            <v>B1212</v>
          </cell>
          <cell r="D131">
            <v>12</v>
          </cell>
          <cell r="E131" t="str">
            <v>12</v>
          </cell>
          <cell r="F131">
            <v>30.26</v>
          </cell>
          <cell r="G131" t="str">
            <v>Local</v>
          </cell>
          <cell r="H131" t="str">
            <v>1 bed</v>
          </cell>
          <cell r="I131" t="str">
            <v>North</v>
          </cell>
          <cell r="J131" t="str">
            <v>SOLD</v>
          </cell>
          <cell r="K131">
            <v>200000</v>
          </cell>
          <cell r="L131">
            <v>6148704.6464646459</v>
          </cell>
          <cell r="M131">
            <v>6348704.6464646459</v>
          </cell>
        </row>
        <row r="132">
          <cell r="C132" t="str">
            <v>B12A01</v>
          </cell>
          <cell r="D132">
            <v>13</v>
          </cell>
          <cell r="E132" t="str">
            <v>01</v>
          </cell>
          <cell r="F132">
            <v>57.830000000000005</v>
          </cell>
          <cell r="G132" t="str">
            <v>Local</v>
          </cell>
          <cell r="H132" t="str">
            <v>2 bed</v>
          </cell>
          <cell r="I132" t="str">
            <v xml:space="preserve">North </v>
          </cell>
          <cell r="K132">
            <v>300000</v>
          </cell>
          <cell r="L132">
            <v>11656021.010101013</v>
          </cell>
          <cell r="M132">
            <v>11956021.010101013</v>
          </cell>
        </row>
        <row r="133">
          <cell r="C133" t="str">
            <v>B12A02</v>
          </cell>
          <cell r="D133">
            <v>13</v>
          </cell>
          <cell r="E133" t="str">
            <v>02</v>
          </cell>
          <cell r="F133">
            <v>55.46</v>
          </cell>
          <cell r="G133" t="str">
            <v>Local</v>
          </cell>
          <cell r="H133" t="str">
            <v>2 bed</v>
          </cell>
          <cell r="I133" t="str">
            <v xml:space="preserve">South </v>
          </cell>
          <cell r="K133">
            <v>300000</v>
          </cell>
          <cell r="L133">
            <v>11234615.757575758</v>
          </cell>
          <cell r="M133">
            <v>11534615.757575758</v>
          </cell>
        </row>
        <row r="134">
          <cell r="C134" t="str">
            <v>B12A03</v>
          </cell>
          <cell r="D134">
            <v>13</v>
          </cell>
          <cell r="E134" t="str">
            <v>03</v>
          </cell>
          <cell r="F134">
            <v>46.82</v>
          </cell>
          <cell r="G134" t="str">
            <v>Local</v>
          </cell>
          <cell r="H134" t="str">
            <v>1 bed plus</v>
          </cell>
          <cell r="I134" t="str">
            <v xml:space="preserve">South </v>
          </cell>
          <cell r="K134">
            <v>200000</v>
          </cell>
          <cell r="L134">
            <v>9508710.3030303027</v>
          </cell>
          <cell r="M134">
            <v>9708710.3030303027</v>
          </cell>
        </row>
        <row r="135">
          <cell r="C135" t="str">
            <v>B12A04</v>
          </cell>
          <cell r="D135">
            <v>13</v>
          </cell>
          <cell r="E135" t="str">
            <v>04</v>
          </cell>
          <cell r="F135">
            <v>46.7</v>
          </cell>
          <cell r="G135" t="str">
            <v>Local</v>
          </cell>
          <cell r="H135" t="str">
            <v>1 bed plus</v>
          </cell>
          <cell r="I135" t="str">
            <v xml:space="preserve">South </v>
          </cell>
          <cell r="K135">
            <v>200000</v>
          </cell>
          <cell r="L135">
            <v>9484739.3939393926</v>
          </cell>
          <cell r="M135">
            <v>9684739.3939393926</v>
          </cell>
        </row>
        <row r="136">
          <cell r="C136" t="str">
            <v>B12A05</v>
          </cell>
          <cell r="D136">
            <v>13</v>
          </cell>
          <cell r="E136" t="str">
            <v>05</v>
          </cell>
          <cell r="F136">
            <v>47.02</v>
          </cell>
          <cell r="G136" t="str">
            <v>Local</v>
          </cell>
          <cell r="H136" t="str">
            <v>1 bed plus</v>
          </cell>
          <cell r="I136" t="str">
            <v xml:space="preserve">South </v>
          </cell>
          <cell r="K136">
            <v>200000</v>
          </cell>
          <cell r="L136">
            <v>9548661.8181818184</v>
          </cell>
          <cell r="M136">
            <v>9748661.8181818184</v>
          </cell>
        </row>
        <row r="137">
          <cell r="C137" t="str">
            <v>B12A06</v>
          </cell>
          <cell r="D137">
            <v>13</v>
          </cell>
          <cell r="E137" t="str">
            <v>06</v>
          </cell>
          <cell r="F137">
            <v>46.84</v>
          </cell>
          <cell r="G137" t="str">
            <v>Local</v>
          </cell>
          <cell r="H137" t="str">
            <v>1 bed plus</v>
          </cell>
          <cell r="I137" t="str">
            <v xml:space="preserve">South </v>
          </cell>
          <cell r="K137">
            <v>200000</v>
          </cell>
          <cell r="L137">
            <v>9512705.4545454551</v>
          </cell>
          <cell r="M137">
            <v>9712705.4545454551</v>
          </cell>
        </row>
        <row r="138">
          <cell r="C138" t="str">
            <v>B12A09</v>
          </cell>
          <cell r="D138">
            <v>13</v>
          </cell>
          <cell r="E138" t="str">
            <v>09</v>
          </cell>
          <cell r="F138">
            <v>46.04</v>
          </cell>
          <cell r="G138" t="str">
            <v>Local</v>
          </cell>
          <cell r="H138" t="str">
            <v>1 bed plus</v>
          </cell>
          <cell r="I138" t="str">
            <v xml:space="preserve">North </v>
          </cell>
          <cell r="K138">
            <v>200000</v>
          </cell>
          <cell r="L138">
            <v>9300879.1919191927</v>
          </cell>
          <cell r="M138">
            <v>9500879.1919191927</v>
          </cell>
        </row>
        <row r="139">
          <cell r="C139" t="str">
            <v>B12A10</v>
          </cell>
          <cell r="D139">
            <v>13</v>
          </cell>
          <cell r="E139" t="str">
            <v>10</v>
          </cell>
          <cell r="F139">
            <v>46.09</v>
          </cell>
          <cell r="G139" t="str">
            <v>Local</v>
          </cell>
          <cell r="H139" t="str">
            <v>1 bed plus</v>
          </cell>
          <cell r="I139" t="str">
            <v xml:space="preserve">North </v>
          </cell>
          <cell r="K139">
            <v>200000</v>
          </cell>
          <cell r="L139">
            <v>9310867.0707070697</v>
          </cell>
          <cell r="M139">
            <v>9510867.0707070697</v>
          </cell>
        </row>
        <row r="140">
          <cell r="C140" t="str">
            <v>B12A11</v>
          </cell>
          <cell r="D140">
            <v>13</v>
          </cell>
          <cell r="E140" t="str">
            <v>11</v>
          </cell>
          <cell r="F140">
            <v>46.82</v>
          </cell>
          <cell r="G140" t="str">
            <v>Local</v>
          </cell>
          <cell r="H140" t="str">
            <v>1 bed plus</v>
          </cell>
          <cell r="I140" t="str">
            <v xml:space="preserve">North </v>
          </cell>
          <cell r="K140">
            <v>200000</v>
          </cell>
          <cell r="L140">
            <v>9456690.1010101009</v>
          </cell>
          <cell r="M140">
            <v>9656690.1010101009</v>
          </cell>
        </row>
        <row r="141">
          <cell r="C141" t="str">
            <v>B12A12</v>
          </cell>
          <cell r="D141">
            <v>13</v>
          </cell>
          <cell r="E141" t="str">
            <v>12</v>
          </cell>
          <cell r="F141">
            <v>30.26</v>
          </cell>
          <cell r="G141" t="str">
            <v>Local</v>
          </cell>
          <cell r="H141" t="str">
            <v>1 bed</v>
          </cell>
          <cell r="I141" t="str">
            <v xml:space="preserve">North </v>
          </cell>
          <cell r="K141">
            <v>200000</v>
          </cell>
          <cell r="L141">
            <v>6148704.6464646459</v>
          </cell>
          <cell r="M141">
            <v>6348704.6464646459</v>
          </cell>
        </row>
        <row r="142">
          <cell r="C142" t="str">
            <v>B1401</v>
          </cell>
          <cell r="D142">
            <v>14</v>
          </cell>
          <cell r="E142" t="str">
            <v>01</v>
          </cell>
          <cell r="F142">
            <v>57.830000000000005</v>
          </cell>
          <cell r="G142" t="str">
            <v>Foreign</v>
          </cell>
          <cell r="H142" t="str">
            <v>2 bed</v>
          </cell>
          <cell r="I142" t="str">
            <v>North</v>
          </cell>
          <cell r="K142">
            <v>300000</v>
          </cell>
          <cell r="L142">
            <v>12739019.191919195</v>
          </cell>
          <cell r="M142">
            <v>13039019.191919195</v>
          </cell>
        </row>
        <row r="143">
          <cell r="C143" t="str">
            <v>B1402</v>
          </cell>
          <cell r="D143">
            <v>14</v>
          </cell>
          <cell r="E143" t="str">
            <v>02</v>
          </cell>
          <cell r="F143">
            <v>55.46</v>
          </cell>
          <cell r="G143" t="str">
            <v>Local</v>
          </cell>
          <cell r="H143" t="str">
            <v>2 bed</v>
          </cell>
          <cell r="I143" t="str">
            <v xml:space="preserve">South </v>
          </cell>
          <cell r="J143" t="str">
            <v>SOLD</v>
          </cell>
          <cell r="K143">
            <v>300000</v>
          </cell>
          <cell r="L143">
            <v>11350017.373737372</v>
          </cell>
          <cell r="M143">
            <v>11650017.373737372</v>
          </cell>
        </row>
        <row r="144">
          <cell r="C144" t="str">
            <v>B1403</v>
          </cell>
          <cell r="D144">
            <v>14</v>
          </cell>
          <cell r="E144" t="str">
            <v>03</v>
          </cell>
          <cell r="F144">
            <v>46.82</v>
          </cell>
          <cell r="G144" t="str">
            <v>Foreign</v>
          </cell>
          <cell r="H144" t="str">
            <v>1 bed plus</v>
          </cell>
          <cell r="I144" t="str">
            <v xml:space="preserve">South </v>
          </cell>
          <cell r="K144">
            <v>200000</v>
          </cell>
          <cell r="L144">
            <v>10385521.212121211</v>
          </cell>
          <cell r="M144">
            <v>10585521.212121211</v>
          </cell>
        </row>
        <row r="145">
          <cell r="C145" t="str">
            <v>B1404</v>
          </cell>
          <cell r="D145">
            <v>14</v>
          </cell>
          <cell r="E145" t="str">
            <v>04</v>
          </cell>
          <cell r="F145">
            <v>46.7</v>
          </cell>
          <cell r="G145" t="str">
            <v>Foreign</v>
          </cell>
          <cell r="H145" t="str">
            <v>1 bed plus</v>
          </cell>
          <cell r="I145" t="str">
            <v xml:space="preserve">South </v>
          </cell>
          <cell r="K145">
            <v>200000</v>
          </cell>
          <cell r="L145">
            <v>10359303.030303031</v>
          </cell>
          <cell r="M145">
            <v>10559303.030303031</v>
          </cell>
        </row>
        <row r="146">
          <cell r="C146" t="str">
            <v>B1405</v>
          </cell>
          <cell r="D146">
            <v>14</v>
          </cell>
          <cell r="E146" t="str">
            <v>05</v>
          </cell>
          <cell r="F146">
            <v>47.02</v>
          </cell>
          <cell r="G146" t="str">
            <v>Foreign</v>
          </cell>
          <cell r="H146" t="str">
            <v>1 bed plus</v>
          </cell>
          <cell r="I146" t="str">
            <v xml:space="preserve">South </v>
          </cell>
          <cell r="K146">
            <v>200000</v>
          </cell>
          <cell r="L146">
            <v>10429218.181818182</v>
          </cell>
          <cell r="M146">
            <v>10629218.181818182</v>
          </cell>
        </row>
        <row r="147">
          <cell r="C147" t="str">
            <v>B1406</v>
          </cell>
          <cell r="D147">
            <v>14</v>
          </cell>
          <cell r="E147" t="str">
            <v>06</v>
          </cell>
          <cell r="F147">
            <v>46.84</v>
          </cell>
          <cell r="G147" t="str">
            <v>Foreign</v>
          </cell>
          <cell r="H147" t="str">
            <v>1 bed plus</v>
          </cell>
          <cell r="I147" t="str">
            <v xml:space="preserve">South </v>
          </cell>
          <cell r="K147">
            <v>200000</v>
          </cell>
          <cell r="L147">
            <v>10389890.909090908</v>
          </cell>
          <cell r="M147">
            <v>10589890.909090908</v>
          </cell>
        </row>
        <row r="148">
          <cell r="C148" t="str">
            <v>B1407</v>
          </cell>
          <cell r="D148">
            <v>14</v>
          </cell>
          <cell r="E148" t="str">
            <v>07</v>
          </cell>
          <cell r="F148">
            <v>84.63</v>
          </cell>
          <cell r="G148" t="str">
            <v>Local</v>
          </cell>
          <cell r="H148" t="str">
            <v>2 bed duplex</v>
          </cell>
          <cell r="I148" t="str">
            <v xml:space="preserve">South </v>
          </cell>
          <cell r="K148">
            <v>300000</v>
          </cell>
          <cell r="L148">
            <v>18382087.474747475</v>
          </cell>
          <cell r="M148">
            <v>18682087.474747475</v>
          </cell>
        </row>
        <row r="149">
          <cell r="C149" t="str">
            <v>B1408</v>
          </cell>
          <cell r="D149">
            <v>14</v>
          </cell>
          <cell r="E149" t="str">
            <v>08</v>
          </cell>
          <cell r="F149">
            <v>84.63</v>
          </cell>
          <cell r="G149" t="str">
            <v>Local</v>
          </cell>
          <cell r="H149" t="str">
            <v>2 bed duplex</v>
          </cell>
          <cell r="I149" t="str">
            <v>North</v>
          </cell>
          <cell r="K149">
            <v>300000</v>
          </cell>
          <cell r="L149">
            <v>18330067.27272727</v>
          </cell>
          <cell r="M149">
            <v>18630067.27272727</v>
          </cell>
        </row>
        <row r="150">
          <cell r="C150" t="str">
            <v>B1409</v>
          </cell>
          <cell r="D150">
            <v>14</v>
          </cell>
          <cell r="E150" t="str">
            <v>09</v>
          </cell>
          <cell r="F150">
            <v>46.04</v>
          </cell>
          <cell r="G150" t="str">
            <v>Foreign</v>
          </cell>
          <cell r="H150" t="str">
            <v>1 bed plus</v>
          </cell>
          <cell r="I150" t="str">
            <v>North</v>
          </cell>
          <cell r="K150">
            <v>200000</v>
          </cell>
          <cell r="L150">
            <v>10163082.828282828</v>
          </cell>
          <cell r="M150">
            <v>10363082.828282828</v>
          </cell>
        </row>
        <row r="151">
          <cell r="C151" t="str">
            <v>B1410</v>
          </cell>
          <cell r="D151">
            <v>14</v>
          </cell>
          <cell r="E151" t="str">
            <v>10</v>
          </cell>
          <cell r="F151">
            <v>46.09</v>
          </cell>
          <cell r="G151" t="str">
            <v>Foreign</v>
          </cell>
          <cell r="H151" t="str">
            <v>1 bed plus</v>
          </cell>
          <cell r="I151" t="str">
            <v>North</v>
          </cell>
          <cell r="K151">
            <v>200000</v>
          </cell>
          <cell r="L151">
            <v>10174007.07070707</v>
          </cell>
          <cell r="M151">
            <v>10374007.07070707</v>
          </cell>
        </row>
        <row r="152">
          <cell r="C152" t="str">
            <v>B1411</v>
          </cell>
          <cell r="D152">
            <v>14</v>
          </cell>
          <cell r="E152" t="str">
            <v>11</v>
          </cell>
          <cell r="F152">
            <v>46.82</v>
          </cell>
          <cell r="G152" t="str">
            <v>Foreign</v>
          </cell>
          <cell r="H152" t="str">
            <v>1 bed plus</v>
          </cell>
          <cell r="I152" t="str">
            <v>North</v>
          </cell>
          <cell r="K152">
            <v>200000</v>
          </cell>
          <cell r="L152">
            <v>10333501.010101011</v>
          </cell>
          <cell r="M152">
            <v>10533501.010101011</v>
          </cell>
        </row>
        <row r="153">
          <cell r="C153" t="str">
            <v>B1412</v>
          </cell>
          <cell r="D153">
            <v>14</v>
          </cell>
          <cell r="E153" t="str">
            <v>12</v>
          </cell>
          <cell r="F153">
            <v>30.26</v>
          </cell>
          <cell r="G153" t="str">
            <v>Foreign</v>
          </cell>
          <cell r="H153" t="str">
            <v>1 bed</v>
          </cell>
          <cell r="I153" t="str">
            <v>North</v>
          </cell>
          <cell r="K153">
            <v>200000</v>
          </cell>
          <cell r="L153">
            <v>6715391.9191919193</v>
          </cell>
          <cell r="M153">
            <v>6915391.9191919193</v>
          </cell>
        </row>
        <row r="154">
          <cell r="C154" t="str">
            <v>B1501</v>
          </cell>
          <cell r="D154">
            <v>15</v>
          </cell>
          <cell r="E154" t="str">
            <v>01</v>
          </cell>
          <cell r="F154">
            <v>57.830000000000005</v>
          </cell>
          <cell r="G154" t="str">
            <v>Foreign</v>
          </cell>
          <cell r="H154" t="str">
            <v>2 bed</v>
          </cell>
          <cell r="I154" t="str">
            <v>North</v>
          </cell>
          <cell r="K154">
            <v>300000</v>
          </cell>
          <cell r="L154">
            <v>12859352.323232325</v>
          </cell>
          <cell r="M154">
            <v>13159352.323232325</v>
          </cell>
        </row>
        <row r="155">
          <cell r="C155" t="str">
            <v>B1502</v>
          </cell>
          <cell r="D155">
            <v>15</v>
          </cell>
          <cell r="E155" t="str">
            <v>02</v>
          </cell>
          <cell r="F155">
            <v>55.46</v>
          </cell>
          <cell r="G155" t="str">
            <v>Foreign</v>
          </cell>
          <cell r="H155" t="str">
            <v>2 bed</v>
          </cell>
          <cell r="I155" t="str">
            <v>South</v>
          </cell>
          <cell r="K155">
            <v>300000</v>
          </cell>
          <cell r="L155">
            <v>12388631.919191919</v>
          </cell>
          <cell r="M155">
            <v>12688631.919191919</v>
          </cell>
        </row>
        <row r="156">
          <cell r="C156" t="str">
            <v>B1503</v>
          </cell>
          <cell r="D156">
            <v>15</v>
          </cell>
          <cell r="E156" t="str">
            <v>03</v>
          </cell>
          <cell r="F156">
            <v>94.14</v>
          </cell>
          <cell r="G156" t="str">
            <v>Foreign</v>
          </cell>
          <cell r="H156" t="str">
            <v>Family Suite</v>
          </cell>
          <cell r="I156" t="str">
            <v>South</v>
          </cell>
          <cell r="K156">
            <v>400000</v>
          </cell>
          <cell r="L156">
            <v>21440313.535353538</v>
          </cell>
          <cell r="M156">
            <v>21840313.535353538</v>
          </cell>
        </row>
        <row r="157">
          <cell r="C157" t="str">
            <v>B1505</v>
          </cell>
          <cell r="D157">
            <v>15</v>
          </cell>
          <cell r="E157" t="str">
            <v>05</v>
          </cell>
          <cell r="F157">
            <v>94.26</v>
          </cell>
          <cell r="G157" t="str">
            <v>Local</v>
          </cell>
          <cell r="H157" t="str">
            <v>Family Suite</v>
          </cell>
          <cell r="I157" t="str">
            <v>South</v>
          </cell>
          <cell r="K157">
            <v>400000</v>
          </cell>
          <cell r="L157">
            <v>19897685.656565655</v>
          </cell>
          <cell r="M157">
            <v>20297685.656565655</v>
          </cell>
        </row>
        <row r="158">
          <cell r="C158" t="str">
            <v>B1509</v>
          </cell>
          <cell r="D158">
            <v>15</v>
          </cell>
          <cell r="E158" t="str">
            <v>09</v>
          </cell>
          <cell r="F158">
            <v>46.04</v>
          </cell>
          <cell r="G158" t="str">
            <v>Foreign</v>
          </cell>
          <cell r="H158" t="str">
            <v>1 bed plus</v>
          </cell>
          <cell r="I158" t="str">
            <v>North</v>
          </cell>
          <cell r="K158">
            <v>200000</v>
          </cell>
          <cell r="L158">
            <v>10258883.232323231</v>
          </cell>
          <cell r="M158">
            <v>10458883.232323231</v>
          </cell>
        </row>
        <row r="159">
          <cell r="C159" t="str">
            <v>B1510</v>
          </cell>
          <cell r="D159">
            <v>15</v>
          </cell>
          <cell r="E159" t="str">
            <v>10</v>
          </cell>
          <cell r="F159">
            <v>93.9</v>
          </cell>
          <cell r="G159" t="str">
            <v>Local</v>
          </cell>
          <cell r="H159" t="str">
            <v>Family Suite</v>
          </cell>
          <cell r="I159" t="str">
            <v>North</v>
          </cell>
          <cell r="K159">
            <v>400000</v>
          </cell>
          <cell r="L159">
            <v>19772254.545454547</v>
          </cell>
          <cell r="M159">
            <v>20172254.545454547</v>
          </cell>
        </row>
        <row r="160">
          <cell r="C160" t="str">
            <v>B1512</v>
          </cell>
          <cell r="D160">
            <v>15</v>
          </cell>
          <cell r="E160" t="str">
            <v>12</v>
          </cell>
          <cell r="F160">
            <v>30.26</v>
          </cell>
          <cell r="G160" t="str">
            <v>Foreign</v>
          </cell>
          <cell r="H160" t="str">
            <v>1 bed</v>
          </cell>
          <cell r="I160" t="str">
            <v>North</v>
          </cell>
          <cell r="K160">
            <v>200000</v>
          </cell>
          <cell r="L160">
            <v>6778357.1717171716</v>
          </cell>
          <cell r="M160">
            <v>6978357.1717171716</v>
          </cell>
        </row>
        <row r="161">
          <cell r="C161" t="str">
            <v>B1601</v>
          </cell>
          <cell r="D161">
            <v>16</v>
          </cell>
          <cell r="E161" t="str">
            <v>01</v>
          </cell>
          <cell r="F161">
            <v>57.830000000000005</v>
          </cell>
          <cell r="G161" t="str">
            <v>Foreign</v>
          </cell>
          <cell r="H161" t="str">
            <v>2 bed</v>
          </cell>
          <cell r="I161" t="str">
            <v xml:space="preserve">North </v>
          </cell>
          <cell r="K161">
            <v>300000</v>
          </cell>
          <cell r="L161">
            <v>12979685.454545457</v>
          </cell>
          <cell r="M161">
            <v>13279685.454545457</v>
          </cell>
        </row>
        <row r="162">
          <cell r="C162" t="str">
            <v>B1602</v>
          </cell>
          <cell r="D162">
            <v>16</v>
          </cell>
          <cell r="E162" t="str">
            <v>02</v>
          </cell>
          <cell r="F162">
            <v>55.46</v>
          </cell>
          <cell r="G162" t="str">
            <v>Foreign</v>
          </cell>
          <cell r="H162" t="str">
            <v>2 bed</v>
          </cell>
          <cell r="I162" t="str">
            <v>South</v>
          </cell>
          <cell r="K162">
            <v>300000</v>
          </cell>
          <cell r="L162">
            <v>12504033.535353536</v>
          </cell>
          <cell r="M162">
            <v>12804033.535353536</v>
          </cell>
        </row>
        <row r="163">
          <cell r="C163" t="str">
            <v>B1603</v>
          </cell>
          <cell r="D163">
            <v>16</v>
          </cell>
          <cell r="E163" t="str">
            <v>03</v>
          </cell>
          <cell r="F163">
            <v>94.14</v>
          </cell>
          <cell r="G163" t="str">
            <v>Local</v>
          </cell>
          <cell r="H163" t="str">
            <v>Family Suite</v>
          </cell>
          <cell r="I163" t="str">
            <v>South</v>
          </cell>
          <cell r="K163">
            <v>400000</v>
          </cell>
          <cell r="L163">
            <v>20069102.626262624</v>
          </cell>
          <cell r="M163">
            <v>20469102.626262624</v>
          </cell>
        </row>
        <row r="164">
          <cell r="C164" t="str">
            <v>B1605</v>
          </cell>
          <cell r="D164">
            <v>16</v>
          </cell>
          <cell r="E164" t="str">
            <v>05</v>
          </cell>
          <cell r="F164">
            <v>94.26</v>
          </cell>
          <cell r="G164" t="str">
            <v>Local</v>
          </cell>
          <cell r="H164" t="str">
            <v>Family Suite</v>
          </cell>
          <cell r="I164" t="str">
            <v>South</v>
          </cell>
          <cell r="K164">
            <v>400000</v>
          </cell>
          <cell r="L164">
            <v>20093822.626262624</v>
          </cell>
          <cell r="M164">
            <v>20493822.626262624</v>
          </cell>
        </row>
        <row r="165">
          <cell r="C165" t="str">
            <v>B1607</v>
          </cell>
          <cell r="D165">
            <v>16</v>
          </cell>
          <cell r="E165" t="str">
            <v>07</v>
          </cell>
          <cell r="F165">
            <v>84.63</v>
          </cell>
          <cell r="G165" t="str">
            <v>Local</v>
          </cell>
          <cell r="H165" t="str">
            <v>2 bed duplex</v>
          </cell>
          <cell r="I165" t="str">
            <v>South</v>
          </cell>
          <cell r="K165">
            <v>300000</v>
          </cell>
          <cell r="L165">
            <v>18734285.050505053</v>
          </cell>
          <cell r="M165">
            <v>19034285.050505053</v>
          </cell>
        </row>
        <row r="166">
          <cell r="C166" t="str">
            <v>B1608</v>
          </cell>
          <cell r="D166">
            <v>16</v>
          </cell>
          <cell r="E166" t="str">
            <v>08</v>
          </cell>
          <cell r="F166">
            <v>84.63</v>
          </cell>
          <cell r="G166" t="str">
            <v>Local</v>
          </cell>
          <cell r="H166" t="str">
            <v>2 bed duplex</v>
          </cell>
          <cell r="I166" t="str">
            <v xml:space="preserve">North </v>
          </cell>
          <cell r="K166">
            <v>300000</v>
          </cell>
          <cell r="L166">
            <v>18682264.848484848</v>
          </cell>
          <cell r="M166">
            <v>18982264.848484848</v>
          </cell>
        </row>
        <row r="167">
          <cell r="C167" t="str">
            <v>B1609</v>
          </cell>
          <cell r="D167">
            <v>16</v>
          </cell>
          <cell r="E167" t="str">
            <v>09</v>
          </cell>
          <cell r="F167">
            <v>46.04</v>
          </cell>
          <cell r="G167" t="str">
            <v>Foreign</v>
          </cell>
          <cell r="H167" t="str">
            <v>1 bed plus</v>
          </cell>
          <cell r="I167" t="str">
            <v xml:space="preserve">North </v>
          </cell>
          <cell r="K167">
            <v>200000</v>
          </cell>
          <cell r="L167">
            <v>11058400</v>
          </cell>
          <cell r="M167">
            <v>11258400</v>
          </cell>
        </row>
        <row r="168">
          <cell r="C168" t="str">
            <v>B1610</v>
          </cell>
          <cell r="D168">
            <v>16</v>
          </cell>
          <cell r="E168" t="str">
            <v>10</v>
          </cell>
          <cell r="F168">
            <v>93.9</v>
          </cell>
          <cell r="G168" t="str">
            <v>Local</v>
          </cell>
          <cell r="H168" t="str">
            <v>Family Suite</v>
          </cell>
          <cell r="I168" t="str">
            <v xml:space="preserve">North </v>
          </cell>
          <cell r="K168">
            <v>400000</v>
          </cell>
          <cell r="L168">
            <v>19967642.424242422</v>
          </cell>
          <cell r="M168">
            <v>20367642.424242422</v>
          </cell>
        </row>
        <row r="169">
          <cell r="C169" t="str">
            <v>B1612</v>
          </cell>
          <cell r="D169">
            <v>16</v>
          </cell>
          <cell r="E169" t="str">
            <v>12</v>
          </cell>
          <cell r="F169">
            <v>30.26</v>
          </cell>
          <cell r="G169" t="str">
            <v>Foreign</v>
          </cell>
          <cell r="H169" t="str">
            <v>1 bed</v>
          </cell>
          <cell r="I169" t="str">
            <v xml:space="preserve">North </v>
          </cell>
          <cell r="K169">
            <v>200000</v>
          </cell>
          <cell r="L169">
            <v>6841322.4242424248</v>
          </cell>
          <cell r="M169">
            <v>7041322.4242424248</v>
          </cell>
        </row>
        <row r="170">
          <cell r="C170" t="str">
            <v>B1701</v>
          </cell>
          <cell r="D170">
            <v>17</v>
          </cell>
          <cell r="E170" t="str">
            <v>01</v>
          </cell>
          <cell r="F170">
            <v>57.830000000000005</v>
          </cell>
          <cell r="G170" t="str">
            <v>Foreign</v>
          </cell>
          <cell r="H170" t="str">
            <v>2 bed</v>
          </cell>
          <cell r="I170" t="str">
            <v>North</v>
          </cell>
          <cell r="K170">
            <v>300000</v>
          </cell>
          <cell r="L170">
            <v>13100018.585858587</v>
          </cell>
          <cell r="M170">
            <v>13400018.585858587</v>
          </cell>
        </row>
        <row r="171">
          <cell r="C171" t="str">
            <v>B1702</v>
          </cell>
          <cell r="D171">
            <v>17</v>
          </cell>
          <cell r="E171" t="str">
            <v>02</v>
          </cell>
          <cell r="F171">
            <v>55.46</v>
          </cell>
          <cell r="G171" t="str">
            <v>Foreign</v>
          </cell>
          <cell r="H171" t="str">
            <v>2 bed</v>
          </cell>
          <cell r="I171" t="str">
            <v>South</v>
          </cell>
          <cell r="K171">
            <v>300000</v>
          </cell>
          <cell r="L171">
            <v>12619435.15151515</v>
          </cell>
          <cell r="M171">
            <v>12919435.15151515</v>
          </cell>
        </row>
        <row r="172">
          <cell r="C172" t="str">
            <v>B1703</v>
          </cell>
          <cell r="D172">
            <v>17</v>
          </cell>
          <cell r="E172" t="str">
            <v>03</v>
          </cell>
          <cell r="F172">
            <v>94.14</v>
          </cell>
          <cell r="G172" t="str">
            <v>Local</v>
          </cell>
          <cell r="H172" t="str">
            <v>Family Suite</v>
          </cell>
          <cell r="I172" t="str">
            <v>South</v>
          </cell>
          <cell r="K172">
            <v>400000</v>
          </cell>
          <cell r="L172">
            <v>20264989.898989901</v>
          </cell>
          <cell r="M172">
            <v>20664989.898989901</v>
          </cell>
        </row>
        <row r="173">
          <cell r="C173" t="str">
            <v>B1705</v>
          </cell>
          <cell r="D173">
            <v>17</v>
          </cell>
          <cell r="E173" t="str">
            <v>05</v>
          </cell>
          <cell r="F173">
            <v>94.26</v>
          </cell>
          <cell r="G173" t="str">
            <v>Local</v>
          </cell>
          <cell r="H173" t="str">
            <v>Family Suite</v>
          </cell>
          <cell r="I173" t="str">
            <v>South</v>
          </cell>
          <cell r="K173">
            <v>400000</v>
          </cell>
          <cell r="L173">
            <v>20289959.595959593</v>
          </cell>
          <cell r="M173">
            <v>20689959.595959593</v>
          </cell>
        </row>
        <row r="174">
          <cell r="C174" t="str">
            <v>B1709</v>
          </cell>
          <cell r="D174">
            <v>17</v>
          </cell>
          <cell r="E174" t="str">
            <v>09</v>
          </cell>
          <cell r="F174">
            <v>46.04</v>
          </cell>
          <cell r="G174" t="str">
            <v>Foreign</v>
          </cell>
          <cell r="H174" t="str">
            <v>1 bed plus</v>
          </cell>
          <cell r="I174" t="str">
            <v>North</v>
          </cell>
          <cell r="K174">
            <v>200000</v>
          </cell>
          <cell r="L174">
            <v>10450484.04040404</v>
          </cell>
          <cell r="M174">
            <v>10650484.04040404</v>
          </cell>
        </row>
        <row r="175">
          <cell r="C175" t="str">
            <v>B1710</v>
          </cell>
          <cell r="D175">
            <v>17</v>
          </cell>
          <cell r="E175" t="str">
            <v>10</v>
          </cell>
          <cell r="F175">
            <v>93.9</v>
          </cell>
          <cell r="G175" t="str">
            <v>Local</v>
          </cell>
          <cell r="H175" t="str">
            <v>Family Suite</v>
          </cell>
          <cell r="I175" t="str">
            <v>North</v>
          </cell>
          <cell r="K175">
            <v>400000</v>
          </cell>
          <cell r="L175">
            <v>20163030.303030301</v>
          </cell>
          <cell r="M175">
            <v>20563030.303030301</v>
          </cell>
        </row>
        <row r="176">
          <cell r="C176" t="str">
            <v>B1712</v>
          </cell>
          <cell r="D176">
            <v>17</v>
          </cell>
          <cell r="E176" t="str">
            <v>12</v>
          </cell>
          <cell r="F176">
            <v>30.26</v>
          </cell>
          <cell r="G176" t="str">
            <v>Foreign</v>
          </cell>
          <cell r="H176" t="str">
            <v>1 bed</v>
          </cell>
          <cell r="I176" t="str">
            <v>North</v>
          </cell>
          <cell r="K176">
            <v>200000</v>
          </cell>
          <cell r="L176">
            <v>6904287.6767676771</v>
          </cell>
          <cell r="M176">
            <v>7104287.6767676771</v>
          </cell>
        </row>
        <row r="177">
          <cell r="C177" t="str">
            <v>B1801</v>
          </cell>
          <cell r="D177">
            <v>18</v>
          </cell>
          <cell r="E177" t="str">
            <v>01</v>
          </cell>
          <cell r="F177">
            <v>57.830000000000005</v>
          </cell>
          <cell r="G177" t="str">
            <v>Foreign</v>
          </cell>
          <cell r="H177" t="str">
            <v>2 bed</v>
          </cell>
          <cell r="I177" t="str">
            <v xml:space="preserve">North </v>
          </cell>
          <cell r="K177">
            <v>300000</v>
          </cell>
          <cell r="L177">
            <v>13220351.717171717</v>
          </cell>
          <cell r="M177">
            <v>13520351.717171717</v>
          </cell>
        </row>
        <row r="178">
          <cell r="C178" t="str">
            <v>B1802</v>
          </cell>
          <cell r="D178">
            <v>18</v>
          </cell>
          <cell r="E178" t="str">
            <v>02</v>
          </cell>
          <cell r="F178">
            <v>55.46</v>
          </cell>
          <cell r="G178" t="str">
            <v>Foreign</v>
          </cell>
          <cell r="H178" t="str">
            <v>2 bed</v>
          </cell>
          <cell r="I178" t="str">
            <v>South</v>
          </cell>
          <cell r="K178">
            <v>300000</v>
          </cell>
          <cell r="L178">
            <v>12734836.767676769</v>
          </cell>
          <cell r="M178">
            <v>13034836.767676769</v>
          </cell>
        </row>
        <row r="179">
          <cell r="C179" t="str">
            <v>B1803</v>
          </cell>
          <cell r="D179">
            <v>18</v>
          </cell>
          <cell r="E179" t="str">
            <v>03</v>
          </cell>
          <cell r="F179">
            <v>94.14</v>
          </cell>
          <cell r="G179" t="str">
            <v>Local</v>
          </cell>
          <cell r="H179" t="str">
            <v>Family Suite</v>
          </cell>
          <cell r="I179" t="str">
            <v>South</v>
          </cell>
          <cell r="K179">
            <v>400000</v>
          </cell>
          <cell r="L179">
            <v>20460877.171717171</v>
          </cell>
          <cell r="M179">
            <v>20860877.171717171</v>
          </cell>
        </row>
        <row r="180">
          <cell r="C180" t="str">
            <v>B1805</v>
          </cell>
          <cell r="D180">
            <v>18</v>
          </cell>
          <cell r="E180" t="str">
            <v>05</v>
          </cell>
          <cell r="F180">
            <v>94.26</v>
          </cell>
          <cell r="G180" t="str">
            <v>Local</v>
          </cell>
          <cell r="H180" t="str">
            <v>Family Suite</v>
          </cell>
          <cell r="I180" t="str">
            <v>South</v>
          </cell>
          <cell r="K180">
            <v>400000</v>
          </cell>
          <cell r="L180">
            <v>20486096.565656569</v>
          </cell>
          <cell r="M180">
            <v>20886096.565656569</v>
          </cell>
        </row>
        <row r="181">
          <cell r="C181" t="str">
            <v>B1807</v>
          </cell>
          <cell r="D181">
            <v>18</v>
          </cell>
          <cell r="E181" t="str">
            <v>07</v>
          </cell>
          <cell r="F181">
            <v>84.63</v>
          </cell>
          <cell r="G181" t="str">
            <v>Local</v>
          </cell>
          <cell r="H181" t="str">
            <v>2 bed duplex</v>
          </cell>
          <cell r="I181" t="str">
            <v>South</v>
          </cell>
          <cell r="K181">
            <v>300000</v>
          </cell>
          <cell r="L181">
            <v>19086482.626262624</v>
          </cell>
          <cell r="M181">
            <v>19386482.626262624</v>
          </cell>
        </row>
        <row r="182">
          <cell r="C182" t="str">
            <v>B1808</v>
          </cell>
          <cell r="D182">
            <v>18</v>
          </cell>
          <cell r="E182" t="str">
            <v>08</v>
          </cell>
          <cell r="F182">
            <v>84.63</v>
          </cell>
          <cell r="G182" t="str">
            <v>Local</v>
          </cell>
          <cell r="H182" t="str">
            <v>2 bed duplex</v>
          </cell>
          <cell r="I182" t="str">
            <v xml:space="preserve">North </v>
          </cell>
          <cell r="K182">
            <v>300000</v>
          </cell>
          <cell r="L182">
            <v>19034462.424242422</v>
          </cell>
          <cell r="M182">
            <v>19334462.424242422</v>
          </cell>
        </row>
        <row r="183">
          <cell r="C183" t="str">
            <v>B1809</v>
          </cell>
          <cell r="D183">
            <v>18</v>
          </cell>
          <cell r="E183" t="str">
            <v>09</v>
          </cell>
          <cell r="F183">
            <v>46.04</v>
          </cell>
          <cell r="G183" t="str">
            <v>Local</v>
          </cell>
          <cell r="H183" t="str">
            <v>1 bed plus</v>
          </cell>
          <cell r="I183" t="str">
            <v xml:space="preserve">North </v>
          </cell>
          <cell r="K183">
            <v>200000</v>
          </cell>
          <cell r="L183">
            <v>9779881.212121211</v>
          </cell>
          <cell r="M183">
            <v>9979881.212121211</v>
          </cell>
        </row>
        <row r="184">
          <cell r="C184" t="str">
            <v>B1810</v>
          </cell>
          <cell r="D184">
            <v>18</v>
          </cell>
          <cell r="E184" t="str">
            <v>10</v>
          </cell>
          <cell r="F184">
            <v>93.9</v>
          </cell>
          <cell r="G184" t="str">
            <v>Local</v>
          </cell>
          <cell r="H184" t="str">
            <v>Family Suite</v>
          </cell>
          <cell r="I184" t="str">
            <v xml:space="preserve">North </v>
          </cell>
          <cell r="K184">
            <v>400000</v>
          </cell>
          <cell r="L184">
            <v>20358418.181818184</v>
          </cell>
          <cell r="M184">
            <v>20758418.181818184</v>
          </cell>
        </row>
        <row r="185">
          <cell r="C185" t="str">
            <v>B1812</v>
          </cell>
          <cell r="D185">
            <v>18</v>
          </cell>
          <cell r="E185" t="str">
            <v>12</v>
          </cell>
          <cell r="F185">
            <v>30.26</v>
          </cell>
          <cell r="G185" t="str">
            <v>Foreign</v>
          </cell>
          <cell r="H185" t="str">
            <v>1 bed</v>
          </cell>
          <cell r="I185" t="str">
            <v xml:space="preserve">North </v>
          </cell>
          <cell r="K185">
            <v>200000</v>
          </cell>
          <cell r="L185">
            <v>6967252.9292929294</v>
          </cell>
          <cell r="M185">
            <v>7167252.9292929294</v>
          </cell>
        </row>
        <row r="186">
          <cell r="C186" t="str">
            <v>B1901</v>
          </cell>
          <cell r="D186">
            <v>19</v>
          </cell>
          <cell r="E186" t="str">
            <v>01</v>
          </cell>
          <cell r="F186">
            <v>57.830000000000005</v>
          </cell>
          <cell r="G186" t="str">
            <v>Foreign</v>
          </cell>
          <cell r="H186" t="str">
            <v>2 bed</v>
          </cell>
          <cell r="I186" t="str">
            <v>North</v>
          </cell>
          <cell r="K186">
            <v>300000</v>
          </cell>
          <cell r="L186">
            <v>13340684.848484851</v>
          </cell>
          <cell r="M186">
            <v>13640684.848484851</v>
          </cell>
        </row>
        <row r="187">
          <cell r="C187" t="str">
            <v>B1902</v>
          </cell>
          <cell r="D187">
            <v>19</v>
          </cell>
          <cell r="E187" t="str">
            <v>02</v>
          </cell>
          <cell r="F187">
            <v>55.46</v>
          </cell>
          <cell r="G187" t="str">
            <v>Foreign</v>
          </cell>
          <cell r="H187" t="str">
            <v>2 bed</v>
          </cell>
          <cell r="I187" t="str">
            <v>South</v>
          </cell>
          <cell r="K187">
            <v>300000</v>
          </cell>
          <cell r="L187">
            <v>12850238.383838383</v>
          </cell>
          <cell r="M187">
            <v>13150238.383838383</v>
          </cell>
        </row>
        <row r="188">
          <cell r="C188" t="str">
            <v>B1903</v>
          </cell>
          <cell r="D188">
            <v>19</v>
          </cell>
          <cell r="E188" t="str">
            <v>03</v>
          </cell>
          <cell r="F188">
            <v>94.14</v>
          </cell>
          <cell r="G188" t="str">
            <v>Local</v>
          </cell>
          <cell r="H188" t="str">
            <v>Family Suite</v>
          </cell>
          <cell r="I188" t="str">
            <v>South</v>
          </cell>
          <cell r="K188">
            <v>400000</v>
          </cell>
          <cell r="L188">
            <v>20656764.444444444</v>
          </cell>
          <cell r="M188">
            <v>21056764.444444444</v>
          </cell>
        </row>
        <row r="189">
          <cell r="C189" t="str">
            <v>B1905</v>
          </cell>
          <cell r="D189">
            <v>19</v>
          </cell>
          <cell r="E189" t="str">
            <v>05</v>
          </cell>
          <cell r="F189">
            <v>94.26</v>
          </cell>
          <cell r="G189" t="str">
            <v>Local</v>
          </cell>
          <cell r="H189" t="str">
            <v>Family Suite</v>
          </cell>
          <cell r="I189" t="str">
            <v>South</v>
          </cell>
          <cell r="K189">
            <v>400000</v>
          </cell>
          <cell r="L189">
            <v>20682233.535353538</v>
          </cell>
          <cell r="M189">
            <v>21082233.535353538</v>
          </cell>
        </row>
        <row r="190">
          <cell r="C190" t="str">
            <v>B1909</v>
          </cell>
          <cell r="D190">
            <v>19</v>
          </cell>
          <cell r="E190" t="str">
            <v>09</v>
          </cell>
          <cell r="F190">
            <v>46.04</v>
          </cell>
          <cell r="G190" t="str">
            <v>Foreign</v>
          </cell>
          <cell r="H190" t="str">
            <v>1 bed plus</v>
          </cell>
          <cell r="I190" t="str">
            <v>North</v>
          </cell>
          <cell r="K190">
            <v>200000</v>
          </cell>
          <cell r="L190">
            <v>10642084.84848485</v>
          </cell>
          <cell r="M190">
            <v>10842084.84848485</v>
          </cell>
        </row>
        <row r="191">
          <cell r="C191" t="str">
            <v>B1910</v>
          </cell>
          <cell r="D191">
            <v>19</v>
          </cell>
          <cell r="E191" t="str">
            <v>10</v>
          </cell>
          <cell r="F191">
            <v>93.9</v>
          </cell>
          <cell r="G191" t="str">
            <v>Local</v>
          </cell>
          <cell r="H191" t="str">
            <v>Family Suite</v>
          </cell>
          <cell r="I191" t="str">
            <v>North</v>
          </cell>
          <cell r="K191">
            <v>400000</v>
          </cell>
          <cell r="L191">
            <v>20553806.060606062</v>
          </cell>
          <cell r="M191">
            <v>20953806.060606062</v>
          </cell>
        </row>
        <row r="192">
          <cell r="C192" t="str">
            <v>B1912</v>
          </cell>
          <cell r="D192">
            <v>19</v>
          </cell>
          <cell r="E192" t="str">
            <v>12</v>
          </cell>
          <cell r="F192">
            <v>30.26</v>
          </cell>
          <cell r="G192" t="str">
            <v>Foreign</v>
          </cell>
          <cell r="H192" t="str">
            <v>1 bed</v>
          </cell>
          <cell r="I192" t="str">
            <v>North</v>
          </cell>
          <cell r="K192">
            <v>200000</v>
          </cell>
          <cell r="L192">
            <v>7030218.1818181826</v>
          </cell>
          <cell r="M192">
            <v>7230218.1818181826</v>
          </cell>
        </row>
        <row r="193">
          <cell r="C193" t="str">
            <v>B2001</v>
          </cell>
          <cell r="D193">
            <v>20</v>
          </cell>
          <cell r="E193" t="str">
            <v>01</v>
          </cell>
          <cell r="F193">
            <v>57.830000000000005</v>
          </cell>
          <cell r="G193" t="str">
            <v>Local</v>
          </cell>
          <cell r="H193" t="str">
            <v>2 bed</v>
          </cell>
          <cell r="I193" t="str">
            <v xml:space="preserve">North </v>
          </cell>
          <cell r="K193">
            <v>300000</v>
          </cell>
          <cell r="L193">
            <v>12498352.929292932</v>
          </cell>
          <cell r="M193">
            <v>12798352.929292932</v>
          </cell>
        </row>
        <row r="194">
          <cell r="C194" t="str">
            <v>B2002</v>
          </cell>
          <cell r="D194">
            <v>20</v>
          </cell>
          <cell r="E194" t="str">
            <v>02</v>
          </cell>
          <cell r="F194">
            <v>55.46</v>
          </cell>
          <cell r="G194" t="str">
            <v>Local</v>
          </cell>
          <cell r="H194" t="str">
            <v>2 bed</v>
          </cell>
          <cell r="I194" t="str">
            <v>South</v>
          </cell>
          <cell r="K194">
            <v>300000</v>
          </cell>
          <cell r="L194">
            <v>12042427.07070707</v>
          </cell>
          <cell r="M194">
            <v>12342427.07070707</v>
          </cell>
        </row>
        <row r="195">
          <cell r="C195" t="str">
            <v>B2003</v>
          </cell>
          <cell r="D195">
            <v>20</v>
          </cell>
          <cell r="E195" t="str">
            <v>03</v>
          </cell>
          <cell r="F195">
            <v>94.14</v>
          </cell>
          <cell r="G195" t="str">
            <v>Local</v>
          </cell>
          <cell r="H195" t="str">
            <v>Family Suite</v>
          </cell>
          <cell r="I195" t="str">
            <v>South</v>
          </cell>
          <cell r="K195">
            <v>400000</v>
          </cell>
          <cell r="L195">
            <v>20852651.717171717</v>
          </cell>
          <cell r="M195">
            <v>21252651.717171717</v>
          </cell>
        </row>
        <row r="196">
          <cell r="C196" t="str">
            <v>B2005</v>
          </cell>
          <cell r="D196">
            <v>20</v>
          </cell>
          <cell r="E196" t="str">
            <v>05</v>
          </cell>
          <cell r="F196">
            <v>94.26</v>
          </cell>
          <cell r="G196" t="str">
            <v>Local</v>
          </cell>
          <cell r="H196" t="str">
            <v>Family Suite</v>
          </cell>
          <cell r="I196" t="str">
            <v>South</v>
          </cell>
          <cell r="K196">
            <v>400000</v>
          </cell>
          <cell r="L196">
            <v>20878370.505050506</v>
          </cell>
          <cell r="M196">
            <v>21278370.505050506</v>
          </cell>
        </row>
        <row r="197">
          <cell r="C197" t="str">
            <v>B2007</v>
          </cell>
          <cell r="D197">
            <v>20</v>
          </cell>
          <cell r="E197" t="str">
            <v>07</v>
          </cell>
          <cell r="F197">
            <v>84.63</v>
          </cell>
          <cell r="G197" t="str">
            <v>Local</v>
          </cell>
          <cell r="H197" t="str">
            <v>2 bed duplex</v>
          </cell>
          <cell r="I197" t="str">
            <v>South</v>
          </cell>
          <cell r="K197">
            <v>300000</v>
          </cell>
          <cell r="L197">
            <v>19438680.202020202</v>
          </cell>
          <cell r="M197">
            <v>19738680.202020202</v>
          </cell>
        </row>
        <row r="198">
          <cell r="C198" t="str">
            <v>B2008</v>
          </cell>
          <cell r="D198">
            <v>20</v>
          </cell>
          <cell r="E198" t="str">
            <v>08</v>
          </cell>
          <cell r="F198">
            <v>84.63</v>
          </cell>
          <cell r="G198" t="str">
            <v>Local</v>
          </cell>
          <cell r="H198" t="str">
            <v>2 bed duplex</v>
          </cell>
          <cell r="I198" t="str">
            <v xml:space="preserve">North </v>
          </cell>
          <cell r="K198">
            <v>300000</v>
          </cell>
          <cell r="L198">
            <v>19386660</v>
          </cell>
          <cell r="M198">
            <v>19686660</v>
          </cell>
        </row>
        <row r="199">
          <cell r="C199" t="str">
            <v>B2009</v>
          </cell>
          <cell r="D199">
            <v>20</v>
          </cell>
          <cell r="E199" t="str">
            <v>09</v>
          </cell>
          <cell r="F199">
            <v>46.04</v>
          </cell>
          <cell r="G199" t="str">
            <v>Local</v>
          </cell>
          <cell r="H199" t="str">
            <v>1 bed plus</v>
          </cell>
          <cell r="I199" t="str">
            <v xml:space="preserve">North </v>
          </cell>
          <cell r="K199">
            <v>200000</v>
          </cell>
          <cell r="L199">
            <v>9971482.0202020202</v>
          </cell>
          <cell r="M199">
            <v>10171482.02020202</v>
          </cell>
        </row>
        <row r="200">
          <cell r="C200" t="str">
            <v>B2010</v>
          </cell>
          <cell r="D200">
            <v>20</v>
          </cell>
          <cell r="E200" t="str">
            <v>10</v>
          </cell>
          <cell r="F200">
            <v>93.9</v>
          </cell>
          <cell r="G200" t="str">
            <v>Local</v>
          </cell>
          <cell r="H200" t="str">
            <v>Family Suite</v>
          </cell>
          <cell r="I200" t="str">
            <v xml:space="preserve">North </v>
          </cell>
          <cell r="K200">
            <v>400000</v>
          </cell>
          <cell r="L200">
            <v>20749193.939393938</v>
          </cell>
          <cell r="M200">
            <v>21149193.939393938</v>
          </cell>
        </row>
        <row r="201">
          <cell r="C201" t="str">
            <v>B2012</v>
          </cell>
          <cell r="D201">
            <v>20</v>
          </cell>
          <cell r="E201" t="str">
            <v>12</v>
          </cell>
          <cell r="F201">
            <v>30.26</v>
          </cell>
          <cell r="G201" t="str">
            <v>Local</v>
          </cell>
          <cell r="H201" t="str">
            <v>1 bed</v>
          </cell>
          <cell r="I201" t="str">
            <v xml:space="preserve">North </v>
          </cell>
          <cell r="K201">
            <v>200000</v>
          </cell>
          <cell r="L201">
            <v>6589461.4141414138</v>
          </cell>
          <cell r="M201">
            <v>6789461.4141414138</v>
          </cell>
        </row>
        <row r="202">
          <cell r="C202" t="str">
            <v>B2101</v>
          </cell>
          <cell r="D202">
            <v>21</v>
          </cell>
          <cell r="E202" t="str">
            <v>01</v>
          </cell>
          <cell r="F202">
            <v>57.830000000000005</v>
          </cell>
          <cell r="G202" t="str">
            <v>Local</v>
          </cell>
          <cell r="H202" t="str">
            <v>2 bed</v>
          </cell>
          <cell r="I202" t="str">
            <v>North</v>
          </cell>
          <cell r="K202">
            <v>300000</v>
          </cell>
          <cell r="L202">
            <v>12618686.060606062</v>
          </cell>
          <cell r="M202">
            <v>12918686.060606062</v>
          </cell>
        </row>
        <row r="203">
          <cell r="C203" t="str">
            <v>B2102</v>
          </cell>
          <cell r="D203">
            <v>21</v>
          </cell>
          <cell r="E203" t="str">
            <v>02</v>
          </cell>
          <cell r="F203">
            <v>55.46</v>
          </cell>
          <cell r="G203" t="str">
            <v>Local</v>
          </cell>
          <cell r="H203" t="str">
            <v>2 bed</v>
          </cell>
          <cell r="I203" t="str">
            <v>South</v>
          </cell>
          <cell r="K203">
            <v>300000</v>
          </cell>
          <cell r="L203">
            <v>12157828.686868688</v>
          </cell>
          <cell r="M203">
            <v>12457828.686868688</v>
          </cell>
        </row>
        <row r="204">
          <cell r="C204" t="str">
            <v>B2103</v>
          </cell>
          <cell r="D204">
            <v>21</v>
          </cell>
          <cell r="E204" t="str">
            <v>03</v>
          </cell>
          <cell r="F204">
            <v>94.14</v>
          </cell>
          <cell r="G204" t="str">
            <v>Local</v>
          </cell>
          <cell r="H204" t="str">
            <v>Family Suite</v>
          </cell>
          <cell r="I204" t="str">
            <v>South</v>
          </cell>
          <cell r="K204">
            <v>400000</v>
          </cell>
          <cell r="L204">
            <v>21048538.989898991</v>
          </cell>
          <cell r="M204">
            <v>21448538.989898991</v>
          </cell>
        </row>
        <row r="205">
          <cell r="C205" t="str">
            <v>B2105</v>
          </cell>
          <cell r="D205">
            <v>21</v>
          </cell>
          <cell r="E205" t="str">
            <v>05</v>
          </cell>
          <cell r="F205">
            <v>94.26</v>
          </cell>
          <cell r="G205" t="str">
            <v>Local</v>
          </cell>
          <cell r="H205" t="str">
            <v>Family Suite</v>
          </cell>
          <cell r="I205" t="str">
            <v>South</v>
          </cell>
          <cell r="K205">
            <v>400000</v>
          </cell>
          <cell r="L205">
            <v>21074507.474747475</v>
          </cell>
          <cell r="M205">
            <v>21474507.474747475</v>
          </cell>
        </row>
        <row r="206">
          <cell r="C206" t="str">
            <v>B2109</v>
          </cell>
          <cell r="D206">
            <v>21</v>
          </cell>
          <cell r="E206" t="str">
            <v>09</v>
          </cell>
          <cell r="F206">
            <v>46.04</v>
          </cell>
          <cell r="G206" t="str">
            <v>Local</v>
          </cell>
          <cell r="H206" t="str">
            <v>1 bed plus</v>
          </cell>
          <cell r="I206" t="str">
            <v>North</v>
          </cell>
          <cell r="K206">
            <v>200000</v>
          </cell>
          <cell r="L206">
            <v>10067282.424242424</v>
          </cell>
          <cell r="M206">
            <v>10267282.424242424</v>
          </cell>
        </row>
        <row r="207">
          <cell r="C207" t="str">
            <v>B2110</v>
          </cell>
          <cell r="D207">
            <v>21</v>
          </cell>
          <cell r="E207" t="str">
            <v>10</v>
          </cell>
          <cell r="F207">
            <v>93.9</v>
          </cell>
          <cell r="G207" t="str">
            <v>Local</v>
          </cell>
          <cell r="H207" t="str">
            <v>Family Suite</v>
          </cell>
          <cell r="I207" t="str">
            <v>North</v>
          </cell>
          <cell r="K207">
            <v>400000</v>
          </cell>
          <cell r="L207">
            <v>20944581.818181816</v>
          </cell>
          <cell r="M207">
            <v>21344581.818181816</v>
          </cell>
        </row>
        <row r="208">
          <cell r="C208" t="str">
            <v>B2112</v>
          </cell>
          <cell r="D208">
            <v>21</v>
          </cell>
          <cell r="E208" t="str">
            <v>12</v>
          </cell>
          <cell r="F208">
            <v>30.26</v>
          </cell>
          <cell r="G208" t="str">
            <v>Local</v>
          </cell>
          <cell r="H208" t="str">
            <v>1 bed</v>
          </cell>
          <cell r="I208" t="str">
            <v>North</v>
          </cell>
          <cell r="K208">
            <v>200000</v>
          </cell>
          <cell r="L208">
            <v>6652426.666666667</v>
          </cell>
          <cell r="M208">
            <v>6852426.666666667</v>
          </cell>
        </row>
        <row r="209">
          <cell r="C209" t="str">
            <v>B2201</v>
          </cell>
          <cell r="D209">
            <v>22</v>
          </cell>
          <cell r="E209" t="str">
            <v>01</v>
          </cell>
          <cell r="F209">
            <v>57.830000000000005</v>
          </cell>
          <cell r="G209" t="str">
            <v>Foreign</v>
          </cell>
          <cell r="H209" t="str">
            <v>2 bed</v>
          </cell>
          <cell r="I209" t="str">
            <v xml:space="preserve">North </v>
          </cell>
          <cell r="K209">
            <v>300000</v>
          </cell>
          <cell r="L209">
            <v>13701684.242424244</v>
          </cell>
          <cell r="M209">
            <v>14001684.242424244</v>
          </cell>
        </row>
        <row r="210">
          <cell r="C210" t="str">
            <v>B2202</v>
          </cell>
          <cell r="D210">
            <v>22</v>
          </cell>
          <cell r="E210" t="str">
            <v>02</v>
          </cell>
          <cell r="F210">
            <v>55.46</v>
          </cell>
          <cell r="G210" t="str">
            <v>Foreign</v>
          </cell>
          <cell r="H210" t="str">
            <v>2 bed</v>
          </cell>
          <cell r="I210" t="str">
            <v>South</v>
          </cell>
          <cell r="K210">
            <v>300000</v>
          </cell>
          <cell r="L210">
            <v>13196443.232323231</v>
          </cell>
          <cell r="M210">
            <v>13496443.232323231</v>
          </cell>
        </row>
        <row r="211">
          <cell r="C211" t="str">
            <v>B2203</v>
          </cell>
          <cell r="D211">
            <v>22</v>
          </cell>
          <cell r="E211" t="str">
            <v>03</v>
          </cell>
          <cell r="F211">
            <v>94.14</v>
          </cell>
          <cell r="G211" t="str">
            <v>Local</v>
          </cell>
          <cell r="H211" t="str">
            <v>Family Suite</v>
          </cell>
          <cell r="I211" t="str">
            <v>South</v>
          </cell>
          <cell r="K211">
            <v>400000</v>
          </cell>
          <cell r="L211">
            <v>21244426.262626261</v>
          </cell>
          <cell r="M211">
            <v>21644426.262626261</v>
          </cell>
        </row>
        <row r="212">
          <cell r="C212" t="str">
            <v>B2205</v>
          </cell>
          <cell r="D212">
            <v>22</v>
          </cell>
          <cell r="E212" t="str">
            <v>05</v>
          </cell>
          <cell r="F212">
            <v>94.26</v>
          </cell>
          <cell r="G212" t="str">
            <v>Local</v>
          </cell>
          <cell r="H212" t="str">
            <v>Family Suite</v>
          </cell>
          <cell r="I212" t="str">
            <v>South</v>
          </cell>
          <cell r="K212">
            <v>400000</v>
          </cell>
          <cell r="L212">
            <v>21270644.444444444</v>
          </cell>
          <cell r="M212">
            <v>21670644.444444444</v>
          </cell>
        </row>
        <row r="213">
          <cell r="C213" t="str">
            <v>B2207</v>
          </cell>
          <cell r="D213">
            <v>22</v>
          </cell>
          <cell r="E213" t="str">
            <v>07</v>
          </cell>
          <cell r="F213">
            <v>84.63</v>
          </cell>
          <cell r="G213" t="str">
            <v>Local</v>
          </cell>
          <cell r="H213" t="str">
            <v>2 bed duplex</v>
          </cell>
          <cell r="I213" t="str">
            <v>South</v>
          </cell>
          <cell r="K213">
            <v>300000</v>
          </cell>
          <cell r="L213">
            <v>19790877.777777776</v>
          </cell>
          <cell r="M213">
            <v>20090877.777777776</v>
          </cell>
        </row>
        <row r="214">
          <cell r="C214" t="str">
            <v>B2208</v>
          </cell>
          <cell r="D214">
            <v>22</v>
          </cell>
          <cell r="E214" t="str">
            <v>08</v>
          </cell>
          <cell r="F214">
            <v>84.63</v>
          </cell>
          <cell r="G214" t="str">
            <v>Local</v>
          </cell>
          <cell r="H214" t="str">
            <v>2 bed duplex</v>
          </cell>
          <cell r="I214" t="str">
            <v xml:space="preserve">North </v>
          </cell>
          <cell r="K214">
            <v>300000</v>
          </cell>
          <cell r="L214">
            <v>19738857.575757578</v>
          </cell>
          <cell r="M214">
            <v>20038857.575757578</v>
          </cell>
        </row>
        <row r="215">
          <cell r="C215" t="str">
            <v>B2209</v>
          </cell>
          <cell r="D215">
            <v>22</v>
          </cell>
          <cell r="E215" t="str">
            <v>09</v>
          </cell>
          <cell r="F215">
            <v>46.04</v>
          </cell>
          <cell r="G215" t="str">
            <v>Foreign</v>
          </cell>
          <cell r="H215" t="str">
            <v>1 bed plus</v>
          </cell>
          <cell r="I215" t="str">
            <v xml:space="preserve">North </v>
          </cell>
          <cell r="K215">
            <v>200000</v>
          </cell>
          <cell r="L215">
            <v>10929486.060606061</v>
          </cell>
          <cell r="M215">
            <v>11129486.060606061</v>
          </cell>
        </row>
        <row r="216">
          <cell r="C216" t="str">
            <v>B2210</v>
          </cell>
          <cell r="D216">
            <v>22</v>
          </cell>
          <cell r="E216" t="str">
            <v>10</v>
          </cell>
          <cell r="F216">
            <v>93.9</v>
          </cell>
          <cell r="G216" t="str">
            <v>Local</v>
          </cell>
          <cell r="H216" t="str">
            <v>Family Suite</v>
          </cell>
          <cell r="I216" t="str">
            <v xml:space="preserve">North </v>
          </cell>
          <cell r="K216">
            <v>400000</v>
          </cell>
          <cell r="L216">
            <v>21139969.696969699</v>
          </cell>
          <cell r="M216">
            <v>21539969.696969699</v>
          </cell>
        </row>
        <row r="217">
          <cell r="C217" t="str">
            <v>B2212</v>
          </cell>
          <cell r="D217">
            <v>22</v>
          </cell>
          <cell r="E217" t="str">
            <v>12</v>
          </cell>
          <cell r="F217">
            <v>30.26</v>
          </cell>
          <cell r="G217" t="str">
            <v>Foreign</v>
          </cell>
          <cell r="H217" t="str">
            <v>1 bed</v>
          </cell>
          <cell r="I217" t="str">
            <v xml:space="preserve">North </v>
          </cell>
          <cell r="K217">
            <v>200000</v>
          </cell>
          <cell r="L217">
            <v>7219113.9393939385</v>
          </cell>
          <cell r="M217">
            <v>7419113.9393939385</v>
          </cell>
        </row>
        <row r="218">
          <cell r="C218" t="str">
            <v>B2301</v>
          </cell>
          <cell r="D218">
            <v>23</v>
          </cell>
          <cell r="E218" t="str">
            <v>01</v>
          </cell>
          <cell r="F218">
            <v>57.830000000000005</v>
          </cell>
          <cell r="G218" t="str">
            <v>Foreign</v>
          </cell>
          <cell r="H218" t="str">
            <v>2 bed</v>
          </cell>
          <cell r="I218" t="str">
            <v>North</v>
          </cell>
          <cell r="K218">
            <v>300000</v>
          </cell>
          <cell r="L218">
            <v>13822017.373737376</v>
          </cell>
          <cell r="M218">
            <v>14122017.373737376</v>
          </cell>
        </row>
        <row r="219">
          <cell r="C219" t="str">
            <v>B2302</v>
          </cell>
          <cell r="D219">
            <v>23</v>
          </cell>
          <cell r="E219" t="str">
            <v>02</v>
          </cell>
          <cell r="F219">
            <v>55.46</v>
          </cell>
          <cell r="G219" t="str">
            <v>Foreign</v>
          </cell>
          <cell r="H219" t="str">
            <v>2 bed</v>
          </cell>
          <cell r="I219" t="str">
            <v>South</v>
          </cell>
          <cell r="K219">
            <v>300000</v>
          </cell>
          <cell r="L219">
            <v>13311844.84848485</v>
          </cell>
          <cell r="M219">
            <v>13611844.84848485</v>
          </cell>
        </row>
        <row r="220">
          <cell r="C220" t="str">
            <v>B2303</v>
          </cell>
          <cell r="D220">
            <v>23</v>
          </cell>
          <cell r="E220" t="str">
            <v>03</v>
          </cell>
          <cell r="F220">
            <v>94.14</v>
          </cell>
          <cell r="G220" t="str">
            <v>Local</v>
          </cell>
          <cell r="H220" t="str">
            <v>Family Suite</v>
          </cell>
          <cell r="I220" t="str">
            <v>South</v>
          </cell>
          <cell r="K220">
            <v>400000</v>
          </cell>
          <cell r="L220">
            <v>21440313.535353538</v>
          </cell>
          <cell r="M220">
            <v>21840313.535353538</v>
          </cell>
        </row>
        <row r="221">
          <cell r="C221" t="str">
            <v>B2305</v>
          </cell>
          <cell r="D221">
            <v>23</v>
          </cell>
          <cell r="E221" t="str">
            <v>05</v>
          </cell>
          <cell r="F221">
            <v>94.26</v>
          </cell>
          <cell r="G221" t="str">
            <v>Local</v>
          </cell>
          <cell r="H221" t="str">
            <v>Family Suite</v>
          </cell>
          <cell r="I221" t="str">
            <v>South</v>
          </cell>
          <cell r="K221">
            <v>400000</v>
          </cell>
          <cell r="L221">
            <v>21466781.414141417</v>
          </cell>
          <cell r="M221">
            <v>21866781.414141417</v>
          </cell>
        </row>
        <row r="222">
          <cell r="C222" t="str">
            <v>B2309</v>
          </cell>
          <cell r="D222">
            <v>23</v>
          </cell>
          <cell r="E222" t="str">
            <v>09</v>
          </cell>
          <cell r="F222">
            <v>46.04</v>
          </cell>
          <cell r="G222" t="str">
            <v>Foreign</v>
          </cell>
          <cell r="H222" t="str">
            <v>1 bed plus</v>
          </cell>
          <cell r="I222" t="str">
            <v>North</v>
          </cell>
          <cell r="K222">
            <v>200000</v>
          </cell>
          <cell r="L222">
            <v>11025286.464646464</v>
          </cell>
          <cell r="M222">
            <v>11225286.464646464</v>
          </cell>
        </row>
        <row r="223">
          <cell r="C223" t="str">
            <v>B2310</v>
          </cell>
          <cell r="D223">
            <v>23</v>
          </cell>
          <cell r="E223" t="str">
            <v>10</v>
          </cell>
          <cell r="F223">
            <v>93.9</v>
          </cell>
          <cell r="G223" t="str">
            <v>Local</v>
          </cell>
          <cell r="H223" t="str">
            <v>Family Suite</v>
          </cell>
          <cell r="I223" t="str">
            <v>North</v>
          </cell>
          <cell r="K223">
            <v>400000</v>
          </cell>
          <cell r="L223">
            <v>21335357.575757578</v>
          </cell>
          <cell r="M223">
            <v>21735357.575757578</v>
          </cell>
        </row>
        <row r="224">
          <cell r="C224" t="str">
            <v>B2312</v>
          </cell>
          <cell r="D224">
            <v>23</v>
          </cell>
          <cell r="E224" t="str">
            <v>12</v>
          </cell>
          <cell r="F224">
            <v>30.26</v>
          </cell>
          <cell r="G224" t="str">
            <v>Foreign</v>
          </cell>
          <cell r="H224" t="str">
            <v>1 bed</v>
          </cell>
          <cell r="I224" t="str">
            <v>North</v>
          </cell>
          <cell r="K224">
            <v>200000</v>
          </cell>
          <cell r="L224">
            <v>7282079.1919191917</v>
          </cell>
          <cell r="M224">
            <v>7482079.1919191917</v>
          </cell>
        </row>
        <row r="225">
          <cell r="C225" t="str">
            <v>B2401</v>
          </cell>
          <cell r="D225">
            <v>24</v>
          </cell>
          <cell r="E225" t="str">
            <v>01</v>
          </cell>
          <cell r="F225">
            <v>57.830000000000005</v>
          </cell>
          <cell r="G225" t="str">
            <v>Foreign</v>
          </cell>
          <cell r="H225" t="str">
            <v>2 bed</v>
          </cell>
          <cell r="I225" t="str">
            <v xml:space="preserve">North </v>
          </cell>
          <cell r="K225">
            <v>300000</v>
          </cell>
          <cell r="L225">
            <v>13942350.505050506</v>
          </cell>
          <cell r="M225">
            <v>14242350.505050506</v>
          </cell>
        </row>
        <row r="226">
          <cell r="C226" t="str">
            <v>B2402</v>
          </cell>
          <cell r="D226">
            <v>24</v>
          </cell>
          <cell r="E226" t="str">
            <v>02</v>
          </cell>
          <cell r="F226">
            <v>55.46</v>
          </cell>
          <cell r="G226" t="str">
            <v>Foreign</v>
          </cell>
          <cell r="H226" t="str">
            <v>2 bed</v>
          </cell>
          <cell r="I226" t="str">
            <v>South</v>
          </cell>
          <cell r="K226">
            <v>300000</v>
          </cell>
          <cell r="L226">
            <v>13427246.464646464</v>
          </cell>
          <cell r="M226">
            <v>13727246.464646464</v>
          </cell>
        </row>
        <row r="227">
          <cell r="C227" t="str">
            <v>B2403</v>
          </cell>
          <cell r="D227">
            <v>24</v>
          </cell>
          <cell r="E227" t="str">
            <v>03</v>
          </cell>
          <cell r="F227">
            <v>94.14</v>
          </cell>
          <cell r="G227" t="str">
            <v>Local</v>
          </cell>
          <cell r="H227" t="str">
            <v>Family Suite</v>
          </cell>
          <cell r="I227" t="str">
            <v>South</v>
          </cell>
          <cell r="K227">
            <v>400000</v>
          </cell>
          <cell r="L227">
            <v>21636200.808080807</v>
          </cell>
          <cell r="M227">
            <v>22036200.808080807</v>
          </cell>
        </row>
        <row r="228">
          <cell r="C228" t="str">
            <v>B2405</v>
          </cell>
          <cell r="D228">
            <v>24</v>
          </cell>
          <cell r="E228" t="str">
            <v>05</v>
          </cell>
          <cell r="F228">
            <v>94.26</v>
          </cell>
          <cell r="G228" t="str">
            <v>Local</v>
          </cell>
          <cell r="H228" t="str">
            <v>Family Suite</v>
          </cell>
          <cell r="I228" t="str">
            <v>South</v>
          </cell>
          <cell r="K228">
            <v>400000</v>
          </cell>
          <cell r="L228">
            <v>21662918.383838385</v>
          </cell>
          <cell r="M228">
            <v>22062918.383838385</v>
          </cell>
        </row>
        <row r="229">
          <cell r="C229" t="str">
            <v>B2407</v>
          </cell>
          <cell r="D229">
            <v>24</v>
          </cell>
          <cell r="E229" t="str">
            <v>07</v>
          </cell>
          <cell r="F229">
            <v>84.63</v>
          </cell>
          <cell r="G229" t="str">
            <v>Local</v>
          </cell>
          <cell r="H229" t="str">
            <v>2 bed duplex</v>
          </cell>
          <cell r="I229" t="str">
            <v>South</v>
          </cell>
          <cell r="K229">
            <v>300000</v>
          </cell>
          <cell r="L229">
            <v>20143075.353535354</v>
          </cell>
          <cell r="M229">
            <v>20443075.353535354</v>
          </cell>
        </row>
        <row r="230">
          <cell r="C230" t="str">
            <v>B2408</v>
          </cell>
          <cell r="D230">
            <v>24</v>
          </cell>
          <cell r="E230" t="str">
            <v>08</v>
          </cell>
          <cell r="F230">
            <v>84.63</v>
          </cell>
          <cell r="G230" t="str">
            <v>Local</v>
          </cell>
          <cell r="H230" t="str">
            <v>2 bed duplex</v>
          </cell>
          <cell r="I230" t="str">
            <v xml:space="preserve">North </v>
          </cell>
          <cell r="K230">
            <v>300000</v>
          </cell>
          <cell r="L230">
            <v>20091055.151515152</v>
          </cell>
          <cell r="M230">
            <v>20391055.151515152</v>
          </cell>
        </row>
        <row r="231">
          <cell r="C231" t="str">
            <v>B2409</v>
          </cell>
          <cell r="D231">
            <v>24</v>
          </cell>
          <cell r="E231" t="str">
            <v>09</v>
          </cell>
          <cell r="F231">
            <v>46.04</v>
          </cell>
          <cell r="G231" t="str">
            <v>Foreign</v>
          </cell>
          <cell r="H231" t="str">
            <v>1 bed plus</v>
          </cell>
          <cell r="I231" t="str">
            <v xml:space="preserve">North </v>
          </cell>
          <cell r="K231">
            <v>200000</v>
          </cell>
          <cell r="L231">
            <v>11121086.86868687</v>
          </cell>
          <cell r="M231">
            <v>11321086.86868687</v>
          </cell>
        </row>
        <row r="232">
          <cell r="C232" t="str">
            <v>B2410</v>
          </cell>
          <cell r="D232">
            <v>24</v>
          </cell>
          <cell r="E232" t="str">
            <v>10</v>
          </cell>
          <cell r="F232">
            <v>93.9</v>
          </cell>
          <cell r="G232" t="str">
            <v>Local</v>
          </cell>
          <cell r="H232" t="str">
            <v>Family Suite</v>
          </cell>
          <cell r="I232" t="str">
            <v xml:space="preserve">North </v>
          </cell>
          <cell r="K232">
            <v>400000</v>
          </cell>
          <cell r="L232">
            <v>21530745.454545453</v>
          </cell>
          <cell r="M232">
            <v>21930745.454545453</v>
          </cell>
        </row>
        <row r="233">
          <cell r="C233" t="str">
            <v>B2412</v>
          </cell>
          <cell r="D233">
            <v>24</v>
          </cell>
          <cell r="E233" t="str">
            <v>12</v>
          </cell>
          <cell r="F233">
            <v>30.26</v>
          </cell>
          <cell r="G233" t="str">
            <v>Foreign</v>
          </cell>
          <cell r="H233" t="str">
            <v>1 bed</v>
          </cell>
          <cell r="I233" t="str">
            <v xml:space="preserve">North </v>
          </cell>
          <cell r="K233">
            <v>200000</v>
          </cell>
          <cell r="L233">
            <v>7345044.444444444</v>
          </cell>
          <cell r="M233">
            <v>7545044.444444444</v>
          </cell>
        </row>
        <row r="234">
          <cell r="C234" t="str">
            <v>B2501</v>
          </cell>
          <cell r="D234">
            <v>25</v>
          </cell>
          <cell r="E234" t="str">
            <v>01</v>
          </cell>
          <cell r="F234">
            <v>57.830000000000005</v>
          </cell>
          <cell r="G234" t="str">
            <v>Local</v>
          </cell>
          <cell r="H234" t="str">
            <v>2 bed</v>
          </cell>
          <cell r="I234" t="str">
            <v>North</v>
          </cell>
          <cell r="K234">
            <v>300000</v>
          </cell>
          <cell r="L234">
            <v>13100018.585858587</v>
          </cell>
          <cell r="M234">
            <v>13400018.585858587</v>
          </cell>
        </row>
        <row r="235">
          <cell r="C235" t="str">
            <v>B2502</v>
          </cell>
          <cell r="D235">
            <v>25</v>
          </cell>
          <cell r="E235" t="str">
            <v>02</v>
          </cell>
          <cell r="F235">
            <v>55.46</v>
          </cell>
          <cell r="G235" t="str">
            <v>Local</v>
          </cell>
          <cell r="H235" t="str">
            <v>2 bed</v>
          </cell>
          <cell r="I235" t="str">
            <v>South</v>
          </cell>
          <cell r="K235">
            <v>300000</v>
          </cell>
          <cell r="L235">
            <v>12619435.15151515</v>
          </cell>
          <cell r="M235">
            <v>12919435.15151515</v>
          </cell>
        </row>
        <row r="236">
          <cell r="C236" t="str">
            <v>B2503</v>
          </cell>
          <cell r="D236">
            <v>25</v>
          </cell>
          <cell r="E236" t="str">
            <v>03</v>
          </cell>
          <cell r="F236">
            <v>94.14</v>
          </cell>
          <cell r="G236" t="str">
            <v>Local</v>
          </cell>
          <cell r="H236" t="str">
            <v>Family Suite</v>
          </cell>
          <cell r="I236" t="str">
            <v>South</v>
          </cell>
          <cell r="K236">
            <v>400000</v>
          </cell>
          <cell r="L236">
            <v>21832088.080808081</v>
          </cell>
          <cell r="M236">
            <v>22232088.080808081</v>
          </cell>
        </row>
        <row r="237">
          <cell r="C237" t="str">
            <v>B2505</v>
          </cell>
          <cell r="D237">
            <v>25</v>
          </cell>
          <cell r="E237" t="str">
            <v>05</v>
          </cell>
          <cell r="F237">
            <v>94.26</v>
          </cell>
          <cell r="G237" t="str">
            <v>Local</v>
          </cell>
          <cell r="H237" t="str">
            <v>Family Suite</v>
          </cell>
          <cell r="I237" t="str">
            <v>South</v>
          </cell>
          <cell r="K237">
            <v>400000</v>
          </cell>
          <cell r="L237">
            <v>21859055.353535354</v>
          </cell>
          <cell r="M237">
            <v>22259055.353535354</v>
          </cell>
        </row>
        <row r="238">
          <cell r="C238" t="str">
            <v>B2509</v>
          </cell>
          <cell r="D238">
            <v>25</v>
          </cell>
          <cell r="E238" t="str">
            <v>09</v>
          </cell>
          <cell r="F238">
            <v>46.04</v>
          </cell>
          <cell r="G238" t="str">
            <v>Local</v>
          </cell>
          <cell r="H238" t="str">
            <v>1 bed plus</v>
          </cell>
          <cell r="I238" t="str">
            <v>North</v>
          </cell>
          <cell r="K238">
            <v>200000</v>
          </cell>
          <cell r="L238">
            <v>10450484.04040404</v>
          </cell>
          <cell r="M238">
            <v>10650484.04040404</v>
          </cell>
        </row>
        <row r="239">
          <cell r="C239" t="str">
            <v>B2510</v>
          </cell>
          <cell r="D239">
            <v>25</v>
          </cell>
          <cell r="E239" t="str">
            <v>10</v>
          </cell>
          <cell r="F239">
            <v>93.9</v>
          </cell>
          <cell r="G239" t="str">
            <v>Local</v>
          </cell>
          <cell r="H239" t="str">
            <v>Family Suite</v>
          </cell>
          <cell r="I239" t="str">
            <v>North</v>
          </cell>
          <cell r="K239">
            <v>400000</v>
          </cell>
          <cell r="L239">
            <v>21726133.333333332</v>
          </cell>
          <cell r="M239">
            <v>22126133.333333332</v>
          </cell>
        </row>
        <row r="240">
          <cell r="C240" t="str">
            <v>B2512</v>
          </cell>
          <cell r="D240">
            <v>25</v>
          </cell>
          <cell r="E240" t="str">
            <v>12</v>
          </cell>
          <cell r="F240">
            <v>30.26</v>
          </cell>
          <cell r="G240" t="str">
            <v>Local</v>
          </cell>
          <cell r="H240" t="str">
            <v>1 bed</v>
          </cell>
          <cell r="I240" t="str">
            <v>North</v>
          </cell>
          <cell r="K240">
            <v>200000</v>
          </cell>
          <cell r="L240">
            <v>6904287.6767676771</v>
          </cell>
          <cell r="M240">
            <v>7104287.6767676771</v>
          </cell>
        </row>
        <row r="241">
          <cell r="C241" t="str">
            <v>B2701</v>
          </cell>
          <cell r="D241">
            <v>27</v>
          </cell>
          <cell r="E241" t="str">
            <v>01</v>
          </cell>
          <cell r="F241">
            <v>58.290000000000006</v>
          </cell>
          <cell r="G241" t="str">
            <v>Foreign</v>
          </cell>
          <cell r="H241" t="str">
            <v>2 bed</v>
          </cell>
          <cell r="I241" t="str">
            <v xml:space="preserve">North </v>
          </cell>
          <cell r="K241">
            <v>300000</v>
          </cell>
          <cell r="L241">
            <v>14295005.858585861</v>
          </cell>
          <cell r="M241">
            <v>14595005.858585861</v>
          </cell>
        </row>
        <row r="242">
          <cell r="C242" t="str">
            <v>B2702</v>
          </cell>
          <cell r="D242">
            <v>27</v>
          </cell>
          <cell r="E242" t="str">
            <v>02</v>
          </cell>
          <cell r="F242">
            <v>56.260000000000005</v>
          </cell>
          <cell r="G242" t="str">
            <v>Foreign</v>
          </cell>
          <cell r="H242" t="str">
            <v>2 bed</v>
          </cell>
          <cell r="I242" t="str">
            <v>South</v>
          </cell>
          <cell r="K242">
            <v>300000</v>
          </cell>
          <cell r="L242">
            <v>13852813.333333336</v>
          </cell>
          <cell r="M242">
            <v>14152813.333333336</v>
          </cell>
        </row>
        <row r="243">
          <cell r="C243" t="str">
            <v>B2703</v>
          </cell>
          <cell r="D243">
            <v>27</v>
          </cell>
          <cell r="E243" t="str">
            <v>03</v>
          </cell>
          <cell r="F243">
            <v>94.820000000000007</v>
          </cell>
          <cell r="G243" t="str">
            <v>Foreign</v>
          </cell>
          <cell r="H243" t="str">
            <v>Family Suite</v>
          </cell>
          <cell r="I243" t="str">
            <v>South</v>
          </cell>
          <cell r="K243">
            <v>400000</v>
          </cell>
          <cell r="L243">
            <v>23760622.626262624</v>
          </cell>
          <cell r="M243">
            <v>24160622.626262624</v>
          </cell>
        </row>
        <row r="244">
          <cell r="C244" t="str">
            <v>B2705</v>
          </cell>
          <cell r="D244">
            <v>27</v>
          </cell>
          <cell r="E244" t="str">
            <v>05</v>
          </cell>
          <cell r="F244">
            <v>47.87</v>
          </cell>
          <cell r="G244" t="str">
            <v>Foreign</v>
          </cell>
          <cell r="H244" t="str">
            <v>1 bed plus</v>
          </cell>
          <cell r="I244" t="str">
            <v>South</v>
          </cell>
          <cell r="K244">
            <v>200000</v>
          </cell>
          <cell r="L244">
            <v>11810229.696969697</v>
          </cell>
          <cell r="M244">
            <v>12010229.696969697</v>
          </cell>
        </row>
        <row r="245">
          <cell r="C245" t="str">
            <v>B2706</v>
          </cell>
          <cell r="D245">
            <v>27</v>
          </cell>
          <cell r="E245" t="str">
            <v>06</v>
          </cell>
          <cell r="F245">
            <v>134.11999999999998</v>
          </cell>
          <cell r="G245" t="str">
            <v>Local</v>
          </cell>
          <cell r="H245" t="str">
            <v>3 bed duplex</v>
          </cell>
          <cell r="I245" t="str">
            <v>South</v>
          </cell>
          <cell r="K245">
            <v>400000</v>
          </cell>
          <cell r="L245">
            <v>32653511.111111108</v>
          </cell>
          <cell r="M245">
            <v>33053511.111111108</v>
          </cell>
        </row>
        <row r="246">
          <cell r="C246" t="str">
            <v>B2709</v>
          </cell>
          <cell r="D246">
            <v>27</v>
          </cell>
          <cell r="E246" t="str">
            <v>09</v>
          </cell>
          <cell r="F246">
            <v>134.11999999999998</v>
          </cell>
          <cell r="G246" t="str">
            <v>Local</v>
          </cell>
          <cell r="H246" t="str">
            <v>3 bed duplex</v>
          </cell>
          <cell r="I246" t="str">
            <v xml:space="preserve">North </v>
          </cell>
          <cell r="J246" t="str">
            <v>SOLD</v>
          </cell>
          <cell r="K246">
            <v>400000</v>
          </cell>
          <cell r="L246">
            <v>32597955.555555552</v>
          </cell>
          <cell r="M246">
            <v>32997955.555555552</v>
          </cell>
        </row>
        <row r="247">
          <cell r="C247" t="str">
            <v>B2710</v>
          </cell>
          <cell r="D247">
            <v>27</v>
          </cell>
          <cell r="E247" t="str">
            <v>10</v>
          </cell>
          <cell r="F247">
            <v>47.96</v>
          </cell>
          <cell r="G247" t="str">
            <v>Foreign</v>
          </cell>
          <cell r="H247" t="str">
            <v>1 bed plus</v>
          </cell>
          <cell r="I247" t="str">
            <v xml:space="preserve">North </v>
          </cell>
          <cell r="K247">
            <v>200000</v>
          </cell>
          <cell r="L247">
            <v>11780120.404040404</v>
          </cell>
          <cell r="M247">
            <v>11980120.404040404</v>
          </cell>
        </row>
        <row r="248">
          <cell r="C248" t="str">
            <v>B2711</v>
          </cell>
          <cell r="D248">
            <v>27</v>
          </cell>
          <cell r="E248" t="str">
            <v>11</v>
          </cell>
          <cell r="F248">
            <v>77.47</v>
          </cell>
          <cell r="G248" t="str">
            <v>Local</v>
          </cell>
          <cell r="H248" t="str">
            <v>Family Suite</v>
          </cell>
          <cell r="I248" t="str">
            <v xml:space="preserve">North </v>
          </cell>
          <cell r="K248">
            <v>400000</v>
          </cell>
          <cell r="L248">
            <v>18195064.444444444</v>
          </cell>
          <cell r="M248">
            <v>18595064.444444444</v>
          </cell>
        </row>
        <row r="249">
          <cell r="C249" t="str">
            <v>B2801</v>
          </cell>
          <cell r="D249">
            <v>28</v>
          </cell>
          <cell r="E249" t="str">
            <v>01</v>
          </cell>
          <cell r="F249">
            <v>58.290000000000006</v>
          </cell>
          <cell r="G249" t="str">
            <v>Foreign</v>
          </cell>
          <cell r="H249" t="str">
            <v>2 bed</v>
          </cell>
          <cell r="I249" t="str">
            <v>North</v>
          </cell>
          <cell r="K249">
            <v>300000</v>
          </cell>
          <cell r="L249">
            <v>14416296.161616163</v>
          </cell>
          <cell r="M249">
            <v>14716296.161616163</v>
          </cell>
        </row>
        <row r="250">
          <cell r="C250" t="str">
            <v>B2802</v>
          </cell>
          <cell r="D250">
            <v>28</v>
          </cell>
          <cell r="E250" t="str">
            <v>02</v>
          </cell>
          <cell r="F250">
            <v>56.260000000000005</v>
          </cell>
          <cell r="G250" t="str">
            <v>Foreign</v>
          </cell>
          <cell r="H250" t="str">
            <v>2 bed</v>
          </cell>
          <cell r="I250" t="str">
            <v xml:space="preserve">South </v>
          </cell>
          <cell r="K250">
            <v>300000</v>
          </cell>
          <cell r="L250">
            <v>13969879.595959598</v>
          </cell>
          <cell r="M250">
            <v>14269879.595959598</v>
          </cell>
        </row>
        <row r="251">
          <cell r="C251" t="str">
            <v>B2803</v>
          </cell>
          <cell r="D251">
            <v>28</v>
          </cell>
          <cell r="E251" t="str">
            <v>03</v>
          </cell>
          <cell r="F251">
            <v>94.820000000000007</v>
          </cell>
          <cell r="G251" t="str">
            <v>Local</v>
          </cell>
          <cell r="H251" t="str">
            <v>Family Suite</v>
          </cell>
          <cell r="I251" t="str">
            <v xml:space="preserve">South </v>
          </cell>
          <cell r="K251">
            <v>400000</v>
          </cell>
          <cell r="L251">
            <v>22379507.070707072</v>
          </cell>
          <cell r="M251">
            <v>22779507.070707072</v>
          </cell>
        </row>
        <row r="252">
          <cell r="C252" t="str">
            <v>B2805</v>
          </cell>
          <cell r="D252">
            <v>28</v>
          </cell>
          <cell r="E252" t="str">
            <v>05</v>
          </cell>
          <cell r="F252">
            <v>47.87</v>
          </cell>
          <cell r="G252" t="str">
            <v>Foreign</v>
          </cell>
          <cell r="H252" t="str">
            <v>1 bed plus</v>
          </cell>
          <cell r="I252" t="str">
            <v xml:space="preserve">South </v>
          </cell>
          <cell r="K252">
            <v>200000</v>
          </cell>
          <cell r="L252">
            <v>11909837.97979798</v>
          </cell>
          <cell r="M252">
            <v>12109837.97979798</v>
          </cell>
        </row>
        <row r="253">
          <cell r="C253" t="str">
            <v>B2810</v>
          </cell>
          <cell r="D253">
            <v>28</v>
          </cell>
          <cell r="E253" t="str">
            <v>10</v>
          </cell>
          <cell r="F253">
            <v>47.96</v>
          </cell>
          <cell r="G253" t="str">
            <v>Foreign</v>
          </cell>
          <cell r="H253" t="str">
            <v>1 bed plus</v>
          </cell>
          <cell r="I253" t="str">
            <v>North</v>
          </cell>
          <cell r="K253">
            <v>200000</v>
          </cell>
          <cell r="L253">
            <v>11879915.959595958</v>
          </cell>
          <cell r="M253">
            <v>12079915.959595958</v>
          </cell>
        </row>
        <row r="254">
          <cell r="C254" t="str">
            <v>B2811</v>
          </cell>
          <cell r="D254">
            <v>28</v>
          </cell>
          <cell r="E254" t="str">
            <v>11</v>
          </cell>
          <cell r="F254">
            <v>77.47</v>
          </cell>
          <cell r="G254" t="str">
            <v>Local</v>
          </cell>
          <cell r="H254" t="str">
            <v>Family Suite</v>
          </cell>
          <cell r="I254" t="str">
            <v>North</v>
          </cell>
          <cell r="K254">
            <v>400000</v>
          </cell>
          <cell r="L254">
            <v>18356264.646464646</v>
          </cell>
          <cell r="M254">
            <v>18756264.646464646</v>
          </cell>
        </row>
        <row r="255">
          <cell r="C255" t="str">
            <v>B2901</v>
          </cell>
          <cell r="D255">
            <v>29</v>
          </cell>
          <cell r="E255" t="str">
            <v>01</v>
          </cell>
          <cell r="F255">
            <v>58.290000000000006</v>
          </cell>
          <cell r="G255" t="str">
            <v>Foreign</v>
          </cell>
          <cell r="H255" t="str">
            <v>2 bed</v>
          </cell>
          <cell r="I255" t="str">
            <v>North</v>
          </cell>
          <cell r="K255">
            <v>300000</v>
          </cell>
          <cell r="L255">
            <v>14537586.464646466</v>
          </cell>
          <cell r="M255">
            <v>14837586.464646466</v>
          </cell>
        </row>
        <row r="256">
          <cell r="C256" t="str">
            <v>B2902</v>
          </cell>
          <cell r="D256">
            <v>29</v>
          </cell>
          <cell r="E256" t="str">
            <v>02</v>
          </cell>
          <cell r="F256">
            <v>56.260000000000005</v>
          </cell>
          <cell r="G256" t="str">
            <v>Foreign</v>
          </cell>
          <cell r="H256" t="str">
            <v>2 bed</v>
          </cell>
          <cell r="I256" t="str">
            <v>South</v>
          </cell>
          <cell r="K256">
            <v>300000</v>
          </cell>
          <cell r="L256">
            <v>14086945.858585861</v>
          </cell>
          <cell r="M256">
            <v>14386945.858585861</v>
          </cell>
        </row>
        <row r="257">
          <cell r="C257" t="str">
            <v>B2903</v>
          </cell>
          <cell r="D257">
            <v>29</v>
          </cell>
          <cell r="E257" t="str">
            <v>03</v>
          </cell>
          <cell r="F257">
            <v>94.820000000000007</v>
          </cell>
          <cell r="G257" t="str">
            <v>Local</v>
          </cell>
          <cell r="H257" t="str">
            <v>Family Suite</v>
          </cell>
          <cell r="I257" t="str">
            <v>South</v>
          </cell>
          <cell r="K257">
            <v>400000</v>
          </cell>
          <cell r="L257">
            <v>22576809.292929292</v>
          </cell>
          <cell r="M257">
            <v>22976809.292929292</v>
          </cell>
        </row>
        <row r="258">
          <cell r="C258" t="str">
            <v>B2905</v>
          </cell>
          <cell r="D258">
            <v>29</v>
          </cell>
          <cell r="E258" t="str">
            <v>05</v>
          </cell>
          <cell r="F258">
            <v>47.87</v>
          </cell>
          <cell r="G258" t="str">
            <v>Foreign</v>
          </cell>
          <cell r="H258" t="str">
            <v>1 bed plus</v>
          </cell>
          <cell r="I258" t="str">
            <v>South</v>
          </cell>
          <cell r="K258">
            <v>200000</v>
          </cell>
          <cell r="L258">
            <v>12825622.222222222</v>
          </cell>
          <cell r="M258">
            <v>13025622.222222222</v>
          </cell>
        </row>
        <row r="259">
          <cell r="C259" t="str">
            <v>B2906</v>
          </cell>
          <cell r="D259">
            <v>29</v>
          </cell>
          <cell r="E259" t="str">
            <v>06</v>
          </cell>
          <cell r="F259">
            <v>89.75</v>
          </cell>
          <cell r="G259" t="str">
            <v>Foreign</v>
          </cell>
          <cell r="H259" t="str">
            <v>2 bed duplex</v>
          </cell>
          <cell r="I259" t="str">
            <v>South</v>
          </cell>
          <cell r="K259">
            <v>300000</v>
          </cell>
          <cell r="L259">
            <v>25122777.777777776</v>
          </cell>
          <cell r="M259">
            <v>25422777.777777776</v>
          </cell>
        </row>
        <row r="260">
          <cell r="C260" t="str">
            <v>B2909</v>
          </cell>
          <cell r="D260">
            <v>29</v>
          </cell>
          <cell r="E260" t="str">
            <v>09</v>
          </cell>
          <cell r="F260">
            <v>89.75</v>
          </cell>
          <cell r="G260" t="str">
            <v>Foreign</v>
          </cell>
          <cell r="H260" t="str">
            <v>2 bed duplex</v>
          </cell>
          <cell r="I260" t="str">
            <v>North</v>
          </cell>
          <cell r="K260">
            <v>300000</v>
          </cell>
          <cell r="L260">
            <v>25067222.222222224</v>
          </cell>
          <cell r="M260">
            <v>25367222.222222224</v>
          </cell>
        </row>
        <row r="261">
          <cell r="C261" t="str">
            <v>B2910</v>
          </cell>
          <cell r="D261">
            <v>29</v>
          </cell>
          <cell r="E261" t="str">
            <v>10</v>
          </cell>
          <cell r="F261">
            <v>47.96</v>
          </cell>
          <cell r="G261" t="str">
            <v>Foreign</v>
          </cell>
          <cell r="H261" t="str">
            <v>1 bed plus</v>
          </cell>
          <cell r="I261" t="str">
            <v>North</v>
          </cell>
          <cell r="K261">
            <v>200000</v>
          </cell>
          <cell r="L261">
            <v>11979711.515151516</v>
          </cell>
          <cell r="M261">
            <v>12179711.515151516</v>
          </cell>
        </row>
        <row r="262">
          <cell r="C262" t="str">
            <v>B2911</v>
          </cell>
          <cell r="D262">
            <v>29</v>
          </cell>
          <cell r="E262" t="str">
            <v>11</v>
          </cell>
          <cell r="F262">
            <v>77.47</v>
          </cell>
          <cell r="G262" t="str">
            <v>Local</v>
          </cell>
          <cell r="H262" t="str">
            <v>Family Suite</v>
          </cell>
          <cell r="I262" t="str">
            <v>North</v>
          </cell>
          <cell r="K262">
            <v>400000</v>
          </cell>
          <cell r="L262">
            <v>18517464.848484848</v>
          </cell>
          <cell r="M262">
            <v>18917464.848484848</v>
          </cell>
        </row>
        <row r="263">
          <cell r="C263" t="str">
            <v>B3001</v>
          </cell>
          <cell r="D263">
            <v>30</v>
          </cell>
          <cell r="E263" t="str">
            <v>01</v>
          </cell>
          <cell r="F263">
            <v>58.290000000000006</v>
          </cell>
          <cell r="G263" t="str">
            <v>Foreign</v>
          </cell>
          <cell r="H263" t="str">
            <v>2 bed</v>
          </cell>
          <cell r="I263" t="str">
            <v xml:space="preserve">North </v>
          </cell>
          <cell r="K263">
            <v>300000</v>
          </cell>
          <cell r="L263">
            <v>14658876.767676771</v>
          </cell>
          <cell r="M263">
            <v>14958876.767676771</v>
          </cell>
        </row>
        <row r="264">
          <cell r="C264" t="str">
            <v>B3002</v>
          </cell>
          <cell r="D264">
            <v>30</v>
          </cell>
          <cell r="E264" t="str">
            <v>02</v>
          </cell>
          <cell r="F264">
            <v>56.260000000000005</v>
          </cell>
          <cell r="G264" t="str">
            <v>Foreign</v>
          </cell>
          <cell r="H264" t="str">
            <v>2 bed</v>
          </cell>
          <cell r="I264" t="str">
            <v>South</v>
          </cell>
          <cell r="K264">
            <v>300000</v>
          </cell>
          <cell r="L264">
            <v>14204012.121212125</v>
          </cell>
          <cell r="M264">
            <v>14504012.121212125</v>
          </cell>
        </row>
        <row r="265">
          <cell r="C265" t="str">
            <v>B3003</v>
          </cell>
          <cell r="D265">
            <v>30</v>
          </cell>
          <cell r="E265" t="str">
            <v>03</v>
          </cell>
          <cell r="F265">
            <v>94.820000000000007</v>
          </cell>
          <cell r="G265" t="str">
            <v>Local</v>
          </cell>
          <cell r="H265" t="str">
            <v>Family Suite</v>
          </cell>
          <cell r="I265" t="str">
            <v>South</v>
          </cell>
          <cell r="K265">
            <v>400000</v>
          </cell>
          <cell r="L265">
            <v>22774111.515151516</v>
          </cell>
          <cell r="M265">
            <v>23174111.515151516</v>
          </cell>
        </row>
        <row r="266">
          <cell r="C266" t="str">
            <v>B3005</v>
          </cell>
          <cell r="D266">
            <v>30</v>
          </cell>
          <cell r="E266" t="str">
            <v>05</v>
          </cell>
          <cell r="F266">
            <v>47.87</v>
          </cell>
          <cell r="G266" t="str">
            <v>Foreign</v>
          </cell>
          <cell r="H266" t="str">
            <v>1 bed plus</v>
          </cell>
          <cell r="I266" t="str">
            <v>South</v>
          </cell>
          <cell r="K266">
            <v>200000</v>
          </cell>
          <cell r="L266">
            <v>12109054.545454545</v>
          </cell>
          <cell r="M266">
            <v>12309054.545454545</v>
          </cell>
        </row>
        <row r="267">
          <cell r="C267" t="str">
            <v>B3010</v>
          </cell>
          <cell r="D267">
            <v>30</v>
          </cell>
          <cell r="E267" t="str">
            <v>10</v>
          </cell>
          <cell r="F267">
            <v>47.96</v>
          </cell>
          <cell r="G267" t="str">
            <v>Foreign</v>
          </cell>
          <cell r="H267" t="str">
            <v>1 bed plus</v>
          </cell>
          <cell r="I267" t="str">
            <v xml:space="preserve">North </v>
          </cell>
          <cell r="K267">
            <v>200000</v>
          </cell>
          <cell r="L267">
            <v>12079507.07070707</v>
          </cell>
          <cell r="M267">
            <v>12279507.07070707</v>
          </cell>
        </row>
        <row r="268">
          <cell r="C268" t="str">
            <v>B3011</v>
          </cell>
          <cell r="D268">
            <v>30</v>
          </cell>
          <cell r="E268" t="str">
            <v>11</v>
          </cell>
          <cell r="F268">
            <v>77.47</v>
          </cell>
          <cell r="G268" t="str">
            <v>Local</v>
          </cell>
          <cell r="H268" t="str">
            <v>Family Suite</v>
          </cell>
          <cell r="I268" t="str">
            <v xml:space="preserve">North </v>
          </cell>
          <cell r="K268">
            <v>400000</v>
          </cell>
          <cell r="L268">
            <v>18678665.050505053</v>
          </cell>
          <cell r="M268">
            <v>19078665.050505053</v>
          </cell>
        </row>
        <row r="269">
          <cell r="C269" t="str">
            <v>B3101</v>
          </cell>
          <cell r="D269">
            <v>31</v>
          </cell>
          <cell r="E269" t="str">
            <v>01</v>
          </cell>
          <cell r="F269">
            <v>58.290000000000006</v>
          </cell>
          <cell r="G269" t="str">
            <v>Local</v>
          </cell>
          <cell r="H269" t="str">
            <v>2 bed</v>
          </cell>
          <cell r="I269" t="str">
            <v>North</v>
          </cell>
          <cell r="K269">
            <v>300000</v>
          </cell>
          <cell r="L269">
            <v>13809844.646464648</v>
          </cell>
          <cell r="M269">
            <v>14109844.646464648</v>
          </cell>
        </row>
        <row r="270">
          <cell r="C270" t="str">
            <v>B3102</v>
          </cell>
          <cell r="D270">
            <v>31</v>
          </cell>
          <cell r="E270" t="str">
            <v>02</v>
          </cell>
          <cell r="F270">
            <v>56.260000000000005</v>
          </cell>
          <cell r="G270" t="str">
            <v>Local</v>
          </cell>
          <cell r="H270" t="str">
            <v>2 bed</v>
          </cell>
          <cell r="I270" t="str">
            <v>South</v>
          </cell>
          <cell r="J270" t="str">
            <v>SOLD</v>
          </cell>
          <cell r="K270">
            <v>300000</v>
          </cell>
          <cell r="L270">
            <v>13384548.282828286</v>
          </cell>
          <cell r="M270">
            <v>13684548.282828286</v>
          </cell>
        </row>
        <row r="271">
          <cell r="C271" t="str">
            <v>B3103</v>
          </cell>
          <cell r="D271">
            <v>31</v>
          </cell>
          <cell r="E271" t="str">
            <v>03</v>
          </cell>
          <cell r="F271">
            <v>94.48</v>
          </cell>
          <cell r="G271" t="str">
            <v>Local</v>
          </cell>
          <cell r="H271" t="str">
            <v>Family Suite</v>
          </cell>
          <cell r="I271" t="str">
            <v>South</v>
          </cell>
          <cell r="K271">
            <v>400000</v>
          </cell>
          <cell r="L271">
            <v>22891469.09090909</v>
          </cell>
          <cell r="M271">
            <v>23291469.09090909</v>
          </cell>
        </row>
        <row r="272">
          <cell r="C272" t="str">
            <v>B3105</v>
          </cell>
          <cell r="D272">
            <v>31</v>
          </cell>
          <cell r="E272" t="str">
            <v>05</v>
          </cell>
          <cell r="F272">
            <v>139.41999999999999</v>
          </cell>
          <cell r="G272" t="str">
            <v>Local</v>
          </cell>
          <cell r="H272" t="str">
            <v>3 bed duplex</v>
          </cell>
          <cell r="I272" t="str">
            <v>South</v>
          </cell>
          <cell r="K272">
            <v>400000</v>
          </cell>
          <cell r="L272">
            <v>32938068.282828279</v>
          </cell>
          <cell r="M272">
            <v>33338068.282828279</v>
          </cell>
        </row>
        <row r="273">
          <cell r="C273" t="str">
            <v>B3110</v>
          </cell>
          <cell r="D273">
            <v>31</v>
          </cell>
          <cell r="E273" t="str">
            <v>10</v>
          </cell>
          <cell r="F273">
            <v>139.51</v>
          </cell>
          <cell r="G273" t="str">
            <v>Local</v>
          </cell>
          <cell r="H273" t="str">
            <v>3 bed duplex</v>
          </cell>
          <cell r="I273" t="str">
            <v>North</v>
          </cell>
          <cell r="K273">
            <v>400000</v>
          </cell>
          <cell r="L273">
            <v>32907209.898989897</v>
          </cell>
          <cell r="M273">
            <v>33307209.898989897</v>
          </cell>
        </row>
        <row r="274">
          <cell r="C274" t="str">
            <v>B3111</v>
          </cell>
          <cell r="D274">
            <v>31</v>
          </cell>
          <cell r="E274" t="str">
            <v>11</v>
          </cell>
          <cell r="F274">
            <v>77.47</v>
          </cell>
          <cell r="G274" t="str">
            <v>Local</v>
          </cell>
          <cell r="H274" t="str">
            <v>Family Suite</v>
          </cell>
          <cell r="I274" t="str">
            <v>North</v>
          </cell>
          <cell r="K274">
            <v>400000</v>
          </cell>
          <cell r="L274">
            <v>18839865.252525255</v>
          </cell>
          <cell r="M274">
            <v>19239865.252525255</v>
          </cell>
        </row>
        <row r="275">
          <cell r="C275" t="str">
            <v>B3201</v>
          </cell>
          <cell r="D275">
            <v>32</v>
          </cell>
          <cell r="E275" t="str">
            <v>01</v>
          </cell>
          <cell r="F275">
            <v>58.290000000000006</v>
          </cell>
          <cell r="G275" t="str">
            <v>Local</v>
          </cell>
          <cell r="H275" t="str">
            <v>2 bed</v>
          </cell>
          <cell r="I275" t="str">
            <v>North</v>
          </cell>
          <cell r="K275">
            <v>300000</v>
          </cell>
          <cell r="L275">
            <v>13931134.949494952</v>
          </cell>
          <cell r="M275">
            <v>14231134.949494952</v>
          </cell>
        </row>
        <row r="276">
          <cell r="C276" t="str">
            <v>B3202</v>
          </cell>
          <cell r="D276">
            <v>32</v>
          </cell>
          <cell r="E276" t="str">
            <v>02</v>
          </cell>
          <cell r="F276">
            <v>56.260000000000005</v>
          </cell>
          <cell r="G276" t="str">
            <v>Local</v>
          </cell>
          <cell r="H276" t="str">
            <v>2 bed</v>
          </cell>
          <cell r="I276" t="str">
            <v>South</v>
          </cell>
          <cell r="K276">
            <v>300000</v>
          </cell>
          <cell r="L276">
            <v>13501614.545454547</v>
          </cell>
          <cell r="M276">
            <v>13801614.545454547</v>
          </cell>
        </row>
        <row r="277">
          <cell r="C277" t="str">
            <v>B3203</v>
          </cell>
          <cell r="D277">
            <v>32</v>
          </cell>
          <cell r="E277" t="str">
            <v>03</v>
          </cell>
          <cell r="F277">
            <v>94.48</v>
          </cell>
          <cell r="G277" t="str">
            <v>Local</v>
          </cell>
          <cell r="H277" t="str">
            <v>Family Suite</v>
          </cell>
          <cell r="I277" t="str">
            <v>South</v>
          </cell>
          <cell r="K277">
            <v>400000</v>
          </cell>
          <cell r="L277">
            <v>23088063.838383839</v>
          </cell>
          <cell r="M277">
            <v>23488063.838383839</v>
          </cell>
        </row>
        <row r="278">
          <cell r="C278" t="str">
            <v>B3211</v>
          </cell>
          <cell r="D278">
            <v>32</v>
          </cell>
          <cell r="E278" t="str">
            <v>11</v>
          </cell>
          <cell r="F278">
            <v>77.47</v>
          </cell>
          <cell r="G278" t="str">
            <v>Local</v>
          </cell>
          <cell r="H278" t="str">
            <v>Family Suite</v>
          </cell>
          <cell r="I278" t="str">
            <v>North</v>
          </cell>
          <cell r="K278">
            <v>400000</v>
          </cell>
          <cell r="L278">
            <v>19001065.454545453</v>
          </cell>
          <cell r="M278">
            <v>19401065.454545453</v>
          </cell>
        </row>
        <row r="279">
          <cell r="C279" t="str">
            <v>B3301</v>
          </cell>
          <cell r="D279">
            <v>33</v>
          </cell>
          <cell r="E279" t="str">
            <v>01</v>
          </cell>
          <cell r="F279">
            <v>58.290000000000006</v>
          </cell>
          <cell r="G279" t="str">
            <v>Local</v>
          </cell>
          <cell r="H279" t="str">
            <v>2 bed</v>
          </cell>
          <cell r="I279" t="str">
            <v>North</v>
          </cell>
          <cell r="K279">
            <v>300000</v>
          </cell>
          <cell r="L279">
            <v>15007444.444444448</v>
          </cell>
          <cell r="M279">
            <v>15307444.444444448</v>
          </cell>
        </row>
        <row r="280">
          <cell r="C280" t="str">
            <v>B3302</v>
          </cell>
          <cell r="D280">
            <v>33</v>
          </cell>
          <cell r="E280" t="str">
            <v>02</v>
          </cell>
          <cell r="F280">
            <v>56.260000000000005</v>
          </cell>
          <cell r="G280" t="str">
            <v>Local</v>
          </cell>
          <cell r="H280" t="str">
            <v>2 bed</v>
          </cell>
          <cell r="I280" t="str">
            <v>South</v>
          </cell>
          <cell r="K280">
            <v>300000</v>
          </cell>
          <cell r="L280">
            <v>13618680.808080809</v>
          </cell>
          <cell r="M280">
            <v>13918680.808080809</v>
          </cell>
        </row>
        <row r="281">
          <cell r="C281" t="str">
            <v>B3303</v>
          </cell>
          <cell r="D281">
            <v>33</v>
          </cell>
          <cell r="E281" t="str">
            <v>03</v>
          </cell>
          <cell r="F281">
            <v>94.48</v>
          </cell>
          <cell r="G281" t="str">
            <v>Local</v>
          </cell>
          <cell r="H281" t="str">
            <v>Family Suite</v>
          </cell>
          <cell r="I281" t="str">
            <v>South</v>
          </cell>
          <cell r="J281" t="str">
            <v>SOLD</v>
          </cell>
          <cell r="K281">
            <v>400000</v>
          </cell>
          <cell r="L281">
            <v>23284658.585858583</v>
          </cell>
          <cell r="M281">
            <v>23684658.585858583</v>
          </cell>
        </row>
        <row r="282">
          <cell r="C282" t="str">
            <v>B3305</v>
          </cell>
          <cell r="D282">
            <v>33</v>
          </cell>
          <cell r="E282" t="str">
            <v>05</v>
          </cell>
          <cell r="F282">
            <v>90.21</v>
          </cell>
          <cell r="G282" t="str">
            <v>Local</v>
          </cell>
          <cell r="H282" t="str">
            <v>2 bed duplex</v>
          </cell>
          <cell r="I282" t="str">
            <v>South</v>
          </cell>
          <cell r="K282">
            <v>300000</v>
          </cell>
          <cell r="L282">
            <v>22887120.202020202</v>
          </cell>
          <cell r="M282">
            <v>23187120.202020202</v>
          </cell>
        </row>
        <row r="283">
          <cell r="C283" t="str">
            <v>B3310</v>
          </cell>
          <cell r="D283">
            <v>33</v>
          </cell>
          <cell r="E283" t="str">
            <v>10</v>
          </cell>
          <cell r="F283">
            <v>90.12</v>
          </cell>
          <cell r="G283" t="str">
            <v>Local</v>
          </cell>
          <cell r="H283" t="str">
            <v>2 bed duplex</v>
          </cell>
          <cell r="I283" t="str">
            <v>North</v>
          </cell>
          <cell r="K283">
            <v>300000</v>
          </cell>
          <cell r="L283">
            <v>22813563.636363637</v>
          </cell>
          <cell r="M283">
            <v>23113563.636363637</v>
          </cell>
        </row>
        <row r="284">
          <cell r="C284" t="str">
            <v>B3311</v>
          </cell>
          <cell r="D284">
            <v>33</v>
          </cell>
          <cell r="E284" t="str">
            <v>11</v>
          </cell>
          <cell r="F284">
            <v>77.47</v>
          </cell>
          <cell r="G284" t="str">
            <v>Local</v>
          </cell>
          <cell r="H284" t="str">
            <v>Family Suite</v>
          </cell>
          <cell r="I284" t="str">
            <v>North</v>
          </cell>
          <cell r="K284">
            <v>400000</v>
          </cell>
          <cell r="L284">
            <v>19162265.656565655</v>
          </cell>
          <cell r="M284">
            <v>19562265.656565655</v>
          </cell>
        </row>
        <row r="285">
          <cell r="C285" t="str">
            <v>B3401</v>
          </cell>
          <cell r="D285">
            <v>34</v>
          </cell>
          <cell r="E285" t="str">
            <v>01</v>
          </cell>
          <cell r="F285">
            <v>58.290000000000006</v>
          </cell>
          <cell r="G285" t="str">
            <v>Local</v>
          </cell>
          <cell r="H285" t="str">
            <v>2 bed</v>
          </cell>
          <cell r="I285" t="str">
            <v>North</v>
          </cell>
          <cell r="K285">
            <v>300000</v>
          </cell>
          <cell r="L285">
            <v>14173715.555555556</v>
          </cell>
          <cell r="M285">
            <v>14473715.555555556</v>
          </cell>
        </row>
        <row r="286">
          <cell r="C286" t="str">
            <v>B3402</v>
          </cell>
          <cell r="D286">
            <v>34</v>
          </cell>
          <cell r="E286" t="str">
            <v>02</v>
          </cell>
          <cell r="F286">
            <v>56.260000000000005</v>
          </cell>
          <cell r="G286" t="str">
            <v>Local</v>
          </cell>
          <cell r="H286" t="str">
            <v>2 bed</v>
          </cell>
          <cell r="I286" t="str">
            <v>South</v>
          </cell>
          <cell r="K286">
            <v>300000</v>
          </cell>
          <cell r="L286">
            <v>13735747.070707072</v>
          </cell>
          <cell r="M286">
            <v>14035747.070707072</v>
          </cell>
        </row>
        <row r="287">
          <cell r="C287" t="str">
            <v>B3403</v>
          </cell>
          <cell r="D287">
            <v>34</v>
          </cell>
          <cell r="E287" t="str">
            <v>03</v>
          </cell>
          <cell r="F287">
            <v>94.5</v>
          </cell>
          <cell r="G287" t="str">
            <v>Local</v>
          </cell>
          <cell r="H287" t="str">
            <v>Family Suite</v>
          </cell>
          <cell r="I287" t="str">
            <v>South</v>
          </cell>
          <cell r="J287" t="str">
            <v>SOLD</v>
          </cell>
          <cell r="K287">
            <v>400000</v>
          </cell>
          <cell r="L287">
            <v>23486080.808080807</v>
          </cell>
          <cell r="M287">
            <v>23886080.808080807</v>
          </cell>
        </row>
        <row r="288">
          <cell r="C288" t="str">
            <v>B3412</v>
          </cell>
          <cell r="D288">
            <v>34</v>
          </cell>
          <cell r="E288" t="str">
            <v>12</v>
          </cell>
          <cell r="F288">
            <v>30.26</v>
          </cell>
          <cell r="G288" t="str">
            <v>Local</v>
          </cell>
          <cell r="H288" t="str">
            <v>1 bed</v>
          </cell>
          <cell r="I288" t="str">
            <v>North</v>
          </cell>
          <cell r="K288">
            <v>200000</v>
          </cell>
          <cell r="L288">
            <v>7408009.6969696963</v>
          </cell>
          <cell r="M288">
            <v>7608009.6969696963</v>
          </cell>
        </row>
        <row r="289">
          <cell r="C289" t="str">
            <v>B3501</v>
          </cell>
          <cell r="D289">
            <v>35</v>
          </cell>
          <cell r="E289" t="str">
            <v>01</v>
          </cell>
          <cell r="F289">
            <v>58.290000000000006</v>
          </cell>
          <cell r="G289" t="str">
            <v>Foreign</v>
          </cell>
          <cell r="H289" t="str">
            <v>2 bed</v>
          </cell>
          <cell r="I289" t="str">
            <v>North</v>
          </cell>
          <cell r="K289">
            <v>300000</v>
          </cell>
          <cell r="L289">
            <v>15265328.282828286</v>
          </cell>
          <cell r="M289">
            <v>15565328.282828286</v>
          </cell>
        </row>
        <row r="290">
          <cell r="C290" t="str">
            <v>B3502</v>
          </cell>
          <cell r="D290">
            <v>35</v>
          </cell>
          <cell r="E290" t="str">
            <v>02</v>
          </cell>
          <cell r="F290">
            <v>56.260000000000005</v>
          </cell>
          <cell r="G290" t="str">
            <v>Foreign</v>
          </cell>
          <cell r="H290" t="str">
            <v>2 bed</v>
          </cell>
          <cell r="I290" t="str">
            <v>South</v>
          </cell>
          <cell r="K290">
            <v>300000</v>
          </cell>
          <cell r="L290">
            <v>14789343.434343437</v>
          </cell>
          <cell r="M290">
            <v>15089343.434343437</v>
          </cell>
        </row>
        <row r="291">
          <cell r="C291" t="str">
            <v>B3503</v>
          </cell>
          <cell r="D291">
            <v>35</v>
          </cell>
          <cell r="E291" t="str">
            <v>03</v>
          </cell>
          <cell r="F291">
            <v>47.42</v>
          </cell>
          <cell r="G291" t="str">
            <v>Foreign</v>
          </cell>
          <cell r="H291" t="str">
            <v>1 bed plus</v>
          </cell>
          <cell r="I291" t="str">
            <v>South</v>
          </cell>
          <cell r="K291">
            <v>200000</v>
          </cell>
          <cell r="L291">
            <v>12490050.505050505</v>
          </cell>
          <cell r="M291">
            <v>12690050.505050505</v>
          </cell>
        </row>
        <row r="292">
          <cell r="C292" t="str">
            <v>B3504</v>
          </cell>
          <cell r="D292">
            <v>35</v>
          </cell>
          <cell r="E292" t="str">
            <v>04</v>
          </cell>
          <cell r="F292">
            <v>138.94999999999999</v>
          </cell>
          <cell r="G292" t="str">
            <v>Local</v>
          </cell>
          <cell r="H292" t="str">
            <v>3 bed duplex</v>
          </cell>
          <cell r="I292" t="str">
            <v>South</v>
          </cell>
          <cell r="K292">
            <v>400000</v>
          </cell>
          <cell r="L292">
            <v>33984069.696969695</v>
          </cell>
          <cell r="M292">
            <v>34384069.696969695</v>
          </cell>
        </row>
        <row r="293">
          <cell r="C293" t="str">
            <v>B3511</v>
          </cell>
          <cell r="D293">
            <v>35</v>
          </cell>
          <cell r="E293" t="str">
            <v>11</v>
          </cell>
          <cell r="F293">
            <v>139.06</v>
          </cell>
          <cell r="G293" t="str">
            <v>Local</v>
          </cell>
          <cell r="H293" t="str">
            <v>3 bed duplex</v>
          </cell>
          <cell r="I293" t="str">
            <v>North</v>
          </cell>
          <cell r="K293">
            <v>400000</v>
          </cell>
          <cell r="L293">
            <v>33958829.49494949</v>
          </cell>
          <cell r="M293">
            <v>34358829.49494949</v>
          </cell>
        </row>
        <row r="294">
          <cell r="C294" t="str">
            <v>B3512</v>
          </cell>
          <cell r="D294">
            <v>35</v>
          </cell>
          <cell r="E294" t="str">
            <v>12</v>
          </cell>
          <cell r="F294">
            <v>30.26</v>
          </cell>
          <cell r="G294" t="str">
            <v>Foreign</v>
          </cell>
          <cell r="H294" t="str">
            <v>1 bed</v>
          </cell>
          <cell r="I294" t="str">
            <v>North</v>
          </cell>
          <cell r="K294">
            <v>200000</v>
          </cell>
          <cell r="L294">
            <v>7974696.9696969697</v>
          </cell>
          <cell r="M294">
            <v>8174696.9696969697</v>
          </cell>
        </row>
        <row r="295">
          <cell r="C295" t="str">
            <v>B3601</v>
          </cell>
          <cell r="D295">
            <v>36</v>
          </cell>
          <cell r="E295" t="str">
            <v>01</v>
          </cell>
          <cell r="F295">
            <v>58.290000000000006</v>
          </cell>
          <cell r="G295" t="str">
            <v>Foreign</v>
          </cell>
          <cell r="H295" t="str">
            <v>2 bed</v>
          </cell>
          <cell r="I295" t="str">
            <v>North</v>
          </cell>
          <cell r="K295">
            <v>300000</v>
          </cell>
          <cell r="L295">
            <v>15386618.585858587</v>
          </cell>
          <cell r="M295">
            <v>15686618.585858587</v>
          </cell>
        </row>
        <row r="296">
          <cell r="C296" t="str">
            <v>B3602</v>
          </cell>
          <cell r="D296">
            <v>36</v>
          </cell>
          <cell r="E296" t="str">
            <v>02</v>
          </cell>
          <cell r="F296">
            <v>56.260000000000005</v>
          </cell>
          <cell r="G296" t="str">
            <v>Foreign</v>
          </cell>
          <cell r="H296" t="str">
            <v>2 bed</v>
          </cell>
          <cell r="I296" t="str">
            <v>South</v>
          </cell>
          <cell r="K296">
            <v>300000</v>
          </cell>
          <cell r="L296">
            <v>14906409.696969699</v>
          </cell>
          <cell r="M296">
            <v>15206409.696969699</v>
          </cell>
        </row>
        <row r="297">
          <cell r="C297" t="str">
            <v>B3603</v>
          </cell>
          <cell r="D297">
            <v>36</v>
          </cell>
          <cell r="E297" t="str">
            <v>03</v>
          </cell>
          <cell r="F297">
            <v>47.42</v>
          </cell>
          <cell r="G297" t="str">
            <v>Foreign</v>
          </cell>
          <cell r="H297" t="str">
            <v>1 bed plus</v>
          </cell>
          <cell r="I297" t="str">
            <v>South</v>
          </cell>
          <cell r="K297">
            <v>200000</v>
          </cell>
          <cell r="L297">
            <v>12588722.424242424</v>
          </cell>
          <cell r="M297">
            <v>12788722.424242424</v>
          </cell>
        </row>
        <row r="298">
          <cell r="C298" t="str">
            <v>B3612</v>
          </cell>
          <cell r="D298">
            <v>36</v>
          </cell>
          <cell r="E298" t="str">
            <v>12</v>
          </cell>
          <cell r="F298">
            <v>30.26</v>
          </cell>
          <cell r="G298" t="str">
            <v>Foreign</v>
          </cell>
          <cell r="H298" t="str">
            <v>1 bed</v>
          </cell>
          <cell r="I298" t="str">
            <v>North</v>
          </cell>
          <cell r="K298">
            <v>200000</v>
          </cell>
          <cell r="L298">
            <v>8037662.2222222229</v>
          </cell>
          <cell r="M298">
            <v>8237662.2222222229</v>
          </cell>
        </row>
        <row r="299">
          <cell r="C299" t="str">
            <v>B3701</v>
          </cell>
          <cell r="D299">
            <v>37</v>
          </cell>
          <cell r="E299" t="str">
            <v>01</v>
          </cell>
          <cell r="F299">
            <v>58.290000000000006</v>
          </cell>
          <cell r="G299" t="str">
            <v>Foreign</v>
          </cell>
          <cell r="H299" t="str">
            <v>2 bed</v>
          </cell>
          <cell r="I299" t="str">
            <v>North</v>
          </cell>
          <cell r="K299">
            <v>300000</v>
          </cell>
          <cell r="L299">
            <v>15507908.88888889</v>
          </cell>
          <cell r="M299">
            <v>15807908.88888889</v>
          </cell>
        </row>
        <row r="300">
          <cell r="C300" t="str">
            <v>B3702</v>
          </cell>
          <cell r="D300">
            <v>37</v>
          </cell>
          <cell r="E300" t="str">
            <v>02</v>
          </cell>
          <cell r="F300">
            <v>56.260000000000005</v>
          </cell>
          <cell r="G300" t="str">
            <v>Foreign</v>
          </cell>
          <cell r="H300" t="str">
            <v>2 bed</v>
          </cell>
          <cell r="I300" t="str">
            <v>South</v>
          </cell>
          <cell r="K300">
            <v>300000</v>
          </cell>
          <cell r="L300">
            <v>15023475.95959596</v>
          </cell>
          <cell r="M300">
            <v>15323475.95959596</v>
          </cell>
        </row>
        <row r="301">
          <cell r="C301" t="str">
            <v>B3703</v>
          </cell>
          <cell r="D301">
            <v>37</v>
          </cell>
          <cell r="E301" t="str">
            <v>03</v>
          </cell>
          <cell r="F301">
            <v>47.42</v>
          </cell>
          <cell r="G301" t="str">
            <v>Foreign</v>
          </cell>
          <cell r="H301" t="str">
            <v>1 bed plus</v>
          </cell>
          <cell r="I301" t="str">
            <v>South</v>
          </cell>
          <cell r="K301">
            <v>200000</v>
          </cell>
          <cell r="L301">
            <v>12687394.343434343</v>
          </cell>
          <cell r="M301">
            <v>12887394.343434343</v>
          </cell>
        </row>
        <row r="302">
          <cell r="C302" t="str">
            <v>B3704</v>
          </cell>
          <cell r="D302">
            <v>37</v>
          </cell>
          <cell r="E302" t="str">
            <v>04</v>
          </cell>
          <cell r="F302">
            <v>89.83</v>
          </cell>
          <cell r="G302" t="str">
            <v>Foreign</v>
          </cell>
          <cell r="H302" t="str">
            <v>2 bed duplex</v>
          </cell>
          <cell r="I302" t="str">
            <v>South</v>
          </cell>
          <cell r="K302">
            <v>300000</v>
          </cell>
          <cell r="L302">
            <v>25039216.767676767</v>
          </cell>
          <cell r="M302">
            <v>25339216.767676767</v>
          </cell>
        </row>
        <row r="303">
          <cell r="C303" t="str">
            <v>B3711</v>
          </cell>
          <cell r="D303">
            <v>37</v>
          </cell>
          <cell r="E303" t="str">
            <v>11</v>
          </cell>
          <cell r="F303">
            <v>89.64</v>
          </cell>
          <cell r="G303" t="str">
            <v>Foreign</v>
          </cell>
          <cell r="H303" t="str">
            <v>2 bed duplex</v>
          </cell>
          <cell r="I303" t="str">
            <v>North</v>
          </cell>
          <cell r="K303">
            <v>300000</v>
          </cell>
          <cell r="L303">
            <v>24936986.666666668</v>
          </cell>
          <cell r="M303">
            <v>25236986.666666668</v>
          </cell>
        </row>
        <row r="304">
          <cell r="C304" t="str">
            <v>B3712</v>
          </cell>
          <cell r="D304">
            <v>37</v>
          </cell>
          <cell r="E304" t="str">
            <v>12</v>
          </cell>
          <cell r="F304">
            <v>30.26</v>
          </cell>
          <cell r="G304" t="str">
            <v>Foreign</v>
          </cell>
          <cell r="H304" t="str">
            <v>1 bed</v>
          </cell>
          <cell r="I304" t="str">
            <v>North</v>
          </cell>
          <cell r="K304">
            <v>200000</v>
          </cell>
          <cell r="L304">
            <v>8100627.4747474752</v>
          </cell>
          <cell r="M304">
            <v>8300627.4747474752</v>
          </cell>
        </row>
        <row r="305">
          <cell r="C305" t="str">
            <v>B3801</v>
          </cell>
          <cell r="D305">
            <v>38</v>
          </cell>
          <cell r="E305" t="str">
            <v>01</v>
          </cell>
          <cell r="F305">
            <v>58.290000000000006</v>
          </cell>
          <cell r="G305" t="str">
            <v>Foreign</v>
          </cell>
          <cell r="H305" t="str">
            <v>2 bed</v>
          </cell>
          <cell r="I305" t="str">
            <v>North</v>
          </cell>
          <cell r="K305">
            <v>300000</v>
          </cell>
          <cell r="L305">
            <v>15629199.191919195</v>
          </cell>
          <cell r="M305">
            <v>15929199.191919195</v>
          </cell>
        </row>
        <row r="306">
          <cell r="C306" t="str">
            <v>B3802</v>
          </cell>
          <cell r="D306">
            <v>38</v>
          </cell>
          <cell r="E306" t="str">
            <v>02</v>
          </cell>
          <cell r="F306">
            <v>56.260000000000005</v>
          </cell>
          <cell r="G306" t="str">
            <v>Foreign</v>
          </cell>
          <cell r="H306" t="str">
            <v>2 bed</v>
          </cell>
          <cell r="I306" t="str">
            <v>South</v>
          </cell>
          <cell r="K306">
            <v>300000</v>
          </cell>
          <cell r="L306">
            <v>15140542.222222224</v>
          </cell>
          <cell r="M306">
            <v>15440542.222222224</v>
          </cell>
        </row>
        <row r="307">
          <cell r="C307" t="str">
            <v>B3803</v>
          </cell>
          <cell r="D307">
            <v>38</v>
          </cell>
          <cell r="E307" t="str">
            <v>03</v>
          </cell>
          <cell r="F307">
            <v>47.42</v>
          </cell>
          <cell r="G307" t="str">
            <v>Foreign</v>
          </cell>
          <cell r="H307" t="str">
            <v>1 bed plus</v>
          </cell>
          <cell r="I307" t="str">
            <v>South</v>
          </cell>
          <cell r="K307">
            <v>200000</v>
          </cell>
          <cell r="L307">
            <v>12786066.262626262</v>
          </cell>
          <cell r="M307">
            <v>12986066.262626262</v>
          </cell>
        </row>
        <row r="308">
          <cell r="C308" t="str">
            <v>B3902</v>
          </cell>
          <cell r="D308">
            <v>39</v>
          </cell>
          <cell r="E308" t="str">
            <v>02</v>
          </cell>
          <cell r="F308">
            <v>139.38999999999999</v>
          </cell>
          <cell r="G308" t="str">
            <v>Local</v>
          </cell>
          <cell r="H308" t="str">
            <v>2 bed</v>
          </cell>
          <cell r="I308" t="str">
            <v>South</v>
          </cell>
          <cell r="K308">
            <v>300000</v>
          </cell>
          <cell r="L308">
            <v>35251365.05050505</v>
          </cell>
          <cell r="M308">
            <v>35551365.05050505</v>
          </cell>
        </row>
        <row r="309">
          <cell r="C309" t="str">
            <v>B3903</v>
          </cell>
          <cell r="D309">
            <v>39</v>
          </cell>
          <cell r="E309" t="str">
            <v>03</v>
          </cell>
          <cell r="F309">
            <v>117.04</v>
          </cell>
          <cell r="G309" t="str">
            <v>Foreign</v>
          </cell>
          <cell r="H309" t="str">
            <v>3 bed duplex</v>
          </cell>
          <cell r="I309" t="str">
            <v>South</v>
          </cell>
          <cell r="K309">
            <v>400000</v>
          </cell>
          <cell r="L309">
            <v>31572433.939393938</v>
          </cell>
          <cell r="M309">
            <v>31972433.939393938</v>
          </cell>
        </row>
        <row r="310">
          <cell r="C310" t="str">
            <v>B3911</v>
          </cell>
          <cell r="D310">
            <v>39</v>
          </cell>
          <cell r="E310" t="str">
            <v>11</v>
          </cell>
          <cell r="F310">
            <v>100.25</v>
          </cell>
          <cell r="G310" t="str">
            <v>Local</v>
          </cell>
          <cell r="H310" t="str">
            <v>2 bed duplex</v>
          </cell>
          <cell r="I310" t="str">
            <v>North</v>
          </cell>
          <cell r="K310">
            <v>300000</v>
          </cell>
          <cell r="L310">
            <v>26385166.666666668</v>
          </cell>
          <cell r="M310">
            <v>26685166.666666668</v>
          </cell>
        </row>
        <row r="311">
          <cell r="C311" t="str">
            <v>B4002</v>
          </cell>
          <cell r="D311">
            <v>40</v>
          </cell>
          <cell r="E311" t="str">
            <v>02</v>
          </cell>
          <cell r="F311">
            <v>56.85</v>
          </cell>
          <cell r="G311" t="str">
            <v>Local</v>
          </cell>
          <cell r="H311" t="str">
            <v>2 bed</v>
          </cell>
          <cell r="I311" t="str">
            <v>South</v>
          </cell>
          <cell r="K311">
            <v>300000</v>
          </cell>
          <cell r="L311">
            <v>15579333.333333332</v>
          </cell>
          <cell r="M311">
            <v>15879333.333333332</v>
          </cell>
        </row>
        <row r="312">
          <cell r="C312" t="str">
            <v>B4102</v>
          </cell>
          <cell r="D312">
            <v>41</v>
          </cell>
          <cell r="E312" t="str">
            <v>02</v>
          </cell>
          <cell r="F312">
            <v>182.86</v>
          </cell>
          <cell r="G312" t="str">
            <v>Local</v>
          </cell>
          <cell r="H312" t="str">
            <v>penthouse</v>
          </cell>
          <cell r="I312" t="str">
            <v>S/N</v>
          </cell>
          <cell r="J312" t="str">
            <v>SOLD</v>
          </cell>
          <cell r="L312">
            <v>52437939.393939391</v>
          </cell>
          <cell r="M312">
            <v>52437939.393939391</v>
          </cell>
        </row>
        <row r="313">
          <cell r="C313" t="str">
            <v>B4202</v>
          </cell>
          <cell r="D313">
            <v>42</v>
          </cell>
          <cell r="E313" t="str">
            <v>02</v>
          </cell>
          <cell r="F313">
            <v>164.82</v>
          </cell>
          <cell r="G313" t="str">
            <v>Local</v>
          </cell>
          <cell r="H313" t="str">
            <v>penthouse</v>
          </cell>
          <cell r="I313" t="str">
            <v>S/N</v>
          </cell>
          <cell r="L313">
            <v>53674715.151515149</v>
          </cell>
          <cell r="M313">
            <v>53674715.151515149</v>
          </cell>
        </row>
      </sheetData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Q Tower A"/>
      <sheetName val="FQ Tower B"/>
      <sheetName val="Duplex"/>
      <sheetName val="Family Suite"/>
      <sheetName val="2 Bed 2 Bath"/>
      <sheetName val="Penthouse"/>
    </sheetNames>
    <sheetDataSet>
      <sheetData sheetId="0">
        <row r="3">
          <cell r="D3" t="str">
            <v>A0701</v>
          </cell>
          <cell r="E3">
            <v>7</v>
          </cell>
          <cell r="F3" t="str">
            <v>01</v>
          </cell>
          <cell r="G3">
            <v>35.9</v>
          </cell>
          <cell r="H3" t="str">
            <v>Foreign</v>
          </cell>
          <cell r="I3" t="str">
            <v>1 bed plus</v>
          </cell>
          <cell r="J3" t="str">
            <v>North</v>
          </cell>
          <cell r="K3">
            <v>7739006.1001747614</v>
          </cell>
        </row>
        <row r="4">
          <cell r="D4" t="str">
            <v>A0702</v>
          </cell>
          <cell r="E4">
            <v>7</v>
          </cell>
          <cell r="F4" t="str">
            <v>02</v>
          </cell>
          <cell r="G4">
            <v>39.76</v>
          </cell>
          <cell r="H4" t="str">
            <v>Foreign</v>
          </cell>
          <cell r="I4" t="str">
            <v>1 bed plus</v>
          </cell>
          <cell r="J4" t="str">
            <v>South</v>
          </cell>
          <cell r="K4">
            <v>8512502.0564733297</v>
          </cell>
        </row>
        <row r="5">
          <cell r="D5" t="str">
            <v>A0703</v>
          </cell>
          <cell r="E5">
            <v>7</v>
          </cell>
          <cell r="F5" t="str">
            <v>03</v>
          </cell>
          <cell r="G5">
            <v>41.77</v>
          </cell>
          <cell r="H5" t="str">
            <v>Foreign</v>
          </cell>
          <cell r="I5" t="str">
            <v>1 bed plus</v>
          </cell>
          <cell r="J5" t="str">
            <v>South</v>
          </cell>
          <cell r="K5">
            <v>8915281.0388982315</v>
          </cell>
        </row>
        <row r="6">
          <cell r="D6" t="str">
            <v>A0704</v>
          </cell>
          <cell r="E6">
            <v>7</v>
          </cell>
          <cell r="F6" t="str">
            <v>04</v>
          </cell>
          <cell r="G6">
            <v>34.49</v>
          </cell>
          <cell r="H6" t="str">
            <v>Foreign</v>
          </cell>
          <cell r="I6" t="str">
            <v>1 bed plus</v>
          </cell>
          <cell r="J6" t="str">
            <v>South</v>
          </cell>
          <cell r="K6">
            <v>7340576.3171717171</v>
          </cell>
        </row>
        <row r="7">
          <cell r="D7" t="str">
            <v>A0801</v>
          </cell>
          <cell r="E7">
            <v>8</v>
          </cell>
          <cell r="F7" t="str">
            <v>01</v>
          </cell>
          <cell r="G7">
            <v>35.9</v>
          </cell>
          <cell r="H7" t="str">
            <v>Foreign</v>
          </cell>
          <cell r="I7" t="str">
            <v>1 bed plus</v>
          </cell>
          <cell r="J7" t="str">
            <v>North</v>
          </cell>
          <cell r="K7">
            <v>7818712.8521339633</v>
          </cell>
        </row>
        <row r="8">
          <cell r="D8" t="str">
            <v>A0802</v>
          </cell>
          <cell r="E8">
            <v>8</v>
          </cell>
          <cell r="F8" t="str">
            <v>02</v>
          </cell>
          <cell r="G8">
            <v>39.76</v>
          </cell>
          <cell r="H8" t="str">
            <v>Foreign</v>
          </cell>
          <cell r="I8" t="str">
            <v>1 bed plus</v>
          </cell>
          <cell r="J8" t="str">
            <v>South</v>
          </cell>
          <cell r="K8">
            <v>8600778.9494509846</v>
          </cell>
        </row>
        <row r="9">
          <cell r="D9" t="str">
            <v>A0803</v>
          </cell>
          <cell r="E9">
            <v>8</v>
          </cell>
          <cell r="F9" t="str">
            <v>03</v>
          </cell>
          <cell r="G9">
            <v>41.77</v>
          </cell>
          <cell r="H9" t="str">
            <v>Foreign</v>
          </cell>
          <cell r="I9" t="str">
            <v>1 bed plus</v>
          </cell>
          <cell r="J9" t="str">
            <v>South</v>
          </cell>
          <cell r="K9">
            <v>9008020.6218880862</v>
          </cell>
        </row>
        <row r="10">
          <cell r="D10" t="str">
            <v>A0804</v>
          </cell>
          <cell r="E10">
            <v>8</v>
          </cell>
          <cell r="F10" t="str">
            <v>04</v>
          </cell>
          <cell r="G10">
            <v>34.49</v>
          </cell>
          <cell r="H10" t="str">
            <v>Foreign</v>
          </cell>
          <cell r="I10" t="str">
            <v>1 bed plus</v>
          </cell>
          <cell r="J10" t="str">
            <v>South</v>
          </cell>
          <cell r="K10">
            <v>7477529.7633571848</v>
          </cell>
        </row>
        <row r="11">
          <cell r="D11" t="str">
            <v>A0901</v>
          </cell>
          <cell r="E11">
            <v>9</v>
          </cell>
          <cell r="F11" t="str">
            <v>01</v>
          </cell>
          <cell r="G11">
            <v>35.9</v>
          </cell>
          <cell r="H11" t="str">
            <v>Foreign</v>
          </cell>
          <cell r="I11" t="str">
            <v>1 bed plus</v>
          </cell>
          <cell r="J11" t="str">
            <v>North</v>
          </cell>
          <cell r="K11">
            <v>7898419.6040931623</v>
          </cell>
        </row>
        <row r="12">
          <cell r="D12" t="str">
            <v>A0902</v>
          </cell>
          <cell r="E12">
            <v>9</v>
          </cell>
          <cell r="F12" t="str">
            <v>02</v>
          </cell>
          <cell r="G12">
            <v>39.76</v>
          </cell>
          <cell r="H12" t="str">
            <v>Foreign</v>
          </cell>
          <cell r="I12" t="str">
            <v>1 bed plus</v>
          </cell>
          <cell r="J12" t="str">
            <v>South</v>
          </cell>
          <cell r="K12">
            <v>8689055.8424286395</v>
          </cell>
        </row>
        <row r="13">
          <cell r="D13" t="str">
            <v>A0903</v>
          </cell>
          <cell r="E13">
            <v>9</v>
          </cell>
          <cell r="F13" t="str">
            <v>03</v>
          </cell>
          <cell r="G13">
            <v>41.77</v>
          </cell>
          <cell r="H13" t="str">
            <v>Foreign</v>
          </cell>
          <cell r="I13" t="str">
            <v>1 bed plus</v>
          </cell>
          <cell r="J13" t="str">
            <v>South</v>
          </cell>
          <cell r="K13">
            <v>9100760.2048779409</v>
          </cell>
        </row>
        <row r="14">
          <cell r="D14" t="str">
            <v>A0904</v>
          </cell>
          <cell r="E14">
            <v>9</v>
          </cell>
          <cell r="F14" t="str">
            <v>04</v>
          </cell>
          <cell r="G14">
            <v>34.49</v>
          </cell>
          <cell r="H14" t="str">
            <v>Foreign</v>
          </cell>
          <cell r="I14" t="str">
            <v>1 bed plus</v>
          </cell>
          <cell r="J14" t="str">
            <v>South</v>
          </cell>
          <cell r="K14">
            <v>7554105.971576483</v>
          </cell>
        </row>
        <row r="15">
          <cell r="D15" t="str">
            <v>A1001</v>
          </cell>
          <cell r="E15">
            <v>10</v>
          </cell>
          <cell r="F15" t="str">
            <v>01</v>
          </cell>
          <cell r="G15">
            <v>35.9</v>
          </cell>
          <cell r="H15" t="str">
            <v>Foreign</v>
          </cell>
          <cell r="I15" t="str">
            <v>1 bed plus</v>
          </cell>
          <cell r="J15" t="str">
            <v>North</v>
          </cell>
          <cell r="K15">
            <v>8350890.9312909311</v>
          </cell>
        </row>
        <row r="16">
          <cell r="D16" t="str">
            <v>A1002</v>
          </cell>
          <cell r="E16">
            <v>10</v>
          </cell>
          <cell r="F16" t="str">
            <v>02</v>
          </cell>
          <cell r="G16">
            <v>39.76</v>
          </cell>
          <cell r="H16" t="str">
            <v>Foreign</v>
          </cell>
          <cell r="I16" t="str">
            <v>1 bed plus</v>
          </cell>
          <cell r="J16" t="str">
            <v>South</v>
          </cell>
          <cell r="K16">
            <v>9160165.2747252751</v>
          </cell>
        </row>
        <row r="17">
          <cell r="D17" t="str">
            <v>A1003</v>
          </cell>
          <cell r="E17">
            <v>10</v>
          </cell>
          <cell r="F17" t="str">
            <v>03</v>
          </cell>
          <cell r="G17">
            <v>41.77</v>
          </cell>
          <cell r="H17" t="str">
            <v>Foreign</v>
          </cell>
          <cell r="I17" t="str">
            <v>1 bed plus</v>
          </cell>
          <cell r="J17" t="str">
            <v>South</v>
          </cell>
          <cell r="K17">
            <v>9581574.9716949724</v>
          </cell>
        </row>
        <row r="18">
          <cell r="D18" t="str">
            <v>A1004</v>
          </cell>
          <cell r="E18">
            <v>10</v>
          </cell>
          <cell r="F18" t="str">
            <v>04</v>
          </cell>
          <cell r="G18">
            <v>34.49</v>
          </cell>
          <cell r="H18" t="str">
            <v>Foreign</v>
          </cell>
          <cell r="I18" t="str">
            <v>1 bed plus</v>
          </cell>
          <cell r="J18" t="str">
            <v>South</v>
          </cell>
          <cell r="K18">
            <v>7999220.1176601173</v>
          </cell>
        </row>
        <row r="19">
          <cell r="D19" t="str">
            <v>A1501</v>
          </cell>
          <cell r="E19">
            <v>15</v>
          </cell>
          <cell r="F19" t="str">
            <v>01</v>
          </cell>
          <cell r="G19">
            <v>35.9</v>
          </cell>
          <cell r="H19" t="str">
            <v>Foreign</v>
          </cell>
          <cell r="I19" t="str">
            <v>1 bed plus</v>
          </cell>
          <cell r="J19" t="str">
            <v>North</v>
          </cell>
          <cell r="K19">
            <v>8768255.0642441828</v>
          </cell>
        </row>
        <row r="20">
          <cell r="D20" t="str">
            <v>A1502</v>
          </cell>
          <cell r="E20">
            <v>15</v>
          </cell>
          <cell r="F20" t="str">
            <v>02</v>
          </cell>
          <cell r="G20">
            <v>39.76</v>
          </cell>
          <cell r="H20" t="str">
            <v>Foreign</v>
          </cell>
          <cell r="I20" t="str">
            <v>1 bed plus</v>
          </cell>
          <cell r="J20" t="str">
            <v>South</v>
          </cell>
          <cell r="K20">
            <v>9623167.3602180667</v>
          </cell>
        </row>
        <row r="21">
          <cell r="D21" t="str">
            <v>A1503</v>
          </cell>
          <cell r="E21">
            <v>15</v>
          </cell>
          <cell r="F21" t="str">
            <v>03</v>
          </cell>
          <cell r="G21">
            <v>76.14</v>
          </cell>
          <cell r="H21" t="str">
            <v>Foreign</v>
          </cell>
          <cell r="I21" t="str">
            <v>2 bed plus</v>
          </cell>
          <cell r="J21" t="str">
            <v>South</v>
          </cell>
          <cell r="K21">
            <v>17733912.843340915</v>
          </cell>
        </row>
        <row r="22">
          <cell r="D22" t="str">
            <v>A1601</v>
          </cell>
          <cell r="E22">
            <v>16</v>
          </cell>
          <cell r="F22" t="str">
            <v>01</v>
          </cell>
          <cell r="G22">
            <v>35.9</v>
          </cell>
          <cell r="H22" t="str">
            <v>Foreign</v>
          </cell>
          <cell r="I22" t="str">
            <v>1 bed plus</v>
          </cell>
          <cell r="J22" t="str">
            <v>North</v>
          </cell>
          <cell r="K22">
            <v>8867888.504193183</v>
          </cell>
        </row>
        <row r="23">
          <cell r="D23" t="str">
            <v>A1602</v>
          </cell>
          <cell r="E23">
            <v>16</v>
          </cell>
          <cell r="F23" t="str">
            <v>02</v>
          </cell>
          <cell r="G23">
            <v>39.76</v>
          </cell>
          <cell r="H23" t="str">
            <v>Foreign</v>
          </cell>
          <cell r="I23" t="str">
            <v>1 bed plus</v>
          </cell>
          <cell r="J23" t="str">
            <v>South</v>
          </cell>
          <cell r="K23">
            <v>9733513.4764401354</v>
          </cell>
        </row>
        <row r="24">
          <cell r="D24" t="str">
            <v>A1603</v>
          </cell>
          <cell r="E24">
            <v>16</v>
          </cell>
          <cell r="F24" t="str">
            <v>03</v>
          </cell>
          <cell r="G24">
            <v>76.14</v>
          </cell>
          <cell r="H24" t="str">
            <v>Foreign</v>
          </cell>
          <cell r="I24" t="str">
            <v>2 bed plus</v>
          </cell>
          <cell r="J24" t="str">
            <v>South</v>
          </cell>
          <cell r="K24">
            <v>17945224.545784287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耿 玉澄" refreshedDate="43838.449972569448" createdVersion="6" refreshedVersion="4" minRefreshableVersion="3" recordCount="157" xr:uid="{00000000-000A-0000-FFFF-FFFF06000000}">
  <cacheSource type="worksheet">
    <worksheetSource ref="A1:L158" sheet="Data"/>
  </cacheSource>
  <cacheFields count="12">
    <cacheField name="No." numFmtId="0">
      <sharedItems containsString="0" containsBlank="1" containsNumber="1" containsInteger="1" minValue="1" maxValue="156"/>
    </cacheField>
    <cacheField name="Date Booking" numFmtId="0">
      <sharedItems containsNonDate="0" containsDate="1" containsString="0" containsBlank="1" minDate="2019-03-02T00:00:00" maxDate="2019-12-16T00:00:00"/>
    </cacheField>
    <cacheField name="Nationality" numFmtId="0">
      <sharedItems containsBlank="1" count="3">
        <s v="Local"/>
        <s v="Foreign"/>
        <m/>
      </sharedItems>
    </cacheField>
    <cacheField name="Unit" numFmtId="0">
      <sharedItems containsBlank="1"/>
    </cacheField>
    <cacheField name="Size" numFmtId="0">
      <sharedItems containsString="0" containsBlank="1" containsNumber="1" minValue="30.26" maxValue="197.6"/>
    </cacheField>
    <cacheField name="type" numFmtId="0">
      <sharedItems containsBlank="1" count="9">
        <s v="1 bed plus"/>
        <s v="1 bed"/>
        <s v="2 bed plus"/>
        <s v="2 bed"/>
        <s v="Family Suite"/>
        <s v="2 bed duplex"/>
        <s v="3 bed duplex"/>
        <s v="penthouse"/>
        <m/>
      </sharedItems>
    </cacheField>
    <cacheField name="Count" numFmtId="0">
      <sharedItems containsSemiMixedTypes="0" containsString="0" containsNumber="1" containsInteger="1" minValue="1" maxValue="156"/>
    </cacheField>
    <cacheField name="Customer" numFmtId="0">
      <sharedItems containsBlank="1"/>
    </cacheField>
    <cacheField name="Price" numFmtId="0">
      <sharedItems containsSemiMixedTypes="0" containsString="0" containsNumber="1" minValue="5267350" maxValue="1909539976.7020721"/>
    </cacheField>
    <cacheField name="Discount" numFmtId="0">
      <sharedItems containsBlank="1" containsMixedTypes="1" containsNumber="1" minValue="0" maxValue="179489247.07265884"/>
    </cacheField>
    <cacheField name="Net Price" numFmtId="0">
      <sharedItems containsString="0" containsBlank="1" containsNumber="1" minValue="4206140" maxValue="1878481495.3840806"/>
    </cacheField>
    <cacheField name="Status" numFmtId="0">
      <sharedItems containsBlank="1" containsMixedTypes="1" containsNumber="1" minValue="39505.521174614732" maxValue="323144.222415291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耿 玉澄" refreshedDate="43844.43781516204" createdVersion="4" refreshedVersion="4" minRefreshableVersion="3" recordCount="378" xr:uid="{00000000-000A-0000-FFFF-FFFF15000000}">
  <cacheSource type="worksheet">
    <worksheetSource ref="A1:N379" sheet="DataPlusUnsold"/>
  </cacheSource>
  <cacheFields count="14">
    <cacheField name="No." numFmtId="0">
      <sharedItems containsString="0" containsBlank="1" containsNumber="1" containsInteger="1" minValue="1" maxValue="156"/>
    </cacheField>
    <cacheField name="Date Booking" numFmtId="0">
      <sharedItems containsNonDate="0" containsDate="1" containsString="0" containsBlank="1" minDate="2019-03-02T00:00:00" maxDate="2019-12-16T00:00:00"/>
    </cacheField>
    <cacheField name="Tower" numFmtId="179">
      <sharedItems count="2">
        <s v="A"/>
        <s v="B"/>
      </sharedItems>
    </cacheField>
    <cacheField name="Status" numFmtId="179">
      <sharedItems count="2">
        <s v="Sold"/>
        <s v="OnSale"/>
      </sharedItems>
    </cacheField>
    <cacheField name="Nationality" numFmtId="0">
      <sharedItems containsBlank="1" count="4">
        <s v="Local"/>
        <s v="Foreign"/>
        <m u="1"/>
        <s v="OnSale" u="1"/>
      </sharedItems>
    </cacheField>
    <cacheField name="Unit" numFmtId="0">
      <sharedItems/>
    </cacheField>
    <cacheField name="Size" numFmtId="0">
      <sharedItems containsSemiMixedTypes="0" containsString="0" containsNumber="1" minValue="30.26" maxValue="197.6"/>
    </cacheField>
    <cacheField name="type" numFmtId="0">
      <sharedItems count="8">
        <s v="1 bed plus"/>
        <s v="1 bed"/>
        <s v="2 bed plus"/>
        <s v="2 bed"/>
        <s v="Family Suite"/>
        <s v="2 bed duplex"/>
        <s v="3 bed duplex"/>
        <s v="penthouse"/>
      </sharedItems>
    </cacheField>
    <cacheField name="Count" numFmtId="0">
      <sharedItems containsSemiMixedTypes="0" containsString="0" containsNumber="1" containsInteger="1" minValue="1" maxValue="1"/>
    </cacheField>
    <cacheField name="Customer" numFmtId="0">
      <sharedItems containsBlank="1"/>
    </cacheField>
    <cacheField name="Price" numFmtId="0">
      <sharedItems containsString="0" containsBlank="1" containsNumber="1" minValue="5267350" maxValue="1909539976.7020721"/>
    </cacheField>
    <cacheField name="Discount" numFmtId="0">
      <sharedItems containsBlank="1" containsMixedTypes="1" containsNumber="1" minValue="0" maxValue="179489247.07265884"/>
    </cacheField>
    <cacheField name="Net Price" numFmtId="0">
      <sharedItems containsBlank="1" containsMixedTypes="1" containsNumber="1" minValue="4206140" maxValue="1878481495.3840806"/>
    </cacheField>
    <cacheField name="Status2" numFmtId="0">
      <sharedItems containsBlank="1" containsMixedTypes="1" containsNumber="1" minValue="39505.521174614732" maxValue="323144.222415291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耿 玉澄" refreshedDate="43844.441831249998" createdVersion="4" refreshedVersion="4" minRefreshableVersion="3" recordCount="308" xr:uid="{00000000-000A-0000-FFFF-FFFF1D000000}">
  <cacheSource type="worksheet">
    <worksheetSource ref="A4:R312" sheet="Tower B"/>
  </cacheSource>
  <cacheFields count="18">
    <cacheField name="TOWER" numFmtId="0">
      <sharedItems/>
    </cacheField>
    <cacheField name="Unit" numFmtId="0">
      <sharedItems/>
    </cacheField>
    <cacheField name="Floor" numFmtId="0">
      <sharedItems containsMixedTypes="1" containsNumber="1" containsInteger="1" minValue="2" maxValue="42" count="41">
        <n v="2"/>
        <n v="3"/>
        <n v="4"/>
        <n v="5"/>
        <n v="6"/>
        <s v="q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</sharedItems>
    </cacheField>
    <cacheField name="Position" numFmtId="0">
      <sharedItems containsMixedTypes="1" containsNumber="1" containsInteger="1" minValue="7" maxValue="12"/>
    </cacheField>
    <cacheField name="Area" numFmtId="0">
      <sharedItems containsSemiMixedTypes="0" containsString="0" containsNumber="1" minValue="30.26" maxValue="197.6"/>
    </cacheField>
    <cacheField name="Nationality" numFmtId="0">
      <sharedItems count="2">
        <s v="Foreign"/>
        <s v="Local"/>
      </sharedItems>
    </cacheField>
    <cacheField name="Type" numFmtId="0">
      <sharedItems count="7">
        <s v="2 bed"/>
        <s v="1 bed plus"/>
        <s v="1 bed"/>
        <s v="2 bed duplex"/>
        <s v="Family Suite"/>
        <s v="3 bed duplex"/>
        <s v="penthouse"/>
      </sharedItems>
    </cacheField>
    <cacheField name="Model Type" numFmtId="0">
      <sharedItems/>
    </cacheField>
    <cacheField name="Status" numFmtId="0">
      <sharedItems count="4">
        <s v="Sold"/>
        <s v="-"/>
        <s v="FQ"/>
        <s v="lock"/>
      </sharedItems>
    </cacheField>
    <cacheField name="Name - Surname" numFmtId="0">
      <sharedItems containsBlank="1"/>
    </cacheField>
    <cacheField name="Sold date" numFmtId="182">
      <sharedItems containsNonDate="0" containsDate="1" containsString="0" containsBlank="1" minDate="2019-03-02T00:00:00" maxDate="2019-12-16T00:00:00"/>
    </cacheField>
    <cacheField name="Base Price" numFmtId="0">
      <sharedItems containsSemiMixedTypes="0" containsString="0" containsNumber="1" minValue="5267350" maxValue="58697475"/>
    </cacheField>
    <cacheField name="Asking Price" numFmtId="0">
      <sharedItems containsSemiMixedTypes="0" containsString="0" containsNumber="1" minValue="5267350" maxValue="58697475"/>
    </cacheField>
    <cacheField name="Promotion" numFmtId="0">
      <sharedItems containsString="0" containsBlank="1" containsNumber="1" containsInteger="1" minValue="100000" maxValue="400000"/>
    </cacheField>
    <cacheField name="Discount_x000a_3 - 5%" numFmtId="0">
      <sharedItems containsString="0" containsBlank="1" containsNumber="1" minValue="50000" maxValue="2934874"/>
    </cacheField>
    <cacheField name="Spacial_x000a_Discount" numFmtId="0">
      <sharedItems containsString="0" containsBlank="1" containsNumber="1" minValue="-159851.11111111194" maxValue="6437939"/>
    </cacheField>
    <cacheField name="Net Price" numFmtId="3">
      <sharedItems containsSemiMixedTypes="0" containsString="0" containsNumber="1" minValue="4206140" maxValue="55462601"/>
    </cacheField>
    <cacheField name="Net Price/per Sqm" numFmtId="3">
      <sharedItems containsSemiMixedTypes="0" containsString="0" containsNumber="1" minValue="137841.78827889738" maxValue="306698.28890357638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7">
  <r>
    <n v="1"/>
    <d v="2019-03-09T00:00:00"/>
    <x v="0"/>
    <s v="A0201"/>
    <n v="35.9"/>
    <x v="0"/>
    <n v="1"/>
    <s v="ภูริสร  รักจำรูญ"/>
    <n v="6145388.888888889"/>
    <n v="728543"/>
    <n v="8142326.2929292917"/>
    <m/>
  </r>
  <r>
    <n v="2"/>
    <d v="2019-03-30T00:00:00"/>
    <x v="0"/>
    <s v="A0202"/>
    <n v="39.76"/>
    <x v="0"/>
    <n v="1"/>
    <s v="คุณภัทรพล ชุตินันธนกุล"/>
    <n v="6767862.6262626266"/>
    <n v="742837"/>
    <n v="8413893.7070707083"/>
    <m/>
  </r>
  <r>
    <n v="3"/>
    <d v="2019-03-02T00:00:00"/>
    <x v="0"/>
    <s v="A0301"/>
    <n v="35.9"/>
    <x v="0"/>
    <n v="1"/>
    <s v="คุณสิริจิตต์  ชูศักดิ์"/>
    <n v="6220089.8989898982"/>
    <n v="765722"/>
    <n v="8848724.0606060605"/>
    <m/>
  </r>
  <r>
    <n v="4"/>
    <d v="2019-03-07T00:00:00"/>
    <x v="0"/>
    <s v="A0302"/>
    <n v="39.76"/>
    <x v="0"/>
    <n v="1"/>
    <s v="คุณเบญจรงค์ เศวตทัต"/>
    <n v="6850595.555555556"/>
    <n v="576314"/>
    <n v="7149968.8282828284"/>
    <m/>
  </r>
  <r>
    <n v="5"/>
    <d v="2019-07-18T00:00:00"/>
    <x v="0"/>
    <s v="A0304"/>
    <n v="34.49"/>
    <x v="1"/>
    <n v="1"/>
    <s v="คุณเชษฐา  ทรงทวีผล คุณบอย ( รอชำระเงิน ) "/>
    <n v="6087755.4545454541"/>
    <n v="556266"/>
    <n v="6769045.1111111119"/>
    <m/>
  </r>
  <r>
    <n v="6"/>
    <d v="2019-03-02T00:00:00"/>
    <x v="0"/>
    <s v="A0401"/>
    <n v="35.9"/>
    <x v="0"/>
    <n v="1"/>
    <s v="คุณบุญเดช  คงแก่นสาร"/>
    <n v="6346811.111111111"/>
    <n v="810826.93939393945"/>
    <n v="9705711.8484848496"/>
    <m/>
  </r>
  <r>
    <n v="7"/>
    <d v="2019-03-28T00:00:00"/>
    <x v="0"/>
    <s v="A0402"/>
    <n v="39.76"/>
    <x v="0"/>
    <n v="1"/>
    <s v="ชุติพร ชูชื่นชัยมลคล"/>
    <n v="6985348.6868686862"/>
    <n v="609016"/>
    <n v="7771306.4242424248"/>
    <m/>
  </r>
  <r>
    <n v="8"/>
    <d v="2019-03-07T00:00:00"/>
    <x v="0"/>
    <s v="A0403"/>
    <n v="41.77"/>
    <x v="0"/>
    <n v="1"/>
    <s v="คุณรฎีรัตน์ ศังขวณิช"/>
    <n v="7317851.4141414147"/>
    <n v="472750"/>
    <n v="5182254.8484848486"/>
    <m/>
  </r>
  <r>
    <n v="9"/>
    <d v="2019-07-18T00:00:00"/>
    <x v="0"/>
    <s v="A0404"/>
    <n v="34.49"/>
    <x v="1"/>
    <n v="1"/>
    <s v="นายเกรียงไกร เพียรวิทยากุล"/>
    <n v="6211542.7272727275"/>
    <n v="507435"/>
    <n v="5841269.6464646459"/>
    <m/>
  </r>
  <r>
    <n v="10"/>
    <d v="2019-03-02T00:00:00"/>
    <x v="0"/>
    <s v="A0501"/>
    <n v="35.9"/>
    <x v="0"/>
    <n v="1"/>
    <s v="คุณบุญเดช  คงแก่นสาร"/>
    <n v="6421512.1212121211"/>
    <n v="918661"/>
    <n v="11654569"/>
    <m/>
  </r>
  <r>
    <n v="11"/>
    <d v="2019-03-02T00:00:00"/>
    <x v="0"/>
    <s v="A0502"/>
    <n v="39.76"/>
    <x v="0"/>
    <n v="1"/>
    <s v="คุณวัชรพงษ์  สุขศรี"/>
    <n v="7068081.6161616156"/>
    <n v="1190088"/>
    <n v="16911682.90909091"/>
    <m/>
  </r>
  <r>
    <n v="12"/>
    <d v="2019-07-18T00:00:00"/>
    <x v="0"/>
    <s v="A0504"/>
    <n v="34.49"/>
    <x v="1"/>
    <n v="1"/>
    <s v="นายเกรียงไกร เพียรวิทยากุล"/>
    <n v="6283309.7979797982"/>
    <n v="1019227.4141414147"/>
    <n v="12665320.868686885"/>
    <m/>
  </r>
  <r>
    <n v="13"/>
    <d v="2019-03-29T00:00:00"/>
    <x v="0"/>
    <s v="A0601"/>
    <n v="35.9"/>
    <x v="0"/>
    <n v="1"/>
    <s v="วิศวัสต์ เกษร์อังกูร"/>
    <n v="7019120.2020202018"/>
    <n v="1594233"/>
    <n v="22090425"/>
    <m/>
  </r>
  <r>
    <n v="14"/>
    <d v="2019-06-03T00:00:00"/>
    <x v="1"/>
    <s v="A0603"/>
    <n v="41.77"/>
    <x v="0"/>
    <n v="1"/>
    <s v="Ms. Ge Lu"/>
    <n v="9183534"/>
    <n v="547269.44444444403"/>
    <n v="5598119.444444445"/>
    <m/>
  </r>
  <r>
    <n v="15"/>
    <d v="2019-07-18T00:00:00"/>
    <x v="0"/>
    <s v="A0604"/>
    <n v="34.49"/>
    <x v="1"/>
    <n v="1"/>
    <s v="คุณสุริยันต์ โคจรโรจน์"/>
    <n v="6857446.3636363633"/>
    <n v="501005"/>
    <n v="5719084.8989898982"/>
    <m/>
  </r>
  <r>
    <n v="16"/>
    <d v="2019-03-27T00:00:00"/>
    <x v="1"/>
    <s v="A0701"/>
    <n v="35.9"/>
    <x v="0"/>
    <n v="1"/>
    <s v="Mr Sun JiaQiangE"/>
    <n v="6975105"/>
    <n v="532529.77777777798"/>
    <n v="6318065.777777778"/>
    <m/>
  </r>
  <r>
    <n v="17"/>
    <d v="2019-04-20T00:00:00"/>
    <x v="1"/>
    <s v="A0702"/>
    <n v="39.76"/>
    <x v="0"/>
    <n v="1"/>
    <s v="Mr.Xu Cong"/>
    <n v="8512502.0564733297"/>
    <n v="507341"/>
    <n v="5839470.111111111"/>
    <m/>
  </r>
  <r>
    <n v="18"/>
    <d v="2019-04-15T00:00:00"/>
    <x v="1"/>
    <s v="A0703"/>
    <n v="41.77"/>
    <x v="0"/>
    <n v="1"/>
    <s v="Mr.Xu Guang Jian"/>
    <n v="8915281.0388982315"/>
    <n v="605892.57070707064"/>
    <n v="6711958.843434344"/>
    <m/>
  </r>
  <r>
    <n v="19"/>
    <d v="2019-03-26T00:00:00"/>
    <x v="1"/>
    <s v="A0704"/>
    <n v="34.49"/>
    <x v="1"/>
    <n v="1"/>
    <s v="Mr Huang WanLun"/>
    <n v="6000000"/>
    <n v="511076"/>
    <n v="5910436.1212121211"/>
    <m/>
  </r>
  <r>
    <n v="20"/>
    <d v="2019-03-27T00:00:00"/>
    <x v="1"/>
    <s v="A0801"/>
    <n v="35.9"/>
    <x v="0"/>
    <n v="1"/>
    <s v="Mr.Meng JiaWei"/>
    <n v="7046842"/>
    <n v="543404"/>
    <n v="6524677.6161616156"/>
    <m/>
  </r>
  <r>
    <n v="21"/>
    <d v="2019-04-12T00:00:00"/>
    <x v="1"/>
    <s v="A0802"/>
    <n v="39.76"/>
    <x v="0"/>
    <n v="1"/>
    <s v="Ms.Yingguang Ma"/>
    <n v="8600000"/>
    <n v="599248.80808080826"/>
    <n v="7585727.3535353532"/>
    <m/>
  </r>
  <r>
    <n v="22"/>
    <d v="2019-05-27T00:00:00"/>
    <x v="1"/>
    <s v="A0803"/>
    <n v="41.77"/>
    <x v="0"/>
    <n v="1"/>
    <s v="Ms.Cui Jing"/>
    <n v="9008020.6218880862"/>
    <n v="805473"/>
    <n v="8000000"/>
    <m/>
  </r>
  <r>
    <n v="23"/>
    <d v="2019-03-26T00:00:00"/>
    <x v="1"/>
    <s v="A0804"/>
    <n v="34.49"/>
    <x v="1"/>
    <n v="1"/>
    <s v="Ms.HongYun Zhang"/>
    <n v="6739777"/>
    <n v="1467047"/>
    <n v="19173903"/>
    <m/>
  </r>
  <r>
    <n v="24"/>
    <d v="2019-03-28T00:00:00"/>
    <x v="1"/>
    <s v="A0901"/>
    <n v="35.9"/>
    <x v="0"/>
    <n v="1"/>
    <s v="Ms.Wang Shuai"/>
    <n v="7118578"/>
    <n v="1874304.05"/>
    <n v="22011776.949999999"/>
    <m/>
  </r>
  <r>
    <n v="25"/>
    <d v="2019-04-20T00:00:00"/>
    <x v="1"/>
    <s v="A0902"/>
    <n v="39.76"/>
    <x v="0"/>
    <n v="1"/>
    <s v="Mr.Chao Lu , Ms.HaiYan Li , Mr.ZhiFan Chen"/>
    <n v="8689055.8424286395"/>
    <n v="798162"/>
    <n v="8465085.2727272734"/>
    <m/>
  </r>
  <r>
    <n v="26"/>
    <d v="2019-03-29T00:00:00"/>
    <x v="1"/>
    <s v="A0903"/>
    <n v="41.77"/>
    <x v="0"/>
    <n v="1"/>
    <s v="Mr.Xu Li"/>
    <n v="8200684"/>
    <n v="6437939"/>
    <n v="46000000"/>
    <m/>
  </r>
  <r>
    <n v="27"/>
    <d v="2019-03-04T00:00:00"/>
    <x v="1"/>
    <s v="A0904"/>
    <n v="34.49"/>
    <x v="1"/>
    <n v="1"/>
    <s v="Mr.HuangFu ZeQian"/>
    <n v="7554105.971576483"/>
    <n v="1934799"/>
    <n v="25161182.313131314"/>
    <m/>
  </r>
  <r>
    <n v="28"/>
    <d v="2019-04-23T00:00:00"/>
    <x v="1"/>
    <s v="A1001"/>
    <n v="35.9"/>
    <x v="0"/>
    <n v="1"/>
    <s v="Ms. Zhang BoWen"/>
    <n v="8350890.9312909311"/>
    <n v="1182143"/>
    <n v="14760717"/>
    <m/>
  </r>
  <r>
    <n v="29"/>
    <d v="2019-05-16T00:00:00"/>
    <x v="1"/>
    <s v="A1002"/>
    <n v="39.76"/>
    <x v="0"/>
    <n v="1"/>
    <s v="Mr.Wu Minxiao"/>
    <n v="9160165.2747252751"/>
    <n v="629700"/>
    <n v="7900000"/>
    <m/>
  </r>
  <r>
    <n v="30"/>
    <d v="2019-04-18T00:00:00"/>
    <x v="1"/>
    <s v="A1003"/>
    <n v="41.77"/>
    <x v="0"/>
    <n v="1"/>
    <s v="Mr. Zhu XiaoPeng"/>
    <n v="9581574.9716949724"/>
    <n v="778543"/>
    <n v="8092326.2929292917"/>
    <m/>
  </r>
  <r>
    <n v="31"/>
    <d v="2019-04-18T00:00:00"/>
    <x v="1"/>
    <s v="A1004"/>
    <n v="34.49"/>
    <x v="1"/>
    <n v="1"/>
    <s v="Mr. Tang YiZhou"/>
    <n v="7999220.1176601173"/>
    <n v="634267"/>
    <n v="7051065.5252525248"/>
    <m/>
  </r>
  <r>
    <n v="32"/>
    <d v="2019-03-02T00:00:00"/>
    <x v="0"/>
    <s v="A1102"/>
    <n v="39.76"/>
    <x v="0"/>
    <n v="1"/>
    <s v="คุณตรีศิริ  ตันศิริ"/>
    <n v="8184976.1616161615"/>
    <n v="624793"/>
    <n v="7071068.4141414147"/>
    <m/>
  </r>
  <r>
    <n v="33"/>
    <d v="2019-07-18T00:00:00"/>
    <x v="0"/>
    <s v="A1104"/>
    <n v="34.49"/>
    <x v="1"/>
    <n v="1"/>
    <s v="คุณชิษณุพงศ์ ตั้งคุณาพิพัฒน์"/>
    <n v="8245887.0618270617"/>
    <n v="624025"/>
    <n v="7056480.0505050505"/>
    <m/>
  </r>
  <r>
    <n v="34"/>
    <d v="2019-03-10T00:00:00"/>
    <x v="0"/>
    <s v="A1403"/>
    <n v="76.14"/>
    <x v="2"/>
    <n v="1"/>
    <s v="พรรณมาศ สันตดุสิต"/>
    <n v="15942859.696969697"/>
    <n v="1020768"/>
    <n v="10694586.747474749"/>
    <m/>
  </r>
  <r>
    <n v="35"/>
    <d v="2019-05-01T00:00:00"/>
    <x v="1"/>
    <s v="A1501"/>
    <n v="35.9"/>
    <x v="0"/>
    <n v="1"/>
    <s v="Mr. GU JIZHI"/>
    <n v="8768255.0642441828"/>
    <n v="1026784.3939393945"/>
    <n v="10808903.484848484"/>
    <m/>
  </r>
  <r>
    <n v="36"/>
    <d v="2019-03-26T00:00:00"/>
    <x v="1"/>
    <s v="A1502"/>
    <n v="39.76"/>
    <x v="0"/>
    <n v="1"/>
    <s v="Mr.Tian Yan"/>
    <n v="9623167.3602180667"/>
    <n v="2309897.8000000007"/>
    <n v="30288058.199999999"/>
    <m/>
  </r>
  <r>
    <n v="37"/>
    <d v="2019-04-05T00:00:00"/>
    <x v="1"/>
    <s v="A1503"/>
    <n v="76.14"/>
    <x v="2"/>
    <n v="1"/>
    <s v="Ms.Li Fengyun"/>
    <n v="17733912.843340915"/>
    <n v="1398796"/>
    <n v="17877117"/>
    <m/>
  </r>
  <r>
    <n v="38"/>
    <d v="2019-06-02T00:00:00"/>
    <x v="1"/>
    <s v="A1602"/>
    <n v="39.76"/>
    <x v="0"/>
    <n v="1"/>
    <s v="Mr. Ho Man Lam"/>
    <n v="9733513.4764401354"/>
    <n v="1082801"/>
    <n v="10873220.010101013"/>
    <m/>
  </r>
  <r>
    <n v="39"/>
    <d v="2019-03-09T00:00:00"/>
    <x v="0"/>
    <s v="A1702"/>
    <n v="39.76"/>
    <x v="0"/>
    <n v="1"/>
    <s v="นายเจษฎ์  พิพัฒน์ชูเกียรติ"/>
    <n v="8805473"/>
    <n v="955960.69999999925"/>
    <n v="10463253.300000001"/>
    <s v="cancel"/>
  </r>
  <r>
    <n v="40"/>
    <d v="2019-03-13T00:00:00"/>
    <x v="0"/>
    <s v="A1801"/>
    <n v="78.39"/>
    <x v="2"/>
    <n v="1"/>
    <s v="วิบูลย์  ต้นคงจำรัสกุล"/>
    <n v="19275913"/>
    <n v="1681810"/>
    <n v="20354390.8080808"/>
    <m/>
  </r>
  <r>
    <n v="41"/>
    <d v="2019-03-18T00:00:00"/>
    <x v="1"/>
    <s v="A2001"/>
    <n v="66.239999999999995"/>
    <x v="3"/>
    <n v="1"/>
    <s v="Mr Wang ChangLin"/>
    <n v="16630185"/>
    <n v="519602"/>
    <n v="5072437.5959595963"/>
    <m/>
  </r>
  <r>
    <n v="42"/>
    <d v="2019-03-10T00:00:00"/>
    <x v="0"/>
    <s v="A2101"/>
    <n v="97.67"/>
    <x v="4"/>
    <n v="1"/>
    <s v="ปาลินรดา  รอดบางยาง"/>
    <n v="27095981.313131314"/>
    <n v="803365"/>
    <n v="9463917"/>
    <m/>
  </r>
  <r>
    <n v="43"/>
    <d v="2019-07-18T00:00:00"/>
    <x v="0"/>
    <s v="A2201"/>
    <n v="76.73"/>
    <x v="3"/>
    <n v="1"/>
    <s v="Mr.Hester "/>
    <n v="19773685"/>
    <n v="854490"/>
    <n v="8535312.0202020202"/>
    <m/>
  </r>
  <r>
    <n v="44"/>
    <d v="2019-07-18T00:00:00"/>
    <x v="0"/>
    <s v="A2202"/>
    <n v="34.49"/>
    <x v="1"/>
    <n v="1"/>
    <s v="Mr.Hester "/>
    <n v="9316224"/>
    <n v="1504691"/>
    <n v="18989131"/>
    <m/>
  </r>
  <r>
    <n v="45"/>
    <d v="2019-03-09T00:00:00"/>
    <x v="0"/>
    <s v="A2301"/>
    <n v="82.81"/>
    <x v="2"/>
    <n v="1"/>
    <s v="นายเจตุบัญชา  อำรุงจิตชัย "/>
    <n v="20640950"/>
    <n v="5033052.8282828294"/>
    <n v="17913912.171717171"/>
    <m/>
  </r>
  <r>
    <n v="46"/>
    <d v="2019-06-23T00:00:00"/>
    <x v="1"/>
    <s v="B0201"/>
    <n v="51.190000000000005"/>
    <x v="3"/>
    <n v="1"/>
    <s v="Mr.JianBo Chen"/>
    <n v="8996538"/>
    <n v="639826.90000000037"/>
    <n v="8356711.0999999996"/>
    <s v="cancel"/>
  </r>
  <r>
    <n v="47"/>
    <d v="2019-03-12T00:00:00"/>
    <x v="0"/>
    <s v="B0202"/>
    <n v="53.980000000000004"/>
    <x v="3"/>
    <n v="1"/>
    <s v="คุณธนพัต  ยิ้มสู้"/>
    <n v="10980612"/>
    <n v="2032355.75"/>
    <n v="8948256.25"/>
    <m/>
  </r>
  <r>
    <n v="48"/>
    <d v="2019-07-01T00:00:00"/>
    <x v="1"/>
    <s v="B0203"/>
    <n v="43.5"/>
    <x v="0"/>
    <n v="1"/>
    <s v="Mr.Yeo Kim Teck"/>
    <n v="23187120"/>
    <n v="1644356"/>
    <n v="21542764"/>
    <m/>
  </r>
  <r>
    <n v="49"/>
    <d v="2019-07-06T00:00:00"/>
    <x v="0"/>
    <s v="B0204"/>
    <n v="41.150000000000006"/>
    <x v="0"/>
    <n v="1"/>
    <s v="คุณนรชัย ชาญฐิติเวช"/>
    <n v="22487383"/>
    <n v="1809370"/>
    <n v="20678013"/>
    <m/>
  </r>
  <r>
    <n v="50"/>
    <d v="2019-07-10T00:00:00"/>
    <x v="1"/>
    <s v="B0205"/>
    <n v="43.26"/>
    <x v="0"/>
    <n v="1"/>
    <s v="SEIEI CORPORATION By MR.TAKEYOSHI SHIMIZU"/>
    <n v="22430161"/>
    <n v="1806509"/>
    <n v="20623652"/>
    <m/>
  </r>
  <r>
    <n v="51"/>
    <d v="2019-07-10T00:00:00"/>
    <x v="1"/>
    <s v="B0206"/>
    <n v="43.17"/>
    <x v="0"/>
    <n v="1"/>
    <s v="SEIEI CORPORATION By MR.TAKEYOSHI SHIMIZU"/>
    <n v="13039019"/>
    <n v="1339019"/>
    <n v="11700000"/>
    <m/>
  </r>
  <r>
    <n v="52"/>
    <d v="2019-07-10T00:00:00"/>
    <x v="1"/>
    <s v="B0207"/>
    <n v="43.7"/>
    <x v="0"/>
    <n v="1"/>
    <s v="SEIEI CORPORATION By MR.TAKEYOSHI SHIMIZU"/>
    <n v="11956021"/>
    <n v="1082802"/>
    <n v="10873219"/>
    <m/>
  </r>
  <r>
    <n v="53"/>
    <d v="2019-06-25T00:00:00"/>
    <x v="1"/>
    <s v="B0208"/>
    <n v="43.7"/>
    <x v="0"/>
    <n v="1"/>
    <s v="Mr. Weidong Liu Mr. Jihong Liu"/>
    <n v="13159352"/>
    <n v="942967.6"/>
    <n v="12216384.4"/>
    <m/>
  </r>
  <r>
    <n v="54"/>
    <d v="2019-06-02T00:00:00"/>
    <x v="1"/>
    <s v="B0209"/>
    <n v="42.59"/>
    <x v="0"/>
    <n v="1"/>
    <s v="Mr Cao Jun_x000a_Ms Ma Qian Liang"/>
    <n v="58697475"/>
    <n v="3234874"/>
    <n v="55462601"/>
    <m/>
  </r>
  <r>
    <n v="55"/>
    <d v="2019-06-25T00:00:00"/>
    <x v="1"/>
    <s v="B0210"/>
    <n v="42.5"/>
    <x v="0"/>
    <n v="1"/>
    <s v="REI Capital Co.,Ltd. by Mr. Yutaka Shimotori"/>
    <n v="53674715"/>
    <n v="4841045"/>
    <n v="48833670"/>
    <m/>
  </r>
  <r>
    <n v="56"/>
    <d v="2019-06-23T00:00:00"/>
    <x v="1"/>
    <s v="B0211"/>
    <n v="43.38"/>
    <x v="0"/>
    <n v="1"/>
    <s v="Mr. Zheng Hao"/>
    <n v="11820913"/>
    <n v="2024089.3166666683"/>
    <n v="9796823.6833333317"/>
    <m/>
  </r>
  <r>
    <n v="57"/>
    <d v="2019-06-23T00:00:00"/>
    <x v="1"/>
    <s v="B0212"/>
    <n v="30.26"/>
    <x v="1"/>
    <n v="1"/>
    <s v="Mr.Lu Hui"/>
    <n v="11188630"/>
    <n v="2166579.4797979798"/>
    <n v="9022050.5202020202"/>
    <m/>
  </r>
  <r>
    <n v="58"/>
    <d v="2019-03-12T00:00:00"/>
    <x v="0"/>
    <s v="B0301"/>
    <n v="51.190000000000005"/>
    <x v="3"/>
    <n v="1"/>
    <s v="คุณวีรวัฒน์ เลิศวรรณวงศ์"/>
    <n v="12242435"/>
    <n v="1202121.75"/>
    <n v="11040313.25"/>
    <m/>
  </r>
  <r>
    <n v="59"/>
    <d v="2019-03-31T00:00:00"/>
    <x v="0"/>
    <s v="B0302"/>
    <n v="53.980000000000004"/>
    <x v="3"/>
    <n v="1"/>
    <s v="คุณฉัตรชัย ตันติธีรบูลย์"/>
    <n v="13397684"/>
    <n v="1259885.1500000004"/>
    <n v="12137798.85"/>
    <m/>
  </r>
  <r>
    <n v="60"/>
    <d v="2019-07-09T00:00:00"/>
    <x v="1"/>
    <s v="B0303"/>
    <n v="43.5"/>
    <x v="0"/>
    <n v="1"/>
    <s v="Ms.CHAU FONG LAM"/>
    <n v="6985349"/>
    <n v="539267.45000000019"/>
    <n v="6446081.5499999998"/>
    <m/>
  </r>
  <r>
    <n v="61"/>
    <d v="2019-06-26T00:00:00"/>
    <x v="1"/>
    <s v="B0304"/>
    <n v="41.150000000000006"/>
    <x v="0"/>
    <n v="1"/>
    <s v="Mr. Li Hao"/>
    <n v="9502124.0404040404"/>
    <n v="902606.19999999925"/>
    <n v="8599517.8404040411"/>
    <m/>
  </r>
  <r>
    <n v="62"/>
    <d v="2019-07-10T00:00:00"/>
    <x v="1"/>
    <s v="B0305"/>
    <n v="43.26"/>
    <x v="0"/>
    <n v="1"/>
    <s v="SEIEI CORPORATION By MR.TAKEYOSHI SHIMIZU"/>
    <n v="7019120.2020202018"/>
    <n v="761146"/>
    <n v="6257974.2020202018"/>
    <m/>
  </r>
  <r>
    <n v="63"/>
    <d v="2019-07-06T00:00:00"/>
    <x v="1"/>
    <s v="B0306"/>
    <n v="43.17"/>
    <x v="0"/>
    <n v="1"/>
    <s v="MR. AMR LOUTFI EL-ABED"/>
    <n v="11534615.757575758"/>
    <n v="637038.23757575825"/>
    <n v="10897577.52"/>
    <m/>
  </r>
  <r>
    <n v="64"/>
    <d v="2019-06-29T00:00:00"/>
    <x v="1"/>
    <s v="B0309"/>
    <n v="42.59"/>
    <x v="0"/>
    <n v="1"/>
    <s v="Mr. Ni Jiangfeng"/>
    <n v="5267350"/>
    <n v="417350"/>
    <n v="4850000"/>
    <s v="cancel"/>
  </r>
  <r>
    <n v="65"/>
    <d v="2019-06-26T00:00:00"/>
    <x v="1"/>
    <s v="B0310"/>
    <n v="42.5"/>
    <x v="0"/>
    <n v="1"/>
    <s v="Mr.Masaharu Maegawa"/>
    <n v="18682087"/>
    <n v="1307104.3500000001"/>
    <n v="17374982.649999999"/>
    <m/>
  </r>
  <r>
    <n v="66"/>
    <d v="2019-06-29T00:00:00"/>
    <x v="1"/>
    <s v="B0311"/>
    <n v="43.38"/>
    <x v="0"/>
    <n v="1"/>
    <s v="MR. WAI HANG YUE"/>
    <n v="6767863"/>
    <n v="417340"/>
    <n v="6350523"/>
    <m/>
  </r>
  <r>
    <n v="67"/>
    <d v="2019-06-24T00:00:00"/>
    <x v="1"/>
    <s v="B0312"/>
    <n v="30.26"/>
    <x v="1"/>
    <n v="1"/>
    <s v="Mr.Xiao Lu"/>
    <n v="9277480"/>
    <n v="777480"/>
    <n v="8500000"/>
    <m/>
  </r>
  <r>
    <n v="68"/>
    <d v="2019-03-02T00:00:00"/>
    <x v="0"/>
    <s v="B0401"/>
    <n v="51.190000000000005"/>
    <x v="3"/>
    <n v="1"/>
    <s v="คุณภูริสร์  รักจำรูญ"/>
    <n v="17467266.666666664"/>
    <n v="824018"/>
    <n v="16643248.666666664"/>
    <m/>
  </r>
  <r>
    <n v="69"/>
    <d v="2019-03-22T00:00:00"/>
    <x v="0"/>
    <s v="B0402"/>
    <n v="53.980000000000004"/>
    <x v="3"/>
    <n v="1"/>
    <s v="คุณวรวิทย์ เดโชเกียรติถวัลย์"/>
    <n v="27873138"/>
    <n v="7212237"/>
    <n v="20660900.100000001"/>
    <m/>
  </r>
  <r>
    <n v="70"/>
    <d v="2019-08-12T00:00:00"/>
    <x v="1"/>
    <s v="B0409"/>
    <n v="42.59"/>
    <x v="0"/>
    <n v="1"/>
    <s v="Mr.Li Shing"/>
    <n v="27760685"/>
    <n v="7143484.25"/>
    <n v="20617200.75"/>
    <m/>
  </r>
  <r>
    <n v="71"/>
    <d v="2019-08-12T00:00:00"/>
    <x v="1"/>
    <s v="B0410"/>
    <n v="42.5"/>
    <x v="0"/>
    <n v="1"/>
    <s v="Mr.Li Shing"/>
    <n v="7814716.444444445"/>
    <n v="580735.80000000005"/>
    <n v="7233980.2000000002"/>
    <m/>
  </r>
  <r>
    <n v="72"/>
    <d v="2019-08-12T00:00:00"/>
    <x v="1"/>
    <s v="B0411"/>
    <n v="43.38"/>
    <x v="0"/>
    <n v="1"/>
    <s v="Mr.Li Shing"/>
    <n v="13038669"/>
    <n v="2050969"/>
    <n v="10987700"/>
    <m/>
  </r>
  <r>
    <n v="73"/>
    <d v="2019-07-26T00:00:00"/>
    <x v="0"/>
    <s v="B0412"/>
    <n v="30.26"/>
    <x v="1"/>
    <n v="1"/>
    <s v="คุณนลินี ชีวะสาคร"/>
    <n v="15004753"/>
    <n v="2860453"/>
    <n v="12144300"/>
    <m/>
  </r>
  <r>
    <n v="74"/>
    <d v="2019-03-02T00:00:00"/>
    <x v="0"/>
    <s v="B0501"/>
    <n v="51.190000000000005"/>
    <x v="3"/>
    <n v="1"/>
    <s v="คุณเกวลิน  เอื้ออารีมิตร"/>
    <n v="14958876.767676771"/>
    <m/>
    <n v="14958876.767676771"/>
    <m/>
  </r>
  <r>
    <n v="75"/>
    <d v="2019-03-29T00:00:00"/>
    <x v="0"/>
    <s v="B0502"/>
    <n v="53.980000000000004"/>
    <x v="3"/>
    <n v="1"/>
    <s v="คุณวิทยา บุญญสิริกูล"/>
    <n v="14504012.121212125"/>
    <m/>
    <n v="14504012.121212125"/>
    <m/>
  </r>
  <r>
    <n v="76"/>
    <d v="2019-08-23T00:00:00"/>
    <x v="1"/>
    <s v="B0505"/>
    <n v="43.26"/>
    <x v="0"/>
    <n v="1"/>
    <s v="จันทิมา แซ่เฮ้ง"/>
    <n v="26982505.692480344"/>
    <m/>
    <n v="26982505.692480344"/>
    <m/>
  </r>
  <r>
    <n v="77"/>
    <d v="2019-12-08T00:00:00"/>
    <x v="1"/>
    <s v="B0507"/>
    <n v="43.7"/>
    <x v="0"/>
    <n v="1"/>
    <s v="Masa (รอเอกสาร)"/>
    <n v="12309054.545454545"/>
    <m/>
    <n v="12309054.545454545"/>
    <m/>
  </r>
  <r>
    <n v="78"/>
    <d v="2019-07-26T00:00:00"/>
    <x v="1"/>
    <s v="B0508"/>
    <n v="43.7"/>
    <x v="0"/>
    <n v="1"/>
    <s v="Mr. Georg Zeun"/>
    <n v="12279507.07070707"/>
    <m/>
    <n v="12279507.07070707"/>
    <m/>
  </r>
  <r>
    <n v="79"/>
    <d v="2019-08-12T00:00:00"/>
    <x v="1"/>
    <s v="B0509"/>
    <n v="42.59"/>
    <x v="0"/>
    <n v="1"/>
    <s v="Mr.Li Shing"/>
    <n v="19078665.050505053"/>
    <m/>
    <n v="19078665.050505053"/>
    <m/>
  </r>
  <r>
    <n v="80"/>
    <d v="2019-12-08T00:00:00"/>
    <x v="1"/>
    <s v="B0510"/>
    <n v="42.5"/>
    <x v="0"/>
    <n v="1"/>
    <s v="Masa (รอเอกสาร)"/>
    <n v="39780090.098790094"/>
    <m/>
    <n v="39780090.098790094"/>
    <m/>
  </r>
  <r>
    <n v="81"/>
    <d v="2019-07-12T00:00:00"/>
    <x v="1"/>
    <s v="B0511"/>
    <n v="43.38"/>
    <x v="0"/>
    <n v="1"/>
    <s v="MR. WING HONG BEN OR"/>
    <n v="39755301.227661215"/>
    <m/>
    <n v="39755301.227661215"/>
    <m/>
  </r>
  <r>
    <n v="82"/>
    <d v="2019-04-17T00:00:00"/>
    <x v="1"/>
    <s v="B0512"/>
    <n v="30.26"/>
    <x v="1"/>
    <n v="1"/>
    <s v="Ms.Ying Sun"/>
    <n v="15929199.191919195"/>
    <m/>
    <n v="15929199.191919195"/>
    <m/>
  </r>
  <r>
    <n v="83"/>
    <d v="2019-03-10T00:00:00"/>
    <x v="0"/>
    <s v="B0601"/>
    <n v="51.190000000000005"/>
    <x v="3"/>
    <n v="1"/>
    <s v="คุณชาญชัย ปัญญา"/>
    <n v="15440542.222222224"/>
    <m/>
    <n v="15440542.222222224"/>
    <m/>
  </r>
  <r>
    <n v="84"/>
    <d v="2019-03-03T00:00:00"/>
    <x v="0"/>
    <s v="B0602"/>
    <n v="53.980000000000004"/>
    <x v="3"/>
    <n v="1"/>
    <s v="คุณวิวรรธน์  สุตานันต์"/>
    <n v="12986066.262626262"/>
    <m/>
    <n v="12986066.262626262"/>
    <m/>
  </r>
  <r>
    <n v="85"/>
    <d v="2019-03-06T00:00:00"/>
    <x v="0"/>
    <s v="B0603"/>
    <n v="43.5"/>
    <x v="0"/>
    <n v="1"/>
    <s v="คุณชวนเร แซ่ลิ้ม "/>
    <n v="8982249.6026935969"/>
    <m/>
    <n v="8982249.6026935969"/>
    <m/>
  </r>
  <r>
    <n v="86"/>
    <d v="2019-03-06T00:00:00"/>
    <x v="0"/>
    <s v="B0604"/>
    <n v="41.150000000000006"/>
    <x v="0"/>
    <n v="1"/>
    <s v="คุณชวนเร แซ่ลิ้ม "/>
    <n v="16855823.555555556"/>
    <m/>
    <n v="16855823.555555556"/>
    <s v="cancel"/>
  </r>
  <r>
    <n v="87"/>
    <d v="2019-03-12T00:00:00"/>
    <x v="0"/>
    <s v="B0605"/>
    <n v="43.26"/>
    <x v="0"/>
    <n v="1"/>
    <s v="คุณชวนเร แซ่ลิ้ม "/>
    <n v="36671875"/>
    <n v="2513593.75"/>
    <n v="34158281.25"/>
    <m/>
  </r>
  <r>
    <n v="88"/>
    <d v="2019-03-12T00:00:00"/>
    <x v="0"/>
    <s v="B0609"/>
    <n v="42.59"/>
    <x v="0"/>
    <n v="1"/>
    <s v="คุณชวนเร แซ่ลิ้ม "/>
    <n v="19524531"/>
    <n v="2524531"/>
    <n v="17000000"/>
    <m/>
  </r>
  <r>
    <n v="89"/>
    <d v="2019-03-12T00:00:00"/>
    <x v="0"/>
    <s v="B0610"/>
    <n v="42.5"/>
    <x v="0"/>
    <n v="1"/>
    <s v="คุณชวนเร แซ่ลิ้ม "/>
    <n v="21655326"/>
    <n v="1269333"/>
    <n v="20385993"/>
    <m/>
  </r>
  <r>
    <n v="90"/>
    <d v="2019-03-17T00:00:00"/>
    <x v="0"/>
    <s v="B0612"/>
    <n v="30.26"/>
    <x v="1"/>
    <n v="1"/>
    <s v="คุณภัทร์ภร อิ่มเอิบ"/>
    <n v="22042743.333333336"/>
    <n v="1286942"/>
    <n v="20755801.333333336"/>
    <m/>
  </r>
  <r>
    <n v="91"/>
    <d v="2019-03-07T00:00:00"/>
    <x v="0"/>
    <s v="B0701"/>
    <n v="57.830000000000005"/>
    <x v="3"/>
    <n v="1"/>
    <s v="คุณธนชัย สัจจเทพ"/>
    <n v="20090877.777777776"/>
    <n v="1290878"/>
    <n v="18799999.777777776"/>
    <m/>
  </r>
  <r>
    <n v="92"/>
    <d v="2019-03-25T00:00:00"/>
    <x v="0"/>
    <s v="B0702"/>
    <n v="55.46"/>
    <x v="3"/>
    <n v="1"/>
    <s v="ศุภฤกษ์ โรจน์วงศ์สุริยะ"/>
    <n v="7995401.3333333349"/>
    <n v="2075391"/>
    <n v="5920010.3333333349"/>
    <n v="106743.78531073449"/>
  </r>
  <r>
    <n v="93"/>
    <d v="2019-03-05T00:00:00"/>
    <x v="0"/>
    <s v="B0709"/>
    <n v="46.04"/>
    <x v="0"/>
    <n v="1"/>
    <s v="คุณกาญจน์วิกา วีระอาชากุล "/>
    <n v="9183534"/>
    <s v="-"/>
    <n v="9183534"/>
    <n v="199468.59252823633"/>
  </r>
  <r>
    <n v="94"/>
    <d v="2019-03-02T00:00:00"/>
    <x v="0"/>
    <s v="B0712"/>
    <n v="30.26"/>
    <x v="1"/>
    <n v="1"/>
    <s v="คุณธนเสฎฐ์  เสนีย์คติมา"/>
    <n v="6975105"/>
    <n v="100000"/>
    <n v="6875105"/>
    <n v="227201.09054857897"/>
  </r>
  <r>
    <n v="95"/>
    <d v="2019-05-21T00:00:00"/>
    <x v="0"/>
    <s v="B0808"/>
    <n v="84.63"/>
    <x v="5"/>
    <n v="1"/>
    <s v="นางสาว ญานิศา พัฒนะพันธ์"/>
    <n v="8512502.0564733297"/>
    <n v="100000"/>
    <n v="8412502.0564733297"/>
    <n v="99403.309186734376"/>
  </r>
  <r>
    <n v="96"/>
    <d v="2019-10-28T00:00:00"/>
    <x v="1"/>
    <s v="B0809"/>
    <n v="46.04"/>
    <x v="0"/>
    <n v="1"/>
    <s v="Mr. Tao Wei"/>
    <n v="8915281.0388982315"/>
    <n v="981528"/>
    <n v="7933753.0388982315"/>
    <n v="172323.04602298504"/>
  </r>
  <r>
    <n v="97"/>
    <d v="2019-10-28T00:00:00"/>
    <x v="1"/>
    <s v="B0909"/>
    <n v="46.04"/>
    <x v="0"/>
    <n v="1"/>
    <s v="Mr. Tao Wei"/>
    <n v="6000000"/>
    <n v="1440575"/>
    <n v="4559425"/>
    <n v="99031.820156385758"/>
  </r>
  <r>
    <n v="98"/>
    <d v="2019-11-09T00:00:00"/>
    <x v="1"/>
    <s v="B0912"/>
    <n v="30.26"/>
    <x v="1"/>
    <n v="1"/>
    <s v="Mr. Kai Ling"/>
    <n v="7046842"/>
    <n v="100000"/>
    <n v="6946842"/>
    <n v="229571.777924653"/>
  </r>
  <r>
    <n v="99"/>
    <d v="2019-03-13T00:00:00"/>
    <x v="0"/>
    <s v="B1001"/>
    <n v="57.830000000000005"/>
    <x v="3"/>
    <n v="1"/>
    <s v="คุณบุญชัย  มหาทรัพย์สิริ"/>
    <n v="7750701"/>
    <n v="100000"/>
    <n v="7650701"/>
    <n v="132296.40325090781"/>
  </r>
  <r>
    <n v="100"/>
    <d v="2019-03-02T00:00:00"/>
    <x v="0"/>
    <s v="B1008"/>
    <n v="84.63"/>
    <x v="5"/>
    <n v="1"/>
    <s v="คุณอมตะ  วงศ์สุวรรณ"/>
    <n v="9008020.6218880862"/>
    <n v="990802"/>
    <n v="8017218.6218880862"/>
    <n v="94732.584448636262"/>
  </r>
  <r>
    <n v="101"/>
    <d v="2019-03-13T00:00:00"/>
    <x v="0"/>
    <s v="B1101"/>
    <n v="57.830000000000005"/>
    <x v="3"/>
    <n v="1"/>
    <s v="คุณราชา  จันทร์ศรีวาลา"/>
    <n v="6739777"/>
    <n v="837753"/>
    <n v="5902024"/>
    <n v="102058.17049974061"/>
  </r>
  <r>
    <n v="102"/>
    <d v="2019-03-13T00:00:00"/>
    <x v="0"/>
    <s v="B1201"/>
    <n v="57.830000000000005"/>
    <x v="3"/>
    <n v="1"/>
    <s v="คุณวีรพล  ยิ้ทสินสมบรูณ์"/>
    <n v="7118578"/>
    <n v="879842"/>
    <n v="6238736"/>
    <n v="107880.61559744076"/>
  </r>
  <r>
    <n v="103"/>
    <d v="2019-03-29T00:00:00"/>
    <x v="0"/>
    <s v="B1202"/>
    <n v="55.46"/>
    <x v="3"/>
    <n v="1"/>
    <s v="คุณอัจฉริยะ พีรวิชญ์วรากุล"/>
    <n v="8689055.8424286395"/>
    <n v="0"/>
    <n v="8689055.8424286395"/>
    <n v="156672.48183246734"/>
  </r>
  <r>
    <n v="104"/>
    <d v="2019-03-02T00:00:00"/>
    <x v="0"/>
    <s v="B1212"/>
    <n v="30.26"/>
    <x v="1"/>
    <n v="1"/>
    <s v="คุณจุลพิภพ  สายตระกูล"/>
    <n v="8200684"/>
    <n v="1000076"/>
    <n v="7200608"/>
    <n v="237957.96430931921"/>
  </r>
  <r>
    <n v="105"/>
    <d v="2019-03-25T00:00:00"/>
    <x v="0"/>
    <s v="B12A01"/>
    <n v="57.830000000000005"/>
    <x v="3"/>
    <n v="1"/>
    <s v="คุณเอกฤกษ์ แสงเสรีดำรง"/>
    <n v="7554105.971576483"/>
    <n v="845411"/>
    <n v="6708694.971576483"/>
    <n v="116007.17571462013"/>
  </r>
  <r>
    <n v="106"/>
    <d v="2019-03-25T00:00:00"/>
    <x v="0"/>
    <s v="B1401"/>
    <n v="57.830000000000005"/>
    <x v="3"/>
    <n v="1"/>
    <s v="คุณธีรสันต์ นรินทร์สุขสันติ"/>
    <n v="8350890.9312909311"/>
    <n v="997812"/>
    <n v="8350890.9312909311"/>
    <n v="144404.13161492185"/>
  </r>
  <r>
    <n v="107"/>
    <d v="2019-03-06T00:00:00"/>
    <x v="0"/>
    <s v="B1402"/>
    <n v="55.46"/>
    <x v="3"/>
    <n v="1"/>
    <s v="คุณเพชรรัตน์  อุทัยสาง"/>
    <n v="9160165.2747252751"/>
    <n v="1006017"/>
    <n v="8154148.2747252751"/>
    <n v="147027.55634196312"/>
  </r>
  <r>
    <n v="108"/>
    <d v="2019-03-30T00:00:00"/>
    <x v="0"/>
    <s v="B1407"/>
    <n v="84.63"/>
    <x v="5"/>
    <n v="1"/>
    <s v="คุณณะรงค์ศักดิ์  จิวากานันต์"/>
    <n v="9581574.9716949724"/>
    <n v="1048157"/>
    <n v="8533417.9716949724"/>
    <n v="100832.06867180637"/>
  </r>
  <r>
    <n v="109"/>
    <d v="2019-03-26T00:00:00"/>
    <x v="0"/>
    <s v="B1501"/>
    <n v="57.830000000000005"/>
    <x v="3"/>
    <n v="1"/>
    <s v="คุณไพโรจน์  มะกา"/>
    <n v="7999220.1176601173"/>
    <n v="0"/>
    <n v="7999220.1176601173"/>
    <n v="138323.01777036343"/>
  </r>
  <r>
    <n v="110"/>
    <d v="2019-03-24T00:00:00"/>
    <x v="0"/>
    <s v="B1605"/>
    <n v="94.26"/>
    <x v="4"/>
    <n v="1"/>
    <s v="ศิระ  ปัญญาวิภาส"/>
    <n v="8552129"/>
    <n v="100000"/>
    <n v="8452129"/>
    <n v="89668.247400806271"/>
  </r>
  <r>
    <n v="111"/>
    <d v="2019-07-18T00:00:00"/>
    <x v="0"/>
    <s v="B1608"/>
    <n v="84.63"/>
    <x v="5"/>
    <n v="1"/>
    <s v="คุณอนุรักษ์ บรรณจงขจร"/>
    <n v="9383040"/>
    <n v="100000"/>
    <n v="9283040"/>
    <n v="109689.70814132105"/>
  </r>
  <r>
    <n v="112"/>
    <d v="2019-06-24T00:00:00"/>
    <x v="1"/>
    <s v="B1801"/>
    <n v="57.830000000000005"/>
    <x v="3"/>
    <n v="1"/>
    <s v="Ms.ChunE Jin"/>
    <n v="9815717"/>
    <n v="100000"/>
    <n v="9715717"/>
    <n v="168004.78990143523"/>
  </r>
  <r>
    <n v="113"/>
    <d v="2019-05-10T00:00:00"/>
    <x v="1"/>
    <s v="B1802"/>
    <n v="55.46"/>
    <x v="3"/>
    <n v="1"/>
    <s v="Miss Lau Lucia , Mr.Ronald Chun Yu Wong"/>
    <n v="8192554"/>
    <n v="100000"/>
    <n v="8092554"/>
    <n v="145916.94915254237"/>
  </r>
  <r>
    <n v="114"/>
    <d v="2019-03-25T00:00:00"/>
    <x v="0"/>
    <s v="B1803"/>
    <n v="94.14"/>
    <x v="4"/>
    <n v="1"/>
    <s v="นายสหโรจน์ ปัญจพาสม"/>
    <n v="8768255.0642441828"/>
    <n v="1313556"/>
    <n v="7454699.0642441828"/>
    <n v="79187.370557087139"/>
  </r>
  <r>
    <n v="115"/>
    <d v="2019-03-28T00:00:00"/>
    <x v="0"/>
    <s v="B1809"/>
    <n v="46.04"/>
    <x v="0"/>
    <n v="1"/>
    <s v="หงส์อุ้ย หลิว"/>
    <n v="9623167.3602180667"/>
    <n v="1433243"/>
    <n v="8189924.3602180667"/>
    <n v="177887.14944001014"/>
  </r>
  <r>
    <n v="116"/>
    <d v="2019-05-28T00:00:00"/>
    <x v="1"/>
    <s v="B2008"/>
    <n v="84.63"/>
    <x v="5"/>
    <n v="1"/>
    <s v="Mr.Yan ZHU"/>
    <n v="17733912.843340915"/>
    <n v="2568748"/>
    <n v="15165164.843340915"/>
    <n v="179193.72377810368"/>
  </r>
  <r>
    <n v="117"/>
    <d v="2019-03-28T00:00:00"/>
    <x v="0"/>
    <s v="B2009"/>
    <n v="46.04"/>
    <x v="0"/>
    <n v="1"/>
    <s v="หงส์อุ้ย หลิว"/>
    <n v="9733513.4764401354"/>
    <n v="1063351.3476440143"/>
    <n v="8670162.1287961211"/>
    <n v="188318.03059939446"/>
  </r>
  <r>
    <n v="118"/>
    <d v="2019-03-17T00:00:00"/>
    <x v="0"/>
    <s v="B2109"/>
    <n v="46.04"/>
    <x v="0"/>
    <n v="1"/>
    <s v="คุณณัฐวุฒิ วิบูลพัฒนะวงศ์"/>
    <n v="16630185"/>
    <n v="1752625"/>
    <n v="14877560"/>
    <n v="323144.22241529106"/>
  </r>
  <r>
    <n v="119"/>
    <d v="2019-06-07T00:00:00"/>
    <x v="0"/>
    <s v="B2207"/>
    <n v="84.63"/>
    <x v="5"/>
    <n v="1"/>
    <s v="คุณธํญญาพัชณ์ โชคอนันต์นิมิต "/>
    <n v="6524171.3090909095"/>
    <n v="421209"/>
    <n v="6102962.3090909095"/>
    <n v="72113.46223668805"/>
  </r>
  <r>
    <n v="120"/>
    <d v="2019-05-28T00:00:00"/>
    <x v="0"/>
    <s v="B2208"/>
    <n v="84.63"/>
    <x v="5"/>
    <n v="1"/>
    <s v="Mr.Davic Ashvin Naidu"/>
    <n v="14271475.102132428"/>
    <n v="950000"/>
    <n v="13321475.102132428"/>
    <n v="157408.42611523607"/>
  </r>
  <r>
    <n v="121"/>
    <d v="2019-03-28T00:00:00"/>
    <x v="0"/>
    <s v="B2209"/>
    <n v="46.04"/>
    <x v="0"/>
    <n v="1"/>
    <s v="หงส์อุ้ย หลิว"/>
    <n v="9382670"/>
    <n v="2267259.9999999991"/>
    <n v="7115410.0000000009"/>
    <n v="154548.43614248483"/>
  </r>
  <r>
    <n v="122"/>
    <d v="2019-03-16T00:00:00"/>
    <x v="0"/>
    <s v="B2403"/>
    <n v="94.14"/>
    <x v="4"/>
    <n v="1"/>
    <s v="วัฒนพล ผลชีวิน"/>
    <n v="8136442.6666666679"/>
    <n v="2106622.6666666679"/>
    <n v="6029820"/>
    <n v="64051.625239005734"/>
  </r>
  <r>
    <n v="123"/>
    <d v="2019-03-28T00:00:00"/>
    <x v="0"/>
    <s v="B2407"/>
    <n v="84.63"/>
    <x v="5"/>
    <n v="1"/>
    <s v="ภัทรพงษ์พันธ์ แม้นเจริญ"/>
    <n v="5267350"/>
    <n v="1061210"/>
    <n v="4206140"/>
    <n v="49700.34266808461"/>
  </r>
  <r>
    <n v="124"/>
    <d v="2019-04-30T00:00:00"/>
    <x v="0"/>
    <s v="B2512"/>
    <n v="30.26"/>
    <x v="1"/>
    <n v="1"/>
    <s v="Mr. LI Jianhao Bernard"/>
    <n v="5863347.1111111119"/>
    <n v="1354607.1111111119"/>
    <n v="4508740"/>
    <n v="149000"/>
  </r>
  <r>
    <n v="125"/>
    <d v="2019-10-28T00:00:00"/>
    <x v="1"/>
    <s v="B2705"/>
    <n v="47.87"/>
    <x v="0"/>
    <n v="1"/>
    <s v="Mr. Tao Wei"/>
    <n v="14799279.032547694"/>
    <n v="100000"/>
    <n v="14699279.032547694"/>
    <n v="307066.61860346136"/>
  </r>
  <r>
    <n v="126"/>
    <d v="2019-03-13T00:00:00"/>
    <x v="0"/>
    <s v="B2709"/>
    <n v="134.11999999999998"/>
    <x v="6"/>
    <n v="1"/>
    <s v="ธิติ คัณธามานนท์"/>
    <n v="7979333.333333334"/>
    <n v="2071833.333333334"/>
    <n v="5907500"/>
    <n v="44046.376379361776"/>
  </r>
  <r>
    <n v="127"/>
    <d v="2019-10-28T00:00:00"/>
    <x v="1"/>
    <s v="B2805"/>
    <n v="47.87"/>
    <x v="0"/>
    <n v="1"/>
    <s v="Mr. Tao Wei"/>
    <n v="8193573.333333333"/>
    <n v="2119273.333333333"/>
    <n v="6074300"/>
    <n v="126891.58136620013"/>
  </r>
  <r>
    <n v="128"/>
    <d v="2019-10-28T00:00:00"/>
    <x v="1"/>
    <s v="B2905"/>
    <n v="47.87"/>
    <x v="0"/>
    <n v="1"/>
    <s v="Mr. Tao Wei"/>
    <n v="7132630"/>
    <n v="1643928.8888888899"/>
    <n v="5488701.1111111101"/>
    <n v="114658.47317967642"/>
  </r>
  <r>
    <n v="129"/>
    <d v="2019-03-28T00:00:00"/>
    <x v="0"/>
    <s v="B2910"/>
    <n v="47.96"/>
    <x v="0"/>
    <n v="1"/>
    <s v="หงส์อุ้ย หลิว"/>
    <n v="8076611.1111111101"/>
    <n v="1744111.1111111101"/>
    <n v="6332500"/>
    <n v="132037.11426188491"/>
  </r>
  <r>
    <n v="130"/>
    <d v="2019-04-30T00:00:00"/>
    <x v="0"/>
    <s v="B3001"/>
    <n v="58.290000000000006"/>
    <x v="3"/>
    <n v="1"/>
    <s v="คุณวัฒน์ชัย มงคลศรีสวัสดิ"/>
    <n v="8685210"/>
    <m/>
    <m/>
    <m/>
  </r>
  <r>
    <n v="131"/>
    <d v="2019-04-30T00:00:00"/>
    <x v="0"/>
    <s v="B3002"/>
    <n v="56.260000000000005"/>
    <x v="3"/>
    <n v="1"/>
    <s v="คุณวัฒน์ชัย มงคลศรีสวัสดิ"/>
    <n v="8092885.1111111119"/>
    <n v="1746975.111111111"/>
    <n v="6345910.0000000009"/>
    <n v="112796.12513330964"/>
  </r>
  <r>
    <n v="132"/>
    <d v="2019-04-30T00:00:00"/>
    <x v="0"/>
    <s v="B3003"/>
    <n v="94.820000000000007"/>
    <x v="4"/>
    <n v="1"/>
    <s v="คุณวัฒน์ชัย มงคลศรีสวัสดิ"/>
    <n v="8235734.666666667"/>
    <n v="1772114.666666667"/>
    <n v="6463620"/>
    <n v="68167.264290234118"/>
  </r>
  <r>
    <n v="133"/>
    <d v="2019-04-30T00:00:00"/>
    <x v="0"/>
    <s v="B3005"/>
    <n v="47.87"/>
    <x v="0"/>
    <n v="1"/>
    <s v="คุณวัฒน์ชัย มงคลศรีสวัสดิ"/>
    <n v="6046500"/>
    <n v="2054144.444444445"/>
    <n v="6046500"/>
    <n v="126310.84186337999"/>
  </r>
  <r>
    <n v="134"/>
    <d v="2019-04-30T00:00:00"/>
    <x v="0"/>
    <s v="B3010"/>
    <n v="47.96"/>
    <x v="0"/>
    <n v="1"/>
    <s v="คุณวัฒน์ชัย มงคลศรีสวัสดิ"/>
    <n v="7681091.1111111129"/>
    <n v="1961241.1111111119"/>
    <n v="5719850.0000000009"/>
    <m/>
  </r>
  <r>
    <n v="135"/>
    <d v="2019-04-30T00:00:00"/>
    <x v="0"/>
    <s v="B3011"/>
    <n v="77.47"/>
    <x v="4"/>
    <n v="1"/>
    <s v="คุณวัฒน์ชัย มงคลศรีสวัสดิ"/>
    <n v="6432330"/>
    <n v="1708209.777777778"/>
    <n v="6432330"/>
    <n v="83029.947076287601"/>
  </r>
  <r>
    <n v="136"/>
    <d v="2019-03-03T00:00:00"/>
    <x v="0"/>
    <s v="B3102"/>
    <n v="56.260000000000005"/>
    <x v="3"/>
    <n v="1"/>
    <s v="คุณคมสัน  วุฒิพงศ์"/>
    <n v="8057796.444444444"/>
    <n v="2094656.444444444"/>
    <n v="5963140"/>
    <n v="105992.5346605048"/>
  </r>
  <r>
    <n v="137"/>
    <d v="2019-05-08T00:00:00"/>
    <x v="0"/>
    <s v="B3105"/>
    <n v="139.41999999999999"/>
    <x v="6"/>
    <n v="1"/>
    <s v="คุณผลิตโชค อายนบุตร"/>
    <n v="8041728.444444445"/>
    <n v="2091098.444444445"/>
    <n v="5950630"/>
    <n v="42681.322622292355"/>
  </r>
  <r>
    <n v="138"/>
    <d v="2019-04-30T00:00:00"/>
    <x v="0"/>
    <s v="B3203"/>
    <n v="94.48"/>
    <x v="4"/>
    <n v="1"/>
    <s v="คุณภูมิพันธ์ บุยญาปะมัย"/>
    <n v="8136351.111111111"/>
    <n v="2112051.111111111"/>
    <n v="6024300"/>
    <n v="63762.70110076206"/>
  </r>
  <r>
    <n v="139"/>
    <d v="2019-04-30T00:00:00"/>
    <x v="0"/>
    <s v="B3211"/>
    <n v="77.47"/>
    <x v="4"/>
    <n v="1"/>
    <s v="คุณภูมิพันธ์ บุยญาปะมัย"/>
    <n v="8200211.111111111"/>
    <n v="1718711.111111111"/>
    <n v="6481500"/>
    <n v="83664.644378469093"/>
  </r>
  <r>
    <n v="140"/>
    <d v="2019-03-02T00:00:00"/>
    <x v="0"/>
    <s v="B3303"/>
    <n v="94.48"/>
    <x v="4"/>
    <n v="1"/>
    <s v="คุณชลภัค ณรงคนานุกูล"/>
    <n v="8156813.777777778"/>
    <n v="2193673.777777778"/>
    <n v="5963140"/>
    <n v="63115.368331922095"/>
  </r>
  <r>
    <n v="141"/>
    <d v="2019-03-25T00:00:00"/>
    <x v="0"/>
    <s v="B3305"/>
    <n v="90.21"/>
    <x v="5"/>
    <n v="1"/>
    <s v="คุณศานติจักร์  จามิกร "/>
    <n v="8514429.777777778"/>
    <n v="1183209.777777778"/>
    <n v="7331220"/>
    <n v="81268.373794479558"/>
  </r>
  <r>
    <n v="142"/>
    <d v="2019-03-25T00:00:00"/>
    <x v="0"/>
    <s v="B3310"/>
    <n v="90.12"/>
    <x v="5"/>
    <n v="1"/>
    <s v="วิสุทธิ์ สุขสมแดน"/>
    <n v="8351277.777777778"/>
    <n v="1168777.777777778"/>
    <n v="7182500"/>
    <n v="79699.289835774514"/>
  </r>
  <r>
    <n v="143"/>
    <d v="2019-03-10T00:00:00"/>
    <x v="0"/>
    <s v="B3403"/>
    <n v="94.5"/>
    <x v="4"/>
    <n v="1"/>
    <s v="คุณวรรณภา พลขอนแก่น"/>
    <n v="6087755.4545454541"/>
    <n v="1346632.6500000004"/>
    <n v="4741122.8045454537"/>
    <m/>
  </r>
  <r>
    <n v="144"/>
    <d v="2019-07-25T00:00:00"/>
    <x v="0"/>
    <s v="B3504"/>
    <n v="138.94999999999999"/>
    <x v="6"/>
    <n v="1"/>
    <s v="คุณพีรณัฐ รุจนวงศ์"/>
    <n v="6211542.7272727275"/>
    <n v="0"/>
    <n v="6211542.7272727275"/>
    <m/>
  </r>
  <r>
    <n v="145"/>
    <d v="2019-07-25T00:00:00"/>
    <x v="0"/>
    <s v="B3511"/>
    <n v="139.06"/>
    <x v="6"/>
    <n v="1"/>
    <s v="คุณพีรณัฐ รุจนวงศ์"/>
    <n v="6283309.7979797982"/>
    <n v="0"/>
    <n v="6283309.7979797982"/>
    <m/>
  </r>
  <r>
    <n v="146"/>
    <d v="2019-04-30T00:00:00"/>
    <x v="0"/>
    <s v="B3512"/>
    <n v="30.26"/>
    <x v="1"/>
    <n v="1"/>
    <s v="คุณภูมิพันธ์ บุยญาปะมัย"/>
    <n v="6857446.3636363633"/>
    <n v="1399723.38"/>
    <n v="5457722.9836363634"/>
    <m/>
  </r>
  <r>
    <n v="147"/>
    <d v="2019-04-22T00:00:00"/>
    <x v="0"/>
    <s v="B3704"/>
    <n v="89.83"/>
    <x v="5"/>
    <n v="1"/>
    <s v="วิสุทธิ์ สุขสมแดน"/>
    <n v="8245887.0618270617"/>
    <n v="0"/>
    <n v="8245887.0618270617"/>
    <m/>
  </r>
  <r>
    <n v="148"/>
    <d v="2019-04-22T00:00:00"/>
    <x v="0"/>
    <s v="B3711"/>
    <n v="89.64"/>
    <x v="5"/>
    <n v="1"/>
    <s v="พงศ์เทพ วชิรรุ่งเรือง"/>
    <n v="19702171"/>
    <m/>
    <n v="18432062.449999999"/>
    <m/>
  </r>
  <r>
    <n v="149"/>
    <d v="2019-04-30T00:00:00"/>
    <x v="0"/>
    <s v="B3801"/>
    <n v="58.290000000000006"/>
    <x v="3"/>
    <n v="1"/>
    <s v="คุณภูมิพันธ์ บุยญาปะมัย"/>
    <n v="8996538"/>
    <m/>
    <n v="8356711.0999999996"/>
    <m/>
  </r>
  <r>
    <n v="150"/>
    <d v="2019-04-30T00:00:00"/>
    <x v="0"/>
    <s v="B3802"/>
    <n v="56.260000000000005"/>
    <x v="3"/>
    <n v="1"/>
    <s v="คุณภูมิพันธ์ บุยญาปะมัย"/>
    <n v="19132264.848484848"/>
    <m/>
    <n v="19132264.848484848"/>
    <m/>
  </r>
  <r>
    <n v="151"/>
    <d v="2019-04-30T00:00:00"/>
    <x v="0"/>
    <s v="B3803"/>
    <n v="47.42"/>
    <x v="0"/>
    <n v="1"/>
    <s v="คุณภูมิพันธ์ บุยญาปะมัย"/>
    <n v="39780090.098790094"/>
    <m/>
    <n v="39780090.098790094"/>
    <m/>
  </r>
  <r>
    <n v="152"/>
    <d v="2019-03-27T00:00:00"/>
    <x v="0"/>
    <s v="B3901"/>
    <n v="197.6"/>
    <x v="7"/>
    <n v="1"/>
    <s v="Mr.Tomohiko Shimizu"/>
    <n v="39755301.227661215"/>
    <m/>
    <n v="39755301.227661215"/>
    <m/>
  </r>
  <r>
    <n v="153"/>
    <d v="2019-04-08T00:00:00"/>
    <x v="0"/>
    <s v="B4002"/>
    <n v="56.85"/>
    <x v="3"/>
    <n v="1"/>
    <s v="วรรณภา พลขอนแก่น"/>
    <n v="5932608.888888889"/>
    <n v="818668.88888888899"/>
    <n v="5113940"/>
    <m/>
  </r>
  <r>
    <n v="154"/>
    <d v="2019-03-10T00:00:00"/>
    <x v="0"/>
    <s v="B4102"/>
    <n v="182.86"/>
    <x v="7"/>
    <n v="1"/>
    <s v="คุณปาลินรดา  รอดบางยาง"/>
    <n v="8573757.777777778"/>
    <n v="1188457.7777777771"/>
    <n v="7385300.0000000009"/>
    <n v="40387.728316745051"/>
  </r>
  <r>
    <n v="155"/>
    <d v="2019-03-27T00:00:00"/>
    <x v="0"/>
    <s v="B4202"/>
    <n v="164.82"/>
    <x v="7"/>
    <n v="1"/>
    <s v="ธนพล เจิมประไพ"/>
    <n v="8236375.555555556"/>
    <n v="1725075.555555556"/>
    <n v="6511300"/>
    <n v="39505.521174614732"/>
  </r>
  <r>
    <n v="156"/>
    <d v="2019-12-15T00:00:00"/>
    <x v="1"/>
    <s v="B0902"/>
    <n v="55.46"/>
    <x v="3"/>
    <n v="1"/>
    <s v="Mena(รอเอกสาร)"/>
    <n v="13202214.761984484"/>
    <n v="2165674.7619844843"/>
    <n v="11036540"/>
    <m/>
  </r>
  <r>
    <m/>
    <m/>
    <x v="2"/>
    <m/>
    <m/>
    <x v="8"/>
    <n v="156"/>
    <m/>
    <n v="1909539976.7020721"/>
    <n v="179489247.07265884"/>
    <n v="1878481495.3840806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78">
  <r>
    <n v="1"/>
    <d v="2019-03-09T00:00:00"/>
    <x v="0"/>
    <x v="0"/>
    <x v="0"/>
    <s v="A0201"/>
    <n v="35.9"/>
    <x v="0"/>
    <n v="1"/>
    <s v="ภูริสร  รักจำรูญ"/>
    <n v="6145388.888888889"/>
    <n v="728543"/>
    <n v="8142326.2929292917"/>
    <m/>
  </r>
  <r>
    <n v="2"/>
    <d v="2019-03-30T00:00:00"/>
    <x v="0"/>
    <x v="0"/>
    <x v="0"/>
    <s v="A0202"/>
    <n v="39.76"/>
    <x v="0"/>
    <n v="1"/>
    <s v="คุณภัทรพล ชุตินันธนกุล"/>
    <n v="6767862.6262626266"/>
    <n v="742837"/>
    <n v="8413893.7070707083"/>
    <m/>
  </r>
  <r>
    <n v="3"/>
    <d v="2019-03-02T00:00:00"/>
    <x v="0"/>
    <x v="0"/>
    <x v="0"/>
    <s v="A0301"/>
    <n v="35.9"/>
    <x v="0"/>
    <n v="1"/>
    <s v="คุณสิริจิตต์  ชูศักดิ์"/>
    <n v="6220089.8989898982"/>
    <n v="765722"/>
    <n v="8848724.0606060605"/>
    <m/>
  </r>
  <r>
    <n v="4"/>
    <d v="2019-03-07T00:00:00"/>
    <x v="0"/>
    <x v="0"/>
    <x v="0"/>
    <s v="A0302"/>
    <n v="39.76"/>
    <x v="0"/>
    <n v="1"/>
    <s v="คุณเบญจรงค์ เศวตทัต"/>
    <n v="6850595.555555556"/>
    <n v="576314"/>
    <n v="7149968.8282828284"/>
    <m/>
  </r>
  <r>
    <n v="5"/>
    <d v="2019-07-18T00:00:00"/>
    <x v="0"/>
    <x v="0"/>
    <x v="0"/>
    <s v="A0304"/>
    <n v="34.49"/>
    <x v="1"/>
    <n v="1"/>
    <s v="คุณเชษฐา  ทรงทวีผล คุณบอย ( รอชำระเงิน ) "/>
    <n v="6087755.4545454541"/>
    <n v="556266"/>
    <n v="6769045.1111111119"/>
    <m/>
  </r>
  <r>
    <n v="6"/>
    <d v="2019-03-02T00:00:00"/>
    <x v="0"/>
    <x v="0"/>
    <x v="0"/>
    <s v="A0401"/>
    <n v="35.9"/>
    <x v="0"/>
    <n v="1"/>
    <s v="คุณบุญเดช  คงแก่นสาร"/>
    <n v="6346811.111111111"/>
    <n v="810826.93939393945"/>
    <n v="9705711.8484848496"/>
    <m/>
  </r>
  <r>
    <n v="7"/>
    <d v="2019-03-28T00:00:00"/>
    <x v="0"/>
    <x v="0"/>
    <x v="0"/>
    <s v="A0402"/>
    <n v="39.76"/>
    <x v="0"/>
    <n v="1"/>
    <s v="ชุติพร ชูชื่นชัยมลคล"/>
    <n v="6985348.6868686862"/>
    <n v="609016"/>
    <n v="7771306.4242424248"/>
    <m/>
  </r>
  <r>
    <n v="8"/>
    <d v="2019-03-07T00:00:00"/>
    <x v="0"/>
    <x v="0"/>
    <x v="0"/>
    <s v="A0403"/>
    <n v="41.77"/>
    <x v="0"/>
    <n v="1"/>
    <s v="คุณรฎีรัตน์ ศังขวณิช"/>
    <n v="7317851.4141414147"/>
    <n v="472750"/>
    <n v="5182254.8484848486"/>
    <m/>
  </r>
  <r>
    <n v="9"/>
    <d v="2019-07-18T00:00:00"/>
    <x v="0"/>
    <x v="0"/>
    <x v="0"/>
    <s v="A0404"/>
    <n v="34.49"/>
    <x v="1"/>
    <n v="1"/>
    <s v="นายเกรียงไกร เพียรวิทยากุล"/>
    <n v="6211542.7272727275"/>
    <n v="507435"/>
    <n v="5841269.6464646459"/>
    <m/>
  </r>
  <r>
    <n v="10"/>
    <d v="2019-03-02T00:00:00"/>
    <x v="0"/>
    <x v="0"/>
    <x v="0"/>
    <s v="A0501"/>
    <n v="35.9"/>
    <x v="0"/>
    <n v="1"/>
    <s v="คุณบุญเดช  คงแก่นสาร"/>
    <n v="6421512.1212121211"/>
    <n v="918661"/>
    <n v="11654569"/>
    <m/>
  </r>
  <r>
    <n v="11"/>
    <d v="2019-03-02T00:00:00"/>
    <x v="0"/>
    <x v="0"/>
    <x v="0"/>
    <s v="A0502"/>
    <n v="39.76"/>
    <x v="0"/>
    <n v="1"/>
    <s v="คุณวัชรพงษ์  สุขศรี"/>
    <n v="7068081.6161616156"/>
    <n v="1190088"/>
    <n v="16911682.90909091"/>
    <m/>
  </r>
  <r>
    <n v="12"/>
    <d v="2019-07-18T00:00:00"/>
    <x v="0"/>
    <x v="0"/>
    <x v="0"/>
    <s v="A0504"/>
    <n v="34.49"/>
    <x v="1"/>
    <n v="1"/>
    <s v="นายเกรียงไกร เพียรวิทยากุล"/>
    <n v="6283309.7979797982"/>
    <n v="1019227.4141414147"/>
    <n v="12665320.868686885"/>
    <m/>
  </r>
  <r>
    <n v="13"/>
    <d v="2019-03-29T00:00:00"/>
    <x v="0"/>
    <x v="0"/>
    <x v="0"/>
    <s v="A0601"/>
    <n v="35.9"/>
    <x v="0"/>
    <n v="1"/>
    <s v="วิศวัสต์ เกษร์อังกูร"/>
    <n v="7019120.2020202018"/>
    <n v="1594233"/>
    <n v="22090425"/>
    <m/>
  </r>
  <r>
    <n v="14"/>
    <d v="2019-06-03T00:00:00"/>
    <x v="0"/>
    <x v="0"/>
    <x v="1"/>
    <s v="A0603"/>
    <n v="41.77"/>
    <x v="0"/>
    <n v="1"/>
    <s v="Ms. Ge Lu"/>
    <n v="9183534"/>
    <n v="547269.44444444403"/>
    <n v="5598119.444444445"/>
    <m/>
  </r>
  <r>
    <n v="15"/>
    <d v="2019-07-18T00:00:00"/>
    <x v="0"/>
    <x v="0"/>
    <x v="0"/>
    <s v="A0604"/>
    <n v="34.49"/>
    <x v="1"/>
    <n v="1"/>
    <s v="คุณสุริยันต์ โคจรโรจน์"/>
    <n v="6857446.3636363633"/>
    <n v="501005"/>
    <n v="5719084.8989898982"/>
    <m/>
  </r>
  <r>
    <n v="16"/>
    <d v="2019-03-27T00:00:00"/>
    <x v="0"/>
    <x v="0"/>
    <x v="1"/>
    <s v="A0701"/>
    <n v="35.9"/>
    <x v="0"/>
    <n v="1"/>
    <s v="Mr Sun JiaQiangE"/>
    <n v="6975105"/>
    <n v="532529.77777777798"/>
    <n v="6318065.777777778"/>
    <m/>
  </r>
  <r>
    <n v="17"/>
    <d v="2019-04-20T00:00:00"/>
    <x v="0"/>
    <x v="0"/>
    <x v="1"/>
    <s v="A0702"/>
    <n v="39.76"/>
    <x v="0"/>
    <n v="1"/>
    <s v="Mr.Xu Cong"/>
    <n v="8512502.0564733297"/>
    <n v="507341"/>
    <n v="5839470.111111111"/>
    <m/>
  </r>
  <r>
    <n v="18"/>
    <d v="2019-04-15T00:00:00"/>
    <x v="0"/>
    <x v="0"/>
    <x v="1"/>
    <s v="A0703"/>
    <n v="41.77"/>
    <x v="0"/>
    <n v="1"/>
    <s v="Mr.Xu Guang Jian"/>
    <n v="8915281.0388982315"/>
    <n v="605892.57070707064"/>
    <n v="6711958.843434344"/>
    <m/>
  </r>
  <r>
    <n v="19"/>
    <d v="2019-03-26T00:00:00"/>
    <x v="0"/>
    <x v="0"/>
    <x v="1"/>
    <s v="A0704"/>
    <n v="34.49"/>
    <x v="1"/>
    <n v="1"/>
    <s v="Mr Huang WanLun"/>
    <n v="6000000"/>
    <n v="511076"/>
    <n v="5910436.1212121211"/>
    <m/>
  </r>
  <r>
    <n v="20"/>
    <d v="2019-03-27T00:00:00"/>
    <x v="0"/>
    <x v="0"/>
    <x v="1"/>
    <s v="A0801"/>
    <n v="35.9"/>
    <x v="0"/>
    <n v="1"/>
    <s v="Mr.Meng JiaWei"/>
    <n v="7046842"/>
    <n v="543404"/>
    <n v="6524677.6161616156"/>
    <m/>
  </r>
  <r>
    <n v="21"/>
    <d v="2019-04-12T00:00:00"/>
    <x v="0"/>
    <x v="0"/>
    <x v="1"/>
    <s v="A0802"/>
    <n v="39.76"/>
    <x v="0"/>
    <n v="1"/>
    <s v="Ms.Yingguang Ma"/>
    <n v="8600000"/>
    <n v="599248.80808080826"/>
    <n v="7585727.3535353532"/>
    <m/>
  </r>
  <r>
    <n v="22"/>
    <d v="2019-05-27T00:00:00"/>
    <x v="0"/>
    <x v="0"/>
    <x v="1"/>
    <s v="A0803"/>
    <n v="41.77"/>
    <x v="0"/>
    <n v="1"/>
    <s v="Ms.Cui Jing"/>
    <n v="9008020.6218880862"/>
    <n v="805473"/>
    <n v="8000000"/>
    <m/>
  </r>
  <r>
    <n v="23"/>
    <d v="2019-03-26T00:00:00"/>
    <x v="0"/>
    <x v="0"/>
    <x v="1"/>
    <s v="A0804"/>
    <n v="34.49"/>
    <x v="1"/>
    <n v="1"/>
    <s v="Ms.HongYun Zhang"/>
    <n v="6739777"/>
    <n v="1467047"/>
    <n v="19173903"/>
    <m/>
  </r>
  <r>
    <n v="24"/>
    <d v="2019-03-28T00:00:00"/>
    <x v="0"/>
    <x v="0"/>
    <x v="1"/>
    <s v="A0901"/>
    <n v="35.9"/>
    <x v="0"/>
    <n v="1"/>
    <s v="Ms.Wang Shuai"/>
    <n v="7118578"/>
    <n v="1874304.05"/>
    <n v="22011776.949999999"/>
    <m/>
  </r>
  <r>
    <n v="25"/>
    <d v="2019-04-20T00:00:00"/>
    <x v="0"/>
    <x v="0"/>
    <x v="1"/>
    <s v="A0902"/>
    <n v="39.76"/>
    <x v="0"/>
    <n v="1"/>
    <s v="Mr.Chao Lu , Ms.HaiYan Li , Mr.ZhiFan Chen"/>
    <n v="8689055.8424286395"/>
    <n v="798162"/>
    <n v="8465085.2727272734"/>
    <m/>
  </r>
  <r>
    <n v="26"/>
    <d v="2019-03-29T00:00:00"/>
    <x v="0"/>
    <x v="0"/>
    <x v="1"/>
    <s v="A0903"/>
    <n v="41.77"/>
    <x v="0"/>
    <n v="1"/>
    <s v="Mr.Xu Li"/>
    <n v="8200684"/>
    <n v="6437939"/>
    <n v="46000000"/>
    <m/>
  </r>
  <r>
    <n v="27"/>
    <d v="2019-03-04T00:00:00"/>
    <x v="0"/>
    <x v="0"/>
    <x v="1"/>
    <s v="A0904"/>
    <n v="34.49"/>
    <x v="1"/>
    <n v="1"/>
    <s v="Mr.HuangFu ZeQian"/>
    <n v="7554105.971576483"/>
    <n v="1934799"/>
    <n v="25161182.313131314"/>
    <m/>
  </r>
  <r>
    <n v="28"/>
    <d v="2019-04-23T00:00:00"/>
    <x v="0"/>
    <x v="0"/>
    <x v="1"/>
    <s v="A1001"/>
    <n v="35.9"/>
    <x v="0"/>
    <n v="1"/>
    <s v="Ms. Zhang BoWen"/>
    <n v="8350890.9312909311"/>
    <n v="1182143"/>
    <n v="14760717"/>
    <m/>
  </r>
  <r>
    <n v="29"/>
    <d v="2019-05-16T00:00:00"/>
    <x v="0"/>
    <x v="0"/>
    <x v="1"/>
    <s v="A1002"/>
    <n v="39.76"/>
    <x v="0"/>
    <n v="1"/>
    <s v="Mr.Wu Minxiao"/>
    <n v="9160165.2747252751"/>
    <n v="629700"/>
    <n v="7900000"/>
    <m/>
  </r>
  <r>
    <n v="30"/>
    <d v="2019-04-18T00:00:00"/>
    <x v="0"/>
    <x v="0"/>
    <x v="1"/>
    <s v="A1003"/>
    <n v="41.77"/>
    <x v="0"/>
    <n v="1"/>
    <s v="Mr. Zhu XiaoPeng"/>
    <n v="9581574.9716949724"/>
    <n v="778543"/>
    <n v="8092326.2929292917"/>
    <m/>
  </r>
  <r>
    <n v="31"/>
    <d v="2019-04-18T00:00:00"/>
    <x v="0"/>
    <x v="0"/>
    <x v="1"/>
    <s v="A1004"/>
    <n v="34.49"/>
    <x v="1"/>
    <n v="1"/>
    <s v="Mr. Tang YiZhou"/>
    <n v="7999220.1176601173"/>
    <n v="634267"/>
    <n v="7051065.5252525248"/>
    <m/>
  </r>
  <r>
    <n v="32"/>
    <d v="2019-03-02T00:00:00"/>
    <x v="0"/>
    <x v="0"/>
    <x v="0"/>
    <s v="A1102"/>
    <n v="39.76"/>
    <x v="0"/>
    <n v="1"/>
    <s v="คุณตรีศิริ  ตันศิริ"/>
    <n v="8184976.1616161615"/>
    <n v="624793"/>
    <n v="7071068.4141414147"/>
    <m/>
  </r>
  <r>
    <n v="33"/>
    <d v="2019-07-18T00:00:00"/>
    <x v="0"/>
    <x v="0"/>
    <x v="0"/>
    <s v="A1104"/>
    <n v="34.49"/>
    <x v="1"/>
    <n v="1"/>
    <s v="คุณชิษณุพงศ์ ตั้งคุณาพิพัฒน์"/>
    <n v="8245887.0618270617"/>
    <n v="624025"/>
    <n v="7056480.0505050505"/>
    <m/>
  </r>
  <r>
    <n v="34"/>
    <d v="2019-03-10T00:00:00"/>
    <x v="0"/>
    <x v="0"/>
    <x v="0"/>
    <s v="A1403"/>
    <n v="76.14"/>
    <x v="2"/>
    <n v="1"/>
    <s v="พรรณมาศ สันตดุสิต"/>
    <n v="15942859.696969697"/>
    <n v="1020768"/>
    <n v="10694586.747474749"/>
    <m/>
  </r>
  <r>
    <n v="35"/>
    <d v="2019-05-01T00:00:00"/>
    <x v="0"/>
    <x v="0"/>
    <x v="1"/>
    <s v="A1501"/>
    <n v="35.9"/>
    <x v="0"/>
    <n v="1"/>
    <s v="Mr. GU JIZHI"/>
    <n v="8768255.0642441828"/>
    <n v="1026784.3939393945"/>
    <n v="10808903.484848484"/>
    <m/>
  </r>
  <r>
    <n v="36"/>
    <d v="2019-03-26T00:00:00"/>
    <x v="0"/>
    <x v="0"/>
    <x v="1"/>
    <s v="A1502"/>
    <n v="39.76"/>
    <x v="0"/>
    <n v="1"/>
    <s v="Mr.Tian Yan"/>
    <n v="9623167.3602180667"/>
    <n v="2309897.8000000007"/>
    <n v="30288058.199999999"/>
    <m/>
  </r>
  <r>
    <n v="37"/>
    <d v="2019-04-05T00:00:00"/>
    <x v="0"/>
    <x v="0"/>
    <x v="1"/>
    <s v="A1503"/>
    <n v="76.14"/>
    <x v="2"/>
    <n v="1"/>
    <s v="Ms.Li Fengyun"/>
    <n v="17733912.843340915"/>
    <n v="1398796"/>
    <n v="17877117"/>
    <m/>
  </r>
  <r>
    <n v="38"/>
    <d v="2019-06-02T00:00:00"/>
    <x v="0"/>
    <x v="0"/>
    <x v="1"/>
    <s v="A1602"/>
    <n v="39.76"/>
    <x v="0"/>
    <n v="1"/>
    <s v="Mr. Ho Man Lam"/>
    <n v="9733513.4764401354"/>
    <n v="1082801"/>
    <n v="10873220.010101013"/>
    <m/>
  </r>
  <r>
    <n v="39"/>
    <d v="2019-03-09T00:00:00"/>
    <x v="0"/>
    <x v="0"/>
    <x v="0"/>
    <s v="A1702"/>
    <n v="39.76"/>
    <x v="0"/>
    <n v="1"/>
    <s v="นายเจษฎ์  พิพัฒน์ชูเกียรติ"/>
    <n v="8805473"/>
    <n v="955960.69999999925"/>
    <n v="10463253.300000001"/>
    <s v="cancel"/>
  </r>
  <r>
    <n v="40"/>
    <d v="2019-03-13T00:00:00"/>
    <x v="0"/>
    <x v="0"/>
    <x v="0"/>
    <s v="A1801"/>
    <n v="78.39"/>
    <x v="2"/>
    <n v="1"/>
    <s v="วิบูลย์  ต้นคงจำรัสกุล"/>
    <n v="19275913"/>
    <n v="1681810"/>
    <n v="20354390.8080808"/>
    <m/>
  </r>
  <r>
    <n v="41"/>
    <d v="2019-03-18T00:00:00"/>
    <x v="0"/>
    <x v="0"/>
    <x v="1"/>
    <s v="A2001"/>
    <n v="66.239999999999995"/>
    <x v="3"/>
    <n v="1"/>
    <s v="Mr Wang ChangLin"/>
    <n v="16630185"/>
    <n v="519602"/>
    <n v="5072437.5959595963"/>
    <m/>
  </r>
  <r>
    <n v="42"/>
    <d v="2019-03-10T00:00:00"/>
    <x v="0"/>
    <x v="0"/>
    <x v="0"/>
    <s v="A2101"/>
    <n v="97.67"/>
    <x v="4"/>
    <n v="1"/>
    <s v="ปาลินรดา  รอดบางยาง"/>
    <n v="27095981.313131314"/>
    <n v="803365"/>
    <n v="9463917"/>
    <m/>
  </r>
  <r>
    <n v="43"/>
    <d v="2019-07-18T00:00:00"/>
    <x v="0"/>
    <x v="0"/>
    <x v="0"/>
    <s v="A2201"/>
    <n v="76.73"/>
    <x v="3"/>
    <n v="1"/>
    <s v="Mr.Hester "/>
    <n v="19773685"/>
    <n v="854490"/>
    <n v="8535312.0202020202"/>
    <m/>
  </r>
  <r>
    <n v="44"/>
    <d v="2019-07-18T00:00:00"/>
    <x v="0"/>
    <x v="0"/>
    <x v="0"/>
    <s v="A2202"/>
    <n v="34.49"/>
    <x v="1"/>
    <n v="1"/>
    <s v="Mr.Hester "/>
    <n v="9316224"/>
    <n v="1504691"/>
    <n v="18989131"/>
    <m/>
  </r>
  <r>
    <n v="45"/>
    <d v="2019-03-09T00:00:00"/>
    <x v="0"/>
    <x v="0"/>
    <x v="0"/>
    <s v="A2301"/>
    <n v="82.81"/>
    <x v="2"/>
    <n v="1"/>
    <s v="นายเจตุบัญชา  อำรุงจิตชัย "/>
    <n v="20640950"/>
    <n v="5033052.8282828294"/>
    <n v="17913912.171717171"/>
    <m/>
  </r>
  <r>
    <n v="46"/>
    <d v="2019-06-23T00:00:00"/>
    <x v="1"/>
    <x v="0"/>
    <x v="1"/>
    <s v="B0201"/>
    <n v="51.190000000000005"/>
    <x v="3"/>
    <n v="1"/>
    <s v="Mr.JianBo Chen"/>
    <n v="8996538"/>
    <n v="639826.90000000037"/>
    <n v="8356711.0999999996"/>
    <s v="cancel"/>
  </r>
  <r>
    <n v="47"/>
    <d v="2019-03-12T00:00:00"/>
    <x v="1"/>
    <x v="0"/>
    <x v="0"/>
    <s v="B0202"/>
    <n v="53.980000000000004"/>
    <x v="3"/>
    <n v="1"/>
    <s v="คุณธนพัต  ยิ้มสู้"/>
    <n v="10980612"/>
    <n v="2032355.75"/>
    <n v="8948256.25"/>
    <m/>
  </r>
  <r>
    <n v="48"/>
    <d v="2019-07-01T00:00:00"/>
    <x v="1"/>
    <x v="0"/>
    <x v="1"/>
    <s v="B0203"/>
    <n v="43.5"/>
    <x v="0"/>
    <n v="1"/>
    <s v="Mr.Yeo Kim Teck"/>
    <n v="23187120"/>
    <n v="1644356"/>
    <n v="21542764"/>
    <m/>
  </r>
  <r>
    <n v="49"/>
    <d v="2019-07-06T00:00:00"/>
    <x v="1"/>
    <x v="0"/>
    <x v="0"/>
    <s v="B0204"/>
    <n v="41.150000000000006"/>
    <x v="0"/>
    <n v="1"/>
    <s v="คุณนรชัย ชาญฐิติเวช"/>
    <n v="22487383"/>
    <n v="1809370"/>
    <n v="20678013"/>
    <m/>
  </r>
  <r>
    <n v="50"/>
    <d v="2019-07-10T00:00:00"/>
    <x v="1"/>
    <x v="0"/>
    <x v="1"/>
    <s v="B0205"/>
    <n v="43.26"/>
    <x v="0"/>
    <n v="1"/>
    <s v="SEIEI CORPORATION By MR.TAKEYOSHI SHIMIZU"/>
    <n v="22430161"/>
    <n v="1806509"/>
    <n v="20623652"/>
    <m/>
  </r>
  <r>
    <n v="51"/>
    <d v="2019-07-10T00:00:00"/>
    <x v="1"/>
    <x v="0"/>
    <x v="1"/>
    <s v="B0206"/>
    <n v="43.17"/>
    <x v="0"/>
    <n v="1"/>
    <s v="SEIEI CORPORATION By MR.TAKEYOSHI SHIMIZU"/>
    <n v="13039019"/>
    <n v="1339019"/>
    <n v="11700000"/>
    <m/>
  </r>
  <r>
    <n v="52"/>
    <d v="2019-07-10T00:00:00"/>
    <x v="1"/>
    <x v="0"/>
    <x v="1"/>
    <s v="B0207"/>
    <n v="43.7"/>
    <x v="0"/>
    <n v="1"/>
    <s v="SEIEI CORPORATION By MR.TAKEYOSHI SHIMIZU"/>
    <n v="11956021"/>
    <n v="1082802"/>
    <n v="10873219"/>
    <m/>
  </r>
  <r>
    <n v="53"/>
    <d v="2019-06-25T00:00:00"/>
    <x v="1"/>
    <x v="0"/>
    <x v="1"/>
    <s v="B0208"/>
    <n v="43.7"/>
    <x v="0"/>
    <n v="1"/>
    <s v="Mr. Weidong Liu Mr. Jihong Liu"/>
    <n v="13159352"/>
    <n v="942967.6"/>
    <n v="12216384.4"/>
    <m/>
  </r>
  <r>
    <n v="54"/>
    <d v="2019-06-02T00:00:00"/>
    <x v="1"/>
    <x v="0"/>
    <x v="1"/>
    <s v="B0209"/>
    <n v="42.59"/>
    <x v="0"/>
    <n v="1"/>
    <s v="Mr Cao Jun_x000a_Ms Ma Qian Liang"/>
    <n v="58697475"/>
    <n v="3234874"/>
    <n v="55462601"/>
    <m/>
  </r>
  <r>
    <n v="55"/>
    <d v="2019-06-25T00:00:00"/>
    <x v="1"/>
    <x v="0"/>
    <x v="1"/>
    <s v="B0210"/>
    <n v="42.5"/>
    <x v="0"/>
    <n v="1"/>
    <s v="REI Capital Co.,Ltd. by Mr. Yutaka Shimotori"/>
    <n v="53674715"/>
    <n v="4841045"/>
    <n v="48833670"/>
    <m/>
  </r>
  <r>
    <n v="56"/>
    <d v="2019-06-23T00:00:00"/>
    <x v="1"/>
    <x v="0"/>
    <x v="1"/>
    <s v="B0211"/>
    <n v="43.38"/>
    <x v="0"/>
    <n v="1"/>
    <s v="Mr. Zheng Hao"/>
    <n v="11820913"/>
    <n v="2024089.3166666683"/>
    <n v="9796823.6833333317"/>
    <m/>
  </r>
  <r>
    <n v="57"/>
    <d v="2019-06-23T00:00:00"/>
    <x v="1"/>
    <x v="0"/>
    <x v="1"/>
    <s v="B0212"/>
    <n v="30.26"/>
    <x v="1"/>
    <n v="1"/>
    <s v="Mr.Lu Hui"/>
    <n v="11188630"/>
    <n v="2166579.4797979798"/>
    <n v="9022050.5202020202"/>
    <m/>
  </r>
  <r>
    <n v="58"/>
    <d v="2019-03-12T00:00:00"/>
    <x v="1"/>
    <x v="0"/>
    <x v="0"/>
    <s v="B0301"/>
    <n v="51.190000000000005"/>
    <x v="3"/>
    <n v="1"/>
    <s v="คุณวีรวัฒน์ เลิศวรรณวงศ์"/>
    <n v="12242435"/>
    <n v="1202121.75"/>
    <n v="11040313.25"/>
    <m/>
  </r>
  <r>
    <n v="59"/>
    <d v="2019-03-31T00:00:00"/>
    <x v="1"/>
    <x v="0"/>
    <x v="0"/>
    <s v="B0302"/>
    <n v="53.980000000000004"/>
    <x v="3"/>
    <n v="1"/>
    <s v="คุณฉัตรชัย ตันติธีรบูลย์"/>
    <n v="13397684"/>
    <n v="1259885.1500000004"/>
    <n v="12137798.85"/>
    <m/>
  </r>
  <r>
    <n v="60"/>
    <d v="2019-07-09T00:00:00"/>
    <x v="1"/>
    <x v="0"/>
    <x v="1"/>
    <s v="B0303"/>
    <n v="43.5"/>
    <x v="0"/>
    <n v="1"/>
    <s v="Ms.CHAU FONG LAM"/>
    <n v="6985349"/>
    <n v="539267.45000000019"/>
    <n v="6446081.5499999998"/>
    <m/>
  </r>
  <r>
    <n v="61"/>
    <d v="2019-06-26T00:00:00"/>
    <x v="1"/>
    <x v="0"/>
    <x v="1"/>
    <s v="B0304"/>
    <n v="41.150000000000006"/>
    <x v="0"/>
    <n v="1"/>
    <s v="Mr. Li Hao"/>
    <n v="9502124.0404040404"/>
    <n v="902606.19999999925"/>
    <n v="8599517.8404040411"/>
    <m/>
  </r>
  <r>
    <n v="62"/>
    <d v="2019-07-10T00:00:00"/>
    <x v="1"/>
    <x v="0"/>
    <x v="1"/>
    <s v="B0305"/>
    <n v="43.26"/>
    <x v="0"/>
    <n v="1"/>
    <s v="SEIEI CORPORATION By MR.TAKEYOSHI SHIMIZU"/>
    <n v="7019120.2020202018"/>
    <n v="761146"/>
    <n v="6257974.2020202018"/>
    <m/>
  </r>
  <r>
    <n v="63"/>
    <d v="2019-07-06T00:00:00"/>
    <x v="1"/>
    <x v="0"/>
    <x v="1"/>
    <s v="B0306"/>
    <n v="43.17"/>
    <x v="0"/>
    <n v="1"/>
    <s v="MR. AMR LOUTFI EL-ABED"/>
    <n v="11534615.757575758"/>
    <n v="637038.23757575825"/>
    <n v="10897577.52"/>
    <m/>
  </r>
  <r>
    <n v="64"/>
    <d v="2019-06-29T00:00:00"/>
    <x v="1"/>
    <x v="0"/>
    <x v="1"/>
    <s v="B0309"/>
    <n v="42.59"/>
    <x v="0"/>
    <n v="1"/>
    <s v="Mr. Ni Jiangfeng"/>
    <n v="5267350"/>
    <n v="417350"/>
    <n v="4850000"/>
    <s v="cancel"/>
  </r>
  <r>
    <n v="65"/>
    <d v="2019-06-26T00:00:00"/>
    <x v="1"/>
    <x v="0"/>
    <x v="1"/>
    <s v="B0310"/>
    <n v="42.5"/>
    <x v="0"/>
    <n v="1"/>
    <s v="Mr.Masaharu Maegawa"/>
    <n v="18682087"/>
    <n v="1307104.3500000001"/>
    <n v="17374982.649999999"/>
    <m/>
  </r>
  <r>
    <n v="66"/>
    <d v="2019-06-29T00:00:00"/>
    <x v="1"/>
    <x v="0"/>
    <x v="1"/>
    <s v="B0311"/>
    <n v="43.38"/>
    <x v="0"/>
    <n v="1"/>
    <s v="MR. WAI HANG YUE"/>
    <n v="6767863"/>
    <n v="417340"/>
    <n v="6350523"/>
    <m/>
  </r>
  <r>
    <n v="67"/>
    <d v="2019-06-24T00:00:00"/>
    <x v="1"/>
    <x v="0"/>
    <x v="1"/>
    <s v="B0312"/>
    <n v="30.26"/>
    <x v="1"/>
    <n v="1"/>
    <s v="Mr.Xiao Lu"/>
    <n v="9277480"/>
    <n v="777480"/>
    <n v="8500000"/>
    <m/>
  </r>
  <r>
    <n v="68"/>
    <d v="2019-03-02T00:00:00"/>
    <x v="1"/>
    <x v="0"/>
    <x v="0"/>
    <s v="B0401"/>
    <n v="51.190000000000005"/>
    <x v="3"/>
    <n v="1"/>
    <s v="คุณภูริสร์  รักจำรูญ"/>
    <n v="17467266.666666664"/>
    <n v="824018"/>
    <n v="16643248.666666664"/>
    <m/>
  </r>
  <r>
    <n v="69"/>
    <d v="2019-03-22T00:00:00"/>
    <x v="1"/>
    <x v="0"/>
    <x v="0"/>
    <s v="B0402"/>
    <n v="53.980000000000004"/>
    <x v="3"/>
    <n v="1"/>
    <s v="คุณวรวิทย์ เดโชเกียรติถวัลย์"/>
    <n v="27873138"/>
    <n v="7212237"/>
    <n v="20660900.100000001"/>
    <m/>
  </r>
  <r>
    <n v="70"/>
    <d v="2019-08-12T00:00:00"/>
    <x v="1"/>
    <x v="0"/>
    <x v="1"/>
    <s v="B0409"/>
    <n v="42.59"/>
    <x v="0"/>
    <n v="1"/>
    <s v="Mr.Li Shing"/>
    <n v="27760685"/>
    <n v="7143484.25"/>
    <n v="20617200.75"/>
    <m/>
  </r>
  <r>
    <n v="71"/>
    <d v="2019-08-12T00:00:00"/>
    <x v="1"/>
    <x v="0"/>
    <x v="1"/>
    <s v="B0410"/>
    <n v="42.5"/>
    <x v="0"/>
    <n v="1"/>
    <s v="Mr.Li Shing"/>
    <n v="7814716.444444445"/>
    <n v="580735.80000000005"/>
    <n v="7233980.2000000002"/>
    <m/>
  </r>
  <r>
    <n v="72"/>
    <d v="2019-08-12T00:00:00"/>
    <x v="1"/>
    <x v="0"/>
    <x v="1"/>
    <s v="B0411"/>
    <n v="43.38"/>
    <x v="0"/>
    <n v="1"/>
    <s v="Mr.Li Shing"/>
    <n v="13038669"/>
    <n v="2050969"/>
    <n v="10987700"/>
    <m/>
  </r>
  <r>
    <n v="73"/>
    <d v="2019-07-26T00:00:00"/>
    <x v="1"/>
    <x v="0"/>
    <x v="0"/>
    <s v="B0412"/>
    <n v="30.26"/>
    <x v="1"/>
    <n v="1"/>
    <s v="คุณนลินี ชีวะสาคร"/>
    <n v="15004753"/>
    <n v="2860453"/>
    <n v="12144300"/>
    <m/>
  </r>
  <r>
    <n v="74"/>
    <d v="2019-03-02T00:00:00"/>
    <x v="1"/>
    <x v="0"/>
    <x v="0"/>
    <s v="B0501"/>
    <n v="51.190000000000005"/>
    <x v="3"/>
    <n v="1"/>
    <s v="คุณเกวลิน  เอื้ออารีมิตร"/>
    <n v="14958876.767676771"/>
    <m/>
    <n v="14958876.767676771"/>
    <m/>
  </r>
  <r>
    <n v="75"/>
    <d v="2019-03-29T00:00:00"/>
    <x v="1"/>
    <x v="0"/>
    <x v="0"/>
    <s v="B0502"/>
    <n v="53.980000000000004"/>
    <x v="3"/>
    <n v="1"/>
    <s v="คุณวิทยา บุญญสิริกูล"/>
    <n v="14504012.121212125"/>
    <m/>
    <n v="14504012.121212125"/>
    <m/>
  </r>
  <r>
    <n v="76"/>
    <d v="2019-08-23T00:00:00"/>
    <x v="1"/>
    <x v="0"/>
    <x v="1"/>
    <s v="B0505"/>
    <n v="43.26"/>
    <x v="0"/>
    <n v="1"/>
    <s v="จันทิมา แซ่เฮ้ง"/>
    <n v="26982505.692480344"/>
    <m/>
    <n v="26982505.692480344"/>
    <m/>
  </r>
  <r>
    <n v="77"/>
    <d v="2019-12-08T00:00:00"/>
    <x v="1"/>
    <x v="0"/>
    <x v="1"/>
    <s v="B0507"/>
    <n v="43.7"/>
    <x v="0"/>
    <n v="1"/>
    <s v="Masa (รอเอกสาร)"/>
    <n v="12309054.545454545"/>
    <m/>
    <n v="12309054.545454545"/>
    <m/>
  </r>
  <r>
    <n v="78"/>
    <d v="2019-07-26T00:00:00"/>
    <x v="1"/>
    <x v="0"/>
    <x v="1"/>
    <s v="B0508"/>
    <n v="43.7"/>
    <x v="0"/>
    <n v="1"/>
    <s v="Mr. Georg Zeun"/>
    <n v="12279507.07070707"/>
    <m/>
    <n v="12279507.07070707"/>
    <m/>
  </r>
  <r>
    <n v="79"/>
    <d v="2019-08-12T00:00:00"/>
    <x v="1"/>
    <x v="0"/>
    <x v="1"/>
    <s v="B0509"/>
    <n v="42.59"/>
    <x v="0"/>
    <n v="1"/>
    <s v="Mr.Li Shing"/>
    <n v="19078665.050505053"/>
    <m/>
    <n v="19078665.050505053"/>
    <m/>
  </r>
  <r>
    <n v="80"/>
    <d v="2019-12-08T00:00:00"/>
    <x v="1"/>
    <x v="0"/>
    <x v="1"/>
    <s v="B0510"/>
    <n v="42.5"/>
    <x v="0"/>
    <n v="1"/>
    <s v="Masa (รอเอกสาร)"/>
    <n v="39780090.098790094"/>
    <m/>
    <n v="39780090.098790094"/>
    <m/>
  </r>
  <r>
    <n v="81"/>
    <d v="2019-07-12T00:00:00"/>
    <x v="1"/>
    <x v="0"/>
    <x v="1"/>
    <s v="B0511"/>
    <n v="43.38"/>
    <x v="0"/>
    <n v="1"/>
    <s v="MR. WING HONG BEN OR"/>
    <n v="39755301.227661215"/>
    <m/>
    <n v="39755301.227661215"/>
    <m/>
  </r>
  <r>
    <n v="82"/>
    <d v="2019-04-17T00:00:00"/>
    <x v="1"/>
    <x v="0"/>
    <x v="1"/>
    <s v="B0512"/>
    <n v="30.26"/>
    <x v="1"/>
    <n v="1"/>
    <s v="Ms.Ying Sun"/>
    <n v="15929199.191919195"/>
    <m/>
    <n v="15929199.191919195"/>
    <m/>
  </r>
  <r>
    <n v="83"/>
    <d v="2019-03-10T00:00:00"/>
    <x v="1"/>
    <x v="0"/>
    <x v="0"/>
    <s v="B0601"/>
    <n v="51.190000000000005"/>
    <x v="3"/>
    <n v="1"/>
    <s v="คุณชาญชัย ปัญญา"/>
    <n v="15440542.222222224"/>
    <m/>
    <n v="15440542.222222224"/>
    <m/>
  </r>
  <r>
    <n v="84"/>
    <d v="2019-03-03T00:00:00"/>
    <x v="1"/>
    <x v="0"/>
    <x v="0"/>
    <s v="B0602"/>
    <n v="53.980000000000004"/>
    <x v="3"/>
    <n v="1"/>
    <s v="คุณวิวรรธน์  สุตานันต์"/>
    <n v="12986066.262626262"/>
    <m/>
    <n v="12986066.262626262"/>
    <m/>
  </r>
  <r>
    <n v="85"/>
    <d v="2019-03-06T00:00:00"/>
    <x v="1"/>
    <x v="0"/>
    <x v="0"/>
    <s v="B0603"/>
    <n v="43.5"/>
    <x v="0"/>
    <n v="1"/>
    <s v="คุณชวนเร แซ่ลิ้ม "/>
    <n v="8982249.6026935969"/>
    <m/>
    <n v="8982249.6026935969"/>
    <m/>
  </r>
  <r>
    <n v="86"/>
    <d v="2019-03-06T00:00:00"/>
    <x v="1"/>
    <x v="0"/>
    <x v="0"/>
    <s v="B0604"/>
    <n v="41.150000000000006"/>
    <x v="0"/>
    <n v="1"/>
    <s v="คุณชวนเร แซ่ลิ้ม "/>
    <n v="16855823.555555556"/>
    <m/>
    <n v="16855823.555555556"/>
    <s v="cancel"/>
  </r>
  <r>
    <n v="87"/>
    <d v="2019-03-12T00:00:00"/>
    <x v="1"/>
    <x v="0"/>
    <x v="0"/>
    <s v="B0605"/>
    <n v="43.26"/>
    <x v="0"/>
    <n v="1"/>
    <s v="คุณชวนเร แซ่ลิ้ม "/>
    <n v="36671875"/>
    <n v="2513593.75"/>
    <n v="34158281.25"/>
    <m/>
  </r>
  <r>
    <n v="88"/>
    <d v="2019-03-12T00:00:00"/>
    <x v="1"/>
    <x v="0"/>
    <x v="0"/>
    <s v="B0609"/>
    <n v="42.59"/>
    <x v="0"/>
    <n v="1"/>
    <s v="คุณชวนเร แซ่ลิ้ม "/>
    <n v="19524531"/>
    <n v="2524531"/>
    <n v="17000000"/>
    <m/>
  </r>
  <r>
    <n v="89"/>
    <d v="2019-03-12T00:00:00"/>
    <x v="1"/>
    <x v="0"/>
    <x v="0"/>
    <s v="B0610"/>
    <n v="42.5"/>
    <x v="0"/>
    <n v="1"/>
    <s v="คุณชวนเร แซ่ลิ้ม "/>
    <n v="21655326"/>
    <n v="1269333"/>
    <n v="20385993"/>
    <m/>
  </r>
  <r>
    <n v="90"/>
    <d v="2019-03-17T00:00:00"/>
    <x v="1"/>
    <x v="0"/>
    <x v="0"/>
    <s v="B0612"/>
    <n v="30.26"/>
    <x v="1"/>
    <n v="1"/>
    <s v="คุณภัทร์ภร อิ่มเอิบ"/>
    <n v="22042743.333333336"/>
    <n v="1286942"/>
    <n v="20755801.333333336"/>
    <m/>
  </r>
  <r>
    <n v="91"/>
    <d v="2019-03-07T00:00:00"/>
    <x v="1"/>
    <x v="0"/>
    <x v="0"/>
    <s v="B0701"/>
    <n v="57.830000000000005"/>
    <x v="3"/>
    <n v="1"/>
    <s v="คุณธนชัย สัจจเทพ"/>
    <n v="20090877.777777776"/>
    <n v="1290878"/>
    <n v="18799999.777777776"/>
    <m/>
  </r>
  <r>
    <n v="92"/>
    <d v="2019-03-25T00:00:00"/>
    <x v="1"/>
    <x v="0"/>
    <x v="0"/>
    <s v="B0702"/>
    <n v="55.46"/>
    <x v="3"/>
    <n v="1"/>
    <s v="ศุภฤกษ์ โรจน์วงศ์สุริยะ"/>
    <n v="7995401.3333333349"/>
    <n v="2075391"/>
    <n v="5920010.3333333349"/>
    <n v="106743.78531073449"/>
  </r>
  <r>
    <n v="93"/>
    <d v="2019-03-05T00:00:00"/>
    <x v="1"/>
    <x v="0"/>
    <x v="0"/>
    <s v="B0709"/>
    <n v="46.04"/>
    <x v="0"/>
    <n v="1"/>
    <s v="คุณกาญจน์วิกา วีระอาชากุล "/>
    <n v="9183534"/>
    <s v="-"/>
    <n v="9183534"/>
    <n v="199468.59252823633"/>
  </r>
  <r>
    <n v="94"/>
    <d v="2019-03-02T00:00:00"/>
    <x v="1"/>
    <x v="0"/>
    <x v="0"/>
    <s v="B0712"/>
    <n v="30.26"/>
    <x v="1"/>
    <n v="1"/>
    <s v="คุณธนเสฎฐ์  เสนีย์คติมา"/>
    <n v="6975105"/>
    <n v="100000"/>
    <n v="6875105"/>
    <n v="227201.09054857897"/>
  </r>
  <r>
    <n v="95"/>
    <d v="2019-05-21T00:00:00"/>
    <x v="1"/>
    <x v="0"/>
    <x v="0"/>
    <s v="B0808"/>
    <n v="84.63"/>
    <x v="5"/>
    <n v="1"/>
    <s v="นางสาว ญานิศา พัฒนะพันธ์"/>
    <n v="8512502.0564733297"/>
    <n v="100000"/>
    <n v="8412502.0564733297"/>
    <n v="99403.309186734376"/>
  </r>
  <r>
    <n v="96"/>
    <d v="2019-10-28T00:00:00"/>
    <x v="1"/>
    <x v="0"/>
    <x v="1"/>
    <s v="B0809"/>
    <n v="46.04"/>
    <x v="0"/>
    <n v="1"/>
    <s v="Mr. Tao Wei"/>
    <n v="8915281.0388982315"/>
    <n v="981528"/>
    <n v="7933753.0388982315"/>
    <n v="172323.04602298504"/>
  </r>
  <r>
    <n v="97"/>
    <d v="2019-10-28T00:00:00"/>
    <x v="1"/>
    <x v="0"/>
    <x v="1"/>
    <s v="B0909"/>
    <n v="46.04"/>
    <x v="0"/>
    <n v="1"/>
    <s v="Mr. Tao Wei"/>
    <n v="6000000"/>
    <n v="1440575"/>
    <n v="4559425"/>
    <n v="99031.820156385758"/>
  </r>
  <r>
    <n v="98"/>
    <d v="2019-11-09T00:00:00"/>
    <x v="1"/>
    <x v="0"/>
    <x v="1"/>
    <s v="B0912"/>
    <n v="30.26"/>
    <x v="1"/>
    <n v="1"/>
    <s v="Mr. Kai Ling"/>
    <n v="7046842"/>
    <n v="100000"/>
    <n v="6946842"/>
    <n v="229571.777924653"/>
  </r>
  <r>
    <n v="99"/>
    <d v="2019-03-13T00:00:00"/>
    <x v="1"/>
    <x v="0"/>
    <x v="0"/>
    <s v="B1001"/>
    <n v="57.830000000000005"/>
    <x v="3"/>
    <n v="1"/>
    <s v="คุณบุญชัย  มหาทรัพย์สิริ"/>
    <n v="7750701"/>
    <n v="100000"/>
    <n v="7650701"/>
    <n v="132296.40325090781"/>
  </r>
  <r>
    <n v="100"/>
    <d v="2019-03-02T00:00:00"/>
    <x v="1"/>
    <x v="0"/>
    <x v="0"/>
    <s v="B1008"/>
    <n v="84.63"/>
    <x v="5"/>
    <n v="1"/>
    <s v="คุณอมตะ  วงศ์สุวรรณ"/>
    <n v="9008020.6218880862"/>
    <n v="990802"/>
    <n v="8017218.6218880862"/>
    <n v="94732.584448636262"/>
  </r>
  <r>
    <n v="101"/>
    <d v="2019-03-13T00:00:00"/>
    <x v="1"/>
    <x v="0"/>
    <x v="0"/>
    <s v="B1101"/>
    <n v="57.830000000000005"/>
    <x v="3"/>
    <n v="1"/>
    <s v="คุณราชา  จันทร์ศรีวาลา"/>
    <n v="6739777"/>
    <n v="837753"/>
    <n v="5902024"/>
    <n v="102058.17049974061"/>
  </r>
  <r>
    <n v="102"/>
    <d v="2019-03-13T00:00:00"/>
    <x v="1"/>
    <x v="0"/>
    <x v="0"/>
    <s v="B1201"/>
    <n v="57.830000000000005"/>
    <x v="3"/>
    <n v="1"/>
    <s v="คุณวีรพล  ยิ้ทสินสมบรูณ์"/>
    <n v="7118578"/>
    <n v="879842"/>
    <n v="6238736"/>
    <n v="107880.61559744076"/>
  </r>
  <r>
    <n v="103"/>
    <d v="2019-03-29T00:00:00"/>
    <x v="1"/>
    <x v="0"/>
    <x v="0"/>
    <s v="B1202"/>
    <n v="55.46"/>
    <x v="3"/>
    <n v="1"/>
    <s v="คุณอัจฉริยะ พีรวิชญ์วรากุล"/>
    <n v="8689055.8424286395"/>
    <n v="0"/>
    <n v="8689055.8424286395"/>
    <n v="156672.48183246734"/>
  </r>
  <r>
    <n v="104"/>
    <d v="2019-03-02T00:00:00"/>
    <x v="1"/>
    <x v="0"/>
    <x v="0"/>
    <s v="B1212"/>
    <n v="30.26"/>
    <x v="1"/>
    <n v="1"/>
    <s v="คุณจุลพิภพ  สายตระกูล"/>
    <n v="8200684"/>
    <n v="1000076"/>
    <n v="7200608"/>
    <n v="237957.96430931921"/>
  </r>
  <r>
    <n v="105"/>
    <d v="2019-03-25T00:00:00"/>
    <x v="1"/>
    <x v="0"/>
    <x v="0"/>
    <s v="B12A01"/>
    <n v="57.830000000000005"/>
    <x v="3"/>
    <n v="1"/>
    <s v="คุณเอกฤกษ์ แสงเสรีดำรง"/>
    <n v="7554105.971576483"/>
    <n v="845411"/>
    <n v="6708694.971576483"/>
    <n v="116007.17571462013"/>
  </r>
  <r>
    <n v="106"/>
    <d v="2019-03-25T00:00:00"/>
    <x v="1"/>
    <x v="0"/>
    <x v="0"/>
    <s v="B1401"/>
    <n v="57.830000000000005"/>
    <x v="3"/>
    <n v="1"/>
    <s v="คุณธีรสันต์ นรินทร์สุขสันติ"/>
    <n v="8350890.9312909311"/>
    <n v="997812"/>
    <n v="8350890.9312909311"/>
    <n v="144404.13161492185"/>
  </r>
  <r>
    <n v="107"/>
    <d v="2019-03-06T00:00:00"/>
    <x v="1"/>
    <x v="0"/>
    <x v="0"/>
    <s v="B1402"/>
    <n v="55.46"/>
    <x v="3"/>
    <n v="1"/>
    <s v="คุณเพชรรัตน์  อุทัยสาง"/>
    <n v="9160165.2747252751"/>
    <n v="1006017"/>
    <n v="8154148.2747252751"/>
    <n v="147027.55634196312"/>
  </r>
  <r>
    <n v="108"/>
    <d v="2019-03-30T00:00:00"/>
    <x v="1"/>
    <x v="0"/>
    <x v="0"/>
    <s v="B1407"/>
    <n v="84.63"/>
    <x v="5"/>
    <n v="1"/>
    <s v="คุณณะรงค์ศักดิ์  จิวากานันต์"/>
    <n v="9581574.9716949724"/>
    <n v="1048157"/>
    <n v="8533417.9716949724"/>
    <n v="100832.06867180637"/>
  </r>
  <r>
    <n v="109"/>
    <d v="2019-03-26T00:00:00"/>
    <x v="1"/>
    <x v="0"/>
    <x v="0"/>
    <s v="B1501"/>
    <n v="57.830000000000005"/>
    <x v="3"/>
    <n v="1"/>
    <s v="คุณไพโรจน์  มะกา"/>
    <n v="7999220.1176601173"/>
    <n v="0"/>
    <n v="7999220.1176601173"/>
    <n v="138323.01777036343"/>
  </r>
  <r>
    <n v="110"/>
    <d v="2019-03-24T00:00:00"/>
    <x v="1"/>
    <x v="0"/>
    <x v="0"/>
    <s v="B1605"/>
    <n v="94.26"/>
    <x v="4"/>
    <n v="1"/>
    <s v="ศิระ  ปัญญาวิภาส"/>
    <n v="8552129"/>
    <n v="100000"/>
    <n v="8452129"/>
    <n v="89668.247400806271"/>
  </r>
  <r>
    <n v="111"/>
    <d v="2019-07-18T00:00:00"/>
    <x v="1"/>
    <x v="0"/>
    <x v="0"/>
    <s v="B1608"/>
    <n v="84.63"/>
    <x v="5"/>
    <n v="1"/>
    <s v="คุณอนุรักษ์ บรรณจงขจร"/>
    <n v="9383040"/>
    <n v="100000"/>
    <n v="9283040"/>
    <n v="109689.70814132105"/>
  </r>
  <r>
    <n v="112"/>
    <d v="2019-06-24T00:00:00"/>
    <x v="1"/>
    <x v="0"/>
    <x v="1"/>
    <s v="B1801"/>
    <n v="57.830000000000005"/>
    <x v="3"/>
    <n v="1"/>
    <s v="Ms.ChunE Jin"/>
    <n v="9815717"/>
    <n v="100000"/>
    <n v="9715717"/>
    <n v="168004.78990143523"/>
  </r>
  <r>
    <n v="113"/>
    <d v="2019-05-10T00:00:00"/>
    <x v="1"/>
    <x v="0"/>
    <x v="1"/>
    <s v="B1802"/>
    <n v="55.46"/>
    <x v="3"/>
    <n v="1"/>
    <s v="Miss Lau Lucia , Mr.Ronald Chun Yu Wong"/>
    <n v="8192554"/>
    <n v="100000"/>
    <n v="8092554"/>
    <n v="145916.94915254237"/>
  </r>
  <r>
    <n v="114"/>
    <d v="2019-03-25T00:00:00"/>
    <x v="1"/>
    <x v="0"/>
    <x v="0"/>
    <s v="B1803"/>
    <n v="94.14"/>
    <x v="4"/>
    <n v="1"/>
    <s v="นายสหโรจน์ ปัญจพาสม"/>
    <n v="8768255.0642441828"/>
    <n v="1313556"/>
    <n v="7454699.0642441828"/>
    <n v="79187.370557087139"/>
  </r>
  <r>
    <n v="115"/>
    <d v="2019-03-28T00:00:00"/>
    <x v="1"/>
    <x v="0"/>
    <x v="0"/>
    <s v="B1809"/>
    <n v="46.04"/>
    <x v="0"/>
    <n v="1"/>
    <s v="หงส์อุ้ย หลิว"/>
    <n v="9623167.3602180667"/>
    <n v="1433243"/>
    <n v="8189924.3602180667"/>
    <n v="177887.14944001014"/>
  </r>
  <r>
    <n v="116"/>
    <d v="2019-05-28T00:00:00"/>
    <x v="1"/>
    <x v="0"/>
    <x v="1"/>
    <s v="B2008"/>
    <n v="84.63"/>
    <x v="5"/>
    <n v="1"/>
    <s v="Mr.Yan ZHU"/>
    <n v="17733912.843340915"/>
    <n v="2568748"/>
    <n v="15165164.843340915"/>
    <n v="179193.72377810368"/>
  </r>
  <r>
    <n v="117"/>
    <d v="2019-03-28T00:00:00"/>
    <x v="1"/>
    <x v="0"/>
    <x v="0"/>
    <s v="B2009"/>
    <n v="46.04"/>
    <x v="0"/>
    <n v="1"/>
    <s v="หงส์อุ้ย หลิว"/>
    <n v="9733513.4764401354"/>
    <n v="1063351.3476440143"/>
    <n v="8670162.1287961211"/>
    <n v="188318.03059939446"/>
  </r>
  <r>
    <n v="118"/>
    <d v="2019-03-17T00:00:00"/>
    <x v="1"/>
    <x v="0"/>
    <x v="0"/>
    <s v="B2109"/>
    <n v="46.04"/>
    <x v="0"/>
    <n v="1"/>
    <s v="คุณณัฐวุฒิ วิบูลพัฒนะวงศ์"/>
    <n v="16630185"/>
    <n v="1752625"/>
    <n v="14877560"/>
    <n v="323144.22241529106"/>
  </r>
  <r>
    <n v="119"/>
    <d v="2019-06-07T00:00:00"/>
    <x v="1"/>
    <x v="0"/>
    <x v="0"/>
    <s v="B2207"/>
    <n v="84.63"/>
    <x v="5"/>
    <n v="1"/>
    <s v="คุณธํญญาพัชณ์ โชคอนันต์นิมิต "/>
    <n v="6524171.3090909095"/>
    <n v="421209"/>
    <n v="6102962.3090909095"/>
    <n v="72113.46223668805"/>
  </r>
  <r>
    <n v="120"/>
    <d v="2019-05-28T00:00:00"/>
    <x v="1"/>
    <x v="0"/>
    <x v="0"/>
    <s v="B2208"/>
    <n v="84.63"/>
    <x v="5"/>
    <n v="1"/>
    <s v="Mr.Davic Ashvin Naidu"/>
    <n v="14271475.102132428"/>
    <n v="950000"/>
    <n v="13321475.102132428"/>
    <n v="157408.42611523607"/>
  </r>
  <r>
    <n v="121"/>
    <d v="2019-03-28T00:00:00"/>
    <x v="1"/>
    <x v="0"/>
    <x v="0"/>
    <s v="B2209"/>
    <n v="46.04"/>
    <x v="0"/>
    <n v="1"/>
    <s v="หงส์อุ้ย หลิว"/>
    <n v="9382670"/>
    <n v="2267259.9999999991"/>
    <n v="7115410.0000000009"/>
    <n v="154548.43614248483"/>
  </r>
  <r>
    <n v="122"/>
    <d v="2019-03-16T00:00:00"/>
    <x v="1"/>
    <x v="0"/>
    <x v="0"/>
    <s v="B2403"/>
    <n v="94.14"/>
    <x v="4"/>
    <n v="1"/>
    <s v="วัฒนพล ผลชีวิน"/>
    <n v="8136442.6666666679"/>
    <n v="2106622.6666666679"/>
    <n v="6029820"/>
    <n v="64051.625239005734"/>
  </r>
  <r>
    <n v="123"/>
    <d v="2019-03-28T00:00:00"/>
    <x v="1"/>
    <x v="0"/>
    <x v="0"/>
    <s v="B2407"/>
    <n v="84.63"/>
    <x v="5"/>
    <n v="1"/>
    <s v="ภัทรพงษ์พันธ์ แม้นเจริญ"/>
    <n v="5267350"/>
    <n v="1061210"/>
    <n v="4206140"/>
    <n v="49700.34266808461"/>
  </r>
  <r>
    <n v="124"/>
    <d v="2019-04-30T00:00:00"/>
    <x v="1"/>
    <x v="0"/>
    <x v="0"/>
    <s v="B2512"/>
    <n v="30.26"/>
    <x v="1"/>
    <n v="1"/>
    <s v="Mr. LI Jianhao Bernard"/>
    <n v="5863347.1111111119"/>
    <n v="1354607.1111111119"/>
    <n v="4508740"/>
    <n v="149000"/>
  </r>
  <r>
    <n v="125"/>
    <d v="2019-10-28T00:00:00"/>
    <x v="1"/>
    <x v="0"/>
    <x v="1"/>
    <s v="B2705"/>
    <n v="47.87"/>
    <x v="0"/>
    <n v="1"/>
    <s v="Mr. Tao Wei"/>
    <n v="14799279.032547694"/>
    <n v="100000"/>
    <n v="14699279.032547694"/>
    <n v="307066.61860346136"/>
  </r>
  <r>
    <n v="126"/>
    <d v="2019-03-13T00:00:00"/>
    <x v="1"/>
    <x v="0"/>
    <x v="0"/>
    <s v="B2709"/>
    <n v="134.11999999999998"/>
    <x v="6"/>
    <n v="1"/>
    <s v="ธิติ คัณธามานนท์"/>
    <n v="7979333.333333334"/>
    <n v="2071833.333333334"/>
    <n v="5907500"/>
    <n v="44046.376379361776"/>
  </r>
  <r>
    <n v="127"/>
    <d v="2019-10-28T00:00:00"/>
    <x v="1"/>
    <x v="0"/>
    <x v="1"/>
    <s v="B2805"/>
    <n v="47.87"/>
    <x v="0"/>
    <n v="1"/>
    <s v="Mr. Tao Wei"/>
    <n v="8193573.333333333"/>
    <n v="2119273.333333333"/>
    <n v="6074300"/>
    <n v="126891.58136620013"/>
  </r>
  <r>
    <n v="128"/>
    <d v="2019-10-28T00:00:00"/>
    <x v="1"/>
    <x v="0"/>
    <x v="1"/>
    <s v="B2905"/>
    <n v="47.87"/>
    <x v="0"/>
    <n v="1"/>
    <s v="Mr. Tao Wei"/>
    <n v="7132630"/>
    <n v="1643928.8888888899"/>
    <n v="5488701.1111111101"/>
    <n v="114658.47317967642"/>
  </r>
  <r>
    <n v="129"/>
    <d v="2019-03-28T00:00:00"/>
    <x v="1"/>
    <x v="0"/>
    <x v="0"/>
    <s v="B2910"/>
    <n v="47.96"/>
    <x v="0"/>
    <n v="1"/>
    <s v="หงส์อุ้ย หลิว"/>
    <n v="8076611.1111111101"/>
    <n v="1744111.1111111101"/>
    <n v="6332500"/>
    <n v="132037.11426188491"/>
  </r>
  <r>
    <n v="130"/>
    <d v="2019-04-30T00:00:00"/>
    <x v="1"/>
    <x v="0"/>
    <x v="0"/>
    <s v="B3001"/>
    <n v="58.290000000000006"/>
    <x v="3"/>
    <n v="1"/>
    <s v="คุณวัฒน์ชัย มงคลศรีสวัสดิ"/>
    <n v="8685210"/>
    <m/>
    <m/>
    <m/>
  </r>
  <r>
    <n v="131"/>
    <d v="2019-04-30T00:00:00"/>
    <x v="1"/>
    <x v="0"/>
    <x v="0"/>
    <s v="B3002"/>
    <n v="56.260000000000005"/>
    <x v="3"/>
    <n v="1"/>
    <s v="คุณวัฒน์ชัย มงคลศรีสวัสดิ"/>
    <n v="8092885.1111111119"/>
    <n v="1746975.111111111"/>
    <n v="6345910.0000000009"/>
    <n v="112796.12513330964"/>
  </r>
  <r>
    <n v="132"/>
    <d v="2019-04-30T00:00:00"/>
    <x v="1"/>
    <x v="0"/>
    <x v="0"/>
    <s v="B3003"/>
    <n v="94.820000000000007"/>
    <x v="4"/>
    <n v="1"/>
    <s v="คุณวัฒน์ชัย มงคลศรีสวัสดิ"/>
    <n v="8235734.666666667"/>
    <n v="1772114.666666667"/>
    <n v="6463620"/>
    <n v="68167.264290234118"/>
  </r>
  <r>
    <n v="133"/>
    <d v="2019-04-30T00:00:00"/>
    <x v="1"/>
    <x v="0"/>
    <x v="0"/>
    <s v="B3005"/>
    <n v="47.87"/>
    <x v="0"/>
    <n v="1"/>
    <s v="คุณวัฒน์ชัย มงคลศรีสวัสดิ"/>
    <n v="6046500"/>
    <n v="2054144.444444445"/>
    <n v="6046500"/>
    <n v="126310.84186337999"/>
  </r>
  <r>
    <n v="134"/>
    <d v="2019-04-30T00:00:00"/>
    <x v="1"/>
    <x v="0"/>
    <x v="0"/>
    <s v="B3010"/>
    <n v="47.96"/>
    <x v="0"/>
    <n v="1"/>
    <s v="คุณวัฒน์ชัย มงคลศรีสวัสดิ"/>
    <n v="7681091.1111111129"/>
    <n v="1961241.1111111119"/>
    <n v="5719850.0000000009"/>
    <m/>
  </r>
  <r>
    <n v="135"/>
    <d v="2019-04-30T00:00:00"/>
    <x v="1"/>
    <x v="0"/>
    <x v="0"/>
    <s v="B3011"/>
    <n v="77.47"/>
    <x v="4"/>
    <n v="1"/>
    <s v="คุณวัฒน์ชัย มงคลศรีสวัสดิ"/>
    <n v="6432330"/>
    <n v="1708209.777777778"/>
    <n v="6432330"/>
    <n v="83029.947076287601"/>
  </r>
  <r>
    <n v="136"/>
    <d v="2019-03-03T00:00:00"/>
    <x v="1"/>
    <x v="0"/>
    <x v="0"/>
    <s v="B3102"/>
    <n v="56.260000000000005"/>
    <x v="3"/>
    <n v="1"/>
    <s v="คุณคมสัน  วุฒิพงศ์"/>
    <n v="8057796.444444444"/>
    <n v="2094656.444444444"/>
    <n v="5963140"/>
    <n v="105992.5346605048"/>
  </r>
  <r>
    <n v="137"/>
    <d v="2019-05-08T00:00:00"/>
    <x v="1"/>
    <x v="0"/>
    <x v="0"/>
    <s v="B3105"/>
    <n v="139.41999999999999"/>
    <x v="6"/>
    <n v="1"/>
    <s v="คุณผลิตโชค อายนบุตร"/>
    <n v="8041728.444444445"/>
    <n v="2091098.444444445"/>
    <n v="5950630"/>
    <n v="42681.322622292355"/>
  </r>
  <r>
    <n v="138"/>
    <d v="2019-04-30T00:00:00"/>
    <x v="1"/>
    <x v="0"/>
    <x v="0"/>
    <s v="B3203"/>
    <n v="94.48"/>
    <x v="4"/>
    <n v="1"/>
    <s v="คุณภูมิพันธ์ บุยญาปะมัย"/>
    <n v="8136351.111111111"/>
    <n v="2112051.111111111"/>
    <n v="6024300"/>
    <n v="63762.70110076206"/>
  </r>
  <r>
    <n v="139"/>
    <d v="2019-04-30T00:00:00"/>
    <x v="1"/>
    <x v="0"/>
    <x v="0"/>
    <s v="B3211"/>
    <n v="77.47"/>
    <x v="4"/>
    <n v="1"/>
    <s v="คุณภูมิพันธ์ บุยญาปะมัย"/>
    <n v="8200211.111111111"/>
    <n v="1718711.111111111"/>
    <n v="6481500"/>
    <n v="83664.644378469093"/>
  </r>
  <r>
    <n v="140"/>
    <d v="2019-03-02T00:00:00"/>
    <x v="1"/>
    <x v="0"/>
    <x v="0"/>
    <s v="B3303"/>
    <n v="94.48"/>
    <x v="4"/>
    <n v="1"/>
    <s v="คุณชลภัค ณรงคนานุกูล"/>
    <n v="8156813.777777778"/>
    <n v="2193673.777777778"/>
    <n v="5963140"/>
    <n v="63115.368331922095"/>
  </r>
  <r>
    <n v="141"/>
    <d v="2019-03-25T00:00:00"/>
    <x v="1"/>
    <x v="0"/>
    <x v="0"/>
    <s v="B3305"/>
    <n v="90.21"/>
    <x v="5"/>
    <n v="1"/>
    <s v="คุณศานติจักร์  จามิกร "/>
    <n v="8514429.777777778"/>
    <n v="1183209.777777778"/>
    <n v="7331220"/>
    <n v="81268.373794479558"/>
  </r>
  <r>
    <n v="142"/>
    <d v="2019-03-25T00:00:00"/>
    <x v="1"/>
    <x v="0"/>
    <x v="0"/>
    <s v="B3310"/>
    <n v="90.12"/>
    <x v="5"/>
    <n v="1"/>
    <s v="วิสุทธิ์ สุขสมแดน"/>
    <n v="8351277.777777778"/>
    <n v="1168777.777777778"/>
    <n v="7182500"/>
    <n v="79699.289835774514"/>
  </r>
  <r>
    <n v="143"/>
    <d v="2019-03-10T00:00:00"/>
    <x v="1"/>
    <x v="0"/>
    <x v="0"/>
    <s v="B3403"/>
    <n v="94.5"/>
    <x v="4"/>
    <n v="1"/>
    <s v="คุณวรรณภา พลขอนแก่น"/>
    <n v="6087755.4545454541"/>
    <n v="1346632.6500000004"/>
    <n v="4741122.8045454537"/>
    <m/>
  </r>
  <r>
    <n v="144"/>
    <d v="2019-07-25T00:00:00"/>
    <x v="1"/>
    <x v="0"/>
    <x v="0"/>
    <s v="B3504"/>
    <n v="138.94999999999999"/>
    <x v="6"/>
    <n v="1"/>
    <s v="คุณพีรณัฐ รุจนวงศ์"/>
    <n v="6211542.7272727275"/>
    <n v="0"/>
    <n v="6211542.7272727275"/>
    <m/>
  </r>
  <r>
    <n v="145"/>
    <d v="2019-07-25T00:00:00"/>
    <x v="1"/>
    <x v="0"/>
    <x v="0"/>
    <s v="B3511"/>
    <n v="139.06"/>
    <x v="6"/>
    <n v="1"/>
    <s v="คุณพีรณัฐ รุจนวงศ์"/>
    <n v="6283309.7979797982"/>
    <n v="0"/>
    <n v="6283309.7979797982"/>
    <m/>
  </r>
  <r>
    <n v="146"/>
    <d v="2019-04-30T00:00:00"/>
    <x v="1"/>
    <x v="0"/>
    <x v="0"/>
    <s v="B3512"/>
    <n v="30.26"/>
    <x v="1"/>
    <n v="1"/>
    <s v="คุณภูมิพันธ์ บุยญาปะมัย"/>
    <n v="6857446.3636363633"/>
    <n v="1399723.38"/>
    <n v="5457722.9836363634"/>
    <m/>
  </r>
  <r>
    <n v="147"/>
    <d v="2019-04-22T00:00:00"/>
    <x v="1"/>
    <x v="0"/>
    <x v="0"/>
    <s v="B3704"/>
    <n v="89.83"/>
    <x v="5"/>
    <n v="1"/>
    <s v="วิสุทธิ์ สุขสมแดน"/>
    <n v="8245887.0618270617"/>
    <n v="0"/>
    <n v="8245887.0618270617"/>
    <m/>
  </r>
  <r>
    <n v="148"/>
    <d v="2019-04-22T00:00:00"/>
    <x v="1"/>
    <x v="0"/>
    <x v="0"/>
    <s v="B3711"/>
    <n v="89.64"/>
    <x v="5"/>
    <n v="1"/>
    <s v="พงศ์เทพ วชิรรุ่งเรือง"/>
    <n v="19702171"/>
    <m/>
    <n v="18432062.449999999"/>
    <m/>
  </r>
  <r>
    <n v="149"/>
    <d v="2019-04-30T00:00:00"/>
    <x v="1"/>
    <x v="0"/>
    <x v="0"/>
    <s v="B3801"/>
    <n v="58.290000000000006"/>
    <x v="3"/>
    <n v="1"/>
    <s v="คุณภูมิพันธ์ บุยญาปะมัย"/>
    <n v="8996538"/>
    <m/>
    <n v="8356711.0999999996"/>
    <m/>
  </r>
  <r>
    <n v="150"/>
    <d v="2019-04-30T00:00:00"/>
    <x v="1"/>
    <x v="0"/>
    <x v="0"/>
    <s v="B3802"/>
    <n v="56.260000000000005"/>
    <x v="3"/>
    <n v="1"/>
    <s v="คุณภูมิพันธ์ บุยญาปะมัย"/>
    <n v="19132264.848484848"/>
    <m/>
    <n v="19132264.848484848"/>
    <m/>
  </r>
  <r>
    <n v="151"/>
    <d v="2019-04-30T00:00:00"/>
    <x v="1"/>
    <x v="0"/>
    <x v="0"/>
    <s v="B3803"/>
    <n v="47.42"/>
    <x v="0"/>
    <n v="1"/>
    <s v="คุณภูมิพันธ์ บุยญาปะมัย"/>
    <n v="39780090.098790094"/>
    <m/>
    <n v="39780090.098790094"/>
    <m/>
  </r>
  <r>
    <n v="152"/>
    <d v="2019-03-27T00:00:00"/>
    <x v="1"/>
    <x v="0"/>
    <x v="0"/>
    <s v="B3901"/>
    <n v="197.6"/>
    <x v="7"/>
    <n v="1"/>
    <s v="Mr.Tomohiko Shimizu"/>
    <n v="39755301.227661215"/>
    <m/>
    <n v="39755301.227661215"/>
    <m/>
  </r>
  <r>
    <n v="153"/>
    <d v="2019-04-08T00:00:00"/>
    <x v="1"/>
    <x v="0"/>
    <x v="0"/>
    <s v="B4002"/>
    <n v="56.85"/>
    <x v="3"/>
    <n v="1"/>
    <s v="วรรณภา พลขอนแก่น"/>
    <n v="5932608.888888889"/>
    <n v="818668.88888888899"/>
    <n v="5113940"/>
    <m/>
  </r>
  <r>
    <n v="154"/>
    <d v="2019-03-10T00:00:00"/>
    <x v="1"/>
    <x v="0"/>
    <x v="0"/>
    <s v="B4102"/>
    <n v="182.86"/>
    <x v="7"/>
    <n v="1"/>
    <s v="คุณปาลินรดา  รอดบางยาง"/>
    <n v="8573757.777777778"/>
    <n v="1188457.7777777771"/>
    <n v="7385300.0000000009"/>
    <n v="40387.728316745051"/>
  </r>
  <r>
    <n v="155"/>
    <d v="2019-03-27T00:00:00"/>
    <x v="1"/>
    <x v="0"/>
    <x v="0"/>
    <s v="B4202"/>
    <n v="164.82"/>
    <x v="7"/>
    <n v="1"/>
    <s v="ธนพล เจิมประไพ"/>
    <n v="8236375.555555556"/>
    <n v="1725075.555555556"/>
    <n v="6511300"/>
    <n v="39505.521174614732"/>
  </r>
  <r>
    <n v="156"/>
    <d v="2019-12-15T00:00:00"/>
    <x v="1"/>
    <x v="0"/>
    <x v="1"/>
    <s v="B0902"/>
    <n v="55.46"/>
    <x v="3"/>
    <n v="1"/>
    <s v="Mena(รอเอกสาร)"/>
    <n v="13202214.761984484"/>
    <n v="2165674.7619844843"/>
    <n v="11036540"/>
    <m/>
  </r>
  <r>
    <m/>
    <m/>
    <x v="1"/>
    <x v="1"/>
    <x v="1"/>
    <s v="B0307"/>
    <n v="43.7"/>
    <x v="0"/>
    <n v="1"/>
    <m/>
    <n v="1909539976.7020721"/>
    <n v="179489247.07265884"/>
    <n v="1878481495.3840806"/>
    <m/>
  </r>
  <r>
    <m/>
    <m/>
    <x v="1"/>
    <x v="1"/>
    <x v="1"/>
    <s v="B0308"/>
    <n v="43.7"/>
    <x v="0"/>
    <n v="1"/>
    <m/>
    <m/>
    <m/>
    <m/>
    <m/>
  </r>
  <r>
    <m/>
    <m/>
    <x v="1"/>
    <x v="1"/>
    <x v="1"/>
    <s v="B0403"/>
    <n v="43.5"/>
    <x v="0"/>
    <n v="1"/>
    <m/>
    <m/>
    <m/>
    <m/>
    <m/>
  </r>
  <r>
    <m/>
    <m/>
    <x v="1"/>
    <x v="1"/>
    <x v="1"/>
    <s v="B0404"/>
    <n v="41.150000000000006"/>
    <x v="0"/>
    <n v="1"/>
    <m/>
    <m/>
    <m/>
    <m/>
    <m/>
  </r>
  <r>
    <m/>
    <m/>
    <x v="1"/>
    <x v="1"/>
    <x v="1"/>
    <s v="B0405"/>
    <n v="43.26"/>
    <x v="0"/>
    <n v="1"/>
    <m/>
    <m/>
    <m/>
    <m/>
    <m/>
  </r>
  <r>
    <m/>
    <m/>
    <x v="1"/>
    <x v="1"/>
    <x v="1"/>
    <s v="B0406"/>
    <n v="43.17"/>
    <x v="0"/>
    <n v="1"/>
    <m/>
    <m/>
    <m/>
    <m/>
    <m/>
  </r>
  <r>
    <m/>
    <m/>
    <x v="1"/>
    <x v="1"/>
    <x v="1"/>
    <s v="B0407"/>
    <n v="43.7"/>
    <x v="0"/>
    <n v="1"/>
    <m/>
    <m/>
    <m/>
    <m/>
    <m/>
  </r>
  <r>
    <m/>
    <m/>
    <x v="1"/>
    <x v="1"/>
    <x v="1"/>
    <s v="B0408"/>
    <n v="43.7"/>
    <x v="0"/>
    <n v="1"/>
    <m/>
    <m/>
    <m/>
    <m/>
    <m/>
  </r>
  <r>
    <m/>
    <m/>
    <x v="1"/>
    <x v="1"/>
    <x v="1"/>
    <s v="B0503"/>
    <n v="43.5"/>
    <x v="0"/>
    <n v="1"/>
    <m/>
    <m/>
    <m/>
    <m/>
    <m/>
  </r>
  <r>
    <m/>
    <m/>
    <x v="1"/>
    <x v="1"/>
    <x v="1"/>
    <s v="B0504"/>
    <n v="41.150000000000006"/>
    <x v="0"/>
    <n v="1"/>
    <m/>
    <m/>
    <m/>
    <m/>
    <m/>
  </r>
  <r>
    <m/>
    <m/>
    <x v="1"/>
    <x v="1"/>
    <x v="1"/>
    <s v="B0506"/>
    <n v="43.17"/>
    <x v="0"/>
    <n v="1"/>
    <m/>
    <m/>
    <m/>
    <m/>
    <m/>
  </r>
  <r>
    <m/>
    <m/>
    <x v="1"/>
    <x v="1"/>
    <x v="1"/>
    <s v="B0606"/>
    <n v="43.17"/>
    <x v="0"/>
    <n v="1"/>
    <m/>
    <m/>
    <m/>
    <m/>
    <m/>
  </r>
  <r>
    <m/>
    <m/>
    <x v="1"/>
    <x v="1"/>
    <x v="1"/>
    <s v="B0607"/>
    <n v="43.7"/>
    <x v="0"/>
    <n v="1"/>
    <m/>
    <m/>
    <m/>
    <m/>
    <m/>
  </r>
  <r>
    <m/>
    <m/>
    <x v="1"/>
    <x v="1"/>
    <x v="1"/>
    <s v="B0608"/>
    <n v="43.7"/>
    <x v="0"/>
    <n v="1"/>
    <m/>
    <m/>
    <m/>
    <m/>
    <m/>
  </r>
  <r>
    <m/>
    <m/>
    <x v="1"/>
    <x v="1"/>
    <x v="1"/>
    <s v="B0611"/>
    <n v="43.38"/>
    <x v="0"/>
    <n v="1"/>
    <m/>
    <m/>
    <m/>
    <s v="s"/>
    <m/>
  </r>
  <r>
    <m/>
    <m/>
    <x v="1"/>
    <x v="1"/>
    <x v="1"/>
    <s v="B0703"/>
    <n v="46.82"/>
    <x v="0"/>
    <n v="1"/>
    <m/>
    <m/>
    <m/>
    <m/>
    <m/>
  </r>
  <r>
    <m/>
    <m/>
    <x v="1"/>
    <x v="1"/>
    <x v="1"/>
    <s v="B0704"/>
    <n v="46.7"/>
    <x v="0"/>
    <n v="1"/>
    <m/>
    <m/>
    <m/>
    <m/>
    <m/>
  </r>
  <r>
    <m/>
    <m/>
    <x v="1"/>
    <x v="1"/>
    <x v="1"/>
    <s v="B0705"/>
    <n v="47.02"/>
    <x v="0"/>
    <n v="1"/>
    <m/>
    <m/>
    <m/>
    <m/>
    <m/>
  </r>
  <r>
    <m/>
    <m/>
    <x v="1"/>
    <x v="1"/>
    <x v="1"/>
    <s v="B0706"/>
    <n v="46.84"/>
    <x v="0"/>
    <n v="1"/>
    <m/>
    <m/>
    <m/>
    <m/>
    <m/>
  </r>
  <r>
    <m/>
    <m/>
    <x v="1"/>
    <x v="1"/>
    <x v="1"/>
    <s v="B0707"/>
    <n v="47.220000000000006"/>
    <x v="3"/>
    <n v="1"/>
    <m/>
    <m/>
    <m/>
    <m/>
    <m/>
  </r>
  <r>
    <m/>
    <m/>
    <x v="1"/>
    <x v="1"/>
    <x v="1"/>
    <s v="B0708"/>
    <n v="47.220000000000006"/>
    <x v="3"/>
    <n v="1"/>
    <m/>
    <m/>
    <m/>
    <m/>
    <m/>
  </r>
  <r>
    <m/>
    <m/>
    <x v="1"/>
    <x v="1"/>
    <x v="1"/>
    <s v="B0710"/>
    <n v="46.09"/>
    <x v="0"/>
    <n v="1"/>
    <m/>
    <m/>
    <m/>
    <m/>
    <m/>
  </r>
  <r>
    <m/>
    <m/>
    <x v="1"/>
    <x v="1"/>
    <x v="1"/>
    <s v="B0711"/>
    <n v="46.82"/>
    <x v="0"/>
    <n v="1"/>
    <m/>
    <m/>
    <m/>
    <m/>
    <m/>
  </r>
  <r>
    <m/>
    <m/>
    <x v="1"/>
    <x v="1"/>
    <x v="1"/>
    <s v="B0801"/>
    <n v="57.830000000000005"/>
    <x v="3"/>
    <n v="1"/>
    <m/>
    <m/>
    <m/>
    <m/>
    <m/>
  </r>
  <r>
    <m/>
    <m/>
    <x v="1"/>
    <x v="1"/>
    <x v="1"/>
    <s v="B0802"/>
    <n v="55.46"/>
    <x v="3"/>
    <n v="1"/>
    <m/>
    <m/>
    <m/>
    <m/>
    <m/>
  </r>
  <r>
    <m/>
    <m/>
    <x v="1"/>
    <x v="1"/>
    <x v="1"/>
    <s v="B0803"/>
    <n v="46.82"/>
    <x v="0"/>
    <n v="1"/>
    <m/>
    <m/>
    <m/>
    <m/>
    <m/>
  </r>
  <r>
    <m/>
    <m/>
    <x v="1"/>
    <x v="1"/>
    <x v="1"/>
    <s v="B0804"/>
    <n v="46.7"/>
    <x v="0"/>
    <n v="1"/>
    <m/>
    <m/>
    <m/>
    <m/>
    <m/>
  </r>
  <r>
    <m/>
    <m/>
    <x v="1"/>
    <x v="1"/>
    <x v="1"/>
    <s v="B0805"/>
    <n v="47.02"/>
    <x v="0"/>
    <n v="1"/>
    <m/>
    <m/>
    <m/>
    <m/>
    <m/>
  </r>
  <r>
    <m/>
    <m/>
    <x v="1"/>
    <x v="1"/>
    <x v="1"/>
    <s v="B0806"/>
    <n v="46.84"/>
    <x v="0"/>
    <n v="1"/>
    <m/>
    <m/>
    <m/>
    <m/>
    <m/>
  </r>
  <r>
    <m/>
    <m/>
    <x v="1"/>
    <x v="1"/>
    <x v="1"/>
    <s v="B0807"/>
    <n v="84.63"/>
    <x v="5"/>
    <n v="1"/>
    <m/>
    <m/>
    <m/>
    <m/>
    <m/>
  </r>
  <r>
    <m/>
    <m/>
    <x v="1"/>
    <x v="1"/>
    <x v="1"/>
    <s v="B0810"/>
    <n v="46.09"/>
    <x v="0"/>
    <n v="1"/>
    <m/>
    <m/>
    <m/>
    <m/>
    <m/>
  </r>
  <r>
    <m/>
    <m/>
    <x v="1"/>
    <x v="1"/>
    <x v="1"/>
    <s v="B0811"/>
    <n v="46.82"/>
    <x v="0"/>
    <n v="1"/>
    <m/>
    <m/>
    <m/>
    <m/>
    <m/>
  </r>
  <r>
    <m/>
    <m/>
    <x v="1"/>
    <x v="1"/>
    <x v="1"/>
    <s v="B0812"/>
    <n v="30.26"/>
    <x v="1"/>
    <n v="1"/>
    <m/>
    <m/>
    <m/>
    <m/>
    <m/>
  </r>
  <r>
    <m/>
    <m/>
    <x v="1"/>
    <x v="1"/>
    <x v="0"/>
    <s v="B0901"/>
    <n v="57.830000000000005"/>
    <x v="3"/>
    <n v="1"/>
    <m/>
    <m/>
    <m/>
    <m/>
    <m/>
  </r>
  <r>
    <m/>
    <m/>
    <x v="1"/>
    <x v="1"/>
    <x v="1"/>
    <s v="B0903"/>
    <n v="46.82"/>
    <x v="0"/>
    <n v="1"/>
    <m/>
    <m/>
    <m/>
    <m/>
    <m/>
  </r>
  <r>
    <m/>
    <m/>
    <x v="1"/>
    <x v="1"/>
    <x v="1"/>
    <s v="B0904"/>
    <n v="46.7"/>
    <x v="0"/>
    <n v="1"/>
    <m/>
    <m/>
    <m/>
    <m/>
    <m/>
  </r>
  <r>
    <m/>
    <m/>
    <x v="1"/>
    <x v="1"/>
    <x v="1"/>
    <s v="B0905"/>
    <n v="47.02"/>
    <x v="0"/>
    <n v="1"/>
    <m/>
    <m/>
    <m/>
    <m/>
    <m/>
  </r>
  <r>
    <m/>
    <m/>
    <x v="1"/>
    <x v="1"/>
    <x v="1"/>
    <s v="B0906"/>
    <n v="46.84"/>
    <x v="0"/>
    <n v="1"/>
    <m/>
    <m/>
    <m/>
    <m/>
    <m/>
  </r>
  <r>
    <m/>
    <m/>
    <x v="1"/>
    <x v="1"/>
    <x v="1"/>
    <s v="B0910"/>
    <n v="46.09"/>
    <x v="0"/>
    <n v="1"/>
    <m/>
    <m/>
    <m/>
    <m/>
    <m/>
  </r>
  <r>
    <m/>
    <m/>
    <x v="1"/>
    <x v="1"/>
    <x v="1"/>
    <s v="B0911"/>
    <n v="46.82"/>
    <x v="0"/>
    <n v="1"/>
    <m/>
    <m/>
    <m/>
    <m/>
    <m/>
  </r>
  <r>
    <m/>
    <m/>
    <x v="1"/>
    <x v="1"/>
    <x v="1"/>
    <s v="B1002"/>
    <n v="55.46"/>
    <x v="3"/>
    <n v="1"/>
    <m/>
    <m/>
    <m/>
    <m/>
    <m/>
  </r>
  <r>
    <m/>
    <m/>
    <x v="1"/>
    <x v="1"/>
    <x v="1"/>
    <s v="B1003"/>
    <n v="46.82"/>
    <x v="0"/>
    <n v="1"/>
    <m/>
    <m/>
    <m/>
    <m/>
    <m/>
  </r>
  <r>
    <m/>
    <m/>
    <x v="1"/>
    <x v="1"/>
    <x v="1"/>
    <s v="B1004"/>
    <n v="46.7"/>
    <x v="0"/>
    <n v="1"/>
    <m/>
    <m/>
    <m/>
    <m/>
    <m/>
  </r>
  <r>
    <m/>
    <m/>
    <x v="1"/>
    <x v="1"/>
    <x v="1"/>
    <s v="B1005"/>
    <n v="47.02"/>
    <x v="0"/>
    <n v="1"/>
    <m/>
    <m/>
    <m/>
    <m/>
    <m/>
  </r>
  <r>
    <m/>
    <m/>
    <x v="1"/>
    <x v="1"/>
    <x v="1"/>
    <s v="B1006"/>
    <n v="46.84"/>
    <x v="0"/>
    <n v="1"/>
    <m/>
    <m/>
    <m/>
    <m/>
    <m/>
  </r>
  <r>
    <m/>
    <m/>
    <x v="1"/>
    <x v="1"/>
    <x v="1"/>
    <s v="B1007"/>
    <n v="84.63"/>
    <x v="5"/>
    <n v="1"/>
    <m/>
    <m/>
    <m/>
    <m/>
    <m/>
  </r>
  <r>
    <m/>
    <m/>
    <x v="1"/>
    <x v="1"/>
    <x v="1"/>
    <s v="B1009"/>
    <n v="46.04"/>
    <x v="0"/>
    <n v="1"/>
    <m/>
    <m/>
    <m/>
    <m/>
    <m/>
  </r>
  <r>
    <m/>
    <m/>
    <x v="1"/>
    <x v="1"/>
    <x v="1"/>
    <s v="B1010"/>
    <n v="46.09"/>
    <x v="0"/>
    <n v="1"/>
    <m/>
    <m/>
    <m/>
    <m/>
    <m/>
  </r>
  <r>
    <m/>
    <m/>
    <x v="1"/>
    <x v="1"/>
    <x v="1"/>
    <s v="B1011"/>
    <n v="46.82"/>
    <x v="0"/>
    <n v="1"/>
    <m/>
    <m/>
    <m/>
    <m/>
    <m/>
  </r>
  <r>
    <m/>
    <m/>
    <x v="1"/>
    <x v="1"/>
    <x v="1"/>
    <s v="B1012"/>
    <n v="30.26"/>
    <x v="1"/>
    <n v="1"/>
    <m/>
    <m/>
    <m/>
    <m/>
    <m/>
  </r>
  <r>
    <m/>
    <m/>
    <x v="1"/>
    <x v="1"/>
    <x v="0"/>
    <s v="B1102"/>
    <n v="55.46"/>
    <x v="3"/>
    <n v="1"/>
    <m/>
    <m/>
    <m/>
    <m/>
    <m/>
  </r>
  <r>
    <m/>
    <m/>
    <x v="1"/>
    <x v="1"/>
    <x v="1"/>
    <s v="B1103"/>
    <n v="46.82"/>
    <x v="0"/>
    <n v="1"/>
    <m/>
    <m/>
    <m/>
    <m/>
    <m/>
  </r>
  <r>
    <m/>
    <m/>
    <x v="1"/>
    <x v="1"/>
    <x v="1"/>
    <s v="B1104"/>
    <n v="46.7"/>
    <x v="0"/>
    <n v="1"/>
    <m/>
    <m/>
    <m/>
    <m/>
    <m/>
  </r>
  <r>
    <m/>
    <m/>
    <x v="1"/>
    <x v="1"/>
    <x v="1"/>
    <s v="B1105"/>
    <n v="47.02"/>
    <x v="0"/>
    <n v="1"/>
    <m/>
    <m/>
    <m/>
    <m/>
    <m/>
  </r>
  <r>
    <m/>
    <m/>
    <x v="1"/>
    <x v="1"/>
    <x v="1"/>
    <s v="B1106"/>
    <n v="46.84"/>
    <x v="0"/>
    <n v="1"/>
    <m/>
    <m/>
    <m/>
    <m/>
    <m/>
  </r>
  <r>
    <m/>
    <m/>
    <x v="1"/>
    <x v="1"/>
    <x v="1"/>
    <s v="B1109"/>
    <n v="46.04"/>
    <x v="0"/>
    <n v="1"/>
    <m/>
    <m/>
    <m/>
    <m/>
    <m/>
  </r>
  <r>
    <m/>
    <m/>
    <x v="1"/>
    <x v="1"/>
    <x v="1"/>
    <s v="B1110"/>
    <n v="46.09"/>
    <x v="0"/>
    <n v="1"/>
    <m/>
    <m/>
    <m/>
    <m/>
    <m/>
  </r>
  <r>
    <m/>
    <m/>
    <x v="1"/>
    <x v="1"/>
    <x v="1"/>
    <s v="B1111"/>
    <n v="46.82"/>
    <x v="0"/>
    <n v="1"/>
    <m/>
    <m/>
    <m/>
    <m/>
    <m/>
  </r>
  <r>
    <m/>
    <m/>
    <x v="1"/>
    <x v="1"/>
    <x v="1"/>
    <s v="B1112"/>
    <n v="30.26"/>
    <x v="1"/>
    <n v="1"/>
    <m/>
    <m/>
    <m/>
    <m/>
    <m/>
  </r>
  <r>
    <m/>
    <m/>
    <x v="1"/>
    <x v="1"/>
    <x v="1"/>
    <s v="B1203"/>
    <n v="46.82"/>
    <x v="0"/>
    <n v="1"/>
    <m/>
    <m/>
    <m/>
    <m/>
    <m/>
  </r>
  <r>
    <m/>
    <m/>
    <x v="1"/>
    <x v="1"/>
    <x v="1"/>
    <s v="B1204"/>
    <n v="46.7"/>
    <x v="0"/>
    <n v="1"/>
    <m/>
    <m/>
    <m/>
    <m/>
    <m/>
  </r>
  <r>
    <m/>
    <m/>
    <x v="1"/>
    <x v="1"/>
    <x v="1"/>
    <s v="B1205"/>
    <n v="47.02"/>
    <x v="0"/>
    <n v="1"/>
    <m/>
    <m/>
    <m/>
    <m/>
    <m/>
  </r>
  <r>
    <m/>
    <m/>
    <x v="1"/>
    <x v="1"/>
    <x v="1"/>
    <s v="B1206"/>
    <n v="46.84"/>
    <x v="0"/>
    <n v="1"/>
    <m/>
    <m/>
    <m/>
    <m/>
    <m/>
  </r>
  <r>
    <m/>
    <m/>
    <x v="1"/>
    <x v="1"/>
    <x v="1"/>
    <s v="B1207"/>
    <n v="84.63"/>
    <x v="5"/>
    <n v="1"/>
    <m/>
    <m/>
    <m/>
    <m/>
    <m/>
  </r>
  <r>
    <m/>
    <m/>
    <x v="1"/>
    <x v="1"/>
    <x v="1"/>
    <s v="B1208"/>
    <n v="84.63"/>
    <x v="5"/>
    <n v="1"/>
    <m/>
    <m/>
    <m/>
    <m/>
    <m/>
  </r>
  <r>
    <m/>
    <m/>
    <x v="1"/>
    <x v="1"/>
    <x v="1"/>
    <s v="B1209"/>
    <n v="46.04"/>
    <x v="0"/>
    <n v="1"/>
    <m/>
    <m/>
    <m/>
    <m/>
    <m/>
  </r>
  <r>
    <m/>
    <m/>
    <x v="1"/>
    <x v="1"/>
    <x v="1"/>
    <s v="B1210"/>
    <n v="46.09"/>
    <x v="0"/>
    <n v="1"/>
    <m/>
    <m/>
    <m/>
    <m/>
    <m/>
  </r>
  <r>
    <m/>
    <m/>
    <x v="1"/>
    <x v="1"/>
    <x v="1"/>
    <s v="B1211"/>
    <n v="46.82"/>
    <x v="0"/>
    <n v="1"/>
    <m/>
    <m/>
    <m/>
    <m/>
    <m/>
  </r>
  <r>
    <m/>
    <m/>
    <x v="1"/>
    <x v="1"/>
    <x v="0"/>
    <s v="B12A02"/>
    <n v="55.46"/>
    <x v="3"/>
    <n v="1"/>
    <m/>
    <m/>
    <m/>
    <m/>
    <m/>
  </r>
  <r>
    <m/>
    <m/>
    <x v="1"/>
    <x v="1"/>
    <x v="1"/>
    <s v="B12A03"/>
    <n v="46.82"/>
    <x v="0"/>
    <n v="1"/>
    <m/>
    <m/>
    <m/>
    <m/>
    <m/>
  </r>
  <r>
    <m/>
    <m/>
    <x v="1"/>
    <x v="1"/>
    <x v="1"/>
    <s v="B12A04"/>
    <n v="46.7"/>
    <x v="0"/>
    <n v="1"/>
    <m/>
    <m/>
    <m/>
    <m/>
    <m/>
  </r>
  <r>
    <m/>
    <m/>
    <x v="1"/>
    <x v="1"/>
    <x v="1"/>
    <s v="B12A05"/>
    <n v="47.02"/>
    <x v="0"/>
    <n v="1"/>
    <m/>
    <m/>
    <m/>
    <m/>
    <m/>
  </r>
  <r>
    <m/>
    <m/>
    <x v="1"/>
    <x v="1"/>
    <x v="1"/>
    <s v="B12A06"/>
    <n v="46.84"/>
    <x v="0"/>
    <n v="1"/>
    <m/>
    <m/>
    <m/>
    <m/>
    <m/>
  </r>
  <r>
    <m/>
    <m/>
    <x v="1"/>
    <x v="1"/>
    <x v="1"/>
    <s v="B12A09"/>
    <n v="46.04"/>
    <x v="0"/>
    <n v="1"/>
    <m/>
    <m/>
    <m/>
    <m/>
    <m/>
  </r>
  <r>
    <m/>
    <m/>
    <x v="1"/>
    <x v="1"/>
    <x v="1"/>
    <s v="B12A10"/>
    <n v="46.09"/>
    <x v="0"/>
    <n v="1"/>
    <m/>
    <m/>
    <m/>
    <m/>
    <m/>
  </r>
  <r>
    <m/>
    <m/>
    <x v="1"/>
    <x v="1"/>
    <x v="1"/>
    <s v="B12A11"/>
    <n v="46.82"/>
    <x v="0"/>
    <n v="1"/>
    <m/>
    <m/>
    <m/>
    <m/>
    <m/>
  </r>
  <r>
    <m/>
    <m/>
    <x v="1"/>
    <x v="1"/>
    <x v="1"/>
    <s v="B12A12"/>
    <n v="30.26"/>
    <x v="1"/>
    <n v="1"/>
    <m/>
    <m/>
    <m/>
    <m/>
    <m/>
  </r>
  <r>
    <m/>
    <m/>
    <x v="1"/>
    <x v="1"/>
    <x v="1"/>
    <s v="B1403"/>
    <n v="46.82"/>
    <x v="0"/>
    <n v="1"/>
    <m/>
    <m/>
    <m/>
    <m/>
    <m/>
  </r>
  <r>
    <m/>
    <m/>
    <x v="1"/>
    <x v="1"/>
    <x v="1"/>
    <s v="B1404"/>
    <n v="46.7"/>
    <x v="0"/>
    <n v="1"/>
    <m/>
    <m/>
    <m/>
    <m/>
    <m/>
  </r>
  <r>
    <m/>
    <m/>
    <x v="1"/>
    <x v="1"/>
    <x v="1"/>
    <s v="B1405"/>
    <n v="47.02"/>
    <x v="0"/>
    <n v="1"/>
    <m/>
    <m/>
    <m/>
    <m/>
    <m/>
  </r>
  <r>
    <m/>
    <m/>
    <x v="1"/>
    <x v="1"/>
    <x v="1"/>
    <s v="B1406"/>
    <n v="46.84"/>
    <x v="0"/>
    <n v="1"/>
    <m/>
    <m/>
    <m/>
    <m/>
    <m/>
  </r>
  <r>
    <m/>
    <m/>
    <x v="1"/>
    <x v="1"/>
    <x v="1"/>
    <s v="B1408"/>
    <n v="84.63"/>
    <x v="5"/>
    <n v="1"/>
    <m/>
    <m/>
    <m/>
    <m/>
    <m/>
  </r>
  <r>
    <m/>
    <m/>
    <x v="1"/>
    <x v="1"/>
    <x v="1"/>
    <s v="B1409"/>
    <n v="46.04"/>
    <x v="0"/>
    <n v="1"/>
    <m/>
    <m/>
    <m/>
    <m/>
    <m/>
  </r>
  <r>
    <m/>
    <m/>
    <x v="1"/>
    <x v="1"/>
    <x v="1"/>
    <s v="B1410"/>
    <n v="46.09"/>
    <x v="0"/>
    <n v="1"/>
    <m/>
    <m/>
    <m/>
    <m/>
    <m/>
  </r>
  <r>
    <m/>
    <m/>
    <x v="1"/>
    <x v="1"/>
    <x v="1"/>
    <s v="B1411"/>
    <n v="46.82"/>
    <x v="0"/>
    <n v="1"/>
    <m/>
    <m/>
    <m/>
    <m/>
    <m/>
  </r>
  <r>
    <m/>
    <m/>
    <x v="1"/>
    <x v="1"/>
    <x v="1"/>
    <s v="B1412"/>
    <n v="30.26"/>
    <x v="1"/>
    <n v="1"/>
    <m/>
    <m/>
    <m/>
    <m/>
    <m/>
  </r>
  <r>
    <m/>
    <m/>
    <x v="1"/>
    <x v="1"/>
    <x v="1"/>
    <s v="B1502"/>
    <n v="55.46"/>
    <x v="3"/>
    <n v="1"/>
    <m/>
    <m/>
    <m/>
    <m/>
    <m/>
  </r>
  <r>
    <m/>
    <m/>
    <x v="1"/>
    <x v="1"/>
    <x v="1"/>
    <s v="B1503"/>
    <n v="94.14"/>
    <x v="4"/>
    <n v="1"/>
    <m/>
    <m/>
    <m/>
    <m/>
    <m/>
  </r>
  <r>
    <m/>
    <m/>
    <x v="1"/>
    <x v="1"/>
    <x v="1"/>
    <s v="B1505"/>
    <n v="94.26"/>
    <x v="4"/>
    <n v="1"/>
    <m/>
    <m/>
    <m/>
    <m/>
    <m/>
  </r>
  <r>
    <m/>
    <m/>
    <x v="1"/>
    <x v="1"/>
    <x v="1"/>
    <s v="B1509"/>
    <n v="46.04"/>
    <x v="0"/>
    <n v="1"/>
    <m/>
    <m/>
    <m/>
    <m/>
    <m/>
  </r>
  <r>
    <m/>
    <m/>
    <x v="1"/>
    <x v="1"/>
    <x v="1"/>
    <s v="B1510"/>
    <n v="93.9"/>
    <x v="4"/>
    <n v="1"/>
    <m/>
    <m/>
    <m/>
    <m/>
    <m/>
  </r>
  <r>
    <m/>
    <m/>
    <x v="1"/>
    <x v="1"/>
    <x v="1"/>
    <s v="B1512"/>
    <n v="30.26"/>
    <x v="1"/>
    <n v="1"/>
    <m/>
    <m/>
    <m/>
    <m/>
    <m/>
  </r>
  <r>
    <m/>
    <m/>
    <x v="1"/>
    <x v="1"/>
    <x v="1"/>
    <s v="B1601"/>
    <n v="57.830000000000005"/>
    <x v="3"/>
    <n v="1"/>
    <m/>
    <m/>
    <m/>
    <m/>
    <m/>
  </r>
  <r>
    <m/>
    <m/>
    <x v="1"/>
    <x v="1"/>
    <x v="1"/>
    <s v="B1602"/>
    <n v="55.46"/>
    <x v="3"/>
    <n v="1"/>
    <m/>
    <m/>
    <m/>
    <m/>
    <m/>
  </r>
  <r>
    <m/>
    <m/>
    <x v="1"/>
    <x v="1"/>
    <x v="1"/>
    <s v="B1603"/>
    <n v="94.14"/>
    <x v="4"/>
    <n v="1"/>
    <m/>
    <m/>
    <m/>
    <m/>
    <m/>
  </r>
  <r>
    <m/>
    <m/>
    <x v="1"/>
    <x v="1"/>
    <x v="1"/>
    <s v="B1607"/>
    <n v="84.63"/>
    <x v="5"/>
    <n v="1"/>
    <m/>
    <m/>
    <m/>
    <m/>
    <m/>
  </r>
  <r>
    <m/>
    <m/>
    <x v="1"/>
    <x v="1"/>
    <x v="1"/>
    <s v="B1609"/>
    <n v="46.04"/>
    <x v="0"/>
    <n v="1"/>
    <m/>
    <m/>
    <m/>
    <m/>
    <m/>
  </r>
  <r>
    <m/>
    <m/>
    <x v="1"/>
    <x v="1"/>
    <x v="1"/>
    <s v="B1610"/>
    <n v="93.9"/>
    <x v="4"/>
    <n v="1"/>
    <m/>
    <m/>
    <m/>
    <m/>
    <m/>
  </r>
  <r>
    <m/>
    <m/>
    <x v="1"/>
    <x v="1"/>
    <x v="1"/>
    <s v="B1612"/>
    <n v="30.26"/>
    <x v="1"/>
    <n v="1"/>
    <m/>
    <m/>
    <m/>
    <m/>
    <m/>
  </r>
  <r>
    <m/>
    <m/>
    <x v="1"/>
    <x v="1"/>
    <x v="1"/>
    <s v="B1701"/>
    <n v="57.830000000000005"/>
    <x v="3"/>
    <n v="1"/>
    <m/>
    <m/>
    <m/>
    <m/>
    <m/>
  </r>
  <r>
    <m/>
    <m/>
    <x v="1"/>
    <x v="1"/>
    <x v="1"/>
    <s v="B1702"/>
    <n v="55.46"/>
    <x v="3"/>
    <n v="1"/>
    <m/>
    <m/>
    <m/>
    <m/>
    <m/>
  </r>
  <r>
    <m/>
    <m/>
    <x v="1"/>
    <x v="1"/>
    <x v="0"/>
    <s v="B1703"/>
    <n v="94.14"/>
    <x v="4"/>
    <n v="1"/>
    <m/>
    <m/>
    <m/>
    <m/>
    <m/>
  </r>
  <r>
    <m/>
    <m/>
    <x v="1"/>
    <x v="1"/>
    <x v="0"/>
    <s v="B1705"/>
    <n v="94.26"/>
    <x v="4"/>
    <n v="1"/>
    <m/>
    <m/>
    <m/>
    <m/>
    <m/>
  </r>
  <r>
    <m/>
    <m/>
    <x v="1"/>
    <x v="1"/>
    <x v="1"/>
    <s v="B1709"/>
    <n v="46.04"/>
    <x v="0"/>
    <n v="1"/>
    <m/>
    <m/>
    <m/>
    <m/>
    <m/>
  </r>
  <r>
    <m/>
    <m/>
    <x v="1"/>
    <x v="1"/>
    <x v="0"/>
    <s v="B1710"/>
    <n v="93.9"/>
    <x v="4"/>
    <n v="1"/>
    <m/>
    <m/>
    <m/>
    <m/>
    <m/>
  </r>
  <r>
    <m/>
    <m/>
    <x v="1"/>
    <x v="1"/>
    <x v="1"/>
    <s v="B1712"/>
    <n v="30.26"/>
    <x v="1"/>
    <n v="1"/>
    <m/>
    <m/>
    <m/>
    <m/>
    <m/>
  </r>
  <r>
    <m/>
    <m/>
    <x v="1"/>
    <x v="1"/>
    <x v="0"/>
    <s v="B1805"/>
    <n v="94.26"/>
    <x v="4"/>
    <n v="1"/>
    <m/>
    <m/>
    <m/>
    <m/>
    <m/>
  </r>
  <r>
    <m/>
    <m/>
    <x v="1"/>
    <x v="1"/>
    <x v="0"/>
    <s v="B1807"/>
    <n v="84.63"/>
    <x v="5"/>
    <n v="1"/>
    <m/>
    <m/>
    <m/>
    <m/>
    <m/>
  </r>
  <r>
    <m/>
    <m/>
    <x v="1"/>
    <x v="1"/>
    <x v="0"/>
    <s v="B1808"/>
    <n v="84.63"/>
    <x v="5"/>
    <n v="1"/>
    <m/>
    <m/>
    <m/>
    <m/>
    <m/>
  </r>
  <r>
    <m/>
    <m/>
    <x v="1"/>
    <x v="1"/>
    <x v="0"/>
    <s v="B1810"/>
    <n v="93.9"/>
    <x v="4"/>
    <n v="1"/>
    <m/>
    <m/>
    <m/>
    <m/>
    <m/>
  </r>
  <r>
    <m/>
    <m/>
    <x v="1"/>
    <x v="1"/>
    <x v="1"/>
    <s v="B1812"/>
    <n v="30.26"/>
    <x v="1"/>
    <n v="1"/>
    <m/>
    <m/>
    <m/>
    <m/>
    <m/>
  </r>
  <r>
    <m/>
    <m/>
    <x v="1"/>
    <x v="1"/>
    <x v="0"/>
    <s v="B1901"/>
    <n v="57.830000000000005"/>
    <x v="3"/>
    <n v="1"/>
    <m/>
    <m/>
    <m/>
    <m/>
    <m/>
  </r>
  <r>
    <m/>
    <m/>
    <x v="1"/>
    <x v="1"/>
    <x v="1"/>
    <s v="B1902"/>
    <n v="55.46"/>
    <x v="3"/>
    <n v="1"/>
    <m/>
    <m/>
    <m/>
    <m/>
    <m/>
  </r>
  <r>
    <m/>
    <m/>
    <x v="1"/>
    <x v="1"/>
    <x v="0"/>
    <s v="B1903"/>
    <n v="94.14"/>
    <x v="4"/>
    <n v="1"/>
    <m/>
    <m/>
    <m/>
    <m/>
    <m/>
  </r>
  <r>
    <m/>
    <m/>
    <x v="1"/>
    <x v="1"/>
    <x v="0"/>
    <s v="B1905"/>
    <n v="94.26"/>
    <x v="4"/>
    <n v="1"/>
    <m/>
    <m/>
    <m/>
    <m/>
    <m/>
  </r>
  <r>
    <m/>
    <m/>
    <x v="1"/>
    <x v="1"/>
    <x v="1"/>
    <s v="B1909"/>
    <n v="46.04"/>
    <x v="0"/>
    <n v="1"/>
    <m/>
    <m/>
    <m/>
    <m/>
    <m/>
  </r>
  <r>
    <m/>
    <m/>
    <x v="1"/>
    <x v="1"/>
    <x v="0"/>
    <s v="B1910"/>
    <n v="93.9"/>
    <x v="4"/>
    <n v="1"/>
    <m/>
    <m/>
    <m/>
    <m/>
    <m/>
  </r>
  <r>
    <m/>
    <m/>
    <x v="1"/>
    <x v="1"/>
    <x v="1"/>
    <s v="B1912"/>
    <n v="30.26"/>
    <x v="1"/>
    <n v="1"/>
    <m/>
    <m/>
    <m/>
    <m/>
    <m/>
  </r>
  <r>
    <m/>
    <m/>
    <x v="1"/>
    <x v="1"/>
    <x v="1"/>
    <s v="B2001"/>
    <n v="57.830000000000005"/>
    <x v="3"/>
    <n v="1"/>
    <m/>
    <m/>
    <m/>
    <m/>
    <m/>
  </r>
  <r>
    <m/>
    <m/>
    <x v="1"/>
    <x v="1"/>
    <x v="1"/>
    <s v="B2002"/>
    <n v="55.46"/>
    <x v="3"/>
    <n v="1"/>
    <m/>
    <m/>
    <m/>
    <m/>
    <m/>
  </r>
  <r>
    <m/>
    <m/>
    <x v="1"/>
    <x v="1"/>
    <x v="0"/>
    <s v="B2003"/>
    <n v="94.14"/>
    <x v="4"/>
    <n v="1"/>
    <m/>
    <m/>
    <m/>
    <m/>
    <m/>
  </r>
  <r>
    <m/>
    <m/>
    <x v="1"/>
    <x v="1"/>
    <x v="0"/>
    <s v="B2005"/>
    <n v="94.26"/>
    <x v="4"/>
    <n v="1"/>
    <m/>
    <m/>
    <m/>
    <m/>
    <m/>
  </r>
  <r>
    <m/>
    <m/>
    <x v="1"/>
    <x v="1"/>
    <x v="1"/>
    <s v="B2007"/>
    <n v="84.63"/>
    <x v="5"/>
    <n v="1"/>
    <m/>
    <m/>
    <m/>
    <m/>
    <m/>
  </r>
  <r>
    <m/>
    <m/>
    <x v="1"/>
    <x v="1"/>
    <x v="0"/>
    <s v="B2010"/>
    <n v="93.9"/>
    <x v="4"/>
    <n v="1"/>
    <m/>
    <m/>
    <m/>
    <m/>
    <m/>
  </r>
  <r>
    <m/>
    <m/>
    <x v="1"/>
    <x v="1"/>
    <x v="1"/>
    <s v="B2012"/>
    <n v="30.26"/>
    <x v="1"/>
    <n v="1"/>
    <m/>
    <m/>
    <m/>
    <m/>
    <m/>
  </r>
  <r>
    <m/>
    <m/>
    <x v="1"/>
    <x v="1"/>
    <x v="1"/>
    <s v="B2101"/>
    <n v="57.830000000000005"/>
    <x v="3"/>
    <n v="1"/>
    <m/>
    <m/>
    <m/>
    <m/>
    <m/>
  </r>
  <r>
    <m/>
    <m/>
    <x v="1"/>
    <x v="1"/>
    <x v="1"/>
    <s v="B2102"/>
    <n v="55.46"/>
    <x v="3"/>
    <n v="1"/>
    <m/>
    <m/>
    <m/>
    <m/>
    <m/>
  </r>
  <r>
    <m/>
    <m/>
    <x v="1"/>
    <x v="1"/>
    <x v="0"/>
    <s v="B2103"/>
    <n v="94.14"/>
    <x v="4"/>
    <n v="1"/>
    <m/>
    <m/>
    <m/>
    <m/>
    <m/>
  </r>
  <r>
    <m/>
    <m/>
    <x v="1"/>
    <x v="1"/>
    <x v="0"/>
    <s v="B2105"/>
    <n v="94.26"/>
    <x v="4"/>
    <n v="1"/>
    <m/>
    <m/>
    <m/>
    <m/>
    <m/>
  </r>
  <r>
    <m/>
    <m/>
    <x v="1"/>
    <x v="1"/>
    <x v="0"/>
    <s v="B2110"/>
    <n v="93.9"/>
    <x v="4"/>
    <n v="1"/>
    <m/>
    <m/>
    <m/>
    <m/>
    <m/>
  </r>
  <r>
    <m/>
    <m/>
    <x v="1"/>
    <x v="1"/>
    <x v="1"/>
    <s v="B2112"/>
    <n v="30.26"/>
    <x v="1"/>
    <n v="1"/>
    <m/>
    <m/>
    <m/>
    <m/>
    <m/>
  </r>
  <r>
    <m/>
    <m/>
    <x v="1"/>
    <x v="1"/>
    <x v="1"/>
    <s v="B2201"/>
    <n v="57.830000000000005"/>
    <x v="3"/>
    <n v="1"/>
    <m/>
    <m/>
    <m/>
    <m/>
    <m/>
  </r>
  <r>
    <m/>
    <m/>
    <x v="1"/>
    <x v="1"/>
    <x v="1"/>
    <s v="B2202"/>
    <n v="55.46"/>
    <x v="3"/>
    <n v="1"/>
    <m/>
    <m/>
    <m/>
    <m/>
    <m/>
  </r>
  <r>
    <m/>
    <m/>
    <x v="1"/>
    <x v="1"/>
    <x v="0"/>
    <s v="B2203"/>
    <n v="94.14"/>
    <x v="4"/>
    <n v="1"/>
    <m/>
    <m/>
    <m/>
    <m/>
    <m/>
  </r>
  <r>
    <m/>
    <m/>
    <x v="1"/>
    <x v="1"/>
    <x v="0"/>
    <s v="B2205"/>
    <n v="94.26"/>
    <x v="4"/>
    <n v="1"/>
    <m/>
    <m/>
    <m/>
    <m/>
    <m/>
  </r>
  <r>
    <m/>
    <m/>
    <x v="1"/>
    <x v="1"/>
    <x v="0"/>
    <s v="B2210"/>
    <n v="93.9"/>
    <x v="4"/>
    <n v="1"/>
    <m/>
    <m/>
    <m/>
    <m/>
    <m/>
  </r>
  <r>
    <m/>
    <m/>
    <x v="1"/>
    <x v="1"/>
    <x v="1"/>
    <s v="B2212"/>
    <n v="30.26"/>
    <x v="1"/>
    <n v="1"/>
    <m/>
    <m/>
    <m/>
    <m/>
    <m/>
  </r>
  <r>
    <m/>
    <m/>
    <x v="1"/>
    <x v="1"/>
    <x v="1"/>
    <s v="B2301"/>
    <n v="57.830000000000005"/>
    <x v="3"/>
    <n v="1"/>
    <m/>
    <m/>
    <m/>
    <m/>
    <m/>
  </r>
  <r>
    <m/>
    <m/>
    <x v="1"/>
    <x v="1"/>
    <x v="1"/>
    <s v="B2302"/>
    <n v="55.46"/>
    <x v="3"/>
    <n v="1"/>
    <m/>
    <m/>
    <m/>
    <m/>
    <m/>
  </r>
  <r>
    <m/>
    <m/>
    <x v="1"/>
    <x v="1"/>
    <x v="0"/>
    <s v="B2303"/>
    <n v="94.14"/>
    <x v="4"/>
    <n v="1"/>
    <m/>
    <m/>
    <m/>
    <m/>
    <m/>
  </r>
  <r>
    <m/>
    <m/>
    <x v="1"/>
    <x v="1"/>
    <x v="0"/>
    <s v="B2305"/>
    <n v="94.26"/>
    <x v="4"/>
    <n v="1"/>
    <m/>
    <m/>
    <m/>
    <m/>
    <m/>
  </r>
  <r>
    <m/>
    <m/>
    <x v="1"/>
    <x v="1"/>
    <x v="1"/>
    <s v="B2309"/>
    <n v="46.04"/>
    <x v="0"/>
    <n v="1"/>
    <m/>
    <m/>
    <m/>
    <m/>
    <m/>
  </r>
  <r>
    <m/>
    <m/>
    <x v="1"/>
    <x v="1"/>
    <x v="0"/>
    <s v="B2310"/>
    <n v="93.9"/>
    <x v="4"/>
    <n v="1"/>
    <m/>
    <m/>
    <m/>
    <m/>
    <m/>
  </r>
  <r>
    <m/>
    <m/>
    <x v="1"/>
    <x v="1"/>
    <x v="1"/>
    <s v="B2312"/>
    <n v="30.26"/>
    <x v="1"/>
    <n v="1"/>
    <m/>
    <m/>
    <m/>
    <m/>
    <m/>
  </r>
  <r>
    <m/>
    <m/>
    <x v="1"/>
    <x v="1"/>
    <x v="1"/>
    <s v="B2401"/>
    <n v="57.830000000000005"/>
    <x v="3"/>
    <n v="1"/>
    <m/>
    <m/>
    <m/>
    <m/>
    <m/>
  </r>
  <r>
    <m/>
    <m/>
    <x v="1"/>
    <x v="1"/>
    <x v="1"/>
    <s v="B2402"/>
    <n v="55.46"/>
    <x v="3"/>
    <n v="1"/>
    <m/>
    <m/>
    <m/>
    <m/>
    <m/>
  </r>
  <r>
    <m/>
    <m/>
    <x v="1"/>
    <x v="1"/>
    <x v="0"/>
    <s v="B2405"/>
    <n v="94.26"/>
    <x v="4"/>
    <n v="1"/>
    <m/>
    <m/>
    <m/>
    <m/>
    <m/>
  </r>
  <r>
    <m/>
    <m/>
    <x v="1"/>
    <x v="1"/>
    <x v="0"/>
    <s v="B2408"/>
    <n v="84.63"/>
    <x v="5"/>
    <n v="1"/>
    <m/>
    <m/>
    <m/>
    <m/>
    <m/>
  </r>
  <r>
    <m/>
    <m/>
    <x v="1"/>
    <x v="1"/>
    <x v="1"/>
    <s v="B2409"/>
    <n v="46.04"/>
    <x v="0"/>
    <n v="1"/>
    <m/>
    <m/>
    <m/>
    <m/>
    <m/>
  </r>
  <r>
    <m/>
    <m/>
    <x v="1"/>
    <x v="1"/>
    <x v="0"/>
    <s v="B2410"/>
    <n v="93.9"/>
    <x v="4"/>
    <n v="1"/>
    <m/>
    <m/>
    <m/>
    <m/>
    <m/>
  </r>
  <r>
    <m/>
    <m/>
    <x v="1"/>
    <x v="1"/>
    <x v="1"/>
    <s v="B2412"/>
    <n v="30.26"/>
    <x v="1"/>
    <n v="1"/>
    <m/>
    <m/>
    <m/>
    <m/>
    <m/>
  </r>
  <r>
    <m/>
    <m/>
    <x v="1"/>
    <x v="1"/>
    <x v="1"/>
    <s v="B2501"/>
    <n v="57.830000000000005"/>
    <x v="3"/>
    <n v="1"/>
    <m/>
    <m/>
    <m/>
    <m/>
    <m/>
  </r>
  <r>
    <m/>
    <m/>
    <x v="1"/>
    <x v="1"/>
    <x v="1"/>
    <s v="B2502"/>
    <n v="55.46"/>
    <x v="3"/>
    <n v="1"/>
    <m/>
    <m/>
    <m/>
    <m/>
    <m/>
  </r>
  <r>
    <m/>
    <m/>
    <x v="1"/>
    <x v="1"/>
    <x v="0"/>
    <s v="B2503"/>
    <n v="94.14"/>
    <x v="4"/>
    <n v="1"/>
    <m/>
    <m/>
    <m/>
    <m/>
    <m/>
  </r>
  <r>
    <m/>
    <m/>
    <x v="1"/>
    <x v="1"/>
    <x v="0"/>
    <s v="B2505"/>
    <n v="94.26"/>
    <x v="4"/>
    <n v="1"/>
    <m/>
    <m/>
    <m/>
    <m/>
    <m/>
  </r>
  <r>
    <m/>
    <m/>
    <x v="1"/>
    <x v="1"/>
    <x v="1"/>
    <s v="B2509"/>
    <n v="46.04"/>
    <x v="0"/>
    <n v="1"/>
    <m/>
    <m/>
    <m/>
    <m/>
    <m/>
  </r>
  <r>
    <m/>
    <m/>
    <x v="1"/>
    <x v="1"/>
    <x v="0"/>
    <s v="B2510"/>
    <n v="93.9"/>
    <x v="4"/>
    <n v="1"/>
    <m/>
    <m/>
    <m/>
    <m/>
    <m/>
  </r>
  <r>
    <m/>
    <m/>
    <x v="1"/>
    <x v="1"/>
    <x v="0"/>
    <s v="B2701"/>
    <n v="58.290000000000006"/>
    <x v="3"/>
    <n v="1"/>
    <m/>
    <m/>
    <m/>
    <m/>
    <m/>
  </r>
  <r>
    <m/>
    <m/>
    <x v="1"/>
    <x v="1"/>
    <x v="0"/>
    <s v="B2702"/>
    <n v="56.260000000000005"/>
    <x v="3"/>
    <n v="1"/>
    <m/>
    <m/>
    <m/>
    <m/>
    <m/>
  </r>
  <r>
    <m/>
    <m/>
    <x v="1"/>
    <x v="1"/>
    <x v="0"/>
    <s v="B2703"/>
    <n v="94.820000000000007"/>
    <x v="4"/>
    <n v="1"/>
    <m/>
    <m/>
    <m/>
    <m/>
    <m/>
  </r>
  <r>
    <m/>
    <m/>
    <x v="1"/>
    <x v="1"/>
    <x v="1"/>
    <s v="B2706"/>
    <n v="134.11999999999998"/>
    <x v="6"/>
    <n v="1"/>
    <m/>
    <m/>
    <m/>
    <m/>
    <m/>
  </r>
  <r>
    <m/>
    <m/>
    <x v="1"/>
    <x v="1"/>
    <x v="1"/>
    <s v="B2710"/>
    <n v="47.96"/>
    <x v="0"/>
    <n v="1"/>
    <m/>
    <m/>
    <m/>
    <m/>
    <m/>
  </r>
  <r>
    <m/>
    <m/>
    <x v="1"/>
    <x v="1"/>
    <x v="0"/>
    <s v="B2711"/>
    <n v="77.47"/>
    <x v="4"/>
    <n v="1"/>
    <m/>
    <m/>
    <m/>
    <m/>
    <m/>
  </r>
  <r>
    <m/>
    <m/>
    <x v="1"/>
    <x v="1"/>
    <x v="0"/>
    <s v="B2801"/>
    <n v="58.290000000000006"/>
    <x v="3"/>
    <n v="1"/>
    <m/>
    <m/>
    <m/>
    <m/>
    <m/>
  </r>
  <r>
    <m/>
    <m/>
    <x v="1"/>
    <x v="1"/>
    <x v="0"/>
    <s v="B2802"/>
    <n v="56.260000000000005"/>
    <x v="3"/>
    <n v="1"/>
    <m/>
    <m/>
    <m/>
    <m/>
    <m/>
  </r>
  <r>
    <m/>
    <m/>
    <x v="1"/>
    <x v="1"/>
    <x v="0"/>
    <s v="B2803"/>
    <n v="94.820000000000007"/>
    <x v="4"/>
    <n v="1"/>
    <m/>
    <m/>
    <m/>
    <m/>
    <m/>
  </r>
  <r>
    <m/>
    <m/>
    <x v="1"/>
    <x v="1"/>
    <x v="1"/>
    <s v="B2810"/>
    <n v="47.96"/>
    <x v="0"/>
    <n v="1"/>
    <m/>
    <m/>
    <m/>
    <m/>
    <m/>
  </r>
  <r>
    <m/>
    <m/>
    <x v="1"/>
    <x v="1"/>
    <x v="0"/>
    <s v="B2811"/>
    <n v="77.47"/>
    <x v="4"/>
    <n v="1"/>
    <m/>
    <m/>
    <m/>
    <m/>
    <m/>
  </r>
  <r>
    <m/>
    <m/>
    <x v="1"/>
    <x v="1"/>
    <x v="0"/>
    <s v="B2901"/>
    <n v="58.290000000000006"/>
    <x v="3"/>
    <n v="1"/>
    <m/>
    <m/>
    <m/>
    <m/>
    <m/>
  </r>
  <r>
    <m/>
    <m/>
    <x v="1"/>
    <x v="1"/>
    <x v="0"/>
    <s v="B2902"/>
    <n v="56.260000000000005"/>
    <x v="3"/>
    <n v="1"/>
    <m/>
    <m/>
    <m/>
    <m/>
    <m/>
  </r>
  <r>
    <m/>
    <m/>
    <x v="1"/>
    <x v="1"/>
    <x v="0"/>
    <s v="B2903"/>
    <n v="94.820000000000007"/>
    <x v="4"/>
    <n v="1"/>
    <m/>
    <m/>
    <m/>
    <m/>
    <m/>
  </r>
  <r>
    <m/>
    <m/>
    <x v="1"/>
    <x v="1"/>
    <x v="1"/>
    <s v="B2906"/>
    <n v="89.75"/>
    <x v="5"/>
    <n v="1"/>
    <m/>
    <m/>
    <m/>
    <m/>
    <m/>
  </r>
  <r>
    <m/>
    <m/>
    <x v="1"/>
    <x v="1"/>
    <x v="0"/>
    <s v="B2909"/>
    <n v="89.75"/>
    <x v="5"/>
    <n v="1"/>
    <m/>
    <m/>
    <m/>
    <m/>
    <m/>
  </r>
  <r>
    <m/>
    <m/>
    <x v="1"/>
    <x v="1"/>
    <x v="0"/>
    <s v="B2911"/>
    <n v="77.47"/>
    <x v="4"/>
    <n v="1"/>
    <m/>
    <m/>
    <m/>
    <m/>
    <m/>
  </r>
  <r>
    <m/>
    <m/>
    <x v="1"/>
    <x v="1"/>
    <x v="0"/>
    <s v="B3101"/>
    <n v="58.290000000000006"/>
    <x v="3"/>
    <n v="1"/>
    <m/>
    <m/>
    <m/>
    <m/>
    <m/>
  </r>
  <r>
    <m/>
    <m/>
    <x v="1"/>
    <x v="1"/>
    <x v="0"/>
    <s v="B3103"/>
    <n v="94.48"/>
    <x v="4"/>
    <n v="1"/>
    <m/>
    <m/>
    <m/>
    <m/>
    <m/>
  </r>
  <r>
    <m/>
    <m/>
    <x v="1"/>
    <x v="1"/>
    <x v="0"/>
    <s v="B3110"/>
    <n v="139.51"/>
    <x v="6"/>
    <n v="1"/>
    <m/>
    <m/>
    <m/>
    <m/>
    <m/>
  </r>
  <r>
    <m/>
    <m/>
    <x v="1"/>
    <x v="1"/>
    <x v="0"/>
    <s v="B3111"/>
    <n v="77.47"/>
    <x v="4"/>
    <n v="1"/>
    <m/>
    <m/>
    <m/>
    <m/>
    <m/>
  </r>
  <r>
    <m/>
    <m/>
    <x v="1"/>
    <x v="1"/>
    <x v="0"/>
    <s v="B3201"/>
    <n v="58.290000000000006"/>
    <x v="3"/>
    <n v="1"/>
    <m/>
    <m/>
    <m/>
    <m/>
    <m/>
  </r>
  <r>
    <m/>
    <m/>
    <x v="1"/>
    <x v="1"/>
    <x v="0"/>
    <s v="B3202"/>
    <n v="56.260000000000005"/>
    <x v="3"/>
    <n v="1"/>
    <m/>
    <m/>
    <m/>
    <m/>
    <m/>
  </r>
  <r>
    <m/>
    <m/>
    <x v="1"/>
    <x v="1"/>
    <x v="0"/>
    <s v="B3301"/>
    <n v="58.290000000000006"/>
    <x v="3"/>
    <n v="1"/>
    <m/>
    <m/>
    <m/>
    <m/>
    <m/>
  </r>
  <r>
    <m/>
    <m/>
    <x v="1"/>
    <x v="1"/>
    <x v="0"/>
    <s v="B3302"/>
    <n v="56.260000000000005"/>
    <x v="3"/>
    <n v="1"/>
    <m/>
    <m/>
    <m/>
    <m/>
    <m/>
  </r>
  <r>
    <m/>
    <m/>
    <x v="1"/>
    <x v="1"/>
    <x v="0"/>
    <s v="B3311"/>
    <n v="77.47"/>
    <x v="4"/>
    <n v="1"/>
    <m/>
    <m/>
    <m/>
    <m/>
    <m/>
  </r>
  <r>
    <m/>
    <m/>
    <x v="1"/>
    <x v="1"/>
    <x v="0"/>
    <s v="B3401"/>
    <n v="58.290000000000006"/>
    <x v="3"/>
    <n v="1"/>
    <m/>
    <m/>
    <m/>
    <m/>
    <m/>
  </r>
  <r>
    <m/>
    <m/>
    <x v="1"/>
    <x v="1"/>
    <x v="0"/>
    <s v="B3402"/>
    <n v="56.260000000000005"/>
    <x v="3"/>
    <n v="1"/>
    <m/>
    <m/>
    <m/>
    <m/>
    <m/>
  </r>
  <r>
    <m/>
    <m/>
    <x v="1"/>
    <x v="1"/>
    <x v="1"/>
    <s v="B3412"/>
    <n v="30.26"/>
    <x v="1"/>
    <n v="1"/>
    <m/>
    <m/>
    <m/>
    <m/>
    <m/>
  </r>
  <r>
    <m/>
    <m/>
    <x v="1"/>
    <x v="1"/>
    <x v="0"/>
    <s v="B3501"/>
    <n v="58.290000000000006"/>
    <x v="3"/>
    <n v="1"/>
    <m/>
    <m/>
    <m/>
    <m/>
    <m/>
  </r>
  <r>
    <m/>
    <m/>
    <x v="1"/>
    <x v="1"/>
    <x v="0"/>
    <s v="B3502"/>
    <n v="56.260000000000005"/>
    <x v="3"/>
    <n v="1"/>
    <m/>
    <m/>
    <m/>
    <m/>
    <m/>
  </r>
  <r>
    <m/>
    <m/>
    <x v="1"/>
    <x v="1"/>
    <x v="0"/>
    <s v="B3503"/>
    <n v="47.42"/>
    <x v="0"/>
    <n v="1"/>
    <m/>
    <m/>
    <m/>
    <m/>
    <m/>
  </r>
  <r>
    <m/>
    <m/>
    <x v="1"/>
    <x v="1"/>
    <x v="0"/>
    <s v="B3601"/>
    <n v="58.290000000000006"/>
    <x v="3"/>
    <n v="1"/>
    <m/>
    <m/>
    <m/>
    <m/>
    <m/>
  </r>
  <r>
    <m/>
    <m/>
    <x v="1"/>
    <x v="1"/>
    <x v="0"/>
    <s v="B3602"/>
    <n v="56.260000000000005"/>
    <x v="3"/>
    <n v="1"/>
    <m/>
    <m/>
    <m/>
    <m/>
    <m/>
  </r>
  <r>
    <m/>
    <m/>
    <x v="1"/>
    <x v="1"/>
    <x v="1"/>
    <s v="B3603"/>
    <n v="47.42"/>
    <x v="0"/>
    <n v="1"/>
    <m/>
    <m/>
    <m/>
    <m/>
    <m/>
  </r>
  <r>
    <m/>
    <m/>
    <x v="1"/>
    <x v="1"/>
    <x v="1"/>
    <s v="B3612"/>
    <n v="30.26"/>
    <x v="1"/>
    <n v="1"/>
    <m/>
    <m/>
    <m/>
    <m/>
    <m/>
  </r>
  <r>
    <m/>
    <m/>
    <x v="1"/>
    <x v="1"/>
    <x v="0"/>
    <s v="B3701"/>
    <n v="58.290000000000006"/>
    <x v="3"/>
    <n v="1"/>
    <m/>
    <m/>
    <m/>
    <m/>
    <m/>
  </r>
  <r>
    <m/>
    <m/>
    <x v="1"/>
    <x v="1"/>
    <x v="0"/>
    <s v="B3702"/>
    <n v="56.260000000000005"/>
    <x v="3"/>
    <n v="1"/>
    <m/>
    <m/>
    <m/>
    <m/>
    <m/>
  </r>
  <r>
    <m/>
    <m/>
    <x v="1"/>
    <x v="1"/>
    <x v="1"/>
    <s v="B3703"/>
    <n v="47.42"/>
    <x v="0"/>
    <n v="1"/>
    <m/>
    <m/>
    <m/>
    <m/>
    <m/>
  </r>
  <r>
    <m/>
    <m/>
    <x v="1"/>
    <x v="1"/>
    <x v="1"/>
    <s v="B3712"/>
    <n v="30.26"/>
    <x v="1"/>
    <n v="1"/>
    <m/>
    <m/>
    <m/>
    <m/>
    <m/>
  </r>
  <r>
    <m/>
    <m/>
    <x v="0"/>
    <x v="1"/>
    <x v="1"/>
    <s v="A0203"/>
    <n v="41.77"/>
    <x v="0"/>
    <n v="1"/>
    <m/>
    <m/>
    <m/>
    <m/>
    <m/>
  </r>
  <r>
    <m/>
    <m/>
    <x v="0"/>
    <x v="1"/>
    <x v="0"/>
    <s v="A0204"/>
    <n v="34.49"/>
    <x v="1"/>
    <n v="1"/>
    <m/>
    <m/>
    <m/>
    <m/>
    <m/>
  </r>
  <r>
    <m/>
    <m/>
    <x v="0"/>
    <x v="1"/>
    <x v="1"/>
    <s v="A0303"/>
    <n v="41.77"/>
    <x v="0"/>
    <n v="1"/>
    <m/>
    <m/>
    <m/>
    <m/>
    <m/>
  </r>
  <r>
    <m/>
    <m/>
    <x v="0"/>
    <x v="1"/>
    <x v="1"/>
    <s v="A0503"/>
    <n v="41.77"/>
    <x v="0"/>
    <n v="1"/>
    <m/>
    <m/>
    <m/>
    <m/>
    <m/>
  </r>
  <r>
    <m/>
    <m/>
    <x v="0"/>
    <x v="1"/>
    <x v="1"/>
    <s v="A0602"/>
    <n v="39.76"/>
    <x v="0"/>
    <n v="1"/>
    <m/>
    <m/>
    <m/>
    <m/>
    <m/>
  </r>
  <r>
    <m/>
    <m/>
    <x v="0"/>
    <x v="1"/>
    <x v="1"/>
    <s v="A1101"/>
    <n v="35.9"/>
    <x v="0"/>
    <n v="1"/>
    <m/>
    <m/>
    <m/>
    <m/>
    <m/>
  </r>
  <r>
    <m/>
    <m/>
    <x v="0"/>
    <x v="1"/>
    <x v="1"/>
    <s v="A1103"/>
    <n v="41.77"/>
    <x v="0"/>
    <n v="1"/>
    <m/>
    <m/>
    <m/>
    <m/>
    <m/>
  </r>
  <r>
    <m/>
    <m/>
    <x v="0"/>
    <x v="1"/>
    <x v="1"/>
    <s v="A1201"/>
    <n v="35.9"/>
    <x v="0"/>
    <n v="1"/>
    <m/>
    <m/>
    <m/>
    <m/>
    <m/>
  </r>
  <r>
    <m/>
    <m/>
    <x v="0"/>
    <x v="1"/>
    <x v="1"/>
    <s v="A1202"/>
    <n v="39.76"/>
    <x v="0"/>
    <n v="1"/>
    <m/>
    <m/>
    <m/>
    <m/>
    <m/>
  </r>
  <r>
    <m/>
    <m/>
    <x v="0"/>
    <x v="1"/>
    <x v="1"/>
    <s v="A1203"/>
    <n v="41.77"/>
    <x v="0"/>
    <n v="1"/>
    <m/>
    <m/>
    <m/>
    <m/>
    <m/>
  </r>
  <r>
    <m/>
    <m/>
    <x v="0"/>
    <x v="1"/>
    <x v="1"/>
    <s v="A1204"/>
    <n v="34.49"/>
    <x v="1"/>
    <n v="1"/>
    <m/>
    <m/>
    <m/>
    <m/>
    <m/>
  </r>
  <r>
    <m/>
    <m/>
    <x v="0"/>
    <x v="1"/>
    <x v="1"/>
    <s v="A12A01"/>
    <n v="35.9"/>
    <x v="0"/>
    <n v="1"/>
    <m/>
    <m/>
    <m/>
    <m/>
    <m/>
  </r>
  <r>
    <m/>
    <m/>
    <x v="0"/>
    <x v="1"/>
    <x v="1"/>
    <s v="A12A02"/>
    <n v="39.76"/>
    <x v="0"/>
    <n v="1"/>
    <m/>
    <m/>
    <m/>
    <m/>
    <m/>
  </r>
  <r>
    <m/>
    <m/>
    <x v="0"/>
    <x v="1"/>
    <x v="0"/>
    <s v="A12A03"/>
    <n v="76.14"/>
    <x v="2"/>
    <n v="1"/>
    <m/>
    <m/>
    <m/>
    <m/>
    <m/>
  </r>
  <r>
    <m/>
    <m/>
    <x v="0"/>
    <x v="1"/>
    <x v="1"/>
    <s v="A1401"/>
    <n v="35.9"/>
    <x v="0"/>
    <n v="1"/>
    <m/>
    <m/>
    <m/>
    <m/>
    <m/>
  </r>
  <r>
    <m/>
    <m/>
    <x v="0"/>
    <x v="1"/>
    <x v="1"/>
    <s v="A1402"/>
    <n v="39.76"/>
    <x v="0"/>
    <n v="1"/>
    <m/>
    <m/>
    <m/>
    <m/>
    <m/>
  </r>
  <r>
    <m/>
    <m/>
    <x v="0"/>
    <x v="1"/>
    <x v="1"/>
    <s v="A1601"/>
    <n v="35.9"/>
    <x v="0"/>
    <n v="1"/>
    <m/>
    <m/>
    <m/>
    <m/>
    <m/>
  </r>
  <r>
    <m/>
    <m/>
    <x v="0"/>
    <x v="1"/>
    <x v="1"/>
    <s v="A1603"/>
    <n v="76.14"/>
    <x v="2"/>
    <n v="1"/>
    <m/>
    <m/>
    <m/>
    <m/>
    <m/>
  </r>
  <r>
    <m/>
    <m/>
    <x v="0"/>
    <x v="1"/>
    <x v="1"/>
    <s v="A1701"/>
    <n v="35.9"/>
    <x v="0"/>
    <n v="1"/>
    <m/>
    <m/>
    <m/>
    <m/>
    <m/>
  </r>
  <r>
    <m/>
    <m/>
    <x v="0"/>
    <x v="1"/>
    <x v="0"/>
    <s v="A1703"/>
    <n v="76.14"/>
    <x v="2"/>
    <n v="1"/>
    <m/>
    <m/>
    <m/>
    <m/>
    <m/>
  </r>
  <r>
    <m/>
    <m/>
    <x v="0"/>
    <x v="1"/>
    <x v="0"/>
    <s v="A1802"/>
    <n v="76.14"/>
    <x v="2"/>
    <n v="1"/>
    <m/>
    <m/>
    <m/>
    <m/>
    <m/>
  </r>
  <r>
    <m/>
    <m/>
    <x v="0"/>
    <x v="1"/>
    <x v="1"/>
    <s v="A1901"/>
    <n v="78.39"/>
    <x v="2"/>
    <n v="1"/>
    <m/>
    <m/>
    <m/>
    <m/>
    <m/>
  </r>
  <r>
    <m/>
    <m/>
    <x v="0"/>
    <x v="1"/>
    <x v="1"/>
    <s v="A1902"/>
    <n v="76.14"/>
    <x v="2"/>
    <n v="1"/>
    <m/>
    <m/>
    <m/>
    <m/>
    <m/>
  </r>
  <r>
    <m/>
    <m/>
    <x v="0"/>
    <x v="1"/>
    <x v="0"/>
    <s v="A2002"/>
    <n v="76.14"/>
    <x v="2"/>
    <n v="1"/>
    <m/>
    <m/>
    <m/>
    <m/>
    <m/>
  </r>
  <r>
    <m/>
    <m/>
    <x v="0"/>
    <x v="1"/>
    <x v="0"/>
    <s v="A2102"/>
    <n v="34.49"/>
    <x v="1"/>
    <n v="1"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08">
  <r>
    <s v="Tower B"/>
    <s v="B0201"/>
    <x v="0"/>
    <s v="01"/>
    <n v="51.190000000000005"/>
    <x v="0"/>
    <x v="0"/>
    <s v="B-B1"/>
    <x v="0"/>
    <s v="Mr.JianBo Chen"/>
    <d v="2019-06-23T00:00:00"/>
    <n v="8529700"/>
    <n v="9382670"/>
    <m/>
    <m/>
    <n v="2267259.9999999991"/>
    <n v="7115410.0000000009"/>
    <n v="139000"/>
  </r>
  <r>
    <s v="Tower B"/>
    <s v="B0202"/>
    <x v="0"/>
    <s v="02"/>
    <n v="53.980000000000004"/>
    <x v="1"/>
    <x v="0"/>
    <s v="B-B2"/>
    <x v="0"/>
    <s v="คุณธนพัต  ยิ้มสู้"/>
    <d v="2019-03-12T00:00:00"/>
    <n v="8529700"/>
    <n v="8529700"/>
    <n v="300000"/>
    <m/>
    <n v="329700"/>
    <n v="7900000"/>
    <n v="146350.5001852538"/>
  </r>
  <r>
    <s v="Tower B"/>
    <s v="B0203"/>
    <x v="0"/>
    <s v="03"/>
    <n v="43.5"/>
    <x v="0"/>
    <x v="1"/>
    <s v="B-A1"/>
    <x v="0"/>
    <s v="Mr.Yeo Kim Teck"/>
    <d v="2019-07-01T00:00:00"/>
    <n v="7364222.2222222229"/>
    <n v="8100644.444444445"/>
    <m/>
    <m/>
    <n v="2054144.444444445"/>
    <n v="6046500"/>
    <n v="139000"/>
  </r>
  <r>
    <s v="Tower B"/>
    <s v="B0204"/>
    <x v="0"/>
    <s v="04"/>
    <n v="41.150000000000006"/>
    <x v="1"/>
    <x v="1"/>
    <s v="B-A2"/>
    <x v="0"/>
    <s v="คุณนรชัย ชาญฐิติเวช"/>
    <d v="2019-07-06T00:00:00"/>
    <n v="6982810.1010101028"/>
    <n v="7681091.1111111129"/>
    <m/>
    <m/>
    <n v="1961241.1111111119"/>
    <n v="5719850.0000000009"/>
    <n v="139000"/>
  </r>
  <r>
    <s v="Tower B"/>
    <s v="B0205"/>
    <x v="0"/>
    <s v="05"/>
    <n v="43.26"/>
    <x v="0"/>
    <x v="1"/>
    <s v="B-A3"/>
    <x v="0"/>
    <s v="SEIEI CORPORATION By MR.TAKEYOSHI SHIMIZU"/>
    <d v="2019-07-10T00:00:00"/>
    <n v="7325269.4949494945"/>
    <n v="8057796.444444444"/>
    <m/>
    <n v="50000"/>
    <n v="2094656.444444444"/>
    <n v="5963140"/>
    <n v="137844.1978733241"/>
  </r>
  <r>
    <s v="Tower B"/>
    <s v="B0206"/>
    <x v="0"/>
    <s v="06"/>
    <n v="43.17"/>
    <x v="0"/>
    <x v="1"/>
    <s v="B-A4"/>
    <x v="0"/>
    <s v="SEIEI CORPORATION By MR.TAKEYOSHI SHIMIZU"/>
    <d v="2019-07-10T00:00:00"/>
    <n v="7310662.2222222229"/>
    <n v="8041728.444444445"/>
    <m/>
    <n v="50000"/>
    <n v="2091098.444444445"/>
    <n v="5950630"/>
    <n v="137841.78827889738"/>
  </r>
  <r>
    <s v="Tower B"/>
    <s v="B0207"/>
    <x v="0"/>
    <s v="07"/>
    <n v="43.7"/>
    <x v="0"/>
    <x v="1"/>
    <s v="B-A5"/>
    <x v="0"/>
    <s v="SEIEI CORPORATION By MR.TAKEYOSHI SHIMIZU"/>
    <d v="2019-07-10T00:00:00"/>
    <n v="7396682.8282828284"/>
    <n v="8136351.111111111"/>
    <m/>
    <n v="50000"/>
    <n v="2112051.111111111"/>
    <n v="6024300"/>
    <n v="137855.83524027458"/>
  </r>
  <r>
    <s v="Tower B"/>
    <s v="B0208"/>
    <x v="0"/>
    <s v="08"/>
    <n v="43.7"/>
    <x v="0"/>
    <x v="1"/>
    <s v="B-A5M"/>
    <x v="0"/>
    <s v="Mr. Weidong Liu Mr. Jihong Liu"/>
    <d v="2019-06-25T00:00:00"/>
    <n v="7448703.0303030303"/>
    <n v="8193573.333333333"/>
    <m/>
    <m/>
    <n v="2119273.333333333"/>
    <n v="6074300"/>
    <n v="139000"/>
  </r>
  <r>
    <s v="Tower B"/>
    <s v="B0209"/>
    <x v="0"/>
    <s v="09"/>
    <n v="42.59"/>
    <x v="0"/>
    <x v="1"/>
    <s v="B-A6"/>
    <x v="0"/>
    <s v="Mr Cao Jun_x000a_Ms Ma Qian Liang"/>
    <d v="2019-06-02T00:00:00"/>
    <n v="7268546.6666666679"/>
    <n v="7995401.3333333349"/>
    <m/>
    <m/>
    <n v="2075391.333333334"/>
    <n v="5920010.0000000009"/>
    <n v="139000"/>
  </r>
  <r>
    <s v="Tower B"/>
    <s v="B0210"/>
    <x v="0"/>
    <s v="10"/>
    <n v="42.5"/>
    <x v="0"/>
    <x v="1"/>
    <s v="B-A7"/>
    <x v="0"/>
    <s v="REI Capital Co.,Ltd. by Mr. Yutaka Shimotori"/>
    <d v="2019-06-25T00:00:00"/>
    <n v="7253939.3939393945"/>
    <n v="7979333.333333334"/>
    <m/>
    <m/>
    <n v="2071833.333333334"/>
    <n v="5907500"/>
    <n v="139000"/>
  </r>
  <r>
    <s v="Tower B"/>
    <s v="B0211"/>
    <x v="0"/>
    <s v="11"/>
    <n v="43.38"/>
    <x v="0"/>
    <x v="1"/>
    <s v="B-A8"/>
    <x v="0"/>
    <s v="Mr. Zheng Hao"/>
    <d v="2019-06-23T00:00:00"/>
    <n v="7396766.0606060615"/>
    <n v="8136442.6666666679"/>
    <m/>
    <m/>
    <n v="2106622.6666666679"/>
    <n v="6029820"/>
    <n v="139000"/>
  </r>
  <r>
    <s v="Tower B"/>
    <s v="B0212"/>
    <x v="0"/>
    <n v="12"/>
    <n v="30.26"/>
    <x v="0"/>
    <x v="2"/>
    <s v="B-A9"/>
    <x v="0"/>
    <s v="Mr.Lu Hui"/>
    <d v="2019-06-23T00:00:00"/>
    <n v="5267350"/>
    <n v="5267350"/>
    <m/>
    <m/>
    <n v="1061210"/>
    <n v="4206140"/>
    <n v="139000"/>
  </r>
  <r>
    <s v="Tower B"/>
    <s v="B0301"/>
    <x v="1"/>
    <s v="01"/>
    <n v="51.190000000000005"/>
    <x v="1"/>
    <x v="0"/>
    <s v="B-B1"/>
    <x v="0"/>
    <s v="คุณวีรวัฒน์ เลิศวรรณวงศ์"/>
    <d v="2019-03-12T00:00:00"/>
    <n v="8870869.2929292917"/>
    <n v="8870869.2929292917"/>
    <n v="300000"/>
    <n v="428543"/>
    <n v="50000"/>
    <n v="8092326.2929292917"/>
    <n v="158084.12371418814"/>
  </r>
  <r>
    <s v="Tower B"/>
    <s v="B0302"/>
    <x v="1"/>
    <s v="02"/>
    <n v="53.980000000000004"/>
    <x v="1"/>
    <x v="0"/>
    <s v="B-B2"/>
    <x v="0"/>
    <s v="คุณฉัตรชัย ตันติธีรบูลย์"/>
    <d v="2019-03-31T00:00:00"/>
    <n v="9277480"/>
    <n v="9277480"/>
    <n v="300000"/>
    <n v="448874"/>
    <n v="28606"/>
    <n v="8500000"/>
    <n v="157465.72804742496"/>
  </r>
  <r>
    <s v="Tower B"/>
    <s v="B0303"/>
    <x v="1"/>
    <s v="03"/>
    <n v="43.5"/>
    <x v="0"/>
    <x v="1"/>
    <s v="B-A1"/>
    <x v="0"/>
    <s v="Ms.CHAU FONG LAM"/>
    <d v="2019-07-09T00:00:00"/>
    <n v="7454737.3737373734"/>
    <n v="8200211.111111111"/>
    <m/>
    <m/>
    <n v="1718711.111111111"/>
    <n v="6481500"/>
    <n v="149000"/>
  </r>
  <r>
    <s v="Tower B"/>
    <s v="B0304"/>
    <x v="1"/>
    <s v="04"/>
    <n v="41.150000000000006"/>
    <x v="0"/>
    <x v="1"/>
    <s v="B-A2"/>
    <x v="0"/>
    <s v="Mr. Li Hao"/>
    <d v="2019-06-26T00:00:00"/>
    <n v="7068435.3535353551"/>
    <n v="7775278.8888888909"/>
    <m/>
    <m/>
    <n v="1643928.8888888899"/>
    <n v="6131350.0000000009"/>
    <n v="149000"/>
  </r>
  <r>
    <s v="Tower B"/>
    <s v="B0305"/>
    <x v="1"/>
    <s v="05"/>
    <n v="43.26"/>
    <x v="0"/>
    <x v="1"/>
    <s v="B-A3"/>
    <x v="0"/>
    <s v="SEIEI CORPORATION By MR.TAKEYOSHI SHIMIZU"/>
    <d v="2019-07-10T00:00:00"/>
    <n v="7415285.2525252523"/>
    <n v="8156813.777777778"/>
    <m/>
    <n v="50000"/>
    <n v="2193673.777777778"/>
    <n v="5963140"/>
    <n v="137844.1978733241"/>
  </r>
  <r>
    <s v="Tower B"/>
    <s v="B0306"/>
    <x v="1"/>
    <s v="06"/>
    <n v="43.17"/>
    <x v="0"/>
    <x v="1"/>
    <s v="B-A4"/>
    <x v="0"/>
    <s v="MR. AMR LOUTFI EL-ABED"/>
    <d v="2019-07-06T00:00:00"/>
    <n v="7400490.7070707073"/>
    <n v="8140539.777777778"/>
    <m/>
    <m/>
    <n v="1708209.777777778"/>
    <n v="6432330"/>
    <n v="149000"/>
  </r>
  <r>
    <s v="Tower B"/>
    <s v="B0307"/>
    <x v="1"/>
    <s v="07"/>
    <n v="43.7"/>
    <x v="0"/>
    <x v="1"/>
    <s v="B-A5"/>
    <x v="1"/>
    <m/>
    <m/>
    <n v="7487614.1414141422"/>
    <n v="8236375.555555556"/>
    <m/>
    <m/>
    <n v="1725075.555555556"/>
    <n v="6511300"/>
    <n v="149000"/>
  </r>
  <r>
    <s v="Tower B"/>
    <s v="B0308"/>
    <x v="1"/>
    <s v="08"/>
    <n v="43.7"/>
    <x v="0"/>
    <x v="1"/>
    <s v="B-A5M"/>
    <x v="1"/>
    <m/>
    <m/>
    <n v="7539634.343434344"/>
    <n v="8293597.777777778"/>
    <m/>
    <m/>
    <n v="1782297.777777778"/>
    <n v="6511300"/>
    <n v="149000"/>
  </r>
  <r>
    <s v="Tower B"/>
    <s v="B0309"/>
    <x v="1"/>
    <s v="09"/>
    <n v="42.59"/>
    <x v="0"/>
    <x v="1"/>
    <s v="B-A6"/>
    <x v="0"/>
    <s v="Mr. Ni Jiangfeng"/>
    <d v="2019-06-29T00:00:00"/>
    <n v="7357168.2828282835"/>
    <n v="8092885.1111111119"/>
    <m/>
    <m/>
    <n v="1746975.111111111"/>
    <n v="6345910.0000000009"/>
    <n v="149000"/>
  </r>
  <r>
    <s v="Tower B"/>
    <s v="B0310"/>
    <x v="1"/>
    <s v="10"/>
    <n v="42.5"/>
    <x v="0"/>
    <x v="1"/>
    <s v="B-A7"/>
    <x v="0"/>
    <s v="Mr.Masaharu Maegawa"/>
    <d v="2019-06-26T00:00:00"/>
    <n v="7342373.7373737367"/>
    <n v="8076611.1111111101"/>
    <m/>
    <m/>
    <n v="1744111.1111111101"/>
    <n v="6332500"/>
    <n v="149000"/>
  </r>
  <r>
    <s v="Tower B"/>
    <s v="B0311"/>
    <x v="1"/>
    <s v="11"/>
    <n v="43.38"/>
    <x v="0"/>
    <x v="1"/>
    <s v="B-A8"/>
    <x v="0"/>
    <s v="MR. WAI HANG YUE"/>
    <d v="2019-06-29T00:00:00"/>
    <n v="7487031.5151515156"/>
    <n v="8235734.666666667"/>
    <m/>
    <m/>
    <n v="1772114.666666667"/>
    <n v="6463620"/>
    <n v="149000"/>
  </r>
  <r>
    <s v="Tower B"/>
    <s v="B0312"/>
    <x v="1"/>
    <s v="12"/>
    <n v="30.26"/>
    <x v="0"/>
    <x v="2"/>
    <s v="B-A9"/>
    <x v="0"/>
    <s v="Mr.Xiao Lu"/>
    <d v="2019-06-24T00:00:00"/>
    <n v="5330315.555555556"/>
    <n v="5863347.1111111119"/>
    <m/>
    <m/>
    <n v="1354607.1111111119"/>
    <n v="4508740"/>
    <n v="149000"/>
  </r>
  <r>
    <s v="Tower B"/>
    <s v="B0401"/>
    <x v="2"/>
    <s v="01"/>
    <n v="51.190000000000005"/>
    <x v="1"/>
    <x v="0"/>
    <s v="B-B1"/>
    <x v="0"/>
    <s v="คุณภูริสร์  รักจำรูญ"/>
    <d v="2019-03-02T00:00:00"/>
    <n v="8870869.2929292917"/>
    <n v="8870869.2929292917"/>
    <n v="300000"/>
    <n v="428543"/>
    <m/>
    <n v="8142326.2929292917"/>
    <n v="159060.8769863116"/>
  </r>
  <r>
    <s v="Tower B"/>
    <s v="B0402"/>
    <x v="2"/>
    <s v="02"/>
    <n v="53.980000000000004"/>
    <x v="1"/>
    <x v="0"/>
    <s v="B-B2"/>
    <x v="0"/>
    <s v="คุณวรวิทย์ เดโชเกียรติถวัลย์"/>
    <d v="2019-03-22T00:00:00"/>
    <n v="9389802.0202020202"/>
    <n v="9389802.0202020202"/>
    <n v="300000"/>
    <n v="454490"/>
    <n v="100000"/>
    <n v="8535312.0202020202"/>
    <n v="158119.89663212336"/>
  </r>
  <r>
    <s v="Tower B"/>
    <s v="B0403"/>
    <x v="2"/>
    <s v="03"/>
    <n v="43.5"/>
    <x v="0"/>
    <x v="1"/>
    <s v="B-A1"/>
    <x v="2"/>
    <m/>
    <m/>
    <n v="7545252.5252525248"/>
    <n v="8299777.7777777771"/>
    <m/>
    <m/>
    <n v="948277.77777777705"/>
    <n v="7351500"/>
    <n v="169000"/>
  </r>
  <r>
    <s v="Tower B"/>
    <s v="B0404"/>
    <x v="2"/>
    <s v="04"/>
    <n v="41.150000000000006"/>
    <x v="0"/>
    <x v="1"/>
    <s v="B-A2"/>
    <x v="2"/>
    <m/>
    <m/>
    <n v="7154060.6060606064"/>
    <n v="7869466.666666667"/>
    <m/>
    <m/>
    <n v="915116.66666666605"/>
    <n v="6954350.0000000009"/>
    <n v="169000"/>
  </r>
  <r>
    <s v="Tower B"/>
    <s v="B0405"/>
    <x v="2"/>
    <s v="05"/>
    <n v="43.26"/>
    <x v="0"/>
    <x v="1"/>
    <s v="B-A3"/>
    <x v="2"/>
    <m/>
    <m/>
    <n v="7505301.0101010101"/>
    <n v="8255831.111111111"/>
    <m/>
    <m/>
    <n v="944891.11111111101"/>
    <n v="7310940"/>
    <n v="169000"/>
  </r>
  <r>
    <s v="Tower B"/>
    <s v="B0406"/>
    <x v="2"/>
    <s v="06"/>
    <n v="43.17"/>
    <x v="0"/>
    <x v="1"/>
    <s v="B-A4"/>
    <x v="2"/>
    <m/>
    <m/>
    <n v="7490319.1919191917"/>
    <n v="8239351.111111111"/>
    <m/>
    <m/>
    <n v="943621.11111111101"/>
    <n v="7295730"/>
    <n v="169000"/>
  </r>
  <r>
    <s v="Tower B"/>
    <s v="B0407"/>
    <x v="2"/>
    <s v="07"/>
    <n v="43.7"/>
    <x v="0"/>
    <x v="1"/>
    <s v="B-A5"/>
    <x v="2"/>
    <m/>
    <m/>
    <n v="7578545.4545454541"/>
    <n v="8336400"/>
    <m/>
    <m/>
    <n v="951099.99999999907"/>
    <n v="7385300.0000000009"/>
    <n v="169000"/>
  </r>
  <r>
    <s v="Tower B"/>
    <s v="B0408"/>
    <x v="2"/>
    <s v="08"/>
    <n v="43.7"/>
    <x v="0"/>
    <x v="1"/>
    <s v="B-A5M"/>
    <x v="3"/>
    <s v="meena"/>
    <m/>
    <n v="7630565.656565656"/>
    <n v="8393622.222222222"/>
    <m/>
    <m/>
    <n v="1008322.2222222211"/>
    <n v="7385300.0000000009"/>
    <n v="169000"/>
  </r>
  <r>
    <s v="Tower B"/>
    <s v="B0409"/>
    <x v="2"/>
    <s v="09"/>
    <n v="42.59"/>
    <x v="0"/>
    <x v="1"/>
    <s v="B-A6"/>
    <x v="0"/>
    <s v="Mr.Li Shing"/>
    <d v="2019-08-12T00:00:00"/>
    <n v="7445789.8989898991"/>
    <n v="8190368.888888889"/>
    <m/>
    <m/>
    <n v="992658.88888888806"/>
    <n v="7197710.0000000009"/>
    <n v="169000"/>
  </r>
  <r>
    <s v="Tower B"/>
    <s v="B0410"/>
    <x v="2"/>
    <s v="10"/>
    <n v="42.5"/>
    <x v="0"/>
    <x v="1"/>
    <s v="B-A7"/>
    <x v="0"/>
    <s v="Mr.Li Shing"/>
    <d v="2019-08-12T00:00:00"/>
    <n v="7430808.0808080807"/>
    <n v="8173888.888888889"/>
    <m/>
    <m/>
    <n v="991388.88888888899"/>
    <n v="7182500"/>
    <n v="169000"/>
  </r>
  <r>
    <s v="Tower B"/>
    <s v="B0411"/>
    <x v="2"/>
    <s v="11"/>
    <n v="43.38"/>
    <x v="0"/>
    <x v="1"/>
    <s v="B-A8"/>
    <x v="0"/>
    <s v="Mr.Li Shing"/>
    <d v="2019-08-12T00:00:00"/>
    <n v="7577296.9696969697"/>
    <n v="8335026.666666667"/>
    <m/>
    <m/>
    <n v="1003806.666666667"/>
    <n v="7331220"/>
    <n v="169000"/>
  </r>
  <r>
    <s v="Tower B"/>
    <s v="B0412"/>
    <x v="2"/>
    <s v="12"/>
    <n v="30.26"/>
    <x v="1"/>
    <x v="2"/>
    <s v="B-A9"/>
    <x v="0"/>
    <s v="คุณนลินี ชีวะสาคร"/>
    <d v="2019-07-26T00:00:00"/>
    <n v="5393280.8080808083"/>
    <n v="5932608.888888889"/>
    <m/>
    <m/>
    <n v="818668.88888888899"/>
    <n v="5113940"/>
    <n v="169000"/>
  </r>
  <r>
    <s v="Tower B"/>
    <s v="B0501"/>
    <x v="3"/>
    <s v="01"/>
    <n v="51.190000000000005"/>
    <x v="1"/>
    <x v="0"/>
    <s v="B-B1"/>
    <x v="0"/>
    <s v="คุณเกวลิน  เอื้ออารีมิตร"/>
    <d v="2019-03-02T00:00:00"/>
    <n v="9156730.7070707083"/>
    <n v="9156730.7070707083"/>
    <n v="300000"/>
    <n v="442837"/>
    <m/>
    <n v="8413893.7070707083"/>
    <n v="164365.96419360631"/>
  </r>
  <r>
    <s v="Tower B"/>
    <s v="B0502"/>
    <x v="3"/>
    <s v="02"/>
    <n v="53.980000000000004"/>
    <x v="1"/>
    <x v="0"/>
    <s v="B-B2"/>
    <x v="0"/>
    <s v="คุณวิทยา บุญญสิริกูล"/>
    <d v="2019-03-29T00:00:00"/>
    <n v="9502124.0404040404"/>
    <n v="9502124.0404040404"/>
    <n v="300000"/>
    <n v="452606.2"/>
    <n v="150000"/>
    <n v="8599517.8404040411"/>
    <n v="159309.33383482846"/>
  </r>
  <r>
    <s v="Tower B"/>
    <s v="B0503"/>
    <x v="3"/>
    <s v="03"/>
    <n v="43.5"/>
    <x v="0"/>
    <x v="1"/>
    <s v="B-A1"/>
    <x v="2"/>
    <m/>
    <m/>
    <n v="7635767.6767676771"/>
    <n v="8399344.444444444"/>
    <m/>
    <m/>
    <n v="1047844.444444444"/>
    <n v="7351500"/>
    <n v="169000"/>
  </r>
  <r>
    <s v="Tower B"/>
    <s v="B0504"/>
    <x v="3"/>
    <s v="04"/>
    <n v="41.150000000000006"/>
    <x v="0"/>
    <x v="1"/>
    <s v="B-A2"/>
    <x v="2"/>
    <m/>
    <m/>
    <n v="7239685.8585858587"/>
    <n v="7963654.444444445"/>
    <m/>
    <m/>
    <n v="1009304.444444444"/>
    <n v="6954350.0000000009"/>
    <n v="169000"/>
  </r>
  <r>
    <s v="Tower B"/>
    <s v="B0505"/>
    <x v="3"/>
    <s v="05"/>
    <n v="43.26"/>
    <x v="0"/>
    <x v="1"/>
    <s v="B-A3"/>
    <x v="0"/>
    <s v="จันทิมา แซ่เฮ้ง"/>
    <d v="2019-08-23T00:00:00"/>
    <n v="7595316.7676767679"/>
    <n v="8354848.444444445"/>
    <m/>
    <m/>
    <n v="1043908.444444445"/>
    <n v="7310940"/>
    <n v="169000"/>
  </r>
  <r>
    <s v="Tower B"/>
    <s v="B0506"/>
    <x v="3"/>
    <s v="06"/>
    <n v="43.17"/>
    <x v="0"/>
    <x v="1"/>
    <s v="B-A4"/>
    <x v="2"/>
    <m/>
    <m/>
    <n v="7580147.6767676771"/>
    <n v="8338162.444444445"/>
    <m/>
    <m/>
    <n v="1042432.444444445"/>
    <n v="7295730"/>
    <n v="169000"/>
  </r>
  <r>
    <s v="Tower B"/>
    <s v="B0507"/>
    <x v="3"/>
    <s v="07"/>
    <n v="43.7"/>
    <x v="0"/>
    <x v="1"/>
    <s v="B-A5"/>
    <x v="0"/>
    <s v="Masa (รอเอกสาร)"/>
    <d v="2019-12-08T00:00:00"/>
    <n v="7669476.7676767679"/>
    <n v="8436424.444444444"/>
    <m/>
    <m/>
    <n v="1051124.4444444431"/>
    <n v="7385300.0000000009"/>
    <n v="169000"/>
  </r>
  <r>
    <s v="Tower B"/>
    <s v="B0508"/>
    <x v="3"/>
    <s v="08"/>
    <n v="43.7"/>
    <x v="0"/>
    <x v="1"/>
    <s v="B-A5M"/>
    <x v="0"/>
    <s v="Mr. Georg Zeun"/>
    <d v="2019-07-26T00:00:00"/>
    <n v="7794325.2525252523"/>
    <n v="8573757.777777778"/>
    <m/>
    <m/>
    <n v="1188457.7777777771"/>
    <n v="7385300.0000000009"/>
    <n v="169000"/>
  </r>
  <r>
    <s v="Tower B"/>
    <s v="B0509"/>
    <x v="3"/>
    <s v="09"/>
    <n v="42.59"/>
    <x v="0"/>
    <x v="1"/>
    <s v="B-A6"/>
    <x v="0"/>
    <s v="Mr.Li Shing"/>
    <d v="2019-08-12T00:00:00"/>
    <n v="7607239.7979797991"/>
    <n v="8367963.7777777789"/>
    <m/>
    <m/>
    <n v="1170253.777777778"/>
    <n v="7197710.0000000009"/>
    <n v="169000"/>
  </r>
  <r>
    <s v="Tower B"/>
    <s v="B0510"/>
    <x v="3"/>
    <s v="10"/>
    <n v="42.5"/>
    <x v="0"/>
    <x v="1"/>
    <s v="B-A7"/>
    <x v="0"/>
    <s v="Mr. Jun Shimojima"/>
    <d v="2019-12-08T00:00:00"/>
    <n v="7592070.7070707073"/>
    <n v="8351277.777777778"/>
    <m/>
    <m/>
    <n v="1168777.777777778"/>
    <n v="7182500"/>
    <n v="169000"/>
  </r>
  <r>
    <s v="Tower B"/>
    <s v="B0511"/>
    <x v="3"/>
    <s v="11"/>
    <n v="43.38"/>
    <x v="0"/>
    <x v="1"/>
    <s v="B-A8"/>
    <x v="0"/>
    <s v="MR. WING HONG BEN OR"/>
    <d v="2019-07-12T00:00:00"/>
    <n v="7740390.7070707073"/>
    <n v="8514429.777777778"/>
    <m/>
    <m/>
    <n v="1183209.777777778"/>
    <n v="7331220"/>
    <n v="169000"/>
  </r>
  <r>
    <s v="Tower B"/>
    <s v="B0512"/>
    <x v="3"/>
    <s v="12"/>
    <n v="30.26"/>
    <x v="0"/>
    <x v="2"/>
    <s v="B-A9"/>
    <x v="0"/>
    <s v="Ms.Ying Sun"/>
    <d v="2019-04-17T00:00:00"/>
    <n v="6524171.3090909095"/>
    <n v="6524171.3090909095"/>
    <n v="100000"/>
    <m/>
    <n v="321209"/>
    <n v="6102962.3090909095"/>
    <n v="201684.14768971939"/>
  </r>
  <r>
    <s v="Tower B"/>
    <s v="B0601"/>
    <x v="4"/>
    <s v="01"/>
    <n v="51.190000000000005"/>
    <x v="1"/>
    <x v="0"/>
    <s v="B-B1"/>
    <x v="0"/>
    <s v="คุณชาญชัย ปัญญา"/>
    <d v="2019-03-10T00:00:00"/>
    <n v="9263247.2727272734"/>
    <n v="9263247.2727272734"/>
    <n v="300000"/>
    <n v="448162"/>
    <n v="50000"/>
    <n v="8465085.2727272734"/>
    <n v="165365.99477880978"/>
  </r>
  <r>
    <s v="Tower B"/>
    <s v="B0602"/>
    <x v="4"/>
    <s v="02"/>
    <n v="53.980000000000004"/>
    <x v="1"/>
    <x v="0"/>
    <s v="B-B2"/>
    <x v="0"/>
    <s v="คุณวิวรรธน์  สุตานันต์"/>
    <d v="2019-03-03T00:00:00"/>
    <n v="9614446.0606060605"/>
    <n v="9614446.0606060605"/>
    <n v="300000"/>
    <n v="465722"/>
    <m/>
    <n v="8848724.0606060605"/>
    <n v="163925.97370518823"/>
  </r>
  <r>
    <s v="Tower B"/>
    <s v="B0603"/>
    <x v="4"/>
    <s v="03"/>
    <n v="43.5"/>
    <x v="1"/>
    <x v="1"/>
    <s v="B-A1"/>
    <x v="0"/>
    <s v="คุณชวนเร แซ่ลิ้ม "/>
    <d v="2019-03-06T00:00:00"/>
    <n v="7726282.8282828284"/>
    <n v="7726282.8282828284"/>
    <n v="200000"/>
    <n v="376314"/>
    <m/>
    <n v="7149968.8282828284"/>
    <n v="164367.09950075467"/>
  </r>
  <r>
    <s v="Tower B"/>
    <s v="B0604"/>
    <x v="4"/>
    <s v="04"/>
    <n v="41.150000000000006"/>
    <x v="1"/>
    <x v="1"/>
    <s v="B-A2"/>
    <x v="0"/>
    <s v="คุณชวนเร แซ่ลิ้ม "/>
    <d v="2019-03-06T00:00:00"/>
    <n v="7325311.1111111119"/>
    <n v="7325311.1111111119"/>
    <n v="200000"/>
    <n v="356266"/>
    <m/>
    <n v="6769045.1111111119"/>
    <n v="164496.84352639396"/>
  </r>
  <r>
    <s v="Tower B"/>
    <s v="B0605"/>
    <x v="4"/>
    <s v="05"/>
    <n v="43.26"/>
    <x v="1"/>
    <x v="1"/>
    <s v="B-A3"/>
    <x v="0"/>
    <s v="คุณชวนเร แซ่ลิ้ม "/>
    <d v="2019-03-12T00:00:00"/>
    <n v="7685332.5252525248"/>
    <n v="7685332.5252525248"/>
    <n v="200000"/>
    <n v="384267"/>
    <n v="50000"/>
    <n v="7051065.5252525248"/>
    <n v="162992.73058836165"/>
  </r>
  <r>
    <s v="Tower B"/>
    <s v="B0606"/>
    <x v="4"/>
    <s v="06"/>
    <n v="43.17"/>
    <x v="0"/>
    <x v="1"/>
    <s v="B-A4"/>
    <x v="2"/>
    <m/>
    <m/>
    <n v="7669976.1616161615"/>
    <n v="8436973.777777778"/>
    <m/>
    <m/>
    <n v="-153856.22222222202"/>
    <n v="8590830"/>
    <n v="199000"/>
  </r>
  <r>
    <s v="Tower B"/>
    <s v="B0607"/>
    <x v="4"/>
    <s v="07"/>
    <n v="43.7"/>
    <x v="0"/>
    <x v="1"/>
    <s v="B-A5"/>
    <x v="2"/>
    <m/>
    <m/>
    <n v="7760408.0808080807"/>
    <n v="8536448.8888888881"/>
    <m/>
    <m/>
    <n v="-159851.11111111194"/>
    <n v="8696300"/>
    <n v="199000"/>
  </r>
  <r>
    <s v="Tower B"/>
    <s v="B0608"/>
    <x v="4"/>
    <s v="08"/>
    <n v="43.7"/>
    <x v="0"/>
    <x v="1"/>
    <s v="B-A5M"/>
    <x v="2"/>
    <m/>
    <m/>
    <n v="7885256.5656565651"/>
    <n v="8673782.222222222"/>
    <m/>
    <m/>
    <n v="-22517.777777777985"/>
    <n v="8696300"/>
    <n v="199000"/>
  </r>
  <r>
    <s v="Tower B"/>
    <s v="B0609"/>
    <x v="5"/>
    <s v="09"/>
    <n v="42.59"/>
    <x v="1"/>
    <x v="1"/>
    <s v="B-A6"/>
    <x v="0"/>
    <s v="คุณชวนเร แซ่ลิ้ม "/>
    <d v="2019-03-12T00:00:00"/>
    <n v="7695861.4141414147"/>
    <n v="7695861.4141414147"/>
    <n v="200000"/>
    <n v="374793"/>
    <n v="50000"/>
    <n v="7071068.4141414147"/>
    <n v="166026.49481430885"/>
  </r>
  <r>
    <s v="Tower B"/>
    <s v="B0610"/>
    <x v="4"/>
    <s v="10"/>
    <n v="42.5"/>
    <x v="1"/>
    <x v="1"/>
    <s v="B-A7"/>
    <x v="0"/>
    <s v="คุณชวนเร แซ่ลิ้ม "/>
    <d v="2019-03-12T00:00:00"/>
    <n v="7680505.0505050505"/>
    <n v="7680505.0505050505"/>
    <n v="200000"/>
    <n v="374025"/>
    <n v="50000"/>
    <n v="7056480.0505050505"/>
    <n v="166034.82471776591"/>
  </r>
  <r>
    <s v="Tower B"/>
    <s v="B0611"/>
    <x v="4"/>
    <s v="11"/>
    <n v="43.38"/>
    <x v="0"/>
    <x v="1"/>
    <s v="B-A8"/>
    <x v="2"/>
    <m/>
    <m/>
    <n v="7830656.1616161615"/>
    <n v="8613721.777777778"/>
    <m/>
    <m/>
    <n v="-18898.222222222015"/>
    <n v="8632620"/>
    <n v="199000"/>
  </r>
  <r>
    <s v="Tower B"/>
    <s v="B0612"/>
    <x v="4"/>
    <s v="12"/>
    <n v="30.26"/>
    <x v="1"/>
    <x v="2"/>
    <s v="B-A9"/>
    <x v="0"/>
    <s v="คุณภัทร์ภร อิ่มเอิบ"/>
    <d v="2019-03-17T00:00:00"/>
    <n v="5592039.5959595963"/>
    <n v="5592039.5959595963"/>
    <n v="200000"/>
    <n v="269602"/>
    <n v="50000"/>
    <n v="5072437.5959595963"/>
    <n v="167628.47309846649"/>
  </r>
  <r>
    <s v="Tower B"/>
    <s v="B0701"/>
    <x v="6"/>
    <s v="01"/>
    <n v="57.830000000000005"/>
    <x v="1"/>
    <x v="0"/>
    <s v="B-B3-L"/>
    <x v="0"/>
    <s v="คุณธนชัย สัจจเทพ"/>
    <d v="2019-03-07T00:00:00"/>
    <n v="10516538.787878789"/>
    <n v="10516538.787878789"/>
    <n v="300000"/>
    <n v="510826.93939393945"/>
    <m/>
    <n v="9705711.8484848496"/>
    <n v="167831.78019167989"/>
  </r>
  <r>
    <s v="Tower B"/>
    <s v="B0702"/>
    <x v="6"/>
    <s v="02"/>
    <n v="55.46"/>
    <x v="1"/>
    <x v="0"/>
    <s v="B-B4-L"/>
    <x v="0"/>
    <s v="ศุภฤกษ์ โรจน์วงศ์สุริยะ"/>
    <d v="2019-03-25T00:00:00"/>
    <n v="9982375"/>
    <n v="9982375"/>
    <n v="300000"/>
    <n v="484118.75"/>
    <n v="250000"/>
    <n v="8948256.25"/>
    <n v="161346.1278398846"/>
  </r>
  <r>
    <s v="Tower B"/>
    <s v="B0703"/>
    <x v="6"/>
    <s v="03"/>
    <n v="46.82"/>
    <x v="0"/>
    <x v="1"/>
    <s v="B-A10-L"/>
    <x v="2"/>
    <m/>
    <m/>
    <n v="8390185.4545454532"/>
    <n v="9229203.9999999981"/>
    <m/>
    <m/>
    <n v="-87976.000000001863"/>
    <n v="9317180"/>
    <n v="199000"/>
  </r>
  <r>
    <s v="Tower B"/>
    <s v="B0704"/>
    <x v="6"/>
    <s v="04"/>
    <n v="46.7"/>
    <x v="0"/>
    <x v="1"/>
    <s v="B-A11"/>
    <x v="2"/>
    <m/>
    <m/>
    <n v="8369460.6060606064"/>
    <n v="9206406.6666666679"/>
    <m/>
    <m/>
    <n v="-86893.333333332092"/>
    <n v="9293300"/>
    <n v="199000"/>
  </r>
  <r>
    <s v="Tower B"/>
    <s v="B0705"/>
    <x v="6"/>
    <s v="05"/>
    <n v="47.02"/>
    <x v="0"/>
    <x v="1"/>
    <s v="B-A12-L"/>
    <x v="2"/>
    <m/>
    <m/>
    <n v="8424726.8686868697"/>
    <n v="9267199.555555556"/>
    <m/>
    <m/>
    <n v="-89780.444444444031"/>
    <n v="9356980"/>
    <n v="199000"/>
  </r>
  <r>
    <s v="Tower B"/>
    <s v="B0706"/>
    <x v="6"/>
    <s v="06"/>
    <n v="46.84"/>
    <x v="0"/>
    <x v="1"/>
    <s v="B-A13"/>
    <x v="2"/>
    <m/>
    <m/>
    <n v="8393639.5959595963"/>
    <n v="9233003.555555556"/>
    <m/>
    <m/>
    <n v="-88156.444444444031"/>
    <n v="9321160"/>
    <n v="199000"/>
  </r>
  <r>
    <s v="Tower B"/>
    <s v="B0707"/>
    <x v="6"/>
    <s v="07"/>
    <n v="47.220000000000006"/>
    <x v="0"/>
    <x v="0"/>
    <s v="B-B5"/>
    <x v="2"/>
    <m/>
    <m/>
    <n v="8975429.8989898991"/>
    <n v="9872972.8888888881"/>
    <m/>
    <m/>
    <n v="476192.8888888862"/>
    <n v="9396780.0000000019"/>
    <n v="199000"/>
  </r>
  <r>
    <s v="Tower B"/>
    <s v="B0708"/>
    <x v="6"/>
    <s v="08"/>
    <n v="47.220000000000006"/>
    <x v="0"/>
    <x v="0"/>
    <s v="B-B5M"/>
    <x v="2"/>
    <m/>
    <m/>
    <n v="9100278.3838383835"/>
    <n v="10010306.222222222"/>
    <m/>
    <m/>
    <n v="613526.22222222015"/>
    <n v="9396780.0000000019"/>
    <n v="199000"/>
  </r>
  <r>
    <s v="Tower B"/>
    <s v="B0709"/>
    <x v="6"/>
    <s v="09"/>
    <n v="46.04"/>
    <x v="1"/>
    <x v="1"/>
    <s v="B-A14"/>
    <x v="0"/>
    <s v="คุณกาญจน์วิกา วีระอาชากุล "/>
    <d v="2019-03-05T00:00:00"/>
    <n v="8380322.4242424248"/>
    <n v="8380322.4242424248"/>
    <n v="200000"/>
    <n v="409016"/>
    <m/>
    <n v="7771306.4242424248"/>
    <n v="168794.66603480506"/>
  </r>
  <r>
    <s v="Tower B"/>
    <s v="B0710"/>
    <x v="6"/>
    <s v="10"/>
    <n v="46.09"/>
    <x v="0"/>
    <x v="1"/>
    <s v="B-A15"/>
    <x v="2"/>
    <m/>
    <m/>
    <n v="8388957.777777778"/>
    <n v="9227853.555555556"/>
    <m/>
    <m/>
    <n v="55943.555555555969"/>
    <n v="9171910"/>
    <n v="198999.99999999997"/>
  </r>
  <r>
    <s v="Tower B"/>
    <s v="B0711"/>
    <x v="6"/>
    <s v="11"/>
    <n v="46.82"/>
    <x v="0"/>
    <x v="1"/>
    <s v="B-A16"/>
    <x v="2"/>
    <m/>
    <m/>
    <n v="8515033.9393939376"/>
    <n v="9366537.3333333321"/>
    <m/>
    <m/>
    <n v="49357.333333332092"/>
    <n v="9317180"/>
    <n v="199000"/>
  </r>
  <r>
    <s v="Tower B"/>
    <s v="B0712"/>
    <x v="6"/>
    <s v="12"/>
    <n v="30.26"/>
    <x v="1"/>
    <x v="2"/>
    <s v="B-A9"/>
    <x v="0"/>
    <s v="คุณธนเสฎฐ์  เสนีย์คติมา"/>
    <d v="2019-03-02T00:00:00"/>
    <n v="5655004.8484848486"/>
    <n v="5655004.8484848486"/>
    <n v="200000"/>
    <n v="272750"/>
    <m/>
    <n v="5182254.8484848486"/>
    <n v="171257.59578601614"/>
  </r>
  <r>
    <s v="Tower B"/>
    <s v="B0801"/>
    <x v="7"/>
    <s v="01"/>
    <n v="57.830000000000005"/>
    <x v="0"/>
    <x v="0"/>
    <s v="B-B3-L"/>
    <x v="2"/>
    <m/>
    <m/>
    <n v="13555686.832970591"/>
    <n v="13555686.832970591"/>
    <m/>
    <m/>
    <n v="2047516.8329705894"/>
    <n v="11508170.000000002"/>
    <n v="199000"/>
  </r>
  <r>
    <s v="Tower B"/>
    <s v="B0802"/>
    <x v="7"/>
    <s v="02"/>
    <n v="55.46"/>
    <x v="0"/>
    <x v="0"/>
    <s v="B-B4-L"/>
    <x v="2"/>
    <m/>
    <m/>
    <n v="13078413.210558625"/>
    <n v="13195844"/>
    <m/>
    <m/>
    <n v="2159304"/>
    <n v="11036540"/>
    <n v="199000"/>
  </r>
  <r>
    <s v="Tower B"/>
    <s v="B0803"/>
    <x v="7"/>
    <s v="03"/>
    <n v="46.82"/>
    <x v="0"/>
    <x v="1"/>
    <s v="B-A10-L"/>
    <x v="2"/>
    <m/>
    <m/>
    <n v="10098404.04040404"/>
    <n v="11108244.444444444"/>
    <m/>
    <m/>
    <n v="1791064.444444444"/>
    <n v="9317180"/>
    <n v="199000"/>
  </r>
  <r>
    <s v="Tower B"/>
    <s v="B0804"/>
    <x v="7"/>
    <s v="04"/>
    <n v="46.7"/>
    <x v="0"/>
    <x v="1"/>
    <s v="B-A11"/>
    <x v="2"/>
    <m/>
    <m/>
    <n v="10073434.343434343"/>
    <n v="11080777.777777778"/>
    <m/>
    <m/>
    <n v="1787477.777777778"/>
    <n v="9293300"/>
    <n v="199000"/>
  </r>
  <r>
    <s v="Tower B"/>
    <s v="B0805"/>
    <x v="7"/>
    <s v="05"/>
    <n v="47.02"/>
    <x v="0"/>
    <x v="1"/>
    <s v="B-A12-L"/>
    <x v="2"/>
    <m/>
    <m/>
    <n v="10140020.202020204"/>
    <n v="11154022.222222224"/>
    <m/>
    <m/>
    <n v="1797042.2222222239"/>
    <n v="9356980"/>
    <n v="199000"/>
  </r>
  <r>
    <s v="Tower B"/>
    <s v="B0806"/>
    <x v="7"/>
    <s v="06"/>
    <n v="46.84"/>
    <x v="0"/>
    <x v="1"/>
    <s v="B-A13"/>
    <x v="2"/>
    <m/>
    <m/>
    <n v="10102565.656565657"/>
    <n v="11112822.222222222"/>
    <m/>
    <m/>
    <n v="1791662.222222222"/>
    <n v="9321160"/>
    <n v="199000"/>
  </r>
  <r>
    <s v="Tower B"/>
    <s v="B0807"/>
    <x v="7"/>
    <s v="07"/>
    <n v="84.63"/>
    <x v="0"/>
    <x v="3"/>
    <s v="B-E1"/>
    <x v="3"/>
    <s v="K.Vincent "/>
    <m/>
    <n v="20753765.010545008"/>
    <n v="20753765.010545008"/>
    <m/>
    <m/>
    <n v="3912395.0105450079"/>
    <n v="16841370"/>
    <n v="199000"/>
  </r>
  <r>
    <s v="Tower B"/>
    <s v="B0808"/>
    <x v="7"/>
    <s v="08"/>
    <n v="84.63"/>
    <x v="1"/>
    <x v="3"/>
    <s v="B-E1M"/>
    <x v="0"/>
    <s v="นางสาว ญานิศา พัฒนะพันธ์"/>
    <d v="2019-05-21T00:00:00"/>
    <n v="19524531"/>
    <n v="19524531"/>
    <n v="300000"/>
    <n v="961226.55"/>
    <n v="1263304.45"/>
    <n v="17000000"/>
    <n v="200874.39442278154"/>
  </r>
  <r>
    <s v="Tower B"/>
    <s v="B0809"/>
    <x v="7"/>
    <s v="09"/>
    <n v="46.04"/>
    <x v="0"/>
    <x v="1"/>
    <s v="B-A14"/>
    <x v="0"/>
    <s v="Mr. Tao Wei"/>
    <d v="2019-10-28T00:00:00"/>
    <n v="9884080.8080808073"/>
    <n v="10872488.888888888"/>
    <m/>
    <m/>
    <n v="4012528.8888888881"/>
    <n v="6859960"/>
    <n v="149000"/>
  </r>
  <r>
    <s v="Tower B"/>
    <s v="B0810"/>
    <x v="7"/>
    <s v="10"/>
    <n v="46.09"/>
    <x v="0"/>
    <x v="1"/>
    <s v="B-A15"/>
    <x v="2"/>
    <m/>
    <m/>
    <n v="9894484.8484848496"/>
    <n v="10883933.333333334"/>
    <m/>
    <m/>
    <n v="1712023.333333334"/>
    <n v="9171910"/>
    <n v="198999.99999999997"/>
  </r>
  <r>
    <s v="Tower B"/>
    <s v="B0811"/>
    <x v="7"/>
    <s v="11"/>
    <n v="46.82"/>
    <x v="0"/>
    <x v="1"/>
    <s v="B-A16"/>
    <x v="2"/>
    <m/>
    <m/>
    <n v="10046383.838383839"/>
    <n v="11051022.222222222"/>
    <m/>
    <m/>
    <n v="1733842.222222222"/>
    <n v="9317180"/>
    <n v="199000"/>
  </r>
  <r>
    <s v="Tower B"/>
    <s v="B0812"/>
    <x v="7"/>
    <s v="12"/>
    <n v="30.26"/>
    <x v="0"/>
    <x v="2"/>
    <s v="B-A9"/>
    <x v="2"/>
    <m/>
    <m/>
    <n v="6600565.656565656"/>
    <n v="7260622.222222222"/>
    <m/>
    <m/>
    <n v="1238882.222222222"/>
    <n v="6021740"/>
    <n v="199000"/>
  </r>
  <r>
    <s v="Tower B"/>
    <s v="B0901"/>
    <x v="8"/>
    <s v="01"/>
    <n v="57.830000000000005"/>
    <x v="1"/>
    <x v="0"/>
    <s v="B-B3-L"/>
    <x v="1"/>
    <m/>
    <m/>
    <n v="13038669"/>
    <n v="13038669"/>
    <m/>
    <m/>
    <n v="1750969"/>
    <n v="11287700"/>
    <n v="195187.61888293273"/>
  </r>
  <r>
    <s v="Tower B"/>
    <s v="B0902"/>
    <x v="8"/>
    <s v="02"/>
    <n v="55.46"/>
    <x v="0"/>
    <x v="0"/>
    <s v="B-B4-L"/>
    <x v="0"/>
    <s v="Ms. Judy Zhu"/>
    <d v="2019-12-15T00:00:00"/>
    <n v="13202214.761984484"/>
    <n v="13202214.761984484"/>
    <m/>
    <m/>
    <n v="2165674.7619844843"/>
    <n v="11036540"/>
    <n v="199000"/>
  </r>
  <r>
    <s v="Tower B"/>
    <s v="B0903"/>
    <x v="8"/>
    <s v="03"/>
    <n v="46.82"/>
    <x v="0"/>
    <x v="1"/>
    <s v="B-A10-L"/>
    <x v="2"/>
    <m/>
    <m/>
    <n v="10195827.474747473"/>
    <n v="11215410.22222222"/>
    <m/>
    <m/>
    <n v="1898230.2222222202"/>
    <n v="9317180"/>
    <n v="199000"/>
  </r>
  <r>
    <s v="Tower B"/>
    <s v="B0904"/>
    <x v="8"/>
    <s v="04"/>
    <n v="46.7"/>
    <x v="0"/>
    <x v="1"/>
    <s v="B-A11"/>
    <x v="2"/>
    <m/>
    <m/>
    <n v="10170608.080808081"/>
    <n v="11187668.888888888"/>
    <m/>
    <m/>
    <n v="1894368.8888888881"/>
    <n v="9293300"/>
    <n v="199000"/>
  </r>
  <r>
    <s v="Tower B"/>
    <s v="B0905"/>
    <x v="8"/>
    <s v="05"/>
    <n v="47.02"/>
    <x v="0"/>
    <x v="1"/>
    <s v="B-A12-L"/>
    <x v="2"/>
    <m/>
    <m/>
    <n v="10237859.797979796"/>
    <n v="11261645.777777776"/>
    <m/>
    <m/>
    <n v="1904665.7777777761"/>
    <n v="9356980"/>
    <n v="199000"/>
  </r>
  <r>
    <s v="Tower B"/>
    <s v="B0906"/>
    <x v="8"/>
    <s v="06"/>
    <n v="46.84"/>
    <x v="0"/>
    <x v="1"/>
    <s v="B-A13"/>
    <x v="2"/>
    <m/>
    <m/>
    <n v="10200030.707070708"/>
    <n v="11220033.77777778"/>
    <m/>
    <m/>
    <n v="1898873.7777777798"/>
    <n v="9321160"/>
    <n v="199000"/>
  </r>
  <r>
    <s v="Tower B"/>
    <s v="B0909"/>
    <x v="8"/>
    <s v="09"/>
    <n v="46.04"/>
    <x v="0"/>
    <x v="1"/>
    <s v="B-A14"/>
    <x v="0"/>
    <s v="Mr. Tao Wei"/>
    <d v="2019-10-28T00:00:00"/>
    <n v="9979881.212121211"/>
    <n v="10977869.333333332"/>
    <m/>
    <m/>
    <n v="4117909.3333333321"/>
    <n v="6859960"/>
    <n v="149000"/>
  </r>
  <r>
    <s v="Tower B"/>
    <s v="B0910"/>
    <x v="8"/>
    <s v="10"/>
    <n v="46.09"/>
    <x v="0"/>
    <x v="1"/>
    <s v="B-A15"/>
    <x v="2"/>
    <m/>
    <m/>
    <n v="9990389.2929292917"/>
    <n v="10989428.22222222"/>
    <m/>
    <m/>
    <n v="1817518.2222222202"/>
    <n v="9171910"/>
    <n v="198999.99999999997"/>
  </r>
  <r>
    <s v="Tower B"/>
    <s v="B0911"/>
    <x v="8"/>
    <s v="11"/>
    <n v="46.82"/>
    <x v="0"/>
    <x v="1"/>
    <s v="B-A16"/>
    <x v="2"/>
    <m/>
    <m/>
    <n v="10143807.272727273"/>
    <n v="11158188"/>
    <m/>
    <m/>
    <n v="1841008"/>
    <n v="9317180"/>
    <n v="199000"/>
  </r>
  <r>
    <s v="Tower B"/>
    <s v="B0912"/>
    <x v="8"/>
    <s v="12"/>
    <n v="30.26"/>
    <x v="0"/>
    <x v="2"/>
    <s v="B-A9"/>
    <x v="0"/>
    <s v="Mr. Kai Ling"/>
    <d v="2019-11-09T00:00:00"/>
    <n v="6663530.9090909092"/>
    <n v="7329884"/>
    <m/>
    <m/>
    <n v="1308144"/>
    <n v="6021740"/>
    <n v="199000"/>
  </r>
  <r>
    <s v="Tower B"/>
    <s v="B1001"/>
    <x v="9"/>
    <s v="01"/>
    <n v="57.830000000000005"/>
    <x v="1"/>
    <x v="0"/>
    <s v="B-B3-L"/>
    <x v="0"/>
    <s v="คุณบุญชัย  มหาทรัพย์สิริ"/>
    <d v="2019-03-13T00:00:00"/>
    <n v="11715354.747474749"/>
    <n v="11715354.747474749"/>
    <n v="300000"/>
    <n v="570768"/>
    <n v="150000"/>
    <n v="10694586.747474749"/>
    <n v="184931.4671878739"/>
  </r>
  <r>
    <s v="Tower B"/>
    <s v="B1002"/>
    <x v="9"/>
    <s v="02"/>
    <n v="55.46"/>
    <x v="0"/>
    <x v="0"/>
    <s v="B-B4-L"/>
    <x v="2"/>
    <m/>
    <m/>
    <n v="11303812.525252527"/>
    <n v="12434193.77777778"/>
    <m/>
    <m/>
    <n v="1397653.7777777798"/>
    <n v="11036540"/>
    <n v="199000"/>
  </r>
  <r>
    <s v="Tower B"/>
    <s v="B1003"/>
    <x v="9"/>
    <s v="03"/>
    <n v="46.82"/>
    <x v="0"/>
    <x v="1"/>
    <s v="B-A10-L"/>
    <x v="2"/>
    <m/>
    <m/>
    <n v="9513863.4343434349"/>
    <n v="10465249.777777778"/>
    <m/>
    <m/>
    <n v="1148069.777777778"/>
    <n v="9317180"/>
    <n v="199000"/>
  </r>
  <r>
    <s v="Tower B"/>
    <s v="B1004"/>
    <x v="9"/>
    <s v="04"/>
    <n v="46.7"/>
    <x v="0"/>
    <x v="1"/>
    <s v="B-A11"/>
    <x v="2"/>
    <m/>
    <m/>
    <n v="9490391.9191919193"/>
    <n v="10439431.111111112"/>
    <m/>
    <m/>
    <n v="1146131.1111111119"/>
    <n v="9293300"/>
    <n v="199000"/>
  </r>
  <r>
    <s v="Tower B"/>
    <s v="B1005"/>
    <x v="9"/>
    <s v="05"/>
    <n v="47.02"/>
    <x v="0"/>
    <x v="1"/>
    <s v="B-A12-L"/>
    <x v="2"/>
    <m/>
    <m/>
    <n v="9552982.6262626275"/>
    <n v="10508280.88888889"/>
    <m/>
    <m/>
    <n v="1151300.8888888899"/>
    <n v="9356980"/>
    <n v="199000"/>
  </r>
  <r>
    <s v="Tower B"/>
    <s v="B1006"/>
    <x v="9"/>
    <s v="06"/>
    <n v="46.84"/>
    <x v="0"/>
    <x v="1"/>
    <s v="B-A13"/>
    <x v="2"/>
    <m/>
    <m/>
    <n v="9517775.3535353541"/>
    <n v="9517775.3535353541"/>
    <m/>
    <m/>
    <n v="196615.35353535414"/>
    <n v="9321160"/>
    <n v="199000"/>
  </r>
  <r>
    <s v="Tower B"/>
    <s v="B1007"/>
    <x v="9"/>
    <n v="7"/>
    <n v="84.63"/>
    <x v="0"/>
    <x v="3"/>
    <s v="B-E1"/>
    <x v="3"/>
    <s v="K.Vincent "/>
    <m/>
    <n v="18153791.111111108"/>
    <n v="21170003.735353537"/>
    <m/>
    <m/>
    <n v="4328633.7353535369"/>
    <n v="16841370"/>
    <n v="199000"/>
  </r>
  <r>
    <s v="Tower B"/>
    <s v="B1008"/>
    <x v="9"/>
    <s v="08"/>
    <n v="84.63"/>
    <x v="1"/>
    <x v="3"/>
    <s v="B-E1M"/>
    <x v="0"/>
    <s v="คุณอมตะ  วงศ์สุวรรณ"/>
    <d v="2019-03-02T00:00:00"/>
    <n v="18101770.90909091"/>
    <n v="18101770.90909091"/>
    <n v="300000"/>
    <n v="890088"/>
    <m/>
    <n v="16911682.90909091"/>
    <n v="199830.82723727886"/>
  </r>
  <r>
    <s v="Tower B"/>
    <s v="B1009"/>
    <x v="9"/>
    <s v="09"/>
    <n v="46.04"/>
    <x v="0"/>
    <x v="1"/>
    <s v="B-A14"/>
    <x v="2"/>
    <m/>
    <m/>
    <n v="9309278.3838383835"/>
    <n v="9309278.3838383835"/>
    <m/>
    <m/>
    <n v="147318.38383838348"/>
    <n v="9161960"/>
    <n v="199000"/>
  </r>
  <r>
    <s v="Tower B"/>
    <s v="B1010"/>
    <x v="9"/>
    <s v="10"/>
    <n v="46.09"/>
    <x v="0"/>
    <x v="1"/>
    <s v="B-A15"/>
    <x v="2"/>
    <m/>
    <m/>
    <n v="9319058.1818181816"/>
    <n v="10250964"/>
    <m/>
    <m/>
    <n v="1079054"/>
    <n v="9171910"/>
    <n v="198999.99999999997"/>
  </r>
  <r>
    <s v="Tower B"/>
    <s v="B1011"/>
    <x v="9"/>
    <s v="11"/>
    <n v="46.82"/>
    <x v="0"/>
    <x v="1"/>
    <s v="B-A16"/>
    <x v="2"/>
    <m/>
    <m/>
    <n v="9461843.2323232312"/>
    <n v="10408027.555555554"/>
    <m/>
    <m/>
    <n v="1090847.5555555541"/>
    <n v="9317180"/>
    <n v="199000"/>
  </r>
  <r>
    <s v="Tower B"/>
    <s v="B1012"/>
    <x v="9"/>
    <s v="12"/>
    <n v="30.26"/>
    <x v="0"/>
    <x v="2"/>
    <s v="B-A9"/>
    <x v="2"/>
    <m/>
    <m/>
    <n v="6222774.1414141422"/>
    <n v="6845051.555555556"/>
    <m/>
    <m/>
    <n v="823311.55555555597"/>
    <n v="6021740"/>
    <n v="199000"/>
  </r>
  <r>
    <s v="Tower B"/>
    <s v="B1101"/>
    <x v="10"/>
    <s v="01"/>
    <n v="57.830000000000005"/>
    <x v="1"/>
    <x v="0"/>
    <s v="B-B3-L"/>
    <x v="0"/>
    <s v="คุณราชา  จันทร์ศรีวาลา"/>
    <d v="2019-03-13T00:00:00"/>
    <n v="11835687.878787879"/>
    <n v="11835687.878787879"/>
    <n v="300000"/>
    <n v="576784.39393939392"/>
    <n v="150000"/>
    <n v="10808903.484848484"/>
    <n v="186908.23940599142"/>
  </r>
  <r>
    <s v="Tower B"/>
    <s v="B1102"/>
    <x v="10"/>
    <s v="02"/>
    <n v="55.46"/>
    <x v="1"/>
    <x v="0"/>
    <s v="B-B4-L"/>
    <x v="1"/>
    <m/>
    <m/>
    <n v="11419214.141414141"/>
    <n v="11569214.1414141"/>
    <m/>
    <m/>
    <m/>
    <n v="11569214.1414141"/>
    <n v="208604.654551282"/>
  </r>
  <r>
    <s v="Tower B"/>
    <s v="B1103"/>
    <x v="10"/>
    <s v="03"/>
    <n v="46.82"/>
    <x v="0"/>
    <x v="1"/>
    <s v="B-A10-L"/>
    <x v="2"/>
    <m/>
    <m/>
    <n v="9611286.8686868697"/>
    <n v="10722415.555555556"/>
    <m/>
    <m/>
    <m/>
    <n v="10722415.555555556"/>
    <n v="229013.57444586835"/>
  </r>
  <r>
    <s v="Tower B"/>
    <s v="B1104"/>
    <x v="10"/>
    <s v="04"/>
    <n v="46.7"/>
    <x v="0"/>
    <x v="1"/>
    <s v="B-A11"/>
    <x v="1"/>
    <m/>
    <m/>
    <n v="9587565.6565656569"/>
    <n v="10696322.222222222"/>
    <m/>
    <m/>
    <m/>
    <n v="10696322.222222222"/>
    <n v="229043.30240304544"/>
  </r>
  <r>
    <s v="Tower B"/>
    <s v="B1105"/>
    <x v="10"/>
    <s v="05"/>
    <n v="47.02"/>
    <x v="0"/>
    <x v="1"/>
    <s v="B-A12-L"/>
    <x v="2"/>
    <m/>
    <m/>
    <n v="9650822.222222222"/>
    <n v="10765904.444444444"/>
    <m/>
    <m/>
    <m/>
    <n v="10765904.444444444"/>
    <n v="228964.36504560703"/>
  </r>
  <r>
    <s v="Tower B"/>
    <s v="B1106"/>
    <x v="10"/>
    <s v="06"/>
    <n v="46.84"/>
    <x v="0"/>
    <x v="1"/>
    <s v="B-A13"/>
    <x v="2"/>
    <m/>
    <m/>
    <n v="9615240.4040404037"/>
    <n v="10726764.444444444"/>
    <m/>
    <m/>
    <m/>
    <n v="10726764.444444444"/>
    <n v="229008.63459531261"/>
  </r>
  <r>
    <s v="Tower B"/>
    <s v="B1109"/>
    <x v="10"/>
    <s v="09"/>
    <n v="46.04"/>
    <x v="0"/>
    <x v="1"/>
    <s v="B-A14"/>
    <x v="2"/>
    <m/>
    <m/>
    <n v="9405078.787878789"/>
    <n v="10495586.666666668"/>
    <m/>
    <m/>
    <m/>
    <n v="10495586.666666668"/>
    <n v="227966.69562699104"/>
  </r>
  <r>
    <s v="Tower B"/>
    <s v="B1110"/>
    <x v="10"/>
    <s v="10"/>
    <n v="46.09"/>
    <x v="0"/>
    <x v="1"/>
    <s v="B-A15"/>
    <x v="2"/>
    <m/>
    <m/>
    <n v="9414962.6262626275"/>
    <n v="10506458.88888889"/>
    <m/>
    <m/>
    <m/>
    <n v="10506458.88888889"/>
    <n v="227955.28073093705"/>
  </r>
  <r>
    <s v="Tower B"/>
    <s v="B1111"/>
    <x v="10"/>
    <s v="11"/>
    <n v="46.82"/>
    <x v="0"/>
    <x v="1"/>
    <s v="B-A16"/>
    <x v="2"/>
    <m/>
    <m/>
    <n v="9559266.666666666"/>
    <n v="10665193.333333332"/>
    <m/>
    <m/>
    <m/>
    <n v="10665193.333333332"/>
    <n v="227791.39968674353"/>
  </r>
  <r>
    <s v="Tower B"/>
    <s v="B1112"/>
    <x v="10"/>
    <s v="12"/>
    <n v="30.26"/>
    <x v="0"/>
    <x v="2"/>
    <s v="B-A9"/>
    <x v="2"/>
    <m/>
    <m/>
    <n v="6285739.3939393945"/>
    <n v="7064313.333333334"/>
    <m/>
    <m/>
    <m/>
    <n v="7064313.333333334"/>
    <n v="233453.84445913197"/>
  </r>
  <r>
    <s v="Tower B"/>
    <s v="B1201"/>
    <x v="11"/>
    <s v="01"/>
    <n v="57.830000000000005"/>
    <x v="1"/>
    <x v="0"/>
    <s v="B-B3-L"/>
    <x v="0"/>
    <s v="คุณวีรพล  ยิ้ทสินสมบรูณ์"/>
    <d v="2019-03-13T00:00:00"/>
    <n v="11956021.010101013"/>
    <n v="11956021.010101013"/>
    <n v="300000"/>
    <n v="582801"/>
    <n v="200000"/>
    <n v="10873220.010101013"/>
    <n v="188020.40480894019"/>
  </r>
  <r>
    <s v="Tower B"/>
    <s v="B1202"/>
    <x v="11"/>
    <s v="02"/>
    <n v="55.46"/>
    <x v="1"/>
    <x v="0"/>
    <s v="B-B4-L"/>
    <x v="0"/>
    <s v="คุณอัจฉริยะ พีรวิชญ์วรากุล"/>
    <d v="2019-03-29T00:00:00"/>
    <n v="11534615.757575758"/>
    <n v="11534615.757575758"/>
    <n v="300000"/>
    <n v="337038.48"/>
    <m/>
    <n v="10897577.277575757"/>
    <n v="196494.36129779584"/>
  </r>
  <r>
    <s v="Tower B"/>
    <s v="B1203"/>
    <x v="11"/>
    <s v="03"/>
    <n v="46.82"/>
    <x v="0"/>
    <x v="1"/>
    <s v="B-A10-L"/>
    <x v="2"/>
    <m/>
    <m/>
    <n v="9708710.3030303027"/>
    <n v="10829581.333333332"/>
    <m/>
    <m/>
    <m/>
    <n v="10829581.333333332"/>
    <n v="231302.46333475719"/>
  </r>
  <r>
    <s v="Tower B"/>
    <s v="B1204"/>
    <x v="11"/>
    <s v="04"/>
    <n v="46.7"/>
    <x v="0"/>
    <x v="1"/>
    <s v="B-A11"/>
    <x v="2"/>
    <m/>
    <m/>
    <n v="9684739.3939393926"/>
    <n v="10803213.333333332"/>
    <m/>
    <m/>
    <m/>
    <n v="10803213.333333332"/>
    <n v="231332.19129193429"/>
  </r>
  <r>
    <s v="Tower B"/>
    <s v="B1205"/>
    <x v="11"/>
    <s v="05"/>
    <n v="47.02"/>
    <x v="0"/>
    <x v="1"/>
    <s v="B-A12-L"/>
    <x v="2"/>
    <m/>
    <m/>
    <n v="9748661.8181818184"/>
    <n v="10873528"/>
    <m/>
    <m/>
    <m/>
    <n v="10873528"/>
    <n v="231253.25393449594"/>
  </r>
  <r>
    <s v="Tower B"/>
    <s v="B1206"/>
    <x v="11"/>
    <s v="06"/>
    <n v="46.84"/>
    <x v="0"/>
    <x v="1"/>
    <s v="B-A13"/>
    <x v="2"/>
    <m/>
    <m/>
    <n v="9712705.4545454551"/>
    <n v="9862705.4545454551"/>
    <m/>
    <m/>
    <m/>
    <n v="9862705.4545454551"/>
    <n v="210561.60236006521"/>
  </r>
  <r>
    <s v="Tower B"/>
    <s v="B1207"/>
    <x v="11"/>
    <s v="07"/>
    <n v="84.63"/>
    <x v="0"/>
    <x v="3"/>
    <s v="B-E1"/>
    <x v="3"/>
    <s v="K.Vincent "/>
    <m/>
    <n v="18505988.686868686"/>
    <n v="21542717.674747474"/>
    <m/>
    <m/>
    <m/>
    <n v="21542717.674747474"/>
    <n v="254551.7863021089"/>
  </r>
  <r>
    <s v="Tower B"/>
    <s v="B1208"/>
    <x v="11"/>
    <s v="08"/>
    <n v="84.63"/>
    <x v="0"/>
    <x v="3"/>
    <s v="B-E1M"/>
    <x v="3"/>
    <s v="K.Vincent "/>
    <m/>
    <n v="18453968.484848484"/>
    <n v="21487667.169696968"/>
    <m/>
    <m/>
    <m/>
    <n v="21487667.169696968"/>
    <n v="253901.30178065662"/>
  </r>
  <r>
    <s v="Tower B"/>
    <s v="B1209"/>
    <x v="11"/>
    <s v="09"/>
    <n v="46.04"/>
    <x v="0"/>
    <x v="1"/>
    <s v="B-A14"/>
    <x v="2"/>
    <m/>
    <m/>
    <n v="9500879.1919191927"/>
    <n v="9650879.1919191927"/>
    <m/>
    <m/>
    <m/>
    <n v="9650879.1919191927"/>
    <n v="209619.44378625529"/>
  </r>
  <r>
    <s v="Tower B"/>
    <s v="B1210"/>
    <x v="11"/>
    <s v="10"/>
    <n v="46.09"/>
    <x v="0"/>
    <x v="1"/>
    <s v="B-A15"/>
    <x v="2"/>
    <m/>
    <m/>
    <n v="9510867.0707070697"/>
    <n v="10611953.777777776"/>
    <m/>
    <m/>
    <m/>
    <n v="10611953.777777776"/>
    <n v="230244.1696198259"/>
  </r>
  <r>
    <s v="Tower B"/>
    <s v="B1211"/>
    <x v="11"/>
    <s v="11"/>
    <n v="46.82"/>
    <x v="0"/>
    <x v="1"/>
    <s v="B-A16"/>
    <x v="2"/>
    <m/>
    <m/>
    <n v="9656690.1010101009"/>
    <n v="10772359.111111112"/>
    <m/>
    <m/>
    <m/>
    <n v="10772359.111111112"/>
    <n v="230080.28857563247"/>
  </r>
  <r>
    <s v="Tower B"/>
    <s v="B1212"/>
    <x v="11"/>
    <s v="12"/>
    <n v="30.26"/>
    <x v="1"/>
    <x v="2"/>
    <s v="B-A9"/>
    <x v="0"/>
    <s v="คุณจุลพิภพ  สายตระกูล"/>
    <d v="2019-03-02T00:00:00"/>
    <n v="6348704.6464646459"/>
    <n v="6348704.6464646459"/>
    <n v="200000"/>
    <n v="307435"/>
    <m/>
    <n v="5841269.6464646459"/>
    <n v="193036.00946677613"/>
  </r>
  <r>
    <s v="Tower B"/>
    <s v="B12A01"/>
    <x v="12"/>
    <s v="01"/>
    <n v="57.830000000000005"/>
    <x v="1"/>
    <x v="0"/>
    <s v="B-B3-L"/>
    <x v="0"/>
    <s v="คุณเอกฤกษ์ แสงเสรีดำรง"/>
    <d v="2019-03-25T00:00:00"/>
    <n v="11956021.010101013"/>
    <n v="11956021.010101013"/>
    <n v="300000"/>
    <m/>
    <n v="782802"/>
    <n v="10873219.010101013"/>
    <n v="188020.38751687726"/>
  </r>
  <r>
    <s v="Tower B"/>
    <s v="B12A02"/>
    <x v="12"/>
    <s v="02"/>
    <n v="55.46"/>
    <x v="1"/>
    <x v="0"/>
    <s v="B-B4-L"/>
    <x v="3"/>
    <s v="Vincent"/>
    <m/>
    <n v="11534615.757575758"/>
    <n v="12688077.333333334"/>
    <m/>
    <m/>
    <m/>
    <n v="12688077.333333334"/>
    <n v="228778.8916937132"/>
  </r>
  <r>
    <s v="Tower B"/>
    <s v="B12A03"/>
    <x v="12"/>
    <s v="03"/>
    <n v="46.82"/>
    <x v="0"/>
    <x v="1"/>
    <s v="B-A10-L"/>
    <x v="2"/>
    <m/>
    <m/>
    <n v="9708710.3030303027"/>
    <n v="10829581.333333332"/>
    <m/>
    <m/>
    <m/>
    <n v="10829581.333333332"/>
    <n v="231302.46333475719"/>
  </r>
  <r>
    <s v="Tower B"/>
    <s v="B12A04"/>
    <x v="12"/>
    <s v="04"/>
    <n v="46.7"/>
    <x v="0"/>
    <x v="1"/>
    <s v="B-A11"/>
    <x v="2"/>
    <m/>
    <m/>
    <n v="9684739.3939393926"/>
    <n v="10803213.333333332"/>
    <m/>
    <m/>
    <m/>
    <n v="10803213.333333332"/>
    <n v="231332.19129193429"/>
  </r>
  <r>
    <s v="Tower B"/>
    <s v="B12A05"/>
    <x v="12"/>
    <s v="05"/>
    <n v="47.02"/>
    <x v="0"/>
    <x v="1"/>
    <s v="B-A12-L"/>
    <x v="2"/>
    <m/>
    <m/>
    <n v="9748661.8181818184"/>
    <n v="10873528"/>
    <m/>
    <m/>
    <m/>
    <n v="10873528"/>
    <n v="231253.25393449594"/>
  </r>
  <r>
    <s v="Tower B"/>
    <s v="B12A06"/>
    <x v="12"/>
    <s v="06"/>
    <n v="46.84"/>
    <x v="0"/>
    <x v="1"/>
    <s v="B-A13"/>
    <x v="2"/>
    <m/>
    <m/>
    <n v="9712705.4545454551"/>
    <n v="10833976"/>
    <m/>
    <m/>
    <m/>
    <n v="10833976"/>
    <n v="231297.52348420152"/>
  </r>
  <r>
    <s v="Tower B"/>
    <s v="B12A09"/>
    <x v="12"/>
    <s v="09"/>
    <n v="46.04"/>
    <x v="0"/>
    <x v="1"/>
    <s v="B-A14"/>
    <x v="2"/>
    <m/>
    <m/>
    <n v="9500879.1919191927"/>
    <n v="10600967.111111112"/>
    <m/>
    <m/>
    <m/>
    <n v="10600967.111111112"/>
    <n v="230255.58451587992"/>
  </r>
  <r>
    <s v="Tower B"/>
    <s v="B12A10"/>
    <x v="12"/>
    <s v="10"/>
    <n v="46.09"/>
    <x v="0"/>
    <x v="1"/>
    <s v="B-A15"/>
    <x v="2"/>
    <m/>
    <m/>
    <n v="9510867.0707070697"/>
    <n v="10611953.777777776"/>
    <m/>
    <m/>
    <m/>
    <n v="10611953.777777776"/>
    <n v="230244.1696198259"/>
  </r>
  <r>
    <s v="Tower B"/>
    <s v="B12A11"/>
    <x v="12"/>
    <s v="11"/>
    <n v="46.82"/>
    <x v="0"/>
    <x v="1"/>
    <s v="B-A16"/>
    <x v="2"/>
    <m/>
    <m/>
    <n v="9656690.1010101009"/>
    <n v="10772359.111111112"/>
    <m/>
    <m/>
    <m/>
    <n v="10772359.111111112"/>
    <n v="230080.28857563247"/>
  </r>
  <r>
    <s v="Tower B"/>
    <s v="B12A12"/>
    <x v="12"/>
    <s v="12"/>
    <n v="30.26"/>
    <x v="0"/>
    <x v="2"/>
    <s v="B-A9"/>
    <x v="2"/>
    <m/>
    <m/>
    <n v="6348704.6464646459"/>
    <n v="7133575.1111111101"/>
    <m/>
    <m/>
    <m/>
    <n v="7133575.1111111101"/>
    <n v="235742.73334802082"/>
  </r>
  <r>
    <s v="Tower B"/>
    <s v="B1401"/>
    <x v="13"/>
    <s v="01"/>
    <n v="57.830000000000005"/>
    <x v="1"/>
    <x v="0"/>
    <s v="B-B3-L"/>
    <x v="0"/>
    <s v="คุณธีรสันต์ นรินทร์สุขสันติ"/>
    <d v="2019-03-25T00:00:00"/>
    <n v="13039019.191919195"/>
    <n v="13039019.191919195"/>
    <n v="300000"/>
    <m/>
    <n v="1039019"/>
    <n v="11700000.191919195"/>
    <n v="202317.13975305538"/>
  </r>
  <r>
    <s v="Tower B"/>
    <s v="B1402"/>
    <x v="13"/>
    <s v="02"/>
    <n v="55.46"/>
    <x v="1"/>
    <x v="0"/>
    <s v="B-B4-L"/>
    <x v="0"/>
    <s v="คุณเพชรรัตน์  อุทัยสาง"/>
    <d v="2019-03-06T00:00:00"/>
    <n v="12573230"/>
    <n v="12573230"/>
    <n v="300000"/>
    <n v="618661"/>
    <m/>
    <n v="11654569"/>
    <n v="210143.68914532996"/>
  </r>
  <r>
    <s v="Tower B"/>
    <s v="B1403"/>
    <x v="13"/>
    <s v="03"/>
    <n v="46.82"/>
    <x v="0"/>
    <x v="1"/>
    <s v="B-A10-L"/>
    <x v="2"/>
    <m/>
    <m/>
    <n v="10585521.212121211"/>
    <n v="11794073.333333332"/>
    <m/>
    <m/>
    <m/>
    <n v="11794073.333333332"/>
    <n v="251902.46333475719"/>
  </r>
  <r>
    <s v="Tower B"/>
    <s v="B1404"/>
    <x v="13"/>
    <s v="04"/>
    <n v="46.7"/>
    <x v="0"/>
    <x v="1"/>
    <s v="B-A11"/>
    <x v="2"/>
    <m/>
    <m/>
    <n v="10559303.030303031"/>
    <n v="11765233.333333334"/>
    <m/>
    <m/>
    <m/>
    <n v="11765233.333333334"/>
    <n v="251932.19129193434"/>
  </r>
  <r>
    <s v="Tower B"/>
    <s v="B1405"/>
    <x v="13"/>
    <s v="05"/>
    <n v="47.02"/>
    <x v="0"/>
    <x v="1"/>
    <s v="B-A12-L"/>
    <x v="2"/>
    <m/>
    <m/>
    <n v="10629218.181818182"/>
    <n v="11842140"/>
    <m/>
    <m/>
    <m/>
    <n v="11842140"/>
    <n v="251853.25393449594"/>
  </r>
  <r>
    <s v="Tower B"/>
    <s v="B1406"/>
    <x v="13"/>
    <s v="06"/>
    <n v="46.84"/>
    <x v="0"/>
    <x v="1"/>
    <s v="B-A13"/>
    <x v="2"/>
    <m/>
    <m/>
    <n v="10589890.909090908"/>
    <n v="11798880"/>
    <m/>
    <m/>
    <m/>
    <n v="11798880"/>
    <n v="251897.52348420152"/>
  </r>
  <r>
    <s v="Tower B"/>
    <s v="B1407"/>
    <x v="13"/>
    <s v="07"/>
    <n v="84.63"/>
    <x v="1"/>
    <x v="3"/>
    <s v="B-E1"/>
    <x v="0"/>
    <s v="คุณณะรงค์ศักดิ์  จิวากานันต์"/>
    <d v="2019-03-30T00:00:00"/>
    <n v="18682087.474747475"/>
    <n v="18682087.474747475"/>
    <n v="300000"/>
    <n v="919104.35"/>
    <n v="88000"/>
    <n v="17374983.124747474"/>
    <n v="205305.24784057043"/>
  </r>
  <r>
    <s v="Tower B"/>
    <s v="B1408"/>
    <x v="13"/>
    <s v="08"/>
    <n v="84.63"/>
    <x v="0"/>
    <x v="3"/>
    <s v="B-E1M"/>
    <x v="3"/>
    <s v="K.Vincent "/>
    <m/>
    <n v="18630067.27272727"/>
    <n v="21531185.996653248"/>
    <m/>
    <m/>
    <m/>
    <n v="21531185.996653248"/>
    <n v="254415.52636952911"/>
  </r>
  <r>
    <s v="Tower B"/>
    <s v="B1409"/>
    <x v="13"/>
    <s v="09"/>
    <n v="46.04"/>
    <x v="0"/>
    <x v="1"/>
    <s v="B-A14"/>
    <x v="2"/>
    <m/>
    <m/>
    <n v="11549391"/>
    <n v="11549391"/>
    <m/>
    <m/>
    <m/>
    <n v="11549391"/>
    <n v="250855.58210251955"/>
  </r>
  <r>
    <s v="Tower B"/>
    <s v="B1410"/>
    <x v="13"/>
    <s v="10"/>
    <n v="46.09"/>
    <x v="0"/>
    <x v="1"/>
    <s v="B-A15"/>
    <x v="2"/>
    <m/>
    <m/>
    <n v="10374007.07070707"/>
    <n v="11561407.777777776"/>
    <m/>
    <m/>
    <m/>
    <n v="11561407.777777776"/>
    <n v="250844.1696198259"/>
  </r>
  <r>
    <s v="Tower B"/>
    <s v="B1411"/>
    <x v="13"/>
    <s v="11"/>
    <n v="46.82"/>
    <x v="0"/>
    <x v="1"/>
    <s v="B-A16"/>
    <x v="2"/>
    <m/>
    <m/>
    <n v="10533501.010101011"/>
    <n v="11736851.111111112"/>
    <m/>
    <m/>
    <m/>
    <n v="11736851.111111112"/>
    <n v="250680.28857563247"/>
  </r>
  <r>
    <s v="Tower B"/>
    <s v="B1412"/>
    <x v="13"/>
    <s v="12"/>
    <n v="30.26"/>
    <x v="0"/>
    <x v="2"/>
    <s v="B-A9"/>
    <x v="2"/>
    <m/>
    <m/>
    <n v="6915391.9191919193"/>
    <n v="7756931.111111111"/>
    <m/>
    <m/>
    <m/>
    <n v="7756931.111111111"/>
    <n v="256342.73334802085"/>
  </r>
  <r>
    <s v="Tower B"/>
    <s v="B1501"/>
    <x v="14"/>
    <s v="01"/>
    <n v="57.830000000000005"/>
    <x v="1"/>
    <x v="0"/>
    <s v="B-B3-L"/>
    <x v="0"/>
    <s v="คุณไพโรจน์  มะกา"/>
    <d v="2019-03-26T00:00:00"/>
    <n v="13159352.323232301"/>
    <n v="13159352.323232325"/>
    <n v="300000"/>
    <n v="642967.6"/>
    <m/>
    <n v="12216384.723232325"/>
    <n v="211246.49357136994"/>
  </r>
  <r>
    <s v="Tower B"/>
    <s v="B1502"/>
    <x v="14"/>
    <s v="02"/>
    <n v="55.46"/>
    <x v="0"/>
    <x v="0"/>
    <s v="B-B4-L"/>
    <x v="2"/>
    <m/>
    <m/>
    <n v="12688631.919191919"/>
    <n v="14107495.111111112"/>
    <m/>
    <m/>
    <m/>
    <n v="14107495.111111112"/>
    <n v="254372.43258404458"/>
  </r>
  <r>
    <s v="Tower B"/>
    <s v="B1503"/>
    <x v="14"/>
    <s v="03"/>
    <n v="94.14"/>
    <x v="0"/>
    <x v="4"/>
    <s v="B-D1-L"/>
    <x v="2"/>
    <m/>
    <m/>
    <n v="23839793.315375969"/>
    <n v="23989793.315375999"/>
    <m/>
    <m/>
    <m/>
    <n v="23989793.315375999"/>
    <n v="254831.03160586359"/>
  </r>
  <r>
    <s v="Tower B"/>
    <s v="B1505"/>
    <x v="14"/>
    <s v="05"/>
    <n v="94.26"/>
    <x v="0"/>
    <x v="4"/>
    <s v="B-D2"/>
    <x v="2"/>
    <m/>
    <m/>
    <n v="23868550.837261494"/>
    <n v="24018550.837261502"/>
    <m/>
    <m/>
    <m/>
    <n v="24018550.837261502"/>
    <n v="254811.69994972949"/>
  </r>
  <r>
    <s v="Tower B"/>
    <s v="B1509"/>
    <x v="14"/>
    <s v="09"/>
    <n v="46.04"/>
    <x v="0"/>
    <x v="1"/>
    <s v="B-A14"/>
    <x v="2"/>
    <m/>
    <m/>
    <n v="10458883.2323232"/>
    <n v="10608883.232323231"/>
    <m/>
    <m/>
    <m/>
    <n v="10608883.232323231"/>
    <n v="230427.52459433605"/>
  </r>
  <r>
    <s v="Tower B"/>
    <s v="B1510"/>
    <x v="14"/>
    <s v="10"/>
    <n v="93.9"/>
    <x v="0"/>
    <x v="4"/>
    <s v="B-D3"/>
    <x v="2"/>
    <m/>
    <m/>
    <n v="20172254.545454547"/>
    <n v="22339480"/>
    <m/>
    <m/>
    <m/>
    <n v="22339480"/>
    <n v="237907.13525026623"/>
  </r>
  <r>
    <s v="Tower B"/>
    <s v="B1512"/>
    <x v="14"/>
    <s v="12"/>
    <n v="30.26"/>
    <x v="0"/>
    <x v="2"/>
    <s v="B-A9"/>
    <x v="2"/>
    <m/>
    <m/>
    <n v="6978357.1717171716"/>
    <n v="7826192.888888889"/>
    <m/>
    <m/>
    <m/>
    <n v="7826192.888888889"/>
    <n v="258631.62223690972"/>
  </r>
  <r>
    <s v="Tower B"/>
    <s v="B1601"/>
    <x v="15"/>
    <s v="01"/>
    <n v="57.830000000000005"/>
    <x v="0"/>
    <x v="0"/>
    <s v="B-B3-L"/>
    <x v="2"/>
    <m/>
    <m/>
    <n v="13429685.454545457"/>
    <n v="13429685.454545457"/>
    <m/>
    <m/>
    <m/>
    <n v="13429685.454545457"/>
    <n v="232226.96618615693"/>
  </r>
  <r>
    <s v="Tower B"/>
    <s v="B1602"/>
    <x v="15"/>
    <s v="02"/>
    <n v="55.46"/>
    <x v="0"/>
    <x v="0"/>
    <s v="B-B4-L"/>
    <x v="2"/>
    <m/>
    <m/>
    <n v="12804033.535353536"/>
    <n v="14234436.88888889"/>
    <m/>
    <m/>
    <m/>
    <n v="14234436.88888889"/>
    <n v="256661.32147293346"/>
  </r>
  <r>
    <s v="Tower B"/>
    <s v="B1603"/>
    <x v="15"/>
    <s v="03"/>
    <n v="94.14"/>
    <x v="0"/>
    <x v="4"/>
    <s v="B-D1-L"/>
    <x v="2"/>
    <m/>
    <m/>
    <n v="20469102.626262624"/>
    <n v="22666012.888888888"/>
    <m/>
    <m/>
    <m/>
    <n v="22666012.888888888"/>
    <n v="240769.20425843305"/>
  </r>
  <r>
    <s v="Tower B"/>
    <s v="B1605"/>
    <x v="15"/>
    <s v="05"/>
    <n v="94.26"/>
    <x v="1"/>
    <x v="4"/>
    <s v="B-D2"/>
    <x v="0"/>
    <s v="ศิระ  ปัญญาวิภาส"/>
    <d v="2019-03-24T00:00:00"/>
    <n v="20493823"/>
    <n v="20493823"/>
    <n v="400000"/>
    <n v="1004691"/>
    <n v="100000"/>
    <n v="18989132"/>
    <n v="201454.8270740505"/>
  </r>
  <r>
    <s v="Tower B"/>
    <s v="B1607"/>
    <x v="15"/>
    <s v="07"/>
    <n v="84.63"/>
    <x v="0"/>
    <x v="3"/>
    <s v="B-E1"/>
    <x v="3"/>
    <s v="K.Vincent "/>
    <m/>
    <n v="19034285.050505053"/>
    <n v="21960321.529123936"/>
    <m/>
    <m/>
    <m/>
    <n v="21960321.529123936"/>
    <n v="259486.25226425542"/>
  </r>
  <r>
    <s v="Tower B"/>
    <s v="B1608"/>
    <x v="15"/>
    <s v="08"/>
    <n v="84.63"/>
    <x v="1"/>
    <x v="3"/>
    <s v="B-E1M"/>
    <x v="0"/>
    <s v="คุณอนุรักษ์ บรรณจงขจร"/>
    <d v="2019-07-18T00:00:00"/>
    <n v="18982264.848484848"/>
    <n v="19132264.848484848"/>
    <n v="300000"/>
    <n v="564967.94999999995"/>
    <n v="1000000"/>
    <n v="17267296.898484848"/>
    <n v="204032.81222361868"/>
  </r>
  <r>
    <s v="Tower B"/>
    <s v="B1609"/>
    <x v="15"/>
    <s v="09"/>
    <n v="46.04"/>
    <x v="0"/>
    <x v="1"/>
    <s v="B-A14"/>
    <x v="2"/>
    <m/>
    <m/>
    <n v="11408400"/>
    <n v="11408400"/>
    <m/>
    <m/>
    <m/>
    <n v="11408400"/>
    <n v="247793.22328410079"/>
  </r>
  <r>
    <s v="Tower B"/>
    <s v="B1610"/>
    <x v="15"/>
    <s v="10"/>
    <n v="93.9"/>
    <x v="0"/>
    <x v="4"/>
    <s v="B-D3"/>
    <x v="2"/>
    <m/>
    <m/>
    <n v="20367642.424242422"/>
    <n v="22554406.666666664"/>
    <m/>
    <m/>
    <m/>
    <n v="22554406.666666664"/>
    <n v="240196.02413915508"/>
  </r>
  <r>
    <s v="Tower B"/>
    <s v="B1612"/>
    <x v="15"/>
    <s v="12"/>
    <n v="30.26"/>
    <x v="0"/>
    <x v="2"/>
    <s v="B-A9"/>
    <x v="2"/>
    <m/>
    <m/>
    <n v="7041322.4242424248"/>
    <n v="7895454.666666667"/>
    <m/>
    <m/>
    <m/>
    <n v="7895454.666666667"/>
    <n v="260920.51112579863"/>
  </r>
  <r>
    <s v="Tower B"/>
    <s v="B1701"/>
    <x v="16"/>
    <s v="01"/>
    <n v="57.830000000000005"/>
    <x v="0"/>
    <x v="0"/>
    <s v="B-B3-L"/>
    <x v="2"/>
    <m/>
    <m/>
    <n v="13550018.585858587"/>
    <n v="13550018.585858587"/>
    <m/>
    <m/>
    <m/>
    <n v="13550018.585858587"/>
    <n v="234307.77426696499"/>
  </r>
  <r>
    <s v="Tower B"/>
    <s v="B1702"/>
    <x v="16"/>
    <s v="02"/>
    <n v="55.46"/>
    <x v="0"/>
    <x v="0"/>
    <s v="B-B4-L"/>
    <x v="2"/>
    <m/>
    <m/>
    <n v="12919435.15151515"/>
    <n v="14361378.666666666"/>
    <m/>
    <m/>
    <m/>
    <n v="14361378.666666666"/>
    <n v="258950.21036182233"/>
  </r>
  <r>
    <s v="Tower B"/>
    <s v="B1703"/>
    <x v="16"/>
    <s v="03"/>
    <n v="94.14"/>
    <x v="1"/>
    <x v="4"/>
    <s v="B-D1-L"/>
    <x v="1"/>
    <m/>
    <m/>
    <n v="20664989.898989901"/>
    <n v="22881488.888888892"/>
    <m/>
    <m/>
    <m/>
    <n v="22881488.888888892"/>
    <n v="243058.09314732198"/>
  </r>
  <r>
    <s v="Tower B"/>
    <s v="B1705"/>
    <x v="16"/>
    <s v="05"/>
    <n v="94.26"/>
    <x v="1"/>
    <x v="4"/>
    <s v="B-D2"/>
    <x v="1"/>
    <m/>
    <m/>
    <n v="20689959.595959593"/>
    <n v="22908955.555555552"/>
    <m/>
    <m/>
    <m/>
    <n v="22908955.555555552"/>
    <n v="243040.05469505145"/>
  </r>
  <r>
    <s v="Tower B"/>
    <s v="B1709"/>
    <x v="16"/>
    <s v="09"/>
    <n v="46.04"/>
    <x v="0"/>
    <x v="1"/>
    <s v="B-A14"/>
    <x v="2"/>
    <m/>
    <m/>
    <n v="10800484.04040404"/>
    <n v="10800484.04040404"/>
    <m/>
    <m/>
    <m/>
    <n v="10800484.04040404"/>
    <n v="234589.14075595222"/>
  </r>
  <r>
    <s v="Tower B"/>
    <s v="B1710"/>
    <x v="16"/>
    <s v="10"/>
    <n v="93.9"/>
    <x v="1"/>
    <x v="4"/>
    <s v="B-D3"/>
    <x v="1"/>
    <m/>
    <m/>
    <n v="20563030.303030301"/>
    <n v="22769333.333333332"/>
    <m/>
    <m/>
    <m/>
    <n v="22769333.333333332"/>
    <n v="242484.91302804399"/>
  </r>
  <r>
    <s v="Tower B"/>
    <s v="B1712"/>
    <x v="16"/>
    <s v="12"/>
    <n v="30.26"/>
    <x v="0"/>
    <x v="2"/>
    <s v="B-A9"/>
    <x v="2"/>
    <m/>
    <m/>
    <n v="7104287.6767676771"/>
    <n v="7964716.444444445"/>
    <m/>
    <m/>
    <m/>
    <n v="7964716.444444445"/>
    <n v="263209.4000146875"/>
  </r>
  <r>
    <s v="Tower B"/>
    <s v="B1801"/>
    <x v="17"/>
    <s v="01"/>
    <n v="57.830000000000005"/>
    <x v="0"/>
    <x v="0"/>
    <s v="B-B3-L"/>
    <x v="0"/>
    <s v="Ms.ChunE Jin"/>
    <d v="2019-06-24T00:00:00"/>
    <n v="13520351.717171701"/>
    <n v="14799279.032547694"/>
    <m/>
    <m/>
    <n v="100000"/>
    <n v="14699279.032547694"/>
    <n v="254180.85824913872"/>
  </r>
  <r>
    <s v="Tower B"/>
    <s v="B1802"/>
    <x v="17"/>
    <s v="02"/>
    <n v="55.46"/>
    <x v="0"/>
    <x v="0"/>
    <s v="B-B4-L"/>
    <x v="0"/>
    <s v="Miss Lau Lucia , Mr.Ronald Chun Yu Wong"/>
    <d v="2019-05-10T00:00:00"/>
    <n v="13034836.77"/>
    <n v="14271475.102132428"/>
    <n v="100000"/>
    <m/>
    <n v="850000"/>
    <n v="13321475.102132428"/>
    <n v="240199.69531432434"/>
  </r>
  <r>
    <s v="Tower B"/>
    <s v="B1803"/>
    <x v="17"/>
    <s v="03"/>
    <n v="94.14"/>
    <x v="1"/>
    <x v="4"/>
    <s v="B-D1-L"/>
    <x v="0"/>
    <s v="นายสหโรจน์ ปัญจพาสม"/>
    <d v="2019-03-25T00:00:00"/>
    <n v="20860877.171717171"/>
    <n v="20860877.171717171"/>
    <n v="400000"/>
    <m/>
    <n v="2546965"/>
    <n v="17913912.171717171"/>
    <n v="190290.12292030136"/>
  </r>
  <r>
    <s v="Tower B"/>
    <s v="B1805"/>
    <x v="17"/>
    <s v="05"/>
    <n v="94.26"/>
    <x v="1"/>
    <x v="4"/>
    <s v="B-D2"/>
    <x v="1"/>
    <m/>
    <m/>
    <n v="20886096.565656569"/>
    <n v="23124706.222222224"/>
    <m/>
    <m/>
    <m/>
    <n v="23124706.222222224"/>
    <n v="245328.94358394042"/>
  </r>
  <r>
    <s v="Tower B"/>
    <s v="B1807"/>
    <x v="17"/>
    <s v="07"/>
    <n v="84.63"/>
    <x v="1"/>
    <x v="3"/>
    <s v="B-E1"/>
    <x v="3"/>
    <s v="K.Vincent "/>
    <m/>
    <n v="19386482.626262624"/>
    <n v="22334230.106422342"/>
    <m/>
    <m/>
    <m/>
    <n v="22334230.106422342"/>
    <n v="263904.40867803787"/>
  </r>
  <r>
    <s v="Tower B"/>
    <s v="B1808"/>
    <x v="17"/>
    <s v="08"/>
    <n v="84.63"/>
    <x v="1"/>
    <x v="3"/>
    <s v="B-E1M"/>
    <x v="3"/>
    <s v="K.Vincent "/>
    <m/>
    <n v="19334462.424242422"/>
    <n v="22279003.151250064"/>
    <m/>
    <m/>
    <m/>
    <n v="22279003.151250064"/>
    <n v="263251.83919709403"/>
  </r>
  <r>
    <s v="Tower B"/>
    <s v="B1809"/>
    <x v="17"/>
    <s v="09"/>
    <n v="46.04"/>
    <x v="1"/>
    <x v="1"/>
    <s v="B-A14"/>
    <x v="0"/>
    <s v="หงส์อุ้ย หลิว"/>
    <d v="2019-03-28T00:00:00"/>
    <n v="9979881.212121211"/>
    <n v="10977869.333333332"/>
    <n v="200000"/>
    <n v="581045.65"/>
    <n v="400000"/>
    <n v="9796823.6833333317"/>
    <n v="212789.39364320878"/>
  </r>
  <r>
    <s v="Tower B"/>
    <s v="B1810"/>
    <x v="17"/>
    <s v="10"/>
    <n v="93.9"/>
    <x v="1"/>
    <x v="4"/>
    <s v="B-D3"/>
    <x v="1"/>
    <m/>
    <m/>
    <n v="20758418.181818184"/>
    <n v="22984260"/>
    <m/>
    <m/>
    <m/>
    <n v="22984260"/>
    <n v="244773.80191693289"/>
  </r>
  <r>
    <s v="Tower B"/>
    <s v="B1812"/>
    <x v="17"/>
    <s v="12"/>
    <n v="30.26"/>
    <x v="0"/>
    <x v="2"/>
    <s v="B-A9"/>
    <x v="2"/>
    <m/>
    <m/>
    <n v="7895470.7025813647"/>
    <n v="8045470.7025813647"/>
    <m/>
    <m/>
    <m/>
    <n v="8045470.7025813647"/>
    <n v="265878.08005886863"/>
  </r>
  <r>
    <s v="Tower B"/>
    <s v="B1901"/>
    <x v="18"/>
    <s v="01"/>
    <n v="57.830000000000005"/>
    <x v="1"/>
    <x v="0"/>
    <s v="B-B3-L"/>
    <x v="1"/>
    <m/>
    <m/>
    <n v="15004753"/>
    <n v="15004753"/>
    <m/>
    <m/>
    <m/>
    <n v="15004753"/>
    <n v="259463.13332180528"/>
  </r>
  <r>
    <s v="Tower B"/>
    <s v="B1902"/>
    <x v="18"/>
    <s v="02"/>
    <n v="55.46"/>
    <x v="0"/>
    <x v="0"/>
    <s v="B-B4-L"/>
    <x v="2"/>
    <m/>
    <m/>
    <n v="13150238.383838383"/>
    <n v="14615262.222222222"/>
    <m/>
    <m/>
    <m/>
    <n v="14615262.222222222"/>
    <n v="263527.98813960009"/>
  </r>
  <r>
    <s v="Tower B"/>
    <s v="B1903"/>
    <x v="18"/>
    <s v="03"/>
    <n v="94.14"/>
    <x v="1"/>
    <x v="4"/>
    <s v="B-D1-L"/>
    <x v="1"/>
    <m/>
    <m/>
    <n v="21056764.444444444"/>
    <n v="23312440.888888888"/>
    <m/>
    <m/>
    <m/>
    <n v="23312440.888888888"/>
    <n v="247635.87092509973"/>
  </r>
  <r>
    <s v="Tower B"/>
    <s v="B1905"/>
    <x v="18"/>
    <s v="05"/>
    <n v="94.26"/>
    <x v="1"/>
    <x v="4"/>
    <s v="B-D2"/>
    <x v="1"/>
    <m/>
    <m/>
    <n v="21082233.535353538"/>
    <n v="23340456.888888892"/>
    <m/>
    <m/>
    <m/>
    <n v="23340456.888888892"/>
    <n v="247617.83247282929"/>
  </r>
  <r>
    <s v="Tower B"/>
    <s v="B1909"/>
    <x v="18"/>
    <s v="09"/>
    <n v="46.04"/>
    <x v="0"/>
    <x v="1"/>
    <s v="B-A14"/>
    <x v="2"/>
    <m/>
    <m/>
    <n v="10842084.848484799"/>
    <n v="10992084.84848485"/>
    <m/>
    <m/>
    <m/>
    <n v="10992084.84848485"/>
    <n v="238750.75691756842"/>
  </r>
  <r>
    <s v="Tower B"/>
    <s v="B1910"/>
    <x v="18"/>
    <s v="10"/>
    <n v="93.9"/>
    <x v="1"/>
    <x v="4"/>
    <s v="B-D3"/>
    <x v="1"/>
    <m/>
    <m/>
    <n v="20953806.060606062"/>
    <n v="23199186.666666668"/>
    <m/>
    <m/>
    <m/>
    <n v="23199186.666666668"/>
    <n v="247062.6908058218"/>
  </r>
  <r>
    <s v="Tower B"/>
    <s v="B1912"/>
    <x v="18"/>
    <s v="12"/>
    <n v="30.26"/>
    <x v="0"/>
    <x v="2"/>
    <s v="B-A9"/>
    <x v="2"/>
    <m/>
    <m/>
    <n v="7230218.1818181826"/>
    <n v="8103240.0000000009"/>
    <m/>
    <m/>
    <m/>
    <n v="8103240.0000000009"/>
    <n v="267787.17779246531"/>
  </r>
  <r>
    <s v="Tower B"/>
    <s v="B2001"/>
    <x v="19"/>
    <s v="01"/>
    <n v="57.830000000000005"/>
    <x v="0"/>
    <x v="0"/>
    <s v="B-B3-L"/>
    <x v="2"/>
    <m/>
    <m/>
    <n v="12798352.929292932"/>
    <n v="14228188.222222226"/>
    <m/>
    <m/>
    <m/>
    <n v="14228188.222222226"/>
    <n v="246034.72630507045"/>
  </r>
  <r>
    <s v="Tower B"/>
    <s v="B2002"/>
    <x v="19"/>
    <s v="02"/>
    <n v="55.46"/>
    <x v="0"/>
    <x v="0"/>
    <s v="B-B4-L"/>
    <x v="2"/>
    <m/>
    <m/>
    <n v="12342427.07070707"/>
    <n v="13726669.777777776"/>
    <m/>
    <m/>
    <m/>
    <n v="13726669.777777776"/>
    <n v="247505.76591737787"/>
  </r>
  <r>
    <s v="Tower B"/>
    <s v="B2003"/>
    <x v="19"/>
    <s v="03"/>
    <n v="94.14"/>
    <x v="1"/>
    <x v="4"/>
    <s v="B-D1-L"/>
    <x v="1"/>
    <m/>
    <m/>
    <n v="21252651.717171717"/>
    <n v="23527916.888888888"/>
    <m/>
    <m/>
    <m/>
    <n v="23527916.888888888"/>
    <n v="249924.75981398861"/>
  </r>
  <r>
    <s v="Tower B"/>
    <s v="B2005"/>
    <x v="19"/>
    <s v="05"/>
    <n v="94.26"/>
    <x v="1"/>
    <x v="4"/>
    <s v="B-D2"/>
    <x v="1"/>
    <m/>
    <m/>
    <n v="21278370.505050506"/>
    <n v="23556207.555555556"/>
    <m/>
    <m/>
    <m/>
    <n v="23556207.555555556"/>
    <n v="249906.72136171817"/>
  </r>
  <r>
    <s v="Tower B"/>
    <s v="B2007"/>
    <x v="19"/>
    <s v="07"/>
    <n v="84.63"/>
    <x v="0"/>
    <x v="3"/>
    <s v="B-E1"/>
    <x v="3"/>
    <s v="K.Vincent "/>
    <m/>
    <n v="19738680.202020202"/>
    <n v="22847216.462626263"/>
    <m/>
    <m/>
    <m/>
    <n v="22847216.462626263"/>
    <n v="269965.9277162503"/>
  </r>
  <r>
    <s v="Tower B"/>
    <s v="B2008"/>
    <x v="19"/>
    <s v="08"/>
    <n v="84.63"/>
    <x v="0"/>
    <x v="3"/>
    <s v="B-E1M"/>
    <x v="0"/>
    <s v="Mr.Yan ZHU"/>
    <d v="2019-05-28T00:00:00"/>
    <n v="19686660"/>
    <n v="21655326"/>
    <n v="300000"/>
    <n v="969333"/>
    <m/>
    <n v="20385993"/>
    <n v="240883.76462247432"/>
  </r>
  <r>
    <s v="Tower B"/>
    <s v="B2009"/>
    <x v="19"/>
    <s v="09"/>
    <n v="46.04"/>
    <x v="1"/>
    <x v="1"/>
    <s v="B-A14"/>
    <x v="0"/>
    <s v="หงส์อุ้ย หลิว"/>
    <d v="2019-03-28T00:00:00"/>
    <n v="10171482.02020202"/>
    <n v="10171482.02020202"/>
    <n v="200000"/>
    <n v="549431.5"/>
    <n v="400000"/>
    <n v="9022050.5202020202"/>
    <n v="195961.132063467"/>
  </r>
  <r>
    <s v="Tower B"/>
    <s v="B2010"/>
    <x v="19"/>
    <s v="10"/>
    <n v="93.9"/>
    <x v="1"/>
    <x v="4"/>
    <s v="B-D3"/>
    <x v="1"/>
    <m/>
    <m/>
    <n v="21149193.939393938"/>
    <n v="23414113.333333332"/>
    <m/>
    <m/>
    <m/>
    <n v="23414113.333333332"/>
    <n v="249351.57969471064"/>
  </r>
  <r>
    <s v="Tower B"/>
    <s v="B2012"/>
    <x v="19"/>
    <s v="12"/>
    <n v="30.26"/>
    <x v="0"/>
    <x v="2"/>
    <s v="B-A9"/>
    <x v="2"/>
    <m/>
    <m/>
    <n v="6789461.4141414138"/>
    <n v="7618407.555555555"/>
    <m/>
    <m/>
    <m/>
    <n v="7618407.555555555"/>
    <n v="251764.95557024304"/>
  </r>
  <r>
    <s v="Tower B"/>
    <s v="B2101"/>
    <x v="20"/>
    <s v="01"/>
    <n v="57.830000000000005"/>
    <x v="0"/>
    <x v="0"/>
    <s v="B-B3-L"/>
    <x v="2"/>
    <m/>
    <m/>
    <n v="12918686.060606062"/>
    <n v="14360554.666666668"/>
    <m/>
    <m/>
    <m/>
    <n v="14360554.666666668"/>
    <n v="248323.6151939593"/>
  </r>
  <r>
    <s v="Tower B"/>
    <s v="B2102"/>
    <x v="20"/>
    <s v="02"/>
    <n v="55.46"/>
    <x v="0"/>
    <x v="0"/>
    <s v="B-B4-L"/>
    <x v="2"/>
    <m/>
    <m/>
    <n v="12457828.686868688"/>
    <n v="13853611.555555556"/>
    <m/>
    <m/>
    <m/>
    <n v="13853611.555555556"/>
    <n v="249794.65480626677"/>
  </r>
  <r>
    <s v="Tower B"/>
    <s v="B2103"/>
    <x v="20"/>
    <s v="03"/>
    <n v="94.14"/>
    <x v="1"/>
    <x v="4"/>
    <s v="B-D1-L"/>
    <x v="1"/>
    <m/>
    <m/>
    <n v="21448538.989898991"/>
    <n v="23743392.888888888"/>
    <m/>
    <m/>
    <m/>
    <n v="23743392.888888888"/>
    <n v="252213.64870287749"/>
  </r>
  <r>
    <s v="Tower B"/>
    <s v="B2105"/>
    <x v="20"/>
    <s v="05"/>
    <n v="94.26"/>
    <x v="1"/>
    <x v="4"/>
    <s v="B-D2"/>
    <x v="1"/>
    <m/>
    <m/>
    <n v="21474507.474747475"/>
    <n v="23771958.222222224"/>
    <m/>
    <m/>
    <m/>
    <n v="23771958.222222224"/>
    <n v="252195.61025060707"/>
  </r>
  <r>
    <s v="Tower B"/>
    <s v="B2109"/>
    <x v="20"/>
    <s v="09"/>
    <n v="46.04"/>
    <x v="1"/>
    <x v="1"/>
    <s v="B-A14"/>
    <x v="0"/>
    <s v="คุณณัฐวุฒิ วิบูลพัฒนะวงศ์"/>
    <d v="2019-03-17T00:00:00"/>
    <n v="10267282.424242424"/>
    <n v="10267282.424242424"/>
    <n v="200000"/>
    <n v="503654.1"/>
    <n v="100000"/>
    <n v="9463628.3242424242"/>
    <n v="205552.30938841062"/>
  </r>
  <r>
    <s v="Tower B"/>
    <s v="B2110"/>
    <x v="20"/>
    <s v="10"/>
    <n v="93.9"/>
    <x v="1"/>
    <x v="4"/>
    <s v="B-D3"/>
    <x v="1"/>
    <m/>
    <m/>
    <n v="21344581.818181816"/>
    <n v="23629040"/>
    <m/>
    <m/>
    <m/>
    <n v="23629040"/>
    <n v="251640.46858359955"/>
  </r>
  <r>
    <s v="Tower B"/>
    <s v="B2112"/>
    <x v="20"/>
    <s v="12"/>
    <n v="30.26"/>
    <x v="0"/>
    <x v="2"/>
    <s v="B-A9"/>
    <x v="2"/>
    <m/>
    <m/>
    <n v="6852426.666666667"/>
    <n v="7687669.333333334"/>
    <m/>
    <m/>
    <m/>
    <n v="7687669.333333334"/>
    <n v="254053.84445913197"/>
  </r>
  <r>
    <s v="Tower B"/>
    <s v="B2201"/>
    <x v="21"/>
    <s v="01"/>
    <n v="57.830000000000005"/>
    <x v="0"/>
    <x v="0"/>
    <s v="B-B3-L"/>
    <x v="2"/>
    <m/>
    <m/>
    <n v="14001684.242424244"/>
    <n v="15551852.666666668"/>
    <m/>
    <m/>
    <m/>
    <n v="15551852.666666668"/>
    <n v="268923.61519395933"/>
  </r>
  <r>
    <s v="Tower B"/>
    <s v="B2202"/>
    <x v="21"/>
    <s v="02"/>
    <n v="55.46"/>
    <x v="0"/>
    <x v="0"/>
    <s v="B-B4-L"/>
    <x v="2"/>
    <m/>
    <m/>
    <n v="13496443.232323231"/>
    <n v="14996087.555555601"/>
    <m/>
    <m/>
    <m/>
    <n v="14996087.555555601"/>
    <n v="270394.65480626759"/>
  </r>
  <r>
    <s v="Tower B"/>
    <s v="B2203"/>
    <x v="21"/>
    <s v="03"/>
    <n v="94.14"/>
    <x v="1"/>
    <x v="4"/>
    <s v="B-D1-L"/>
    <x v="1"/>
    <m/>
    <m/>
    <n v="21644426.262626261"/>
    <n v="23958868.888888888"/>
    <m/>
    <m/>
    <m/>
    <n v="23958868.888888888"/>
    <n v="254502.53759176639"/>
  </r>
  <r>
    <s v="Tower B"/>
    <s v="B2205"/>
    <x v="21"/>
    <s v="05"/>
    <n v="94.26"/>
    <x v="1"/>
    <x v="4"/>
    <s v="B-D2"/>
    <x v="1"/>
    <m/>
    <m/>
    <n v="21670644.444444444"/>
    <n v="23987708.888888888"/>
    <m/>
    <m/>
    <m/>
    <n v="23987708.888888888"/>
    <n v="254484.49913949592"/>
  </r>
  <r>
    <s v="Tower B"/>
    <s v="B2207"/>
    <x v="21"/>
    <s v="07"/>
    <n v="84.63"/>
    <x v="1"/>
    <x v="3"/>
    <s v="B-E1"/>
    <x v="0"/>
    <s v="คุณธํญญาพัชณ์ โชคอนันต์นิมิต "/>
    <d v="2019-06-07T00:00:00"/>
    <n v="20090877.777777776"/>
    <n v="20090878"/>
    <n v="300000"/>
    <n v="593726.34"/>
    <n v="397151.66"/>
    <n v="18800000"/>
    <n v="222143.44794989956"/>
  </r>
  <r>
    <s v="Tower B"/>
    <s v="B2208"/>
    <x v="21"/>
    <s v="08"/>
    <n v="84.63"/>
    <x v="1"/>
    <x v="3"/>
    <s v="B-E1M"/>
    <x v="0"/>
    <s v="Mr.Davic Ashvin Naidu"/>
    <d v="2019-05-28T00:00:00"/>
    <n v="20038857.575757578"/>
    <n v="20038857.575757578"/>
    <n v="300000"/>
    <n v="986942"/>
    <m/>
    <n v="18751915.575757578"/>
    <n v="221575.27562043694"/>
  </r>
  <r>
    <s v="Tower B"/>
    <s v="B2209"/>
    <x v="21"/>
    <s v="09"/>
    <n v="46.04"/>
    <x v="1"/>
    <x v="1"/>
    <s v="B-A14"/>
    <x v="0"/>
    <s v="หงส์อุ้ย หลิว"/>
    <d v="2019-03-28T00:00:00"/>
    <n v="12242435"/>
    <n v="12242435"/>
    <n v="200000"/>
    <n v="602121.75"/>
    <n v="400000"/>
    <n v="11040313.25"/>
    <n v="239798.28953084274"/>
  </r>
  <r>
    <s v="Tower B"/>
    <s v="B2210"/>
    <x v="21"/>
    <s v="10"/>
    <n v="93.9"/>
    <x v="1"/>
    <x v="4"/>
    <s v="B-D3"/>
    <x v="1"/>
    <m/>
    <m/>
    <n v="21539969.696969699"/>
    <n v="23843966.666666668"/>
    <m/>
    <m/>
    <m/>
    <n v="23843966.666666668"/>
    <n v="253929.35747248845"/>
  </r>
  <r>
    <s v="Tower B"/>
    <s v="B2212"/>
    <x v="21"/>
    <s v="12"/>
    <n v="30.26"/>
    <x v="0"/>
    <x v="2"/>
    <s v="B-A9"/>
    <x v="2"/>
    <m/>
    <m/>
    <n v="7419113.9393939385"/>
    <n v="8311025.3333333321"/>
    <m/>
    <m/>
    <m/>
    <n v="8311025.3333333321"/>
    <n v="274653.84445913188"/>
  </r>
  <r>
    <s v="Tower B"/>
    <s v="B2301"/>
    <x v="22"/>
    <s v="01"/>
    <n v="57.830000000000005"/>
    <x v="0"/>
    <x v="0"/>
    <s v="B-B3-L"/>
    <x v="2"/>
    <m/>
    <m/>
    <n v="14122017.373737376"/>
    <n v="15684219.111111114"/>
    <m/>
    <m/>
    <m/>
    <n v="15684219.111111114"/>
    <n v="271212.5040828482"/>
  </r>
  <r>
    <s v="Tower B"/>
    <s v="B2302"/>
    <x v="22"/>
    <s v="02"/>
    <n v="55.46"/>
    <x v="0"/>
    <x v="0"/>
    <s v="B-B4-L"/>
    <x v="2"/>
    <m/>
    <m/>
    <n v="13611844.84848485"/>
    <n v="15123029.333333334"/>
    <m/>
    <m/>
    <m/>
    <n v="15123029.333333334"/>
    <n v="272683.54369515565"/>
  </r>
  <r>
    <s v="Tower B"/>
    <s v="B2303"/>
    <x v="22"/>
    <s v="03"/>
    <n v="94.14"/>
    <x v="1"/>
    <x v="4"/>
    <s v="B-D1-L"/>
    <x v="1"/>
    <m/>
    <m/>
    <n v="21840313.535353538"/>
    <n v="24174344.888888892"/>
    <m/>
    <m/>
    <m/>
    <n v="24174344.888888892"/>
    <n v="256791.42648065533"/>
  </r>
  <r>
    <s v="Tower B"/>
    <s v="B2305"/>
    <x v="22"/>
    <s v="05"/>
    <n v="94.26"/>
    <x v="1"/>
    <x v="4"/>
    <s v="B-D2"/>
    <x v="1"/>
    <m/>
    <m/>
    <n v="21866781.414141417"/>
    <n v="24203459.55555556"/>
    <m/>
    <m/>
    <m/>
    <n v="24203459.55555556"/>
    <n v="256773.38802838488"/>
  </r>
  <r>
    <s v="Tower B"/>
    <s v="B2309"/>
    <x v="22"/>
    <s v="09"/>
    <n v="46.04"/>
    <x v="0"/>
    <x v="1"/>
    <s v="B-A14"/>
    <x v="2"/>
    <m/>
    <m/>
    <n v="11225286.464646464"/>
    <n v="12497815.11111111"/>
    <m/>
    <m/>
    <m/>
    <n v="12497815.11111111"/>
    <n v="271455.58451587992"/>
  </r>
  <r>
    <s v="Tower B"/>
    <s v="B2310"/>
    <x v="22"/>
    <s v="10"/>
    <n v="93.9"/>
    <x v="1"/>
    <x v="4"/>
    <s v="B-D3"/>
    <x v="1"/>
    <m/>
    <m/>
    <n v="21735357.575757578"/>
    <n v="24058893.333333336"/>
    <m/>
    <m/>
    <m/>
    <n v="24058893.333333336"/>
    <n v="256218.24636137736"/>
  </r>
  <r>
    <s v="Tower B"/>
    <s v="B2312"/>
    <x v="22"/>
    <s v="12"/>
    <n v="30.26"/>
    <x v="0"/>
    <x v="2"/>
    <s v="B-A9"/>
    <x v="2"/>
    <m/>
    <m/>
    <n v="7482079.1919191917"/>
    <n v="8380287.111111111"/>
    <m/>
    <m/>
    <m/>
    <n v="8380287.111111111"/>
    <n v="276942.73334802082"/>
  </r>
  <r>
    <s v="Tower B"/>
    <s v="B2401"/>
    <x v="23"/>
    <s v="01"/>
    <n v="57.830000000000005"/>
    <x v="0"/>
    <x v="0"/>
    <s v="B-B3-L"/>
    <x v="2"/>
    <m/>
    <m/>
    <n v="14242350.505050506"/>
    <n v="15816585.555555558"/>
    <m/>
    <m/>
    <m/>
    <n v="15816585.555555558"/>
    <n v="273501.39297173708"/>
  </r>
  <r>
    <s v="Tower B"/>
    <s v="B2402"/>
    <x v="23"/>
    <s v="02"/>
    <n v="55.46"/>
    <x v="0"/>
    <x v="0"/>
    <s v="B-B4-L"/>
    <x v="2"/>
    <m/>
    <m/>
    <n v="13727246.464646464"/>
    <n v="15249971.11111111"/>
    <m/>
    <m/>
    <m/>
    <n v="15249971.11111111"/>
    <n v="274972.43258404452"/>
  </r>
  <r>
    <s v="Tower B"/>
    <s v="B2403"/>
    <x v="23"/>
    <s v="03"/>
    <n v="94.14"/>
    <x v="1"/>
    <x v="4"/>
    <s v="B-D1-L"/>
    <x v="0"/>
    <s v="วัฒนพล ผลชีวิน"/>
    <d v="2019-03-16T00:00:00"/>
    <n v="22036200.8080808"/>
    <n v="22036200.8080808"/>
    <n v="400000"/>
    <n v="1081810"/>
    <n v="200000"/>
    <n v="20354390.8080808"/>
    <n v="216214.05149862758"/>
  </r>
  <r>
    <s v="Tower B"/>
    <s v="B2405"/>
    <x v="23"/>
    <s v="05"/>
    <n v="94.26"/>
    <x v="1"/>
    <x v="4"/>
    <s v="B-D2"/>
    <x v="1"/>
    <m/>
    <m/>
    <n v="22062918.383838385"/>
    <n v="24419210.222222224"/>
    <m/>
    <m/>
    <m/>
    <n v="24419210.222222224"/>
    <n v="259062.27691727373"/>
  </r>
  <r>
    <s v="Tower B"/>
    <s v="B2407"/>
    <x v="23"/>
    <s v="07"/>
    <n v="84.63"/>
    <x v="1"/>
    <x v="3"/>
    <s v="B-E1"/>
    <x v="0"/>
    <s v="ภัทรพงษ์พันธ์ แม้นเจริญ"/>
    <d v="2019-03-28T00:00:00"/>
    <n v="22487383"/>
    <n v="22487383"/>
    <n v="300000"/>
    <n v="1109369"/>
    <n v="400000"/>
    <n v="20678014"/>
    <n v="244334.32588916461"/>
  </r>
  <r>
    <s v="Tower B"/>
    <s v="B2408"/>
    <x v="23"/>
    <s v="08"/>
    <n v="84.63"/>
    <x v="1"/>
    <x v="3"/>
    <s v="B-E1M"/>
    <x v="3"/>
    <s v="K.Vincent "/>
    <m/>
    <n v="22430161"/>
    <n v="23400728.883145284"/>
    <m/>
    <m/>
    <m/>
    <n v="23400728.883145284"/>
    <n v="276506.30843844125"/>
  </r>
  <r>
    <s v="Tower B"/>
    <s v="B2409"/>
    <x v="23"/>
    <s v="09"/>
    <n v="46.04"/>
    <x v="0"/>
    <x v="1"/>
    <s v="B-A14"/>
    <x v="2"/>
    <m/>
    <m/>
    <n v="11321086.86868687"/>
    <n v="12603195.555555556"/>
    <m/>
    <m/>
    <m/>
    <n v="12603195.555555556"/>
    <n v="273744.4734047688"/>
  </r>
  <r>
    <s v="Tower B"/>
    <s v="B2410"/>
    <x v="23"/>
    <s v="10"/>
    <n v="93.9"/>
    <x v="1"/>
    <x v="4"/>
    <s v="B-D3"/>
    <x v="1"/>
    <m/>
    <m/>
    <n v="21930745.454545453"/>
    <n v="24273820"/>
    <m/>
    <m/>
    <m/>
    <n v="24273820"/>
    <n v="258507.13525026623"/>
  </r>
  <r>
    <s v="Tower B"/>
    <s v="B2412"/>
    <x v="23"/>
    <s v="12"/>
    <n v="30.26"/>
    <x v="0"/>
    <x v="2"/>
    <s v="B-A9"/>
    <x v="2"/>
    <m/>
    <m/>
    <n v="7545044.444444444"/>
    <n v="8449548.8888888881"/>
    <m/>
    <m/>
    <m/>
    <n v="8449548.8888888881"/>
    <n v="279231.62223690969"/>
  </r>
  <r>
    <s v="Tower B"/>
    <s v="B2501"/>
    <x v="24"/>
    <s v="01"/>
    <n v="57.830000000000005"/>
    <x v="0"/>
    <x v="0"/>
    <s v="B-B3-L"/>
    <x v="2"/>
    <m/>
    <m/>
    <n v="13400018.585858587"/>
    <n v="14890020.444444446"/>
    <m/>
    <m/>
    <m/>
    <n v="14890020.444444446"/>
    <n v="257479.17074951486"/>
  </r>
  <r>
    <s v="Tower B"/>
    <s v="B2502"/>
    <x v="24"/>
    <s v="02"/>
    <n v="55.46"/>
    <x v="0"/>
    <x v="0"/>
    <s v="B-B4-L"/>
    <x v="2"/>
    <m/>
    <m/>
    <n v="12919435.15151515"/>
    <n v="14361378.666666666"/>
    <m/>
    <m/>
    <m/>
    <n v="14361378.666666666"/>
    <n v="258950.21036182233"/>
  </r>
  <r>
    <s v="Tower B"/>
    <s v="B2503"/>
    <x v="24"/>
    <s v="03"/>
    <n v="94.14"/>
    <x v="1"/>
    <x v="4"/>
    <s v="B-D1-L"/>
    <x v="1"/>
    <m/>
    <m/>
    <n v="22232088.080808081"/>
    <n v="24605296.888888888"/>
    <m/>
    <m/>
    <m/>
    <n v="24605296.888888888"/>
    <n v="261369.20425843305"/>
  </r>
  <r>
    <s v="Tower B"/>
    <s v="B2505"/>
    <x v="24"/>
    <s v="05"/>
    <n v="94.26"/>
    <x v="1"/>
    <x v="4"/>
    <s v="B-D2"/>
    <x v="1"/>
    <m/>
    <m/>
    <n v="22259055.353535354"/>
    <n v="24634960.888888888"/>
    <m/>
    <m/>
    <m/>
    <n v="24634960.888888888"/>
    <n v="261351.16580616261"/>
  </r>
  <r>
    <s v="Tower B"/>
    <s v="B2509"/>
    <x v="24"/>
    <s v="09"/>
    <n v="46.04"/>
    <x v="0"/>
    <x v="1"/>
    <s v="B-A14"/>
    <x v="2"/>
    <m/>
    <m/>
    <n v="10650484.04040404"/>
    <n v="11865532.444444444"/>
    <m/>
    <m/>
    <m/>
    <n v="11865532.444444444"/>
    <n v="257722.25118254658"/>
  </r>
  <r>
    <s v="Tower B"/>
    <s v="B2510"/>
    <x v="24"/>
    <s v="10"/>
    <n v="93.9"/>
    <x v="1"/>
    <x v="4"/>
    <s v="B-D3"/>
    <x v="1"/>
    <m/>
    <m/>
    <n v="22126133.333333332"/>
    <n v="24488746.666666664"/>
    <m/>
    <m/>
    <m/>
    <n v="24488746.666666664"/>
    <n v="260796.02413915508"/>
  </r>
  <r>
    <s v="Tower B"/>
    <s v="B2512"/>
    <x v="24"/>
    <s v="12"/>
    <n v="30.26"/>
    <x v="1"/>
    <x v="2"/>
    <s v="B-A9"/>
    <x v="0"/>
    <s v="Mr. LI Jianhao Bernard"/>
    <d v="2019-04-30T00:00:00"/>
    <n v="7104287.6767676771"/>
    <n v="7814716"/>
    <n v="200000"/>
    <n v="380735.8"/>
    <m/>
    <n v="7233980.2000000002"/>
    <n v="239060.81295439522"/>
  </r>
  <r>
    <s v="Tower B"/>
    <s v="B2701"/>
    <x v="25"/>
    <s v="01"/>
    <n v="58.290000000000006"/>
    <x v="1"/>
    <x v="0"/>
    <s v="B-B3-U"/>
    <x v="1"/>
    <m/>
    <m/>
    <n v="14595005.858585861"/>
    <n v="16204506.444444448"/>
    <m/>
    <m/>
    <m/>
    <n v="16204506.444444448"/>
    <n v="277998.05188616307"/>
  </r>
  <r>
    <s v="Tower B"/>
    <s v="B2702"/>
    <x v="25"/>
    <s v="02"/>
    <n v="56.260000000000005"/>
    <x v="1"/>
    <x v="0"/>
    <s v="B-B4-U"/>
    <x v="3"/>
    <s v="คุณโจ๊ก"/>
    <m/>
    <n v="14152813.333333336"/>
    <n v="15568094.66666667"/>
    <m/>
    <m/>
    <m/>
    <n v="15568094.66666667"/>
    <n v="276716.93328593438"/>
  </r>
  <r>
    <s v="Tower B"/>
    <s v="B2703"/>
    <x v="25"/>
    <s v="03"/>
    <n v="94.820000000000007"/>
    <x v="1"/>
    <x v="4"/>
    <s v="B-D1-M"/>
    <x v="3"/>
    <s v="คุณโจ๊ก"/>
    <m/>
    <n v="24160622.626262624"/>
    <n v="26576684.888888888"/>
    <m/>
    <m/>
    <m/>
    <n v="26576684.888888888"/>
    <n v="280285.64531627175"/>
  </r>
  <r>
    <s v="Tower B"/>
    <s v="B2705"/>
    <x v="25"/>
    <s v="05"/>
    <n v="47.87"/>
    <x v="0"/>
    <x v="1"/>
    <s v="B-A12-U"/>
    <x v="0"/>
    <s v="Mr. Tao Wei"/>
    <d v="2019-10-28T00:00:00"/>
    <n v="12160229.696969697"/>
    <n v="12160229.696969697"/>
    <m/>
    <m/>
    <n v="3591499.6969696973"/>
    <n v="8568730"/>
    <n v="179000"/>
  </r>
  <r>
    <s v="Tower B"/>
    <s v="B2706"/>
    <x v="25"/>
    <s v="06"/>
    <n v="134.11999999999998"/>
    <x v="0"/>
    <x v="5"/>
    <s v="B-F1"/>
    <x v="3"/>
    <s v="K.Vincent "/>
    <m/>
    <n v="33053511.111111108"/>
    <n v="37412497.893217884"/>
    <m/>
    <m/>
    <m/>
    <n v="37412497.893217884"/>
    <n v="278947.9413451975"/>
  </r>
  <r>
    <s v="Tower B"/>
    <s v="B2709"/>
    <x v="25"/>
    <s v="09"/>
    <n v="134.11999999999998"/>
    <x v="1"/>
    <x v="5"/>
    <s v="B-F1M"/>
    <x v="0"/>
    <s v="ธิติ คัณธามานนท์"/>
    <d v="2019-03-13T00:00:00"/>
    <n v="32597956"/>
    <n v="32597956"/>
    <n v="400000"/>
    <n v="1609897.8"/>
    <n v="300000"/>
    <n v="30288058.199999999"/>
    <n v="225828.05099910533"/>
  </r>
  <r>
    <s v="Tower B"/>
    <s v="B2710"/>
    <x v="25"/>
    <s v="10"/>
    <n v="47.96"/>
    <x v="0"/>
    <x v="1"/>
    <s v="B-A12M"/>
    <x v="2"/>
    <m/>
    <m/>
    <n v="11980120.404040404"/>
    <n v="13328132.444444444"/>
    <m/>
    <m/>
    <m/>
    <n v="13328132.444444444"/>
    <n v="277901.01010101009"/>
  </r>
  <r>
    <s v="Tower B"/>
    <s v="B2711"/>
    <x v="25"/>
    <s v="11"/>
    <n v="77.47"/>
    <x v="1"/>
    <x v="4"/>
    <s v="B-D4"/>
    <x v="1"/>
    <m/>
    <m/>
    <n v="18595064.444444444"/>
    <n v="20604570.888888888"/>
    <m/>
    <m/>
    <m/>
    <n v="20604570.888888888"/>
    <n v="265968.38632875809"/>
  </r>
  <r>
    <s v="Tower B"/>
    <s v="B2801"/>
    <x v="26"/>
    <s v="01"/>
    <n v="58.290000000000006"/>
    <x v="1"/>
    <x v="0"/>
    <s v="B-B3-U"/>
    <x v="1"/>
    <m/>
    <m/>
    <n v="16240189.600448901"/>
    <n v="16240189.600448901"/>
    <m/>
    <m/>
    <m/>
    <n v="16240189.600448901"/>
    <n v="278610.2178838377"/>
  </r>
  <r>
    <s v="Tower B"/>
    <s v="B2802"/>
    <x v="26"/>
    <s v="02"/>
    <n v="56.260000000000005"/>
    <x v="1"/>
    <x v="0"/>
    <s v="B-B4-U"/>
    <x v="3"/>
    <s v="Mena"/>
    <m/>
    <n v="15605144.776655445"/>
    <n v="15605144.776655445"/>
    <m/>
    <m/>
    <m/>
    <n v="15605144.776655445"/>
    <n v="277375.48483212659"/>
  </r>
  <r>
    <s v="Tower B"/>
    <s v="B2803"/>
    <x v="26"/>
    <s v="03"/>
    <n v="94.820000000000007"/>
    <x v="1"/>
    <x v="4"/>
    <s v="B-D1-M"/>
    <x v="3"/>
    <s v="คุณโจ๊ก"/>
    <m/>
    <n v="26556826.68013468"/>
    <n v="26556826.68013468"/>
    <m/>
    <m/>
    <m/>
    <n v="26556826.68013468"/>
    <n v="280076.2147240527"/>
  </r>
  <r>
    <s v="Tower B"/>
    <s v="B2805"/>
    <x v="26"/>
    <s v="05"/>
    <n v="47.87"/>
    <x v="0"/>
    <x v="1"/>
    <s v="B-A12-U"/>
    <x v="0"/>
    <s v="Mr. Tao Wei"/>
    <d v="2019-10-28T00:00:00"/>
    <n v="13407410.3277217"/>
    <n v="13407410.3277217"/>
    <m/>
    <m/>
    <n v="4838680.3277217001"/>
    <n v="8568730"/>
    <n v="179000"/>
  </r>
  <r>
    <s v="Tower B"/>
    <s v="B2810"/>
    <x v="26"/>
    <s v="10"/>
    <n v="47.96"/>
    <x v="0"/>
    <x v="1"/>
    <s v="B-A12M"/>
    <x v="2"/>
    <m/>
    <m/>
    <n v="13375285.988776701"/>
    <n v="13375285.988776701"/>
    <m/>
    <m/>
    <m/>
    <n v="13375285.988776701"/>
    <n v="278884.19492862176"/>
  </r>
  <r>
    <s v="Tower B"/>
    <s v="B2811"/>
    <x v="26"/>
    <s v="11"/>
    <n v="77.47"/>
    <x v="1"/>
    <x v="4"/>
    <s v="B-D4"/>
    <x v="1"/>
    <m/>
    <m/>
    <n v="22025511.5173962"/>
    <n v="22025511.5173962"/>
    <m/>
    <m/>
    <m/>
    <n v="22025511.5173962"/>
    <n v="284310.20417447016"/>
  </r>
  <r>
    <s v="Tower B"/>
    <s v="B2901"/>
    <x v="27"/>
    <s v="01"/>
    <n v="58.290000000000006"/>
    <x v="1"/>
    <x v="0"/>
    <s v="B-B3-U"/>
    <x v="1"/>
    <m/>
    <m/>
    <n v="16221031.351290679"/>
    <n v="16371031.351290679"/>
    <m/>
    <m/>
    <m/>
    <n v="16371031.351290679"/>
    <n v="280854.88679517375"/>
  </r>
  <r>
    <s v="Tower B"/>
    <s v="B2902"/>
    <x v="27"/>
    <s v="02"/>
    <n v="56.260000000000005"/>
    <x v="1"/>
    <x v="0"/>
    <s v="B-B4-U"/>
    <x v="1"/>
    <m/>
    <m/>
    <n v="15731429.849607177"/>
    <n v="15881429.849607177"/>
    <m/>
    <m/>
    <m/>
    <n v="15881429.849607177"/>
    <n v="282286.34642031952"/>
  </r>
  <r>
    <s v="Tower B"/>
    <s v="B2903"/>
    <x v="27"/>
    <s v="03"/>
    <n v="94.820000000000007"/>
    <x v="1"/>
    <x v="4"/>
    <s v="B-D1-M"/>
    <x v="1"/>
    <m/>
    <m/>
    <n v="26769666.186307505"/>
    <n v="26919666.186307501"/>
    <m/>
    <m/>
    <m/>
    <n v="26919666.186307501"/>
    <n v="283902.82837278524"/>
  </r>
  <r>
    <s v="Tower B"/>
    <s v="B2905"/>
    <x v="27"/>
    <s v="05"/>
    <n v="47.87"/>
    <x v="0"/>
    <x v="1"/>
    <s v="B-A12-U"/>
    <x v="0"/>
    <s v="Mr. Tao Wei"/>
    <d v="2019-10-28T00:00:00"/>
    <n v="13364862.628507286"/>
    <n v="13514862.628507286"/>
    <m/>
    <m/>
    <n v="4946132.6285072863"/>
    <n v="8568730"/>
    <n v="179000"/>
  </r>
  <r>
    <s v="Tower B"/>
    <s v="B2906"/>
    <x v="27"/>
    <s v="06"/>
    <n v="89.75"/>
    <x v="0"/>
    <x v="3"/>
    <s v="B-E2"/>
    <x v="3"/>
    <s v="K.Vincent "/>
    <m/>
    <n v="22330035.353535354"/>
    <n v="26927432.166973606"/>
    <m/>
    <m/>
    <m/>
    <n v="26927432.166973606"/>
    <n v="300027.09935346636"/>
  </r>
  <r>
    <s v="Tower B"/>
    <s v="B2909"/>
    <x v="27"/>
    <s v="09"/>
    <n v="89.75"/>
    <x v="1"/>
    <x v="3"/>
    <s v="B-E2M"/>
    <x v="3"/>
    <s v="K.Vincent "/>
    <m/>
    <n v="23772035.353535399"/>
    <n v="26871625.481332663"/>
    <m/>
    <m/>
    <m/>
    <n v="26871625.481332663"/>
    <n v="299405.29784214665"/>
  </r>
  <r>
    <s v="Tower B"/>
    <s v="B2910"/>
    <x v="27"/>
    <s v="10"/>
    <n v="47.96"/>
    <x v="1"/>
    <x v="1"/>
    <s v="B-A12M"/>
    <x v="0"/>
    <s v="หงส์อุ้ย หลิว"/>
    <d v="2019-03-28T00:00:00"/>
    <n v="13397683"/>
    <n v="13397683"/>
    <n v="200000"/>
    <n v="659884.15"/>
    <n v="400000"/>
    <n v="12137798.85"/>
    <n v="253081.71080066721"/>
  </r>
  <r>
    <s v="Tower B"/>
    <s v="B2911"/>
    <x v="27"/>
    <s v="11"/>
    <n v="77.47"/>
    <x v="1"/>
    <x v="4"/>
    <s v="B-D4"/>
    <x v="1"/>
    <m/>
    <m/>
    <n v="18917464.848484848"/>
    <n v="20959211.333333332"/>
    <m/>
    <m/>
    <m/>
    <n v="20959211.333333332"/>
    <n v="270546.16410653584"/>
  </r>
  <r>
    <s v="Tower B"/>
    <s v="B3001"/>
    <x v="28"/>
    <s v="01"/>
    <n v="58.290000000000006"/>
    <x v="1"/>
    <x v="0"/>
    <s v="B-B3-U"/>
    <x v="0"/>
    <s v="คุณวัฒน์ชัย มงคลศรีสวัสดิ"/>
    <d v="2019-04-30T00:00:00"/>
    <n v="14958876.767676771"/>
    <n v="14958876.767676771"/>
    <n v="300000"/>
    <n v="439766"/>
    <m/>
    <n v="14219110.767676771"/>
    <n v="243937.39522519763"/>
  </r>
  <r>
    <s v="Tower B"/>
    <s v="B3002"/>
    <x v="28"/>
    <s v="02"/>
    <n v="56.260000000000005"/>
    <x v="1"/>
    <x v="0"/>
    <s v="B-B4-U"/>
    <x v="0"/>
    <s v="คุณวัฒน์ชัย มงคลศรีสวัสดิ"/>
    <d v="2019-04-30T00:00:00"/>
    <n v="14504012.121212125"/>
    <n v="14504012.121212125"/>
    <n v="300000"/>
    <n v="426120"/>
    <m/>
    <n v="13777892.121212125"/>
    <n v="244896.76717405126"/>
  </r>
  <r>
    <s v="Tower B"/>
    <s v="B3003"/>
    <x v="28"/>
    <s v="03"/>
    <n v="94.820000000000007"/>
    <x v="1"/>
    <x v="4"/>
    <s v="B-D1-M"/>
    <x v="0"/>
    <s v="คุณวัฒน์ชัย มงคลศรีสวัสดิ"/>
    <d v="2019-04-30T00:00:00"/>
    <n v="26982505.692480344"/>
    <n v="26982505.692480344"/>
    <n v="400000"/>
    <n v="797475"/>
    <m/>
    <n v="25785030.692480344"/>
    <n v="271936.62405062583"/>
  </r>
  <r>
    <s v="Tower B"/>
    <s v="B3005"/>
    <x v="28"/>
    <s v="05"/>
    <n v="47.87"/>
    <x v="1"/>
    <x v="1"/>
    <s v="B-A12-U"/>
    <x v="0"/>
    <s v="คุณวัฒน์ชัย มงคลศรีสวัสดิ"/>
    <d v="2019-04-30T00:00:00"/>
    <n v="12309054.545454545"/>
    <n v="12309054.545454545"/>
    <n v="200000"/>
    <n v="363271"/>
    <m/>
    <n v="11745783.545454545"/>
    <n v="245368.36318058378"/>
  </r>
  <r>
    <s v="Tower B"/>
    <s v="B3010"/>
    <x v="28"/>
    <s v="10"/>
    <n v="47.96"/>
    <x v="1"/>
    <x v="1"/>
    <s v="B-A12M"/>
    <x v="0"/>
    <s v="คุณวัฒน์ชัย มงคลศรีสวัสดิ"/>
    <d v="2019-04-30T00:00:00"/>
    <n v="12279507.07070707"/>
    <n v="12279507.07070707"/>
    <n v="200000"/>
    <n v="362385"/>
    <m/>
    <n v="11717122.07070707"/>
    <n v="244310.30172450104"/>
  </r>
  <r>
    <s v="Tower B"/>
    <s v="B3011"/>
    <x v="28"/>
    <s v="11"/>
    <n v="77.47"/>
    <x v="1"/>
    <x v="4"/>
    <s v="B-D4"/>
    <x v="0"/>
    <s v="คุณวัฒน์ชัย มงคลศรีสวัสดิ"/>
    <d v="2019-04-30T00:00:00"/>
    <n v="19078665.050505053"/>
    <n v="19078665.050505053"/>
    <n v="400000"/>
    <n v="560359"/>
    <m/>
    <n v="18118306.050505053"/>
    <n v="233875.12650710021"/>
  </r>
  <r>
    <s v="Tower B"/>
    <s v="B3101"/>
    <x v="29"/>
    <s v="01"/>
    <n v="58.290000000000006"/>
    <x v="1"/>
    <x v="0"/>
    <s v="B-B3-U"/>
    <x v="1"/>
    <m/>
    <m/>
    <n v="14109844.646464648"/>
    <n v="15670829.111111112"/>
    <m/>
    <m/>
    <m/>
    <n v="15670829.111111112"/>
    <n v="268842.49633060751"/>
  </r>
  <r>
    <s v="Tower B"/>
    <s v="B3102"/>
    <x v="29"/>
    <s v="02"/>
    <n v="56.260000000000005"/>
    <x v="1"/>
    <x v="0"/>
    <s v="B-B4-U"/>
    <x v="0"/>
    <s v="คุณคมสัน  วุฒิพงศ์"/>
    <d v="2019-03-03T00:00:00"/>
    <n v="13684548.282828299"/>
    <n v="13684548.282828299"/>
    <n v="300000"/>
    <n v="669227.41414141504"/>
    <n v="50000"/>
    <n v="12665320.868686885"/>
    <n v="225121.23833428515"/>
  </r>
  <r>
    <s v="Tower B"/>
    <s v="B3103"/>
    <x v="29"/>
    <s v="03"/>
    <n v="94.48"/>
    <x v="1"/>
    <x v="4"/>
    <s v="B-D1-U"/>
    <x v="1"/>
    <m/>
    <m/>
    <n v="23291469.09090909"/>
    <n v="25770616"/>
    <m/>
    <m/>
    <m/>
    <n v="25770616"/>
    <n v="272762.65876375954"/>
  </r>
  <r>
    <s v="Tower B"/>
    <s v="B3105"/>
    <x v="29"/>
    <s v="05"/>
    <n v="139.41999999999999"/>
    <x v="1"/>
    <x v="5"/>
    <s v="B-F2"/>
    <x v="0"/>
    <s v="คุณผลิตโชค อายนบุตร"/>
    <d v="2019-05-08T00:00:00"/>
    <n v="33338068.282828279"/>
    <n v="36671875.111111104"/>
    <n v="400000"/>
    <n v="1813593.75"/>
    <n v="300000"/>
    <n v="34158281.361111104"/>
    <n v="245002.73534005959"/>
  </r>
  <r>
    <s v="Tower B"/>
    <s v="B3110"/>
    <x v="29"/>
    <s v="10"/>
    <n v="139.51"/>
    <x v="1"/>
    <x v="5"/>
    <s v="B-F2M"/>
    <x v="3"/>
    <s v="K.Vincent "/>
    <m/>
    <n v="39941231.965656571"/>
    <n v="39941231.965656571"/>
    <m/>
    <m/>
    <m/>
    <n v="39941231.965656571"/>
    <n v="286296.55197230715"/>
  </r>
  <r>
    <s v="Tower B"/>
    <s v="B3111"/>
    <x v="29"/>
    <s v="11"/>
    <n v="77.47"/>
    <x v="1"/>
    <x v="4"/>
    <s v="B-D4"/>
    <x v="1"/>
    <m/>
    <m/>
    <n v="19239865.252525255"/>
    <n v="21313851.77777778"/>
    <m/>
    <m/>
    <m/>
    <n v="21313851.77777778"/>
    <n v="275123.94188431365"/>
  </r>
  <r>
    <s v="Tower B"/>
    <s v="B3201"/>
    <x v="30"/>
    <s v="01"/>
    <n v="58.290000000000006"/>
    <x v="1"/>
    <x v="0"/>
    <s v="B-B3-U"/>
    <x v="3"/>
    <s v="คุณภูมิพันธ์ บุยญาปะมัย"/>
    <m/>
    <n v="14231134.949494952"/>
    <n v="15654248.444444448"/>
    <m/>
    <m/>
    <m/>
    <n v="15654248.444444448"/>
    <n v="268558.04502392258"/>
  </r>
  <r>
    <s v="Tower B"/>
    <s v="B3202"/>
    <x v="30"/>
    <s v="02"/>
    <n v="56.260000000000005"/>
    <x v="1"/>
    <x v="0"/>
    <s v="B-B4-U"/>
    <x v="3"/>
    <s v="คุณภูมิพันธ์ บุยญาปะมัย"/>
    <m/>
    <n v="13801614.545454547"/>
    <n v="15181776.000000002"/>
    <m/>
    <m/>
    <m/>
    <n v="15181776.000000002"/>
    <n v="269850.2666192677"/>
  </r>
  <r>
    <s v="Tower B"/>
    <s v="B3203"/>
    <x v="30"/>
    <s v="03"/>
    <n v="94.48"/>
    <x v="1"/>
    <x v="4"/>
    <s v="B-D1-U"/>
    <x v="0"/>
    <s v="คุณภูมิพันธ์ บุยญาปะมัย"/>
    <d v="2019-04-30T00:00:00"/>
    <n v="23488063.838383839"/>
    <n v="25836870.222222224"/>
    <n v="400000"/>
    <n v="1181402"/>
    <m/>
    <n v="24255468.222222224"/>
    <n v="256725.95493461285"/>
  </r>
  <r>
    <s v="Tower B"/>
    <s v="B3211"/>
    <x v="30"/>
    <s v="11"/>
    <n v="77.47"/>
    <x v="1"/>
    <x v="4"/>
    <s v="B-D4"/>
    <x v="0"/>
    <s v="คุณภูมิพันธ์ บุยญาปะมัย"/>
    <d v="2019-04-30T00:00:00"/>
    <n v="19401065.454545453"/>
    <n v="21341172"/>
    <n v="400000"/>
    <n v="1180659"/>
    <m/>
    <n v="19760513"/>
    <n v="255073.09926423131"/>
  </r>
  <r>
    <s v="Tower B"/>
    <s v="B3301"/>
    <x v="31"/>
    <s v="01"/>
    <n v="58.290000000000006"/>
    <x v="1"/>
    <x v="0"/>
    <s v="B-B3-U"/>
    <x v="1"/>
    <m/>
    <m/>
    <n v="15307444.444444448"/>
    <n v="16988188.888888892"/>
    <m/>
    <m/>
    <m/>
    <n v="16988188.888888892"/>
    <n v="291442.59545185947"/>
  </r>
  <r>
    <s v="Tower B"/>
    <s v="B3302"/>
    <x v="31"/>
    <s v="02"/>
    <n v="56.260000000000005"/>
    <x v="1"/>
    <x v="0"/>
    <s v="B-B4-U"/>
    <x v="1"/>
    <m/>
    <m/>
    <n v="13918680.808080809"/>
    <n v="15460548.88888889"/>
    <m/>
    <m/>
    <m/>
    <n v="15460548.88888889"/>
    <n v="274805.34818501404"/>
  </r>
  <r>
    <s v="Tower B"/>
    <s v="B3303"/>
    <x v="31"/>
    <s v="03"/>
    <n v="94.48"/>
    <x v="1"/>
    <x v="4"/>
    <s v="B-D1-U"/>
    <x v="0"/>
    <s v="คุณชลภัค ณรงคนานุกูล"/>
    <d v="2019-03-02T00:00:00"/>
    <n v="23684658"/>
    <n v="23684658"/>
    <n v="400000"/>
    <n v="1164233"/>
    <n v="30000"/>
    <n v="22090425"/>
    <n v="233810.59483488568"/>
  </r>
  <r>
    <s v="Tower B"/>
    <s v="B3305"/>
    <x v="31"/>
    <s v="05"/>
    <n v="90.21"/>
    <x v="1"/>
    <x v="3"/>
    <s v="B-E3"/>
    <x v="0"/>
    <s v="คุณศานติจักร์  จามิกร "/>
    <d v="2019-03-25T00:00:00"/>
    <n v="23187120"/>
    <n v="23187120"/>
    <n v="300000"/>
    <n v="1144356"/>
    <n v="200000"/>
    <n v="21542764"/>
    <n v="238806.82851125154"/>
  </r>
  <r>
    <s v="Tower B"/>
    <s v="B3310"/>
    <x v="31"/>
    <s v="10"/>
    <n v="90.12"/>
    <x v="1"/>
    <x v="3"/>
    <s v="B-E3M"/>
    <x v="0"/>
    <s v="วิสุทธิ์ สุขสมแดน"/>
    <d v="2019-03-25T00:00:00"/>
    <n v="25424940"/>
    <n v="25424940"/>
    <n v="300000"/>
    <n v="1256266"/>
    <n v="4943474"/>
    <n v="18925200"/>
    <n v="210000"/>
  </r>
  <r>
    <s v="Tower B"/>
    <s v="B3311"/>
    <x v="31"/>
    <s v="11"/>
    <n v="77.47"/>
    <x v="1"/>
    <x v="4"/>
    <s v="B-D4"/>
    <x v="1"/>
    <m/>
    <m/>
    <n v="19562265.656565655"/>
    <n v="21668492.22222222"/>
    <m/>
    <m/>
    <m/>
    <n v="21668492.22222222"/>
    <n v="279701.7196620914"/>
  </r>
  <r>
    <s v="Tower B"/>
    <s v="B3401"/>
    <x v="32"/>
    <s v="01"/>
    <n v="58.290000000000006"/>
    <x v="1"/>
    <x v="0"/>
    <s v="B-B3-U"/>
    <x v="1"/>
    <m/>
    <m/>
    <n v="14473715.555555556"/>
    <n v="16071087.111111112"/>
    <m/>
    <m/>
    <m/>
    <n v="16071087.111111112"/>
    <n v="275709.16299727414"/>
  </r>
  <r>
    <s v="Tower B"/>
    <s v="B3402"/>
    <x v="32"/>
    <s v="02"/>
    <n v="56.260000000000005"/>
    <x v="1"/>
    <x v="0"/>
    <s v="B-B4-U"/>
    <x v="1"/>
    <m/>
    <m/>
    <n v="14035747.070707072"/>
    <n v="15589321.77777778"/>
    <m/>
    <m/>
    <m/>
    <n v="15589321.77777778"/>
    <n v="277094.23707390291"/>
  </r>
  <r>
    <s v="Tower B"/>
    <s v="B3403"/>
    <x v="32"/>
    <s v="03"/>
    <n v="94.5"/>
    <x v="1"/>
    <x v="4"/>
    <s v="B-D1-UU"/>
    <x v="0"/>
    <s v="คุณวรรณภา พลขอนแก่น"/>
    <d v="2019-03-10T00:00:00"/>
    <n v="23886081"/>
    <n v="23886081"/>
    <n v="400000"/>
    <n v="1174304.05"/>
    <n v="300000"/>
    <n v="22011776.949999999"/>
    <n v="232928.85661375659"/>
  </r>
  <r>
    <s v="Tower B"/>
    <s v="B3412"/>
    <x v="32"/>
    <s v="12"/>
    <n v="30.26"/>
    <x v="0"/>
    <x v="2"/>
    <s v="B-A9"/>
    <x v="2"/>
    <m/>
    <m/>
    <n v="7608009.6969696963"/>
    <n v="8518810.666666666"/>
    <m/>
    <m/>
    <m/>
    <n v="8518810.666666666"/>
    <n v="281520.51112579857"/>
  </r>
  <r>
    <s v="Tower B"/>
    <s v="B3501"/>
    <x v="33"/>
    <s v="01"/>
    <n v="58.290000000000006"/>
    <x v="1"/>
    <x v="0"/>
    <s v="B-B3-U"/>
    <x v="3"/>
    <s v="คุณภูมิพันธ์ บุยญาปะมัย"/>
    <m/>
    <n v="17006081.856341191"/>
    <n v="17006081.856341191"/>
    <m/>
    <m/>
    <m/>
    <n v="17006081.856341191"/>
    <n v="291749.56006761349"/>
  </r>
  <r>
    <s v="Tower B"/>
    <s v="B3502"/>
    <x v="33"/>
    <s v="02"/>
    <n v="56.260000000000005"/>
    <x v="1"/>
    <x v="0"/>
    <s v="B-B4-U"/>
    <x v="3"/>
    <s v="คุณภูมิพันธ์ บุยญาปะมัย"/>
    <m/>
    <n v="16489140.287317622"/>
    <n v="16489140.287317622"/>
    <m/>
    <m/>
    <m/>
    <n v="16489140.287317622"/>
    <n v="293088.16721147567"/>
  </r>
  <r>
    <s v="Tower B"/>
    <s v="B3503"/>
    <x v="33"/>
    <s v="03"/>
    <n v="47.42"/>
    <x v="1"/>
    <x v="1"/>
    <s v="B-A10-U"/>
    <x v="3"/>
    <s v="คุณภูมิพันธ์ บุยญาปะมัย"/>
    <m/>
    <n v="13882543.806958465"/>
    <n v="13882543.806958465"/>
    <m/>
    <m/>
    <m/>
    <n v="13882543.806958465"/>
    <n v="292757.14481143956"/>
  </r>
  <r>
    <s v="Tower B"/>
    <s v="B3504"/>
    <x v="33"/>
    <s v="ท"/>
    <n v="138.94999999999999"/>
    <x v="1"/>
    <x v="5"/>
    <s v="B-F3"/>
    <x v="0"/>
    <s v="คุณพีรณัฐ รุจนวงศ์"/>
    <d v="2019-07-25T00:00:00"/>
    <n v="39780090.098790094"/>
    <n v="39780090.098790094"/>
    <m/>
    <m/>
    <m/>
    <n v="39780090.098790094"/>
    <n v="286290.68081173155"/>
  </r>
  <r>
    <s v="Tower B"/>
    <s v="B3511"/>
    <x v="33"/>
    <s v="11"/>
    <n v="139.06"/>
    <x v="1"/>
    <x v="5"/>
    <s v="B-F3M"/>
    <x v="0"/>
    <s v="คุณพีรณัฐ รุจนวงศ์"/>
    <d v="2019-07-25T00:00:00"/>
    <n v="34358829.494949497"/>
    <n v="39755301.227661215"/>
    <m/>
    <m/>
    <m/>
    <n v="39755301.227661215"/>
    <n v="285885.95733971818"/>
  </r>
  <r>
    <s v="Tower B"/>
    <s v="B3512"/>
    <x v="33"/>
    <s v="12"/>
    <n v="30.26"/>
    <x v="1"/>
    <x v="2"/>
    <s v="B-A9"/>
    <x v="0"/>
    <s v="คุณภูมิพันธ์ บุยญาปะมัย"/>
    <d v="2019-04-30T00:00:00"/>
    <n v="8982249.6026935969"/>
    <n v="8982249.6026935969"/>
    <n v="200000"/>
    <n v="263467"/>
    <m/>
    <n v="8518782.6026935969"/>
    <n v="281519.58369773946"/>
  </r>
  <r>
    <s v="Tower B"/>
    <s v="B3601"/>
    <x v="34"/>
    <s v="01"/>
    <n v="58.290000000000006"/>
    <x v="1"/>
    <x v="0"/>
    <s v="B-B3-U"/>
    <x v="1"/>
    <m/>
    <m/>
    <n v="15686618.585858587"/>
    <n v="17405280.444444448"/>
    <m/>
    <m/>
    <m/>
    <n v="17405280.444444448"/>
    <n v="298598.05188616307"/>
  </r>
  <r>
    <s v="Tower B"/>
    <s v="B3602"/>
    <x v="34"/>
    <s v="02"/>
    <n v="56.260000000000005"/>
    <x v="1"/>
    <x v="0"/>
    <s v="B-B4-U"/>
    <x v="1"/>
    <m/>
    <m/>
    <n v="15206409.696969699"/>
    <n v="16877050.666666672"/>
    <m/>
    <m/>
    <m/>
    <n v="16877050.666666672"/>
    <n v="299983.12596279185"/>
  </r>
  <r>
    <s v="Tower B"/>
    <s v="B3603"/>
    <x v="34"/>
    <s v="03"/>
    <n v="47.42"/>
    <x v="0"/>
    <x v="1"/>
    <s v="B-A10-U"/>
    <x v="2"/>
    <m/>
    <m/>
    <n v="12788722.424242424"/>
    <n v="14217594.666666666"/>
    <m/>
    <m/>
    <m/>
    <n v="14217594.666666666"/>
    <n v="299822.74708280613"/>
  </r>
  <r>
    <s v="Tower B"/>
    <s v="B3612"/>
    <x v="34"/>
    <s v="12"/>
    <n v="30.26"/>
    <x v="0"/>
    <x v="2"/>
    <s v="B-A9"/>
    <x v="2"/>
    <m/>
    <m/>
    <n v="8237662.2222222229"/>
    <n v="9211428.4444444459"/>
    <m/>
    <m/>
    <m/>
    <n v="9211428.4444444459"/>
    <n v="304409.40001468756"/>
  </r>
  <r>
    <s v="Tower B"/>
    <s v="B3701"/>
    <x v="35"/>
    <s v="01"/>
    <n v="58.290000000000006"/>
    <x v="1"/>
    <x v="0"/>
    <s v="B-B3-U"/>
    <x v="1"/>
    <m/>
    <m/>
    <n v="15807908.88888889"/>
    <n v="17538699.77777778"/>
    <m/>
    <m/>
    <m/>
    <n v="17538699.77777778"/>
    <n v="300886.94077505195"/>
  </r>
  <r>
    <s v="Tower B"/>
    <s v="B3702"/>
    <x v="35"/>
    <s v="02"/>
    <n v="56.260000000000005"/>
    <x v="1"/>
    <x v="0"/>
    <s v="B-B4-U"/>
    <x v="1"/>
    <m/>
    <m/>
    <n v="15323475.95959596"/>
    <n v="17005823.555555556"/>
    <m/>
    <m/>
    <m/>
    <n v="17005823.555555556"/>
    <n v="302272.01485168067"/>
  </r>
  <r>
    <s v="Tower B"/>
    <s v="B3703"/>
    <x v="35"/>
    <s v="03"/>
    <n v="47.42"/>
    <x v="0"/>
    <x v="1"/>
    <s v="B-A10-U"/>
    <x v="2"/>
    <m/>
    <m/>
    <n v="12887394.343434343"/>
    <n v="14326133.777777778"/>
    <m/>
    <m/>
    <m/>
    <n v="14326133.777777778"/>
    <n v="302111.63597169501"/>
  </r>
  <r>
    <s v="Tower B"/>
    <s v="B3704"/>
    <x v="35"/>
    <s v="04"/>
    <n v="89.83"/>
    <x v="1"/>
    <x v="3"/>
    <s v="B-E4"/>
    <x v="0"/>
    <s v="วิสุทธิ์ สุขสมแดน"/>
    <d v="2019-04-22T00:00:00"/>
    <n v="25339216.767676767"/>
    <n v="27873138.444444444"/>
    <n v="300000"/>
    <n v="1378656.9"/>
    <n v="5533581"/>
    <n v="20660900.544444446"/>
    <n v="230000.00606083096"/>
  </r>
  <r>
    <s v="Tower B"/>
    <s v="B3711"/>
    <x v="35"/>
    <s v="11"/>
    <n v="89.64"/>
    <x v="1"/>
    <x v="3"/>
    <s v="B-E4M"/>
    <x v="0"/>
    <s v="พงศ์เทพ วชิรรุ่งเรือง"/>
    <d v="2019-04-22T00:00:00"/>
    <n v="25236986.666666668"/>
    <n v="27760685.333333336"/>
    <n v="300000"/>
    <n v="1373034.25"/>
    <n v="5470450"/>
    <n v="20617201.083333336"/>
    <n v="230000.01208537858"/>
  </r>
  <r>
    <s v="Tower B"/>
    <s v="B3712"/>
    <x v="35"/>
    <s v="12"/>
    <n v="30.26"/>
    <x v="0"/>
    <x v="2"/>
    <s v="B-A9"/>
    <x v="2"/>
    <m/>
    <m/>
    <n v="8300627.4747474752"/>
    <n v="9280690.222222222"/>
    <m/>
    <m/>
    <m/>
    <n v="9280690.222222222"/>
    <n v="306698.28890357638"/>
  </r>
  <r>
    <s v="Tower B"/>
    <s v="B3801"/>
    <x v="36"/>
    <s v="01"/>
    <n v="58.290000000000006"/>
    <x v="1"/>
    <x v="0"/>
    <s v="B-B3-U"/>
    <x v="0"/>
    <s v="คุณภูมิพันธ์ บุยญาปะมัย"/>
    <d v="2019-04-30T00:00:00"/>
    <n v="15929199.191919195"/>
    <n v="15929199.191919195"/>
    <n v="300000"/>
    <n v="468875"/>
    <m/>
    <n v="15160324.191919195"/>
    <n v="260084.47747330921"/>
  </r>
  <r>
    <s v="Tower B"/>
    <s v="B3802"/>
    <x v="36"/>
    <s v="02"/>
    <n v="56.260000000000005"/>
    <x v="1"/>
    <x v="0"/>
    <s v="B-B4-U"/>
    <x v="0"/>
    <s v="คุณภูมิพันธ์ บุยญาปะมัย"/>
    <d v="2019-04-30T00:00:00"/>
    <n v="15440542.222222224"/>
    <n v="15440542.222222224"/>
    <n v="300000"/>
    <n v="454216"/>
    <m/>
    <n v="14686326.222222224"/>
    <n v="261043.83615752263"/>
  </r>
  <r>
    <s v="Tower B"/>
    <s v="B3803"/>
    <x v="36"/>
    <s v="03"/>
    <n v="47.42"/>
    <x v="1"/>
    <x v="1"/>
    <s v="B-A10-U"/>
    <x v="0"/>
    <s v="คุณภูมิพันธ์ บุยญาปะมัย"/>
    <d v="2019-04-30T00:00:00"/>
    <n v="12986066.262626262"/>
    <n v="12986066.262626262"/>
    <n v="200000"/>
    <n v="383581"/>
    <m/>
    <n v="12402485.262626262"/>
    <n v="261545.45049823413"/>
  </r>
  <r>
    <s v="Tower B"/>
    <s v="B3901"/>
    <x v="37"/>
    <s v="01"/>
    <n v="197.6"/>
    <x v="1"/>
    <x v="6"/>
    <s v="PH-A"/>
    <x v="0"/>
    <s v="Mr.Tomohiko Shimizu"/>
    <d v="2019-03-27T00:00:00"/>
    <n v="58697475"/>
    <n v="58697475"/>
    <n v="300000"/>
    <n v="2934874"/>
    <m/>
    <n v="55462601"/>
    <n v="280681.17914979759"/>
  </r>
  <r>
    <s v="Tower B"/>
    <s v="B4002"/>
    <x v="38"/>
    <s v="02"/>
    <n v="56.85"/>
    <x v="1"/>
    <x v="0"/>
    <s v="B-B4-UU"/>
    <x v="0"/>
    <s v="วรรณภา พลขอนแก่น"/>
    <d v="2019-04-08T00:00:00"/>
    <n v="15879333.333333332"/>
    <n v="17467266.666666664"/>
    <n v="300000"/>
    <n v="524018"/>
    <m/>
    <n v="16643248.666666664"/>
    <n v="292757.2324831427"/>
  </r>
  <r>
    <s v="Tower B"/>
    <s v="B4102"/>
    <x v="39"/>
    <s v="02"/>
    <n v="182.86"/>
    <x v="1"/>
    <x v="6"/>
    <s v="PH-B"/>
    <x v="0"/>
    <s v="คุณปาลินรดา  รอดบางยาง"/>
    <d v="2019-03-10T00:00:00"/>
    <n v="52437939"/>
    <n v="52437939"/>
    <m/>
    <m/>
    <n v="6437939"/>
    <n v="46000000"/>
    <n v="251558.56939735316"/>
  </r>
  <r>
    <s v="Tower B"/>
    <s v="B4202"/>
    <x v="40"/>
    <s v="02"/>
    <n v="164.82"/>
    <x v="1"/>
    <x v="6"/>
    <s v="PH-A"/>
    <x v="0"/>
    <s v="ธนพล เจิมประไพ"/>
    <d v="2019-03-27T00:00:00"/>
    <n v="53674715"/>
    <n v="53674715"/>
    <m/>
    <n v="2683735"/>
    <n v="2157310"/>
    <n v="48833670"/>
    <n v="296284.856206771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ﾋﾟﾎﾞｯﾄﾃｰﾌﾞﾙ1" cacheId="2" applyNumberFormats="0" applyBorderFormats="0" applyFontFormats="0" applyPatternFormats="0" applyAlignmentFormats="0" applyWidthHeightFormats="1" dataCaption="値" updatedVersion="4" minRefreshableVersion="3" useAutoFormatting="1" itemPrintTitles="1" createdVersion="4" indent="0" outline="1" outlineData="1" multipleFieldFilters="0">
  <location ref="A3:J10" firstHeaderRow="1" firstDataRow="3" firstDataCol="1" rowPageCount="1" colPageCount="1"/>
  <pivotFields count="18">
    <pivotField showAll="0"/>
    <pivotField dataField="1" showAll="0"/>
    <pivotField showAll="0">
      <items count="42">
        <item h="1" x="0"/>
        <item x="1"/>
        <item x="2"/>
        <item x="3"/>
        <item x="4"/>
        <item x="6"/>
        <item x="7"/>
        <item x="8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5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  <pivotField axis="axisRow" showAll="0">
      <items count="8">
        <item x="2"/>
        <item x="1"/>
        <item x="0"/>
        <item x="3"/>
        <item x="5"/>
        <item x="4"/>
        <item x="6"/>
        <item t="default"/>
      </items>
    </pivotField>
    <pivotField showAll="0"/>
    <pivotField axis="axisPage" multipleItemSelectionAllowed="1" showAll="0">
      <items count="5">
        <item x="1"/>
        <item x="2"/>
        <item x="3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numFmtId="3" showAll="0"/>
    <pivotField dataField="1" numFmtId="3"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2">
    <field x="5"/>
    <field x="-2"/>
  </colFields>
  <colItems count="9">
    <i>
      <x/>
      <x/>
    </i>
    <i r="1" i="1">
      <x v="1"/>
    </i>
    <i r="1" i="2">
      <x v="2"/>
    </i>
    <i>
      <x v="1"/>
      <x/>
    </i>
    <i r="1" i="1">
      <x v="1"/>
    </i>
    <i r="1" i="2">
      <x v="2"/>
    </i>
    <i t="grand">
      <x/>
    </i>
    <i t="grand" i="1">
      <x/>
    </i>
    <i t="grand" i="2">
      <x/>
    </i>
  </colItems>
  <pageFields count="1">
    <pageField fld="8" hier="-1"/>
  </pageFields>
  <dataFields count="3">
    <dataField name="平均 / Net Price" fld="16" subtotal="average" baseField="6" baseItem="0"/>
    <dataField name="平均 / Net Price/per Sqm" fld="17" subtotal="average" baseField="6" baseItem="0"/>
    <dataField name="データの個数 / Unit" fld="1" subtotal="count" baseField="0" baseItem="0"/>
  </dataFields>
  <formats count="3">
    <format dxfId="15">
      <pivotArea collapsedLevelsAreSubtotals="1" fieldPosition="0">
        <references count="1">
          <reference field="6" count="0"/>
        </references>
      </pivotArea>
    </format>
    <format dxfId="14">
      <pivotArea collapsedLevelsAreSubtotals="1" fieldPosition="0">
        <references count="3">
          <reference field="4294967294" count="3" selected="0">
            <x v="0"/>
            <x v="1"/>
            <x v="2"/>
          </reference>
          <reference field="5" count="1" selected="0">
            <x v="0"/>
          </reference>
          <reference field="6" count="1">
            <x v="1"/>
          </reference>
        </references>
      </pivotArea>
    </format>
    <format dxfId="13">
      <pivotArea dataOnly="0" labelOnly="1" fieldPosition="0">
        <references count="1">
          <reference field="6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6" indent="0" outline="1" outlineData="1" multipleFieldFilters="0" chartFormat="1">
  <location ref="A1:D11" firstHeaderRow="1" firstDataRow="2" firstDataCol="1"/>
  <pivotFields count="12"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axis="axisRow" showAll="0">
      <items count="10">
        <item x="1"/>
        <item x="0"/>
        <item x="3"/>
        <item x="5"/>
        <item x="2"/>
        <item x="6"/>
        <item x="4"/>
        <item x="7"/>
        <item h="1" x="8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Count" fld="6" baseField="0" baseItem="0"/>
  </dataFields>
  <formats count="2">
    <format dxfId="2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1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ﾋﾟﾎﾞｯﾄﾃｰﾌﾞﾙ1" cacheId="1" applyNumberFormats="0" applyBorderFormats="0" applyFontFormats="0" applyPatternFormats="0" applyAlignmentFormats="0" applyWidthHeightFormats="1" dataCaption="値" updatedVersion="4" minRefreshableVersion="3" useAutoFormatting="1" itemPrintTitles="1" createdVersion="4" indent="0" outline="1" outlineData="1" multipleFieldFilters="0" chartFormat="2">
  <location ref="A3:H20" firstHeaderRow="1" firstDataRow="3" firstDataCol="1"/>
  <pivotFields count="14">
    <pivotField showAll="0"/>
    <pivotField showAll="0"/>
    <pivotField axis="axisRow" showAll="0" defaultSubtotal="0">
      <items count="2">
        <item x="0"/>
        <item x="1"/>
      </items>
    </pivotField>
    <pivotField axis="axisCol" showAll="0">
      <items count="3">
        <item x="1"/>
        <item x="0"/>
        <item t="default"/>
      </items>
    </pivotField>
    <pivotField axis="axisCol" showAll="0">
      <items count="5">
        <item x="1"/>
        <item x="0"/>
        <item m="1" x="2"/>
        <item m="1" x="3"/>
        <item t="default"/>
      </items>
    </pivotField>
    <pivotField showAll="0"/>
    <pivotField showAll="0"/>
    <pivotField axis="axisRow" showAll="0">
      <items count="9">
        <item x="1"/>
        <item x="0"/>
        <item x="3"/>
        <item x="5"/>
        <item x="2"/>
        <item x="6"/>
        <item x="4"/>
        <item x="7"/>
        <item t="default"/>
      </items>
    </pivotField>
    <pivotField dataField="1" showAll="0"/>
    <pivotField showAll="0"/>
    <pivotField showAll="0"/>
    <pivotField showAll="0"/>
    <pivotField showAll="0"/>
    <pivotField showAll="0" defaultSubtotal="0"/>
  </pivotFields>
  <rowFields count="2">
    <field x="2"/>
    <field x="7"/>
  </rowFields>
  <rowItems count="15">
    <i>
      <x/>
    </i>
    <i r="1">
      <x/>
    </i>
    <i r="1">
      <x v="1"/>
    </i>
    <i r="1">
      <x v="2"/>
    </i>
    <i r="1">
      <x v="4"/>
    </i>
    <i r="1">
      <x v="6"/>
    </i>
    <i>
      <x v="1"/>
    </i>
    <i r="1">
      <x/>
    </i>
    <i r="1">
      <x v="1"/>
    </i>
    <i r="1">
      <x v="2"/>
    </i>
    <i r="1">
      <x v="3"/>
    </i>
    <i r="1">
      <x v="5"/>
    </i>
    <i r="1">
      <x v="6"/>
    </i>
    <i r="1">
      <x v="7"/>
    </i>
    <i t="grand">
      <x/>
    </i>
  </rowItems>
  <colFields count="2">
    <field x="3"/>
    <field x="4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合計 / Count" fld="8" baseField="5" baseItem="2"/>
  </dataFields>
  <formats count="1">
    <format dxfId="0">
      <pivotArea dataOnly="0" labelOnly="1" fieldPosition="0">
        <references count="1">
          <reference field="4" count="0"/>
        </references>
      </pivotArea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スライサー_Status" xr10:uid="{00000000-0013-0000-FFFF-FFFF01000000}" sourceName="Status">
  <pivotTables>
    <pivotTable tabId="29" name="ﾋﾟﾎﾞｯﾄﾃｰﾌﾞﾙ1"/>
  </pivotTables>
  <data>
    <tabular pivotCacheId="1">
      <items count="4">
        <i x="1" s="1"/>
        <i x="2" s="1"/>
        <i x="3" s="1"/>
        <i x="0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スライサー_Floor" xr10:uid="{00000000-0013-0000-FFFF-FFFF02000000}" sourceName="Floor">
  <pivotTables>
    <pivotTable tabId="29" name="ﾋﾟﾎﾞｯﾄﾃｰﾌﾞﾙ1"/>
  </pivotTables>
  <data>
    <tabular pivotCacheId="1">
      <items count="41">
        <i x="1" s="1"/>
        <i x="2" s="1"/>
        <i x="3" s="1"/>
        <i x="4" s="1"/>
        <i x="6" s="1"/>
        <i x="7" s="1"/>
        <i x="8" s="1"/>
        <i x="9" s="1"/>
        <i x="10"/>
        <i x="11"/>
        <i x="12"/>
        <i x="13"/>
        <i x="14"/>
        <i x="15"/>
        <i x="16"/>
        <i x="17"/>
        <i x="18"/>
        <i x="19"/>
        <i x="20"/>
        <i x="21"/>
        <i x="22"/>
        <i x="23"/>
        <i x="24"/>
        <i x="25"/>
        <i x="26"/>
        <i x="27"/>
        <i x="29"/>
        <i x="30"/>
        <i x="31"/>
        <i x="32"/>
        <i x="33"/>
        <i x="34"/>
        <i x="35"/>
        <i x="0" nd="1"/>
        <i x="28" nd="1"/>
        <i x="36" nd="1"/>
        <i x="37" nd="1"/>
        <i x="38" nd="1"/>
        <i x="39" nd="1"/>
        <i x="40" nd="1"/>
        <i x="5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tatus" xr10:uid="{00000000-0014-0000-FFFF-FFFF01000000}" cache="スライサー_Status" caption="Status" columnCount="2" style="SlicerStyleDark4" rowHeight="273050"/>
  <slicer name="Floor" xr10:uid="{00000000-0014-0000-FFFF-FFFF02000000}" cache="スライサー_Floor" caption="Floor" columnCount="4" rowHeight="273050"/>
</slicer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/03&#36009;&#22770;&#20998;&#26512;/&#40165;&#31665;20200108Stock%20Impression%20Ekkamai_29.09.19_yk.xlsx" TargetMode="External"/><Relationship Id="rId4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pchutinuntanakul1@gmail.com" TargetMode="External"/><Relationship Id="rId1" Type="http://schemas.openxmlformats.org/officeDocument/2006/relationships/hyperlink" Target="mailto:jan24127@hot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teerasant_tmtland@yahoo.com" TargetMode="External"/><Relationship Id="rId7" Type="http://schemas.openxmlformats.org/officeDocument/2006/relationships/hyperlink" Target="mailto:spring1016_0527@yahoo.com" TargetMode="External"/><Relationship Id="rId2" Type="http://schemas.openxmlformats.org/officeDocument/2006/relationships/hyperlink" Target="mailto:phairot_or@hotmail.com" TargetMode="External"/><Relationship Id="rId1" Type="http://schemas.openxmlformats.org/officeDocument/2006/relationships/hyperlink" Target="mailto:wattanapol_add@hotmail.com" TargetMode="External"/><Relationship Id="rId6" Type="http://schemas.openxmlformats.org/officeDocument/2006/relationships/hyperlink" Target="mailto:cchanyapat@hotmail.com" TargetMode="External"/><Relationship Id="rId5" Type="http://schemas.openxmlformats.org/officeDocument/2006/relationships/hyperlink" Target="mailto:auey_sh@hotmail.com" TargetMode="External"/><Relationship Id="rId10" Type="http://schemas.openxmlformats.org/officeDocument/2006/relationships/comments" Target="../comments2.xml"/><Relationship Id="rId4" Type="http://schemas.openxmlformats.org/officeDocument/2006/relationships/hyperlink" Target="mailto:choke555@hitmail.com" TargetMode="External"/><Relationship Id="rId9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3.bin"/><Relationship Id="rId1" Type="http://schemas.openxmlformats.org/officeDocument/2006/relationships/pivotTable" Target="../pivotTables/pivotTable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5.bin"/><Relationship Id="rId1" Type="http://schemas.openxmlformats.org/officeDocument/2006/relationships/pivotTable" Target="../pivotTables/pivotTable3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X31"/>
  <sheetViews>
    <sheetView showGridLines="0" view="pageBreakPreview" zoomScale="50" zoomScaleNormal="85" zoomScaleSheetLayoutView="50" workbookViewId="0">
      <selection activeCell="J15" sqref="J15"/>
    </sheetView>
  </sheetViews>
  <sheetFormatPr defaultColWidth="9" defaultRowHeight="20.399999999999999"/>
  <cols>
    <col min="1" max="1" width="9" style="33"/>
    <col min="2" max="2" width="14.9140625" style="30" customWidth="1"/>
    <col min="3" max="13" width="8.4140625" style="30" customWidth="1"/>
    <col min="14" max="15" width="8.33203125" style="30" customWidth="1"/>
    <col min="16" max="16" width="7.9140625" style="30" customWidth="1"/>
    <col min="17" max="17" width="7.4140625" style="30" customWidth="1"/>
    <col min="18" max="18" width="8.6640625" style="30" customWidth="1"/>
    <col min="19" max="19" width="9" style="30"/>
    <col min="20" max="28" width="8.33203125" style="30" customWidth="1"/>
    <col min="29" max="16384" width="9" style="30"/>
  </cols>
  <sheetData>
    <row r="1" spans="1:21" ht="29.4">
      <c r="A1" s="30"/>
      <c r="B1" s="31" t="s">
        <v>128</v>
      </c>
      <c r="E1" s="32"/>
      <c r="G1" s="740">
        <f ca="1">TODAY()</f>
        <v>43844</v>
      </c>
      <c r="H1" s="740"/>
    </row>
    <row r="2" spans="1:21">
      <c r="B2" s="34"/>
    </row>
    <row r="3" spans="1:21">
      <c r="A3" s="33" t="s">
        <v>21</v>
      </c>
      <c r="B3" s="35" t="s">
        <v>24</v>
      </c>
      <c r="C3" s="36">
        <v>185</v>
      </c>
      <c r="D3" s="37" t="s">
        <v>25</v>
      </c>
      <c r="E3" s="38"/>
      <c r="F3" s="38"/>
      <c r="G3" s="39" t="s">
        <v>70</v>
      </c>
      <c r="H3" s="732">
        <f>'Tower A'!M1</f>
        <v>673647077.01346624</v>
      </c>
      <c r="I3" s="732"/>
      <c r="J3" s="39" t="s">
        <v>71</v>
      </c>
      <c r="K3" s="40"/>
      <c r="L3" s="20" t="s">
        <v>85</v>
      </c>
      <c r="M3" s="21"/>
      <c r="N3" s="22">
        <f>C3+C9+C15</f>
        <v>592</v>
      </c>
      <c r="O3" s="22" t="s">
        <v>25</v>
      </c>
      <c r="P3" s="25">
        <v>1</v>
      </c>
      <c r="Q3" s="26" t="s">
        <v>72</v>
      </c>
      <c r="R3" s="27"/>
      <c r="S3" s="737" t="e">
        <f>H3+H9+H15</f>
        <v>#REF!</v>
      </c>
      <c r="T3" s="737"/>
      <c r="U3" s="22" t="s">
        <v>71</v>
      </c>
    </row>
    <row r="4" spans="1:21">
      <c r="B4" s="35" t="s">
        <v>3</v>
      </c>
      <c r="C4" s="36" t="e">
        <f>Matrix!#REF!</f>
        <v>#REF!</v>
      </c>
      <c r="D4" s="37" t="s">
        <v>25</v>
      </c>
      <c r="E4" s="41" t="e">
        <f>C4/C3</f>
        <v>#REF!</v>
      </c>
      <c r="F4" s="42"/>
      <c r="G4" s="38" t="s">
        <v>89</v>
      </c>
      <c r="H4" s="730">
        <f>'Tower A'!Q1</f>
        <v>387099878.0204159</v>
      </c>
      <c r="I4" s="730"/>
      <c r="J4" s="39" t="s">
        <v>71</v>
      </c>
      <c r="K4" s="38"/>
      <c r="L4" s="23" t="s">
        <v>83</v>
      </c>
      <c r="M4" s="21"/>
      <c r="N4" s="28" t="e">
        <f>C4+C10+C16</f>
        <v>#REF!</v>
      </c>
      <c r="O4" s="24" t="s">
        <v>25</v>
      </c>
      <c r="P4" s="29" t="e">
        <f>N4/N3</f>
        <v>#REF!</v>
      </c>
      <c r="Q4" s="738" t="s">
        <v>74</v>
      </c>
      <c r="R4" s="738"/>
      <c r="S4" s="739" t="e">
        <f>H4+H10+H16</f>
        <v>#REF!</v>
      </c>
      <c r="T4" s="739"/>
      <c r="U4" s="24" t="s">
        <v>71</v>
      </c>
    </row>
    <row r="5" spans="1:21">
      <c r="B5" s="35" t="s">
        <v>26</v>
      </c>
      <c r="C5" s="36" t="e">
        <f>C3-C4</f>
        <v>#REF!</v>
      </c>
      <c r="D5" s="37" t="s">
        <v>25</v>
      </c>
      <c r="E5" s="41" t="e">
        <f>C5/C3</f>
        <v>#REF!</v>
      </c>
      <c r="F5" s="38"/>
      <c r="G5" s="43" t="s">
        <v>70</v>
      </c>
      <c r="H5" s="731">
        <f>'Tower A'!T1</f>
        <v>88647423.135376602</v>
      </c>
      <c r="I5" s="731"/>
      <c r="J5" s="44" t="s">
        <v>71</v>
      </c>
      <c r="K5" s="38"/>
      <c r="L5" s="23" t="s">
        <v>84</v>
      </c>
      <c r="M5" s="21"/>
      <c r="N5" s="28" t="e">
        <f>C5+C11+C17</f>
        <v>#REF!</v>
      </c>
      <c r="O5" s="24" t="s">
        <v>25</v>
      </c>
      <c r="P5" s="29" t="e">
        <f>N5/N3</f>
        <v>#REF!</v>
      </c>
      <c r="Q5" s="738" t="s">
        <v>73</v>
      </c>
      <c r="R5" s="738"/>
      <c r="S5" s="739" t="e">
        <f>H5+H11+H17</f>
        <v>#REF!</v>
      </c>
      <c r="T5" s="739"/>
      <c r="U5" s="24" t="s">
        <v>71</v>
      </c>
    </row>
    <row r="6" spans="1:21">
      <c r="B6" s="35" t="s">
        <v>27</v>
      </c>
      <c r="C6" s="36">
        <f>COUNTA('Tower A'!AE5:AE74)</f>
        <v>35</v>
      </c>
      <c r="D6" s="37" t="s">
        <v>25</v>
      </c>
      <c r="E6" s="41" t="e">
        <f>C6/C4</f>
        <v>#REF!</v>
      </c>
      <c r="F6" s="38"/>
      <c r="G6" s="38"/>
      <c r="H6" s="38"/>
      <c r="I6" s="45"/>
      <c r="J6" s="45"/>
      <c r="K6" s="38"/>
      <c r="L6" s="38"/>
      <c r="M6" s="38"/>
      <c r="N6" s="38"/>
      <c r="O6" s="39"/>
      <c r="P6" s="39"/>
    </row>
    <row r="7" spans="1:21">
      <c r="B7" s="35" t="s">
        <v>28</v>
      </c>
      <c r="C7" s="36"/>
      <c r="D7" s="37" t="s">
        <v>25</v>
      </c>
      <c r="E7" s="38"/>
      <c r="F7" s="38"/>
      <c r="G7" s="38"/>
      <c r="H7" s="38"/>
      <c r="I7" s="45"/>
      <c r="J7" s="45"/>
      <c r="K7" s="38"/>
      <c r="L7" s="38"/>
      <c r="M7" s="38"/>
      <c r="N7" s="38"/>
    </row>
    <row r="8" spans="1:21">
      <c r="D8" s="39"/>
      <c r="I8" s="46"/>
      <c r="J8" s="46"/>
    </row>
    <row r="9" spans="1:21">
      <c r="A9" s="33" t="s">
        <v>22</v>
      </c>
      <c r="B9" s="35" t="s">
        <v>24</v>
      </c>
      <c r="C9" s="36">
        <v>217</v>
      </c>
      <c r="D9" s="37" t="s">
        <v>25</v>
      </c>
      <c r="E9" s="38"/>
      <c r="F9" s="38"/>
      <c r="G9" s="39" t="s">
        <v>70</v>
      </c>
      <c r="H9" s="732">
        <f>'Tower B'!M1</f>
        <v>4298999926.1716862</v>
      </c>
      <c r="I9" s="732"/>
      <c r="J9" s="39" t="s">
        <v>71</v>
      </c>
      <c r="K9" s="40"/>
      <c r="L9" s="94" t="s">
        <v>113</v>
      </c>
      <c r="M9" s="94"/>
      <c r="N9" s="95">
        <f>COUNTA('Tower A'!I5:I74)+COUNTA('Tower B'!I129:I312)</f>
        <v>250</v>
      </c>
      <c r="O9" s="22" t="s">
        <v>112</v>
      </c>
      <c r="P9" s="25">
        <v>1</v>
      </c>
      <c r="Q9" s="26" t="s">
        <v>72</v>
      </c>
      <c r="R9" s="27"/>
      <c r="S9" s="737">
        <f>SUM('Tower B'!Q129:Q312)+'Tower A'!M1</f>
        <v>3893873594.067678</v>
      </c>
      <c r="T9" s="737"/>
      <c r="U9" s="22" t="s">
        <v>71</v>
      </c>
    </row>
    <row r="10" spans="1:21">
      <c r="B10" s="35" t="s">
        <v>3</v>
      </c>
      <c r="C10" s="47">
        <f>'Tower B'!I1</f>
        <v>111</v>
      </c>
      <c r="D10" s="37" t="s">
        <v>25</v>
      </c>
      <c r="E10" s="41">
        <f>C10/C9</f>
        <v>0.51152073732718895</v>
      </c>
      <c r="F10" s="42"/>
      <c r="G10" s="38" t="s">
        <v>89</v>
      </c>
      <c r="H10" s="730">
        <f>'Tower B'!Q1</f>
        <v>1420381545.9848914</v>
      </c>
      <c r="I10" s="730"/>
      <c r="J10" s="39" t="s">
        <v>71</v>
      </c>
      <c r="K10" s="38"/>
      <c r="L10" s="72" t="s">
        <v>114</v>
      </c>
      <c r="M10" s="72"/>
      <c r="N10" s="92">
        <f>COUNTIFS('Tower A'!I5:I74,"Sold")+COUNTIFS('Tower B'!I129:I312,"Sold")</f>
        <v>97</v>
      </c>
      <c r="O10" s="24" t="s">
        <v>112</v>
      </c>
      <c r="P10" s="29">
        <f>N10/N9</f>
        <v>0.38800000000000001</v>
      </c>
      <c r="Q10" s="738" t="s">
        <v>74</v>
      </c>
      <c r="R10" s="738"/>
      <c r="S10" s="739">
        <f>SUMIFS('Tower B'!Q129:Q312,'Tower B'!I129:I312,"Sold")+'Tower A'!Q1</f>
        <v>1361904480.8837919</v>
      </c>
      <c r="T10" s="739"/>
      <c r="U10" s="24" t="s">
        <v>71</v>
      </c>
    </row>
    <row r="11" spans="1:21">
      <c r="B11" s="35" t="s">
        <v>26</v>
      </c>
      <c r="C11" s="47">
        <f>C9-C10</f>
        <v>106</v>
      </c>
      <c r="D11" s="37" t="s">
        <v>25</v>
      </c>
      <c r="E11" s="41">
        <f>C11/C9</f>
        <v>0.48847926267281105</v>
      </c>
      <c r="F11" s="38"/>
      <c r="G11" s="43" t="s">
        <v>70</v>
      </c>
      <c r="H11" s="731">
        <f>'Tower B'!T1+'Tower B'!V1</f>
        <v>1557030090.534718</v>
      </c>
      <c r="I11" s="731"/>
      <c r="J11" s="44" t="s">
        <v>71</v>
      </c>
      <c r="K11" s="38"/>
      <c r="L11" s="72" t="s">
        <v>115</v>
      </c>
      <c r="M11" s="72"/>
      <c r="N11" s="92">
        <f>COUNTIFS('Tower A'!I5:I74,"-")+COUNTIFS('Tower B'!I129:I312,"-")</f>
        <v>52</v>
      </c>
      <c r="O11" s="24" t="s">
        <v>112</v>
      </c>
      <c r="P11" s="29">
        <f>N11/N9</f>
        <v>0.20799999999999999</v>
      </c>
      <c r="Q11" s="738" t="s">
        <v>73</v>
      </c>
      <c r="R11" s="738"/>
      <c r="S11" s="739">
        <f>SUMIFS('Tower B'!Q129:Q312,'Tower B'!I129:I312,"-")+'Tower A'!T1</f>
        <v>1069030817.751538</v>
      </c>
      <c r="T11" s="739"/>
      <c r="U11" s="24" t="s">
        <v>71</v>
      </c>
    </row>
    <row r="12" spans="1:21">
      <c r="B12" s="35" t="s">
        <v>27</v>
      </c>
      <c r="C12" s="36">
        <f>COUNTA('Tower B'!AE5:AE312)</f>
        <v>80</v>
      </c>
      <c r="D12" s="37" t="s">
        <v>25</v>
      </c>
      <c r="E12" s="41">
        <f>C12/C10</f>
        <v>0.72072072072072069</v>
      </c>
      <c r="F12" s="38"/>
      <c r="G12" s="38"/>
      <c r="H12" s="38"/>
      <c r="I12" s="38"/>
      <c r="J12" s="38"/>
      <c r="K12" s="38"/>
      <c r="L12" s="72"/>
      <c r="M12" s="72"/>
      <c r="N12" s="72"/>
      <c r="O12" s="72"/>
      <c r="P12" s="728"/>
      <c r="Q12" s="733"/>
      <c r="R12" s="73"/>
      <c r="S12" s="75"/>
    </row>
    <row r="13" spans="1:21">
      <c r="B13" s="35" t="s">
        <v>28</v>
      </c>
      <c r="C13" s="36"/>
      <c r="D13" s="37" t="s">
        <v>25</v>
      </c>
      <c r="E13" s="38"/>
      <c r="F13" s="38"/>
      <c r="G13" s="38"/>
      <c r="H13" s="38"/>
      <c r="I13" s="38"/>
      <c r="J13" s="38"/>
      <c r="K13" s="38"/>
      <c r="L13" s="72"/>
      <c r="M13" s="72"/>
      <c r="N13" s="72"/>
      <c r="O13" s="76"/>
      <c r="P13" s="728"/>
      <c r="Q13" s="733"/>
      <c r="R13" s="73"/>
    </row>
    <row r="14" spans="1:21">
      <c r="B14" s="18"/>
      <c r="C14" s="49"/>
      <c r="D14" s="19"/>
      <c r="E14" s="38"/>
      <c r="F14" s="38"/>
      <c r="G14" s="38"/>
      <c r="H14" s="38"/>
      <c r="I14" s="38"/>
      <c r="J14" s="38"/>
      <c r="K14" s="38"/>
      <c r="L14" s="72"/>
      <c r="M14" s="72"/>
      <c r="N14" s="72"/>
      <c r="O14" s="72"/>
    </row>
    <row r="15" spans="1:21">
      <c r="A15" s="33" t="s">
        <v>1</v>
      </c>
      <c r="B15" s="35" t="s">
        <v>24</v>
      </c>
      <c r="C15" s="36">
        <v>190</v>
      </c>
      <c r="D15" s="37" t="s">
        <v>25</v>
      </c>
      <c r="E15" s="38"/>
      <c r="G15" s="39" t="s">
        <v>70</v>
      </c>
      <c r="H15" s="732" t="e">
        <f>#REF!</f>
        <v>#REF!</v>
      </c>
      <c r="I15" s="732"/>
      <c r="J15" s="39" t="s">
        <v>71</v>
      </c>
      <c r="K15" s="40"/>
      <c r="L15" s="94" t="s">
        <v>116</v>
      </c>
      <c r="M15" s="94"/>
      <c r="N15" s="95">
        <f>COUNTA('Tower B'!I5:I128)+COUNTA(#REF!)</f>
        <v>125</v>
      </c>
      <c r="O15" s="22" t="s">
        <v>112</v>
      </c>
      <c r="P15" s="25">
        <v>1</v>
      </c>
      <c r="Q15" s="26" t="s">
        <v>72</v>
      </c>
      <c r="R15" s="27"/>
      <c r="S15" s="737" t="e">
        <f>SUM('Tower B'!Q5:Q128)+#REF!</f>
        <v>#REF!</v>
      </c>
      <c r="T15" s="737"/>
      <c r="U15" s="22" t="s">
        <v>71</v>
      </c>
    </row>
    <row r="16" spans="1:21">
      <c r="B16" s="35" t="s">
        <v>3</v>
      </c>
      <c r="C16" s="47" t="e">
        <f>#REF!</f>
        <v>#REF!</v>
      </c>
      <c r="D16" s="37" t="s">
        <v>25</v>
      </c>
      <c r="E16" s="41" t="e">
        <f>C16/C15</f>
        <v>#REF!</v>
      </c>
      <c r="G16" s="38" t="s">
        <v>89</v>
      </c>
      <c r="H16" s="730" t="e">
        <f>#REF!</f>
        <v>#REF!</v>
      </c>
      <c r="I16" s="730"/>
      <c r="J16" s="39" t="s">
        <v>71</v>
      </c>
      <c r="K16" s="38"/>
      <c r="L16" s="72" t="s">
        <v>117</v>
      </c>
      <c r="M16" s="72"/>
      <c r="N16" s="93" t="e">
        <f>COUNTIFS('Tower B'!I5:I128,"Sold")+COUNTIFS(#REF!,"Sold")</f>
        <v>#REF!</v>
      </c>
      <c r="O16" s="24" t="s">
        <v>112</v>
      </c>
      <c r="P16" s="29" t="e">
        <f>N16/N15</f>
        <v>#REF!</v>
      </c>
      <c r="Q16" s="738" t="s">
        <v>74</v>
      </c>
      <c r="R16" s="738"/>
      <c r="S16" s="739" t="e">
        <f>SUMIFS('Tower B'!Q5:Q128,'Tower B'!I5:I128,"Sold")+#REF!</f>
        <v>#REF!</v>
      </c>
      <c r="T16" s="739"/>
      <c r="U16" s="24" t="s">
        <v>71</v>
      </c>
    </row>
    <row r="17" spans="1:24">
      <c r="B17" s="35" t="s">
        <v>26</v>
      </c>
      <c r="C17" s="47" t="e">
        <f>C15-C16</f>
        <v>#REF!</v>
      </c>
      <c r="D17" s="37" t="s">
        <v>25</v>
      </c>
      <c r="E17" s="41" t="e">
        <f>C17/C15</f>
        <v>#REF!</v>
      </c>
      <c r="G17" s="43" t="s">
        <v>70</v>
      </c>
      <c r="H17" s="731" t="e">
        <f>#REF!+#REF!</f>
        <v>#REF!</v>
      </c>
      <c r="I17" s="731"/>
      <c r="J17" s="44" t="s">
        <v>71</v>
      </c>
      <c r="K17" s="38"/>
      <c r="L17" s="72" t="s">
        <v>118</v>
      </c>
      <c r="M17" s="72"/>
      <c r="N17" s="93" t="e">
        <f>COUNTIFS('Tower B'!I5:I128,"-")+COUNTIFS(#REF!,"-")</f>
        <v>#REF!</v>
      </c>
      <c r="O17" s="24" t="s">
        <v>112</v>
      </c>
      <c r="P17" s="29" t="e">
        <f>N17/N15</f>
        <v>#REF!</v>
      </c>
      <c r="Q17" s="738" t="s">
        <v>73</v>
      </c>
      <c r="R17" s="738"/>
      <c r="S17" s="741" t="e">
        <f>SUMIFS('Tower B'!Q5:Q128,'Tower B'!I5:I128,"-")+#REF!+#REF!</f>
        <v>#REF!</v>
      </c>
      <c r="T17" s="739"/>
      <c r="U17" s="24" t="s">
        <v>71</v>
      </c>
    </row>
    <row r="18" spans="1:24">
      <c r="B18" s="35" t="s">
        <v>27</v>
      </c>
      <c r="C18" s="36">
        <f>COUNTA(#REF!)</f>
        <v>1</v>
      </c>
      <c r="D18" s="37" t="s">
        <v>25</v>
      </c>
      <c r="E18" s="41" t="e">
        <f>C18/C16</f>
        <v>#REF!</v>
      </c>
      <c r="H18" s="48"/>
      <c r="I18" s="48"/>
      <c r="K18" s="38"/>
      <c r="L18" s="72"/>
      <c r="M18" s="72"/>
      <c r="N18" s="72"/>
      <c r="O18" s="72"/>
      <c r="P18" s="728"/>
      <c r="Q18" s="728"/>
      <c r="R18" s="73"/>
    </row>
    <row r="19" spans="1:24">
      <c r="B19" s="35" t="s">
        <v>28</v>
      </c>
      <c r="C19" s="36"/>
      <c r="D19" s="37" t="s">
        <v>25</v>
      </c>
      <c r="E19" s="38"/>
      <c r="H19" s="48"/>
      <c r="I19" s="48"/>
      <c r="K19" s="38"/>
      <c r="L19" s="72"/>
      <c r="M19" s="72"/>
      <c r="N19" s="72"/>
      <c r="O19" s="72"/>
      <c r="P19" s="728"/>
      <c r="Q19" s="728"/>
      <c r="R19" s="73"/>
      <c r="S19" s="74"/>
    </row>
    <row r="20" spans="1:24">
      <c r="B20" s="18"/>
      <c r="C20" s="49"/>
      <c r="D20" s="19"/>
      <c r="E20" s="38"/>
      <c r="H20" s="48"/>
      <c r="I20" s="48"/>
      <c r="K20" s="38"/>
      <c r="L20" s="72"/>
      <c r="M20" s="72"/>
      <c r="N20" s="72"/>
      <c r="O20" s="72"/>
      <c r="P20" s="728"/>
      <c r="Q20" s="728"/>
      <c r="R20" s="73"/>
    </row>
    <row r="21" spans="1:24" s="10" customFormat="1">
      <c r="A21" s="50"/>
      <c r="H21" s="51"/>
    </row>
    <row r="22" spans="1:24">
      <c r="B22" s="729" t="s">
        <v>94</v>
      </c>
      <c r="C22" s="734">
        <v>2018</v>
      </c>
      <c r="D22" s="735"/>
      <c r="E22" s="735"/>
      <c r="F22" s="735"/>
      <c r="G22" s="735"/>
      <c r="H22" s="735"/>
      <c r="I22" s="735"/>
      <c r="J22" s="735"/>
      <c r="K22" s="735"/>
      <c r="L22" s="736"/>
      <c r="M22" s="734">
        <v>2019</v>
      </c>
      <c r="N22" s="735"/>
      <c r="O22" s="735"/>
      <c r="P22" s="735"/>
      <c r="Q22" s="735"/>
      <c r="R22" s="735"/>
      <c r="S22" s="735"/>
      <c r="T22" s="735"/>
      <c r="U22" s="735"/>
      <c r="V22" s="735"/>
      <c r="W22" s="735"/>
      <c r="X22" s="736"/>
    </row>
    <row r="23" spans="1:24">
      <c r="B23" s="729"/>
      <c r="C23" s="77" t="s">
        <v>37</v>
      </c>
      <c r="D23" s="77" t="s">
        <v>38</v>
      </c>
      <c r="E23" s="77" t="s">
        <v>29</v>
      </c>
      <c r="F23" s="77" t="s">
        <v>30</v>
      </c>
      <c r="G23" s="77" t="s">
        <v>31</v>
      </c>
      <c r="H23" s="77" t="s">
        <v>32</v>
      </c>
      <c r="I23" s="77" t="s">
        <v>33</v>
      </c>
      <c r="J23" s="77" t="s">
        <v>34</v>
      </c>
      <c r="K23" s="77" t="s">
        <v>35</v>
      </c>
      <c r="L23" s="77" t="s">
        <v>36</v>
      </c>
      <c r="M23" s="77" t="s">
        <v>121</v>
      </c>
      <c r="N23" s="77" t="s">
        <v>122</v>
      </c>
      <c r="O23" s="77" t="s">
        <v>37</v>
      </c>
      <c r="P23" s="77" t="s">
        <v>38</v>
      </c>
      <c r="Q23" s="77" t="s">
        <v>29</v>
      </c>
      <c r="R23" s="77" t="s">
        <v>30</v>
      </c>
      <c r="S23" s="77" t="s">
        <v>31</v>
      </c>
      <c r="T23" s="77" t="s">
        <v>32</v>
      </c>
      <c r="U23" s="77" t="s">
        <v>33</v>
      </c>
      <c r="V23" s="77" t="s">
        <v>34</v>
      </c>
      <c r="W23" s="77" t="s">
        <v>35</v>
      </c>
      <c r="X23" s="77" t="s">
        <v>36</v>
      </c>
    </row>
    <row r="24" spans="1:24">
      <c r="B24" s="52" t="s">
        <v>39</v>
      </c>
      <c r="C24" s="78">
        <v>282</v>
      </c>
      <c r="D24" s="78">
        <v>39</v>
      </c>
      <c r="E24" s="78">
        <v>9</v>
      </c>
      <c r="F24" s="78">
        <v>63</v>
      </c>
      <c r="G24" s="78">
        <v>14</v>
      </c>
      <c r="H24" s="78">
        <v>5</v>
      </c>
      <c r="I24" s="78">
        <v>4</v>
      </c>
      <c r="J24" s="78">
        <v>5</v>
      </c>
      <c r="K24" s="78">
        <v>6</v>
      </c>
      <c r="L24" s="78">
        <v>6</v>
      </c>
      <c r="M24" s="78">
        <v>3</v>
      </c>
      <c r="N24" s="78"/>
      <c r="O24" s="78"/>
      <c r="P24" s="78"/>
      <c r="Q24" s="78"/>
      <c r="R24" s="78"/>
      <c r="S24" s="78"/>
      <c r="T24" s="78"/>
      <c r="U24" s="78"/>
      <c r="V24" s="78"/>
      <c r="W24" s="35"/>
      <c r="X24" s="35"/>
    </row>
    <row r="25" spans="1:24">
      <c r="B25" s="52" t="s">
        <v>40</v>
      </c>
      <c r="C25" s="78">
        <v>0</v>
      </c>
      <c r="D25" s="78">
        <v>0</v>
      </c>
      <c r="E25" s="78">
        <v>0</v>
      </c>
      <c r="F25" s="78">
        <v>1</v>
      </c>
      <c r="G25" s="78">
        <v>1</v>
      </c>
      <c r="H25" s="78">
        <v>1</v>
      </c>
      <c r="I25" s="78">
        <v>1</v>
      </c>
      <c r="J25" s="78">
        <v>0</v>
      </c>
      <c r="K25" s="78">
        <v>6</v>
      </c>
      <c r="L25" s="78">
        <v>0</v>
      </c>
      <c r="M25" s="78">
        <v>0</v>
      </c>
      <c r="N25" s="78"/>
      <c r="O25" s="78"/>
      <c r="P25" s="78"/>
      <c r="Q25" s="78"/>
      <c r="R25" s="78"/>
      <c r="S25" s="78"/>
      <c r="T25" s="78"/>
      <c r="U25" s="78"/>
      <c r="V25" s="78"/>
      <c r="W25" s="35"/>
      <c r="X25" s="35"/>
    </row>
    <row r="26" spans="1:24">
      <c r="B26" s="52" t="s">
        <v>41</v>
      </c>
      <c r="C26" s="36">
        <f t="shared" ref="C26:L26" si="0">C24-C25</f>
        <v>282</v>
      </c>
      <c r="D26" s="36">
        <f t="shared" si="0"/>
        <v>39</v>
      </c>
      <c r="E26" s="36">
        <f t="shared" si="0"/>
        <v>9</v>
      </c>
      <c r="F26" s="36">
        <f t="shared" si="0"/>
        <v>62</v>
      </c>
      <c r="G26" s="36">
        <f t="shared" si="0"/>
        <v>13</v>
      </c>
      <c r="H26" s="36">
        <f t="shared" si="0"/>
        <v>4</v>
      </c>
      <c r="I26" s="36">
        <f t="shared" si="0"/>
        <v>3</v>
      </c>
      <c r="J26" s="36">
        <f t="shared" si="0"/>
        <v>5</v>
      </c>
      <c r="K26" s="36">
        <f t="shared" si="0"/>
        <v>0</v>
      </c>
      <c r="L26" s="36">
        <f t="shared" si="0"/>
        <v>6</v>
      </c>
      <c r="M26" s="36">
        <f t="shared" ref="M26:X26" si="1">M24-M25</f>
        <v>3</v>
      </c>
      <c r="N26" s="36">
        <f t="shared" si="1"/>
        <v>0</v>
      </c>
      <c r="O26" s="36">
        <f t="shared" si="1"/>
        <v>0</v>
      </c>
      <c r="P26" s="36">
        <f t="shared" si="1"/>
        <v>0</v>
      </c>
      <c r="Q26" s="36">
        <f t="shared" si="1"/>
        <v>0</v>
      </c>
      <c r="R26" s="36">
        <f t="shared" si="1"/>
        <v>0</v>
      </c>
      <c r="S26" s="36">
        <f t="shared" si="1"/>
        <v>0</v>
      </c>
      <c r="T26" s="36">
        <f t="shared" si="1"/>
        <v>0</v>
      </c>
      <c r="U26" s="36">
        <f t="shared" si="1"/>
        <v>0</v>
      </c>
      <c r="V26" s="36">
        <f t="shared" si="1"/>
        <v>0</v>
      </c>
      <c r="W26" s="36">
        <f t="shared" si="1"/>
        <v>0</v>
      </c>
      <c r="X26" s="36">
        <f t="shared" si="1"/>
        <v>0</v>
      </c>
    </row>
    <row r="27" spans="1:24"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</row>
    <row r="28" spans="1:24">
      <c r="N28" s="18"/>
      <c r="O28" s="18"/>
    </row>
    <row r="29" spans="1:24">
      <c r="O29" s="18"/>
    </row>
    <row r="31" spans="1:24">
      <c r="F31" s="30" t="s">
        <v>42</v>
      </c>
    </row>
  </sheetData>
  <mergeCells count="33">
    <mergeCell ref="Q17:R17"/>
    <mergeCell ref="S17:T17"/>
    <mergeCell ref="S9:T9"/>
    <mergeCell ref="Q10:R10"/>
    <mergeCell ref="S10:T10"/>
    <mergeCell ref="Q11:R11"/>
    <mergeCell ref="S11:T11"/>
    <mergeCell ref="G1:H1"/>
    <mergeCell ref="H3:I3"/>
    <mergeCell ref="H4:I4"/>
    <mergeCell ref="H5:I5"/>
    <mergeCell ref="H9:I9"/>
    <mergeCell ref="S3:T3"/>
    <mergeCell ref="S4:T4"/>
    <mergeCell ref="S5:T5"/>
    <mergeCell ref="Q4:R4"/>
    <mergeCell ref="Q5:R5"/>
    <mergeCell ref="P18:Q18"/>
    <mergeCell ref="P19:Q19"/>
    <mergeCell ref="P20:Q20"/>
    <mergeCell ref="B22:B23"/>
    <mergeCell ref="H10:I10"/>
    <mergeCell ref="H11:I11"/>
    <mergeCell ref="H15:I15"/>
    <mergeCell ref="H16:I16"/>
    <mergeCell ref="H17:I17"/>
    <mergeCell ref="P12:Q12"/>
    <mergeCell ref="P13:Q13"/>
    <mergeCell ref="C22:L22"/>
    <mergeCell ref="M22:X22"/>
    <mergeCell ref="S15:T15"/>
    <mergeCell ref="Q16:R16"/>
    <mergeCell ref="S16:T16"/>
  </mergeCells>
  <phoneticPr fontId="79"/>
  <pageMargins left="0.25" right="0.25" top="0.75" bottom="0.75" header="0.3" footer="0.3"/>
  <pageSetup paperSize="9" scale="82" orientation="landscape" r:id="rId1"/>
  <rowBreaks count="1" manualBreakCount="1">
    <brk id="21" max="16383" man="1"/>
  </rowBreaks>
  <colBreaks count="1" manualBreakCount="1">
    <brk id="2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X33"/>
  <sheetViews>
    <sheetView showGridLines="0" view="pageBreakPreview" zoomScale="60" zoomScaleNormal="85" workbookViewId="0">
      <selection activeCell="G13" sqref="G13"/>
    </sheetView>
  </sheetViews>
  <sheetFormatPr defaultColWidth="9" defaultRowHeight="20.399999999999999"/>
  <cols>
    <col min="1" max="1" width="9" style="33"/>
    <col min="2" max="2" width="14.9140625" style="30" customWidth="1"/>
    <col min="3" max="13" width="8.4140625" style="30" customWidth="1"/>
    <col min="14" max="15" width="8.33203125" style="30" customWidth="1"/>
    <col min="16" max="16" width="7.9140625" style="30" customWidth="1"/>
    <col min="17" max="17" width="7.4140625" style="30" customWidth="1"/>
    <col min="18" max="18" width="8.6640625" style="30" customWidth="1"/>
    <col min="19" max="19" width="9" style="30"/>
    <col min="20" max="28" width="8.33203125" style="30" customWidth="1"/>
    <col min="29" max="16384" width="9" style="30"/>
  </cols>
  <sheetData>
    <row r="1" spans="1:21" ht="29.4">
      <c r="A1" s="30"/>
      <c r="B1" s="31" t="s">
        <v>128</v>
      </c>
      <c r="E1" s="32"/>
      <c r="G1" s="740">
        <f ca="1">TODAY()</f>
        <v>43844</v>
      </c>
      <c r="H1" s="740"/>
    </row>
    <row r="2" spans="1:21">
      <c r="B2" s="34"/>
    </row>
    <row r="3" spans="1:21">
      <c r="A3" s="33" t="s">
        <v>21</v>
      </c>
      <c r="B3" s="35" t="s">
        <v>24</v>
      </c>
      <c r="C3" s="36">
        <v>70</v>
      </c>
      <c r="D3" s="37" t="s">
        <v>25</v>
      </c>
      <c r="E3" s="38"/>
      <c r="F3" s="38"/>
      <c r="G3" s="39" t="s">
        <v>70</v>
      </c>
      <c r="H3" s="732">
        <f>H4+H5</f>
        <v>637703637.01346612</v>
      </c>
      <c r="I3" s="732"/>
      <c r="J3" s="39" t="s">
        <v>71</v>
      </c>
      <c r="K3" s="259"/>
      <c r="L3" s="20" t="s">
        <v>85</v>
      </c>
      <c r="M3" s="21"/>
      <c r="N3" s="22">
        <f>C3+C9</f>
        <v>378</v>
      </c>
      <c r="O3" s="22" t="s">
        <v>25</v>
      </c>
      <c r="P3" s="25">
        <v>1</v>
      </c>
      <c r="Q3" s="26" t="s">
        <v>72</v>
      </c>
      <c r="R3" s="27"/>
      <c r="S3" s="737">
        <f>H3+H9</f>
        <v>4936703563.1851521</v>
      </c>
      <c r="T3" s="737"/>
      <c r="U3" s="22" t="s">
        <v>71</v>
      </c>
    </row>
    <row r="4" spans="1:21">
      <c r="B4" s="35" t="s">
        <v>3</v>
      </c>
      <c r="C4" s="36">
        <f>'Tower A'!I1</f>
        <v>45</v>
      </c>
      <c r="D4" s="37" t="s">
        <v>25</v>
      </c>
      <c r="E4" s="41">
        <f>C4/C3</f>
        <v>0.6428571428571429</v>
      </c>
      <c r="F4" s="42"/>
      <c r="G4" s="38" t="s">
        <v>89</v>
      </c>
      <c r="H4" s="730">
        <f>SUMIFS('Tower A'!Q5:Q74,'Tower A'!I5:I74,"Sold")</f>
        <v>387099878.0204159</v>
      </c>
      <c r="I4" s="730"/>
      <c r="J4" s="39" t="s">
        <v>71</v>
      </c>
      <c r="K4" s="38"/>
      <c r="L4" s="23" t="s">
        <v>83</v>
      </c>
      <c r="M4" s="21"/>
      <c r="N4" s="258">
        <f>C4+C10</f>
        <v>156</v>
      </c>
      <c r="O4" s="24" t="s">
        <v>25</v>
      </c>
      <c r="P4" s="29">
        <f>N4/N3</f>
        <v>0.41269841269841268</v>
      </c>
      <c r="Q4" s="738" t="s">
        <v>74</v>
      </c>
      <c r="R4" s="738"/>
      <c r="S4" s="739">
        <f>H4+H10</f>
        <v>1807481424.0053072</v>
      </c>
      <c r="T4" s="739"/>
      <c r="U4" s="24" t="s">
        <v>71</v>
      </c>
    </row>
    <row r="5" spans="1:21">
      <c r="B5" s="35" t="s">
        <v>26</v>
      </c>
      <c r="C5" s="36">
        <f>C3-C4</f>
        <v>25</v>
      </c>
      <c r="D5" s="37" t="s">
        <v>25</v>
      </c>
      <c r="E5" s="41">
        <f>C5/C3</f>
        <v>0.35714285714285715</v>
      </c>
      <c r="F5" s="38"/>
      <c r="G5" s="43" t="s">
        <v>70</v>
      </c>
      <c r="H5" s="742">
        <f>SUMIFS('Tower A'!Q5:Q74,'Tower A'!I5:I74,"-")+SUMIFS('Tower A'!Q5:Q74,'Tower A'!I5:I74,"lock")+SUMIFS('Tower A'!Q5:Q74,'Tower A'!I5:I74,"Thai D")</f>
        <v>250603758.99305022</v>
      </c>
      <c r="I5" s="742"/>
      <c r="J5" s="44" t="s">
        <v>71</v>
      </c>
      <c r="K5" s="38"/>
      <c r="L5" s="23" t="s">
        <v>84</v>
      </c>
      <c r="M5" s="21"/>
      <c r="N5" s="258">
        <f>C5+C11</f>
        <v>222</v>
      </c>
      <c r="O5" s="24" t="s">
        <v>25</v>
      </c>
      <c r="P5" s="29">
        <f>N5/N3</f>
        <v>0.58730158730158732</v>
      </c>
      <c r="Q5" s="738" t="s">
        <v>73</v>
      </c>
      <c r="R5" s="738"/>
      <c r="S5" s="739">
        <f>H5+H11</f>
        <v>3129222139.1798453</v>
      </c>
      <c r="T5" s="739"/>
      <c r="U5" s="24" t="s">
        <v>71</v>
      </c>
    </row>
    <row r="6" spans="1:21">
      <c r="B6" s="35" t="s">
        <v>27</v>
      </c>
      <c r="C6" s="36">
        <f>COUNT('Tower A'!AE5:AE74)</f>
        <v>35</v>
      </c>
      <c r="D6" s="37" t="s">
        <v>25</v>
      </c>
      <c r="E6" s="41">
        <f>C6/C4</f>
        <v>0.77777777777777779</v>
      </c>
      <c r="F6" s="38"/>
      <c r="G6" s="38"/>
      <c r="H6" s="38"/>
      <c r="I6" s="45"/>
      <c r="J6" s="45"/>
      <c r="K6" s="38"/>
      <c r="L6" s="38"/>
      <c r="M6" s="38"/>
      <c r="N6" s="38"/>
      <c r="O6" s="39"/>
      <c r="P6" s="39"/>
    </row>
    <row r="7" spans="1:21">
      <c r="B7" s="35" t="s">
        <v>28</v>
      </c>
      <c r="C7" s="36"/>
      <c r="D7" s="37" t="s">
        <v>25</v>
      </c>
      <c r="E7" s="38"/>
      <c r="F7" s="38"/>
      <c r="G7" s="38"/>
      <c r="H7" s="38"/>
      <c r="I7" s="45"/>
      <c r="J7" s="45"/>
      <c r="K7" s="38"/>
      <c r="L7" s="38"/>
      <c r="M7" s="38"/>
      <c r="N7" s="38"/>
    </row>
    <row r="8" spans="1:21">
      <c r="D8" s="39"/>
      <c r="I8" s="46"/>
      <c r="J8" s="46"/>
    </row>
    <row r="9" spans="1:21">
      <c r="A9" s="33" t="s">
        <v>22</v>
      </c>
      <c r="B9" s="35" t="s">
        <v>24</v>
      </c>
      <c r="C9" s="36">
        <v>308</v>
      </c>
      <c r="D9" s="37" t="s">
        <v>25</v>
      </c>
      <c r="E9" s="38"/>
      <c r="F9" s="38"/>
      <c r="G9" s="39" t="s">
        <v>70</v>
      </c>
      <c r="H9" s="732">
        <f>H10+H11</f>
        <v>4298999926.1716862</v>
      </c>
      <c r="I9" s="732"/>
      <c r="J9" s="39" t="s">
        <v>71</v>
      </c>
      <c r="K9" s="259"/>
      <c r="L9" s="94" t="s">
        <v>113</v>
      </c>
      <c r="M9" s="94"/>
      <c r="N9" s="265">
        <f>COUNTIF('Tower A'!F5:F74,"Foreign")+COUNTIF('Tower B'!F5:F312,"Foreign")</f>
        <v>213</v>
      </c>
      <c r="O9" s="22" t="s">
        <v>112</v>
      </c>
      <c r="P9" s="25">
        <v>1</v>
      </c>
      <c r="Q9" s="26" t="s">
        <v>72</v>
      </c>
      <c r="R9" s="27"/>
      <c r="S9" s="737">
        <f>SUMIFS('Tower A'!Q5:Q74,'Tower A'!F5:F74,"Foreign")+SUMIFS('Tower B'!Q5:Q312,'Tower B'!F5:F312,"Foreign")</f>
        <v>2227430790.6253519</v>
      </c>
      <c r="T9" s="737"/>
      <c r="U9" s="22" t="s">
        <v>71</v>
      </c>
    </row>
    <row r="10" spans="1:21">
      <c r="B10" s="35" t="s">
        <v>3</v>
      </c>
      <c r="C10" s="47">
        <f>'Tower B'!I1</f>
        <v>111</v>
      </c>
      <c r="D10" s="37" t="s">
        <v>25</v>
      </c>
      <c r="E10" s="41">
        <f>C10/C9</f>
        <v>0.36038961038961037</v>
      </c>
      <c r="F10" s="42"/>
      <c r="G10" s="38" t="s">
        <v>89</v>
      </c>
      <c r="H10" s="730">
        <f>SUMIFS('Tower B'!Q5:Q312,'Tower B'!I5:I312,"Sold")</f>
        <v>1420381545.9848914</v>
      </c>
      <c r="I10" s="730"/>
      <c r="J10" s="39" t="s">
        <v>71</v>
      </c>
      <c r="K10" s="38"/>
      <c r="L10" s="72" t="s">
        <v>114</v>
      </c>
      <c r="M10" s="72"/>
      <c r="N10" s="260">
        <f>COUNTIF('Tower A'!AL5:AL74,"Thai D")+COUNTIF('Tower B'!AL5:AL312,"Thai D")</f>
        <v>59</v>
      </c>
      <c r="O10" s="24" t="s">
        <v>112</v>
      </c>
      <c r="P10" s="29">
        <f>N10/N9</f>
        <v>0.27699530516431925</v>
      </c>
      <c r="Q10" s="738" t="s">
        <v>74</v>
      </c>
      <c r="R10" s="738"/>
      <c r="S10" s="743">
        <f>SUMIFS('Tower A'!Q5:Q74,'Tower A'!AL5:AL74,"Thai D")+SUMIFS('Tower B'!Q5:Q312,'Tower B'!AL5:AL312,"Thai D")</f>
        <v>443002748.66700637</v>
      </c>
      <c r="T10" s="743"/>
      <c r="U10" s="24" t="s">
        <v>71</v>
      </c>
    </row>
    <row r="11" spans="1:21">
      <c r="B11" s="35" t="s">
        <v>26</v>
      </c>
      <c r="C11" s="47">
        <f>C9-C10</f>
        <v>197</v>
      </c>
      <c r="D11" s="37" t="s">
        <v>25</v>
      </c>
      <c r="E11" s="41">
        <f>C11/C9</f>
        <v>0.63961038961038963</v>
      </c>
      <c r="F11" s="38"/>
      <c r="G11" s="43" t="s">
        <v>70</v>
      </c>
      <c r="H11" s="742">
        <f>SUMIFS('Tower B'!Q5:Q312,'Tower B'!I5:I312,"lock")+SUMIFS('Tower B'!Q5:Q312,'Tower B'!I5:I312,"Thai D")+SUMIFS('Tower B'!Q5:Q312,'Tower B'!I5:I312,"-")+SUMIFS('Tower B'!Q5:Q312,'Tower B'!I5:I312,"FQ")</f>
        <v>2878618380.1867952</v>
      </c>
      <c r="I11" s="742"/>
      <c r="J11" s="44" t="s">
        <v>71</v>
      </c>
      <c r="K11" s="38"/>
      <c r="L11" s="72" t="s">
        <v>115</v>
      </c>
      <c r="M11" s="72"/>
      <c r="N11" s="398">
        <f>N9-N10</f>
        <v>154</v>
      </c>
      <c r="O11" s="24" t="s">
        <v>112</v>
      </c>
      <c r="P11" s="29">
        <f>N11/N9</f>
        <v>0.72300469483568075</v>
      </c>
      <c r="Q11" s="738" t="s">
        <v>73</v>
      </c>
      <c r="R11" s="738"/>
      <c r="S11" s="739">
        <f>S9-S10</f>
        <v>1784428041.9583454</v>
      </c>
      <c r="T11" s="739"/>
      <c r="U11" s="24" t="s">
        <v>71</v>
      </c>
    </row>
    <row r="12" spans="1:21">
      <c r="B12" s="35" t="s">
        <v>27</v>
      </c>
      <c r="C12" s="36">
        <f>COUNT('Tower B'!AE5:AE312)</f>
        <v>80</v>
      </c>
      <c r="D12" s="37" t="s">
        <v>25</v>
      </c>
      <c r="E12" s="41">
        <f>C12/C10</f>
        <v>0.72072072072072069</v>
      </c>
      <c r="F12" s="38"/>
      <c r="G12" s="38"/>
      <c r="H12" s="38"/>
      <c r="I12" s="38"/>
      <c r="J12" s="38"/>
      <c r="K12" s="38"/>
      <c r="L12" s="72"/>
      <c r="M12" s="72"/>
      <c r="N12" s="72"/>
      <c r="O12" s="72"/>
      <c r="P12" s="728"/>
      <c r="Q12" s="733"/>
      <c r="R12" s="260"/>
      <c r="S12" s="75"/>
    </row>
    <row r="13" spans="1:21">
      <c r="B13" s="35" t="s">
        <v>28</v>
      </c>
      <c r="C13" s="36"/>
      <c r="D13" s="37" t="s">
        <v>25</v>
      </c>
      <c r="E13" s="38"/>
      <c r="F13" s="38"/>
      <c r="G13" s="38"/>
      <c r="H13" s="38"/>
      <c r="I13" s="38"/>
      <c r="J13" s="38"/>
      <c r="K13" s="38"/>
      <c r="L13" s="72"/>
      <c r="M13" s="72"/>
      <c r="N13" s="72"/>
      <c r="O13" s="76"/>
      <c r="P13" s="728"/>
      <c r="Q13" s="733"/>
      <c r="R13" s="260"/>
    </row>
    <row r="14" spans="1:21">
      <c r="A14" s="261"/>
      <c r="B14" s="18"/>
      <c r="C14" s="49"/>
      <c r="D14" s="19"/>
      <c r="E14" s="262"/>
      <c r="F14" s="38"/>
      <c r="G14" s="38"/>
      <c r="H14" s="38"/>
      <c r="I14" s="38"/>
      <c r="J14" s="38"/>
      <c r="K14" s="38"/>
      <c r="L14" s="72"/>
      <c r="M14" s="72"/>
      <c r="N14" s="72" t="s">
        <v>109</v>
      </c>
      <c r="O14" s="72"/>
    </row>
    <row r="15" spans="1:21">
      <c r="A15" s="261"/>
      <c r="B15" s="18"/>
      <c r="C15" s="49"/>
      <c r="D15" s="19"/>
      <c r="E15" s="262"/>
      <c r="G15" s="39"/>
      <c r="H15" s="732"/>
      <c r="I15" s="732"/>
      <c r="J15" s="39"/>
      <c r="K15" s="259"/>
      <c r="L15" s="94" t="s">
        <v>116</v>
      </c>
      <c r="M15" s="94"/>
      <c r="N15" s="265">
        <f>COUNTIF('Tower A'!F5:F74,"Local")+COUNTIF('Tower B'!F5:F312,"Local")</f>
        <v>165</v>
      </c>
      <c r="O15" s="22" t="s">
        <v>112</v>
      </c>
      <c r="P15" s="25">
        <v>1</v>
      </c>
      <c r="Q15" s="26" t="s">
        <v>72</v>
      </c>
      <c r="R15" s="27"/>
      <c r="S15" s="737">
        <f>SUMIFS('Tower A'!Q5:Q74,'Tower A'!F5:F74,"Local")+SUMIFS('Tower B'!Q5:Q312,'Tower B'!F5:F312,"Local")</f>
        <v>2745216212.5598001</v>
      </c>
      <c r="T15" s="737"/>
      <c r="U15" s="22" t="s">
        <v>71</v>
      </c>
    </row>
    <row r="16" spans="1:21">
      <c r="A16" s="261"/>
      <c r="B16" s="18"/>
      <c r="C16" s="263"/>
      <c r="D16" s="19"/>
      <c r="E16" s="264"/>
      <c r="G16" s="38"/>
      <c r="H16" s="730"/>
      <c r="I16" s="730"/>
      <c r="J16" s="39"/>
      <c r="K16" s="38"/>
      <c r="L16" s="72" t="s">
        <v>117</v>
      </c>
      <c r="M16" s="72"/>
      <c r="N16" s="266">
        <f>N4-N10</f>
        <v>97</v>
      </c>
      <c r="O16" s="24" t="s">
        <v>112</v>
      </c>
      <c r="P16" s="29">
        <f>N16/N15</f>
        <v>0.58787878787878789</v>
      </c>
      <c r="Q16" s="738" t="s">
        <v>74</v>
      </c>
      <c r="R16" s="738"/>
      <c r="S16" s="739">
        <f>S4-S10</f>
        <v>1364478675.3383007</v>
      </c>
      <c r="T16" s="739"/>
      <c r="U16" s="24" t="s">
        <v>71</v>
      </c>
    </row>
    <row r="17" spans="1:24">
      <c r="A17" s="261"/>
      <c r="B17" s="18"/>
      <c r="C17" s="263"/>
      <c r="D17" s="19"/>
      <c r="E17" s="264"/>
      <c r="G17" s="43"/>
      <c r="H17" s="731"/>
      <c r="I17" s="731"/>
      <c r="J17" s="44"/>
      <c r="K17" s="38"/>
      <c r="L17" s="72" t="s">
        <v>118</v>
      </c>
      <c r="M17" s="72"/>
      <c r="N17" s="398">
        <f>N15-N16</f>
        <v>68</v>
      </c>
      <c r="O17" s="24" t="s">
        <v>112</v>
      </c>
      <c r="P17" s="29">
        <f>N17/N15</f>
        <v>0.41212121212121211</v>
      </c>
      <c r="Q17" s="738" t="s">
        <v>73</v>
      </c>
      <c r="R17" s="738"/>
      <c r="S17" s="743">
        <f>S15-S16</f>
        <v>1380737537.2214994</v>
      </c>
      <c r="T17" s="743"/>
      <c r="U17" s="24" t="s">
        <v>71</v>
      </c>
    </row>
    <row r="18" spans="1:24">
      <c r="A18" s="261"/>
      <c r="B18" s="18"/>
      <c r="C18" s="49"/>
      <c r="D18" s="19"/>
      <c r="E18" s="264"/>
      <c r="H18" s="48"/>
      <c r="I18" s="48"/>
      <c r="K18" s="38"/>
      <c r="L18" s="72"/>
      <c r="M18" s="72"/>
      <c r="N18" s="72"/>
      <c r="O18" s="72"/>
      <c r="P18" s="728"/>
      <c r="Q18" s="728"/>
      <c r="R18" s="260"/>
    </row>
    <row r="19" spans="1:24">
      <c r="A19" s="261"/>
      <c r="B19" s="18"/>
      <c r="C19" s="49"/>
      <c r="D19" s="19"/>
      <c r="E19" s="262"/>
      <c r="H19" s="48"/>
      <c r="I19" s="48"/>
      <c r="K19" s="38"/>
      <c r="L19" s="72"/>
      <c r="M19" s="72"/>
      <c r="N19" s="72"/>
      <c r="O19" s="72"/>
      <c r="P19" s="728"/>
      <c r="Q19" s="728"/>
      <c r="R19" s="260"/>
      <c r="S19" s="74"/>
    </row>
    <row r="20" spans="1:24">
      <c r="A20" s="261"/>
      <c r="B20" s="18"/>
      <c r="C20" s="49"/>
      <c r="D20" s="19"/>
      <c r="E20" s="262"/>
      <c r="H20" s="48"/>
      <c r="I20" s="48"/>
      <c r="K20" s="38"/>
      <c r="L20" s="72"/>
      <c r="M20" s="72"/>
      <c r="N20" s="72"/>
      <c r="O20" s="72"/>
      <c r="P20" s="728"/>
      <c r="Q20" s="728"/>
      <c r="R20" s="260"/>
    </row>
    <row r="21" spans="1:24" s="10" customFormat="1">
      <c r="A21" s="50"/>
      <c r="H21" s="51"/>
    </row>
    <row r="22" spans="1:24" hidden="1">
      <c r="B22" s="729" t="s">
        <v>831</v>
      </c>
      <c r="C22" s="734">
        <v>2019</v>
      </c>
      <c r="D22" s="735"/>
      <c r="E22" s="735"/>
      <c r="F22" s="735"/>
      <c r="G22" s="735"/>
      <c r="H22" s="735"/>
      <c r="I22" s="735"/>
      <c r="J22" s="735"/>
      <c r="K22" s="735"/>
      <c r="L22" s="736"/>
    </row>
    <row r="23" spans="1:24" hidden="1">
      <c r="B23" s="729"/>
      <c r="C23" s="77" t="s">
        <v>37</v>
      </c>
      <c r="D23" s="77" t="s">
        <v>38</v>
      </c>
      <c r="E23" s="77" t="s">
        <v>29</v>
      </c>
      <c r="F23" s="77" t="s">
        <v>30</v>
      </c>
      <c r="G23" s="77" t="s">
        <v>31</v>
      </c>
      <c r="H23" s="77" t="s">
        <v>32</v>
      </c>
      <c r="I23" s="77" t="s">
        <v>33</v>
      </c>
      <c r="J23" s="77" t="s">
        <v>34</v>
      </c>
      <c r="K23" s="77" t="s">
        <v>35</v>
      </c>
      <c r="L23" s="77" t="s">
        <v>36</v>
      </c>
    </row>
    <row r="24" spans="1:24" hidden="1">
      <c r="B24" s="52" t="s">
        <v>39</v>
      </c>
      <c r="C24" s="78">
        <f>C25+C26</f>
        <v>69</v>
      </c>
      <c r="D24" s="78">
        <f t="shared" ref="D24:L24" si="0">D25+D26</f>
        <v>3</v>
      </c>
      <c r="E24" s="78">
        <f t="shared" si="0"/>
        <v>0</v>
      </c>
      <c r="F24" s="78">
        <f t="shared" si="0"/>
        <v>0</v>
      </c>
      <c r="G24" s="78">
        <f t="shared" si="0"/>
        <v>0</v>
      </c>
      <c r="H24" s="78">
        <f t="shared" si="0"/>
        <v>0</v>
      </c>
      <c r="I24" s="78">
        <f t="shared" si="0"/>
        <v>0</v>
      </c>
      <c r="J24" s="78">
        <f t="shared" si="0"/>
        <v>0</v>
      </c>
      <c r="K24" s="78">
        <f t="shared" si="0"/>
        <v>0</v>
      </c>
      <c r="L24" s="78">
        <f t="shared" si="0"/>
        <v>0</v>
      </c>
    </row>
    <row r="25" spans="1:24" hidden="1">
      <c r="B25" s="267" t="s">
        <v>832</v>
      </c>
      <c r="C25" s="268">
        <v>69</v>
      </c>
      <c r="D25" s="268">
        <v>3</v>
      </c>
      <c r="E25" s="268"/>
      <c r="F25" s="268"/>
      <c r="G25" s="268"/>
      <c r="H25" s="268"/>
      <c r="I25" s="268"/>
      <c r="J25" s="268"/>
      <c r="K25" s="269"/>
      <c r="L25" s="269"/>
    </row>
    <row r="26" spans="1:24" hidden="1">
      <c r="B26" s="270" t="s">
        <v>833</v>
      </c>
      <c r="C26" s="271"/>
      <c r="D26" s="271"/>
      <c r="E26" s="271"/>
      <c r="F26" s="271"/>
      <c r="G26" s="271"/>
      <c r="H26" s="271"/>
      <c r="I26" s="271"/>
      <c r="J26" s="271"/>
      <c r="K26" s="272"/>
      <c r="L26" s="272"/>
    </row>
    <row r="27" spans="1:24" hidden="1">
      <c r="B27" s="52" t="s">
        <v>40</v>
      </c>
      <c r="C27" s="78">
        <v>0</v>
      </c>
      <c r="D27" s="78">
        <v>0</v>
      </c>
      <c r="E27" s="78"/>
      <c r="F27" s="78"/>
      <c r="G27" s="78"/>
      <c r="H27" s="78"/>
      <c r="I27" s="78"/>
      <c r="J27" s="78"/>
      <c r="K27" s="35"/>
      <c r="L27" s="35"/>
    </row>
    <row r="28" spans="1:24" hidden="1">
      <c r="B28" s="273" t="s">
        <v>41</v>
      </c>
      <c r="C28" s="274">
        <f>C24-C27</f>
        <v>69</v>
      </c>
      <c r="D28" s="274">
        <f t="shared" ref="D28:L28" si="1">D24-D27</f>
        <v>3</v>
      </c>
      <c r="E28" s="274">
        <f t="shared" si="1"/>
        <v>0</v>
      </c>
      <c r="F28" s="274">
        <f t="shared" si="1"/>
        <v>0</v>
      </c>
      <c r="G28" s="274">
        <f t="shared" si="1"/>
        <v>0</v>
      </c>
      <c r="H28" s="274">
        <f t="shared" si="1"/>
        <v>0</v>
      </c>
      <c r="I28" s="274">
        <f t="shared" si="1"/>
        <v>0</v>
      </c>
      <c r="J28" s="274">
        <f t="shared" si="1"/>
        <v>0</v>
      </c>
      <c r="K28" s="274">
        <f t="shared" si="1"/>
        <v>0</v>
      </c>
      <c r="L28" s="274">
        <f t="shared" si="1"/>
        <v>0</v>
      </c>
    </row>
    <row r="29" spans="1:24" hidden="1"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</row>
    <row r="30" spans="1:24" hidden="1">
      <c r="N30" s="18"/>
      <c r="O30" s="18"/>
    </row>
    <row r="31" spans="1:24">
      <c r="O31" s="18"/>
    </row>
    <row r="33" spans="6:6">
      <c r="F33" s="30" t="s">
        <v>42</v>
      </c>
    </row>
  </sheetData>
  <mergeCells count="32">
    <mergeCell ref="P18:Q18"/>
    <mergeCell ref="P19:Q19"/>
    <mergeCell ref="P20:Q20"/>
    <mergeCell ref="B22:B23"/>
    <mergeCell ref="C22:L22"/>
    <mergeCell ref="H16:I16"/>
    <mergeCell ref="Q16:R16"/>
    <mergeCell ref="S16:T16"/>
    <mergeCell ref="H17:I17"/>
    <mergeCell ref="Q17:R17"/>
    <mergeCell ref="S17:T17"/>
    <mergeCell ref="H15:I15"/>
    <mergeCell ref="S15:T15"/>
    <mergeCell ref="H5:I5"/>
    <mergeCell ref="Q5:R5"/>
    <mergeCell ref="S5:T5"/>
    <mergeCell ref="H9:I9"/>
    <mergeCell ref="S9:T9"/>
    <mergeCell ref="H10:I10"/>
    <mergeCell ref="Q10:R10"/>
    <mergeCell ref="S10:T10"/>
    <mergeCell ref="H11:I11"/>
    <mergeCell ref="Q11:R11"/>
    <mergeCell ref="S11:T11"/>
    <mergeCell ref="P12:Q12"/>
    <mergeCell ref="P13:Q13"/>
    <mergeCell ref="G1:H1"/>
    <mergeCell ref="H3:I3"/>
    <mergeCell ref="S3:T3"/>
    <mergeCell ref="H4:I4"/>
    <mergeCell ref="Q4:R4"/>
    <mergeCell ref="S4:T4"/>
  </mergeCells>
  <phoneticPr fontId="79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V102"/>
  <sheetViews>
    <sheetView showGridLines="0" view="pageBreakPreview" topLeftCell="B1" zoomScale="75" zoomScaleNormal="85" zoomScaleSheetLayoutView="75" workbookViewId="0">
      <selection activeCell="P27" sqref="P27"/>
    </sheetView>
  </sheetViews>
  <sheetFormatPr defaultRowHeight="20.399999999999999"/>
  <cols>
    <col min="1" max="1" width="8.4140625" style="10" customWidth="1"/>
    <col min="3" max="6" width="11.6640625" customWidth="1"/>
    <col min="10" max="21" width="11.6640625" customWidth="1"/>
    <col min="22" max="25" width="9" style="10"/>
    <col min="26" max="37" width="11.6640625" style="10" customWidth="1"/>
    <col min="38" max="48" width="9" style="10"/>
  </cols>
  <sheetData>
    <row r="1" spans="1:37" ht="23.25" customHeight="1">
      <c r="B1" s="110"/>
      <c r="C1" s="110"/>
      <c r="D1" s="110"/>
      <c r="E1" s="110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2"/>
      <c r="AC1" s="2"/>
      <c r="AD1" s="2"/>
      <c r="AE1" s="2"/>
      <c r="AF1" s="8" t="s">
        <v>0</v>
      </c>
    </row>
    <row r="2" spans="1:37" ht="21" customHeight="1">
      <c r="A2" s="110"/>
      <c r="B2" s="744" t="s">
        <v>613</v>
      </c>
      <c r="C2" s="744"/>
      <c r="D2" s="744"/>
      <c r="E2" s="744"/>
      <c r="F2" s="744"/>
      <c r="G2" s="7"/>
      <c r="H2" s="7"/>
      <c r="I2" s="745" t="s">
        <v>614</v>
      </c>
      <c r="J2" s="745"/>
      <c r="K2" s="745"/>
      <c r="L2" s="745"/>
      <c r="M2" s="745"/>
      <c r="N2" s="745"/>
      <c r="O2" s="745"/>
      <c r="P2" s="745"/>
      <c r="Q2" s="745"/>
      <c r="R2" s="745"/>
      <c r="S2" s="745"/>
      <c r="T2" s="745"/>
      <c r="U2" s="745"/>
      <c r="V2" s="7"/>
      <c r="W2" s="7"/>
      <c r="X2" s="7"/>
      <c r="Y2" s="745" t="s">
        <v>682</v>
      </c>
      <c r="Z2" s="745"/>
      <c r="AA2" s="745"/>
      <c r="AB2" s="745"/>
      <c r="AC2" s="745"/>
      <c r="AD2" s="745"/>
      <c r="AE2" s="745"/>
      <c r="AF2" s="745"/>
      <c r="AG2" s="745"/>
      <c r="AH2" s="745"/>
      <c r="AI2" s="745"/>
      <c r="AJ2" s="745"/>
      <c r="AK2" s="745"/>
    </row>
    <row r="3" spans="1:37" ht="21" thickBot="1">
      <c r="A3" s="9"/>
      <c r="B3" s="4"/>
      <c r="C3" s="109"/>
      <c r="D3" s="117"/>
      <c r="E3" s="117"/>
      <c r="F3" s="117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37" ht="21" thickTop="1">
      <c r="A4" s="9"/>
      <c r="B4" s="4" t="s">
        <v>612</v>
      </c>
      <c r="C4" s="79" t="s">
        <v>198</v>
      </c>
      <c r="D4" s="118"/>
      <c r="E4" s="134"/>
      <c r="F4" s="134"/>
      <c r="G4" s="10"/>
      <c r="H4" s="10"/>
      <c r="I4" s="4" t="s">
        <v>612</v>
      </c>
      <c r="J4" s="83" t="s">
        <v>493</v>
      </c>
      <c r="K4" s="83" t="s">
        <v>494</v>
      </c>
      <c r="L4" s="83" t="s">
        <v>495</v>
      </c>
      <c r="M4" s="137"/>
      <c r="N4" s="83" t="s">
        <v>496</v>
      </c>
      <c r="O4" s="137"/>
      <c r="P4" s="137"/>
      <c r="Q4" s="137"/>
      <c r="R4" s="83" t="s">
        <v>497</v>
      </c>
      <c r="S4" s="83" t="s">
        <v>498</v>
      </c>
      <c r="T4" s="137"/>
      <c r="U4" s="83" t="s">
        <v>499</v>
      </c>
      <c r="Y4" s="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</row>
    <row r="5" spans="1:37">
      <c r="A5" s="9"/>
      <c r="B5" s="15"/>
      <c r="C5" s="80">
        <v>82.81</v>
      </c>
      <c r="D5" s="141"/>
      <c r="E5" s="135"/>
      <c r="F5" s="134"/>
      <c r="G5" s="10"/>
      <c r="H5" s="10"/>
      <c r="I5" s="15"/>
      <c r="J5" s="107">
        <v>57.830000000000005</v>
      </c>
      <c r="K5" s="107">
        <v>55.46</v>
      </c>
      <c r="L5" s="107">
        <v>94.14</v>
      </c>
      <c r="M5" s="122"/>
      <c r="N5" s="107">
        <v>94.26</v>
      </c>
      <c r="O5" s="128"/>
      <c r="P5" s="128"/>
      <c r="Q5" s="128"/>
      <c r="R5" s="107">
        <v>46.04</v>
      </c>
      <c r="S5" s="107">
        <v>93.9</v>
      </c>
      <c r="T5" s="128"/>
      <c r="U5" s="107">
        <v>30.26</v>
      </c>
      <c r="Y5" s="15"/>
      <c r="Z5" s="135"/>
      <c r="AA5" s="135"/>
      <c r="AB5" s="135"/>
      <c r="AC5" s="134"/>
      <c r="AD5" s="135"/>
      <c r="AE5" s="135"/>
      <c r="AF5" s="135"/>
      <c r="AG5" s="135"/>
      <c r="AH5" s="135"/>
      <c r="AI5" s="134"/>
      <c r="AJ5" s="135"/>
      <c r="AK5" s="135"/>
    </row>
    <row r="6" spans="1:37">
      <c r="A6" s="9"/>
      <c r="B6" s="4"/>
      <c r="C6" s="85">
        <f>'Tower A'!M74</f>
        <v>20640950</v>
      </c>
      <c r="D6" s="119"/>
      <c r="E6" s="136"/>
      <c r="F6" s="136"/>
      <c r="G6" s="10"/>
      <c r="H6" s="10"/>
      <c r="I6" s="4"/>
      <c r="J6" s="85">
        <f>'Tower B'!M219</f>
        <v>15684219.111111114</v>
      </c>
      <c r="K6" s="85">
        <f>'Tower B'!M220</f>
        <v>15123029.333333334</v>
      </c>
      <c r="L6" s="85">
        <f>'Tower B'!M221</f>
        <v>24174344.888888892</v>
      </c>
      <c r="M6" s="126"/>
      <c r="N6" s="85">
        <f>'Tower B'!M222</f>
        <v>24203459.55555556</v>
      </c>
      <c r="O6" s="126"/>
      <c r="P6" s="126"/>
      <c r="Q6" s="126"/>
      <c r="R6" s="85">
        <f>'Tower B'!M223</f>
        <v>12497815.11111111</v>
      </c>
      <c r="S6" s="85">
        <f>'Tower B'!M224</f>
        <v>24058893.333333336</v>
      </c>
      <c r="T6" s="126"/>
      <c r="U6" s="85">
        <f>'Tower B'!M225</f>
        <v>8380287.111111111</v>
      </c>
      <c r="Y6" s="4"/>
      <c r="Z6" s="136"/>
      <c r="AA6" s="136"/>
      <c r="AB6" s="136"/>
      <c r="AC6" s="136"/>
      <c r="AD6" s="136"/>
      <c r="AE6" s="136"/>
      <c r="AF6" s="136"/>
      <c r="AG6" s="136"/>
      <c r="AH6" s="136"/>
      <c r="AI6" s="136"/>
      <c r="AJ6" s="136"/>
      <c r="AK6" s="136"/>
    </row>
    <row r="7" spans="1:37" ht="21" thickBot="1">
      <c r="A7" s="9"/>
      <c r="B7" s="4"/>
      <c r="C7" s="11" t="str">
        <f>'Tower A'!I74</f>
        <v>Sold</v>
      </c>
      <c r="D7" s="142"/>
      <c r="E7" s="117"/>
      <c r="F7" s="117"/>
      <c r="G7" s="10"/>
      <c r="H7" s="10"/>
      <c r="I7" s="4"/>
      <c r="J7" s="11" t="str">
        <f>'Tower B'!I219</f>
        <v>FQ</v>
      </c>
      <c r="K7" s="11" t="str">
        <f>'Tower B'!I220</f>
        <v>FQ</v>
      </c>
      <c r="L7" s="11" t="str">
        <f>'Tower B'!I221</f>
        <v>-</v>
      </c>
      <c r="M7" s="125"/>
      <c r="N7" s="11" t="str">
        <f>'Tower B'!I222</f>
        <v>-</v>
      </c>
      <c r="O7" s="125"/>
      <c r="P7" s="125"/>
      <c r="Q7" s="125"/>
      <c r="R7" s="11" t="str">
        <f>'Tower B'!I223</f>
        <v>FQ</v>
      </c>
      <c r="S7" s="11" t="str">
        <f>'Tower B'!I224</f>
        <v>-</v>
      </c>
      <c r="T7" s="125"/>
      <c r="U7" s="11" t="str">
        <f>'Tower B'!I225</f>
        <v>FQ</v>
      </c>
      <c r="Y7" s="4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</row>
    <row r="8" spans="1:37" ht="21" thickTop="1">
      <c r="A8" s="9"/>
      <c r="B8" s="4" t="s">
        <v>611</v>
      </c>
      <c r="C8" s="79" t="s">
        <v>196</v>
      </c>
      <c r="D8" s="83" t="s">
        <v>197</v>
      </c>
      <c r="E8" s="118"/>
      <c r="F8" s="134"/>
      <c r="G8" s="10"/>
      <c r="H8" s="10"/>
      <c r="I8" s="4" t="s">
        <v>611</v>
      </c>
      <c r="J8" s="83" t="s">
        <v>484</v>
      </c>
      <c r="K8" s="83" t="s">
        <v>485</v>
      </c>
      <c r="L8" s="83" t="s">
        <v>486</v>
      </c>
      <c r="M8" s="137"/>
      <c r="N8" s="83" t="s">
        <v>487</v>
      </c>
      <c r="O8" s="137"/>
      <c r="P8" s="83" t="s">
        <v>488</v>
      </c>
      <c r="Q8" s="83" t="s">
        <v>489</v>
      </c>
      <c r="R8" s="83" t="s">
        <v>490</v>
      </c>
      <c r="S8" s="83" t="s">
        <v>491</v>
      </c>
      <c r="T8" s="137"/>
      <c r="U8" s="83" t="s">
        <v>492</v>
      </c>
      <c r="Y8" s="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</row>
    <row r="9" spans="1:37">
      <c r="A9" s="9"/>
      <c r="B9" s="15"/>
      <c r="C9" s="80">
        <v>76.73</v>
      </c>
      <c r="D9" s="80">
        <v>34.49</v>
      </c>
      <c r="E9" s="141"/>
      <c r="F9" s="134"/>
      <c r="G9" s="10"/>
      <c r="H9" s="10"/>
      <c r="I9" s="15"/>
      <c r="J9" s="107">
        <v>57.830000000000005</v>
      </c>
      <c r="K9" s="107">
        <v>55.46</v>
      </c>
      <c r="L9" s="107">
        <v>94.14</v>
      </c>
      <c r="M9" s="128"/>
      <c r="N9" s="107">
        <v>94.26</v>
      </c>
      <c r="O9" s="128"/>
      <c r="P9" s="107">
        <v>84.63</v>
      </c>
      <c r="Q9" s="107">
        <v>84.63</v>
      </c>
      <c r="R9" s="107">
        <v>46.04</v>
      </c>
      <c r="S9" s="107">
        <v>93.9</v>
      </c>
      <c r="T9" s="128"/>
      <c r="U9" s="107">
        <v>30.26</v>
      </c>
      <c r="Y9" s="1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</row>
    <row r="10" spans="1:37">
      <c r="A10" s="9"/>
      <c r="B10" s="4"/>
      <c r="C10" s="85">
        <f>'Tower A'!M72</f>
        <v>19773685</v>
      </c>
      <c r="D10" s="85">
        <f>'Tower A'!M73</f>
        <v>9316224</v>
      </c>
      <c r="E10" s="119"/>
      <c r="F10" s="136"/>
      <c r="G10" s="10"/>
      <c r="H10" s="10"/>
      <c r="I10" s="4"/>
      <c r="J10" s="85">
        <f>'Tower B'!M210</f>
        <v>15551852.666666668</v>
      </c>
      <c r="K10" s="85">
        <f>'Tower B'!M211</f>
        <v>14996087.555555601</v>
      </c>
      <c r="L10" s="85">
        <f>'Tower B'!M212</f>
        <v>23958868.888888888</v>
      </c>
      <c r="M10" s="126"/>
      <c r="N10" s="85">
        <f>'Tower B'!M213</f>
        <v>23987708.888888888</v>
      </c>
      <c r="O10" s="126"/>
      <c r="P10" s="85">
        <f>'Tower B'!M214</f>
        <v>20090878</v>
      </c>
      <c r="Q10" s="85">
        <f>'Tower B'!M215</f>
        <v>20038857.575757578</v>
      </c>
      <c r="R10" s="85">
        <f>'Tower B'!M216</f>
        <v>12242435</v>
      </c>
      <c r="S10" s="85">
        <f>'Tower B'!M217</f>
        <v>23843966.666666668</v>
      </c>
      <c r="T10" s="126"/>
      <c r="U10" s="85">
        <f>'Tower B'!M218</f>
        <v>8311025.3333333321</v>
      </c>
      <c r="Y10" s="4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</row>
    <row r="11" spans="1:37" ht="21" thickBot="1">
      <c r="A11" s="9"/>
      <c r="B11" s="4"/>
      <c r="C11" s="11" t="str">
        <f>'Tower A'!I72</f>
        <v>sold</v>
      </c>
      <c r="D11" s="11" t="str">
        <f>'Tower A'!I73</f>
        <v>sold</v>
      </c>
      <c r="E11" s="120"/>
      <c r="F11" s="117"/>
      <c r="G11" s="10"/>
      <c r="H11" s="10"/>
      <c r="I11" s="4"/>
      <c r="J11" s="11" t="str">
        <f>'Tower B'!I210</f>
        <v>FQ</v>
      </c>
      <c r="K11" s="11" t="str">
        <f>'Tower B'!I211</f>
        <v>FQ</v>
      </c>
      <c r="L11" s="11" t="str">
        <f>'Tower B'!I212</f>
        <v>-</v>
      </c>
      <c r="M11" s="125"/>
      <c r="N11" s="11" t="str">
        <f>'Tower B'!I213</f>
        <v>-</v>
      </c>
      <c r="O11" s="125"/>
      <c r="P11" s="11" t="str">
        <f>'Tower B'!I214</f>
        <v>sold</v>
      </c>
      <c r="Q11" s="11" t="str">
        <f>'Tower B'!I215</f>
        <v>sold</v>
      </c>
      <c r="R11" s="11" t="str">
        <f>'Tower B'!I216</f>
        <v>Sold</v>
      </c>
      <c r="S11" s="11" t="str">
        <f>'Tower B'!I217</f>
        <v>-</v>
      </c>
      <c r="T11" s="125"/>
      <c r="U11" s="11" t="str">
        <f>'Tower B'!I218</f>
        <v>FQ</v>
      </c>
      <c r="Y11" s="4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</row>
    <row r="12" spans="1:37" ht="21.6" thickTop="1" thickBot="1">
      <c r="A12" s="9"/>
      <c r="B12" s="4" t="s">
        <v>610</v>
      </c>
      <c r="C12" s="79" t="s">
        <v>194</v>
      </c>
      <c r="D12" s="79" t="s">
        <v>195</v>
      </c>
      <c r="E12" s="118"/>
      <c r="F12" s="134"/>
      <c r="G12" s="10"/>
      <c r="H12" s="10"/>
      <c r="I12" s="4" t="s">
        <v>610</v>
      </c>
      <c r="J12" s="83" t="s">
        <v>477</v>
      </c>
      <c r="K12" s="83" t="s">
        <v>478</v>
      </c>
      <c r="L12" s="83" t="s">
        <v>479</v>
      </c>
      <c r="M12" s="125"/>
      <c r="N12" s="83" t="s">
        <v>480</v>
      </c>
      <c r="O12" s="125"/>
      <c r="P12" s="125"/>
      <c r="Q12" s="125"/>
      <c r="R12" s="79" t="s">
        <v>481</v>
      </c>
      <c r="S12" s="79" t="s">
        <v>482</v>
      </c>
      <c r="T12" s="125"/>
      <c r="U12" s="79" t="s">
        <v>483</v>
      </c>
      <c r="Y12" s="4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4"/>
      <c r="AK12" s="134"/>
    </row>
    <row r="13" spans="1:37" ht="21.6" thickTop="1" thickBot="1">
      <c r="A13" s="9"/>
      <c r="B13" s="15"/>
      <c r="C13" s="80">
        <v>97.67</v>
      </c>
      <c r="D13" s="80">
        <v>34.49</v>
      </c>
      <c r="E13" s="141"/>
      <c r="F13" s="134"/>
      <c r="G13" s="10"/>
      <c r="H13" s="10"/>
      <c r="I13" s="15"/>
      <c r="J13" s="83">
        <v>57.830000000000005</v>
      </c>
      <c r="K13" s="83">
        <v>55.46</v>
      </c>
      <c r="L13" s="83">
        <v>94.14</v>
      </c>
      <c r="M13" s="125"/>
      <c r="N13" s="83">
        <v>94.26</v>
      </c>
      <c r="O13" s="125"/>
      <c r="P13" s="125"/>
      <c r="Q13" s="125"/>
      <c r="R13" s="81">
        <v>46.04</v>
      </c>
      <c r="S13" s="81">
        <v>93.9</v>
      </c>
      <c r="T13" s="125"/>
      <c r="U13" s="80">
        <v>30.26</v>
      </c>
      <c r="Y13" s="15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</row>
    <row r="14" spans="1:37" ht="21.6" thickTop="1" thickBot="1">
      <c r="A14" s="9"/>
      <c r="B14" s="4"/>
      <c r="C14" s="85">
        <f>'Tower A'!M70</f>
        <v>27095981.313131314</v>
      </c>
      <c r="D14" s="85">
        <f>'Tower A'!M71</f>
        <v>9139890.0588300582</v>
      </c>
      <c r="E14" s="119"/>
      <c r="F14" s="136"/>
      <c r="G14" s="10"/>
      <c r="H14" s="10"/>
      <c r="I14" s="4"/>
      <c r="J14" s="108">
        <f>'Tower B'!M203</f>
        <v>14360554.666666668</v>
      </c>
      <c r="K14" s="108">
        <f>'Tower B'!M204</f>
        <v>13853611.555555556</v>
      </c>
      <c r="L14" s="108">
        <f>'Tower B'!M205</f>
        <v>23743392.888888888</v>
      </c>
      <c r="M14" s="125"/>
      <c r="N14" s="108">
        <f>'Tower B'!M206</f>
        <v>23771958.222222224</v>
      </c>
      <c r="O14" s="125"/>
      <c r="P14" s="125"/>
      <c r="Q14" s="125"/>
      <c r="R14" s="85">
        <f>'Tower B'!M207</f>
        <v>10267282.424242424</v>
      </c>
      <c r="S14" s="85">
        <f>'Tower B'!M208</f>
        <v>23629040</v>
      </c>
      <c r="T14" s="125"/>
      <c r="U14" s="85">
        <f>'Tower B'!M209</f>
        <v>7687669.333333334</v>
      </c>
      <c r="Y14" s="4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</row>
    <row r="15" spans="1:37" ht="21.6" thickTop="1" thickBot="1">
      <c r="A15" s="9"/>
      <c r="B15" s="4"/>
      <c r="C15" s="11" t="str">
        <f>'Tower A'!I70</f>
        <v>Sold</v>
      </c>
      <c r="D15" s="11" t="str">
        <f>'Tower A'!I71</f>
        <v>-</v>
      </c>
      <c r="E15" s="120"/>
      <c r="F15" s="117"/>
      <c r="G15" s="10"/>
      <c r="H15" s="10"/>
      <c r="I15" s="4"/>
      <c r="J15" s="11" t="str">
        <f>'Tower B'!I203</f>
        <v>FQ</v>
      </c>
      <c r="K15" s="11" t="str">
        <f>'Tower B'!I204</f>
        <v>FQ</v>
      </c>
      <c r="L15" s="11" t="str">
        <f>'Tower B'!I205</f>
        <v>-</v>
      </c>
      <c r="M15" s="125"/>
      <c r="N15" s="11" t="str">
        <f>'Tower B'!I206</f>
        <v>-</v>
      </c>
      <c r="O15" s="125"/>
      <c r="P15" s="125"/>
      <c r="Q15" s="125"/>
      <c r="R15" s="11" t="str">
        <f>'Tower B'!I207</f>
        <v>Sold</v>
      </c>
      <c r="S15" s="11" t="str">
        <f>'Tower B'!I208</f>
        <v>-</v>
      </c>
      <c r="T15" s="125"/>
      <c r="U15" s="11" t="str">
        <f>'Tower B'!I209</f>
        <v>FQ</v>
      </c>
      <c r="Y15" s="4"/>
      <c r="Z15" s="117"/>
      <c r="AA15" s="109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</row>
    <row r="16" spans="1:37" ht="21.6" thickTop="1" thickBot="1">
      <c r="A16" s="9"/>
      <c r="B16" s="4" t="s">
        <v>609</v>
      </c>
      <c r="C16" s="79" t="s">
        <v>192</v>
      </c>
      <c r="D16" s="83" t="s">
        <v>193</v>
      </c>
      <c r="E16" s="118"/>
      <c r="F16" s="134"/>
      <c r="G16" s="10"/>
      <c r="H16" s="10"/>
      <c r="I16" s="4" t="s">
        <v>609</v>
      </c>
      <c r="J16" s="83" t="s">
        <v>468</v>
      </c>
      <c r="K16" s="83" t="s">
        <v>469</v>
      </c>
      <c r="L16" s="83" t="s">
        <v>470</v>
      </c>
      <c r="M16" s="125"/>
      <c r="N16" s="83" t="s">
        <v>471</v>
      </c>
      <c r="O16" s="125"/>
      <c r="P16" s="83" t="s">
        <v>472</v>
      </c>
      <c r="Q16" s="83" t="s">
        <v>473</v>
      </c>
      <c r="R16" s="83" t="s">
        <v>474</v>
      </c>
      <c r="S16" s="79" t="s">
        <v>475</v>
      </c>
      <c r="T16" s="125"/>
      <c r="U16" s="79" t="s">
        <v>476</v>
      </c>
      <c r="Y16" s="4" t="s">
        <v>677</v>
      </c>
      <c r="Z16" s="144"/>
      <c r="AA16" s="83" t="s">
        <v>586</v>
      </c>
      <c r="AB16" s="118"/>
      <c r="AC16" s="134"/>
      <c r="AD16" s="134"/>
      <c r="AE16" s="134"/>
      <c r="AF16" s="134"/>
      <c r="AG16" s="134"/>
      <c r="AH16" s="134"/>
      <c r="AI16" s="134"/>
      <c r="AJ16" s="134"/>
      <c r="AK16" s="134"/>
    </row>
    <row r="17" spans="1:37" ht="21.6" thickTop="1" thickBot="1">
      <c r="A17" s="9"/>
      <c r="B17" s="15"/>
      <c r="C17" s="79">
        <v>66.239999999999995</v>
      </c>
      <c r="D17" s="80">
        <v>76.14</v>
      </c>
      <c r="E17" s="141"/>
      <c r="F17" s="134"/>
      <c r="G17" s="10"/>
      <c r="H17" s="10"/>
      <c r="I17" s="15"/>
      <c r="J17" s="83">
        <v>57.830000000000005</v>
      </c>
      <c r="K17" s="83">
        <v>55.46</v>
      </c>
      <c r="L17" s="83">
        <v>94.14</v>
      </c>
      <c r="M17" s="125"/>
      <c r="N17" s="83">
        <v>94.26</v>
      </c>
      <c r="O17" s="125"/>
      <c r="P17" s="83">
        <v>84.63</v>
      </c>
      <c r="Q17" s="83">
        <v>84.63</v>
      </c>
      <c r="R17" s="83">
        <v>46.04</v>
      </c>
      <c r="S17" s="80">
        <v>93.9</v>
      </c>
      <c r="T17" s="125"/>
      <c r="U17" s="80">
        <v>30.26</v>
      </c>
      <c r="Y17" s="15"/>
      <c r="Z17" s="144"/>
      <c r="AA17" s="83">
        <v>164.82</v>
      </c>
      <c r="AB17" s="118"/>
      <c r="AC17" s="134"/>
      <c r="AD17" s="134"/>
      <c r="AE17" s="134"/>
      <c r="AF17" s="134"/>
      <c r="AG17" s="134"/>
      <c r="AH17" s="134"/>
      <c r="AI17" s="134"/>
      <c r="AJ17" s="134"/>
      <c r="AK17" s="134"/>
    </row>
    <row r="18" spans="1:37" ht="21.6" thickTop="1" thickBot="1">
      <c r="A18" s="9"/>
      <c r="B18" s="4"/>
      <c r="C18" s="85">
        <f>'Tower A'!M68</f>
        <v>16630185</v>
      </c>
      <c r="D18" s="85">
        <f>'Tower A'!M69</f>
        <v>18917258.377023771</v>
      </c>
      <c r="E18" s="119"/>
      <c r="F18" s="136"/>
      <c r="G18" s="10"/>
      <c r="H18" s="10"/>
      <c r="I18" s="4"/>
      <c r="J18" s="108">
        <f>'Tower B'!M194</f>
        <v>14228188.222222226</v>
      </c>
      <c r="K18" s="108">
        <f>'Tower B'!M195</f>
        <v>13726669.777777776</v>
      </c>
      <c r="L18" s="108">
        <f>'Tower B'!M196</f>
        <v>23527916.888888888</v>
      </c>
      <c r="M18" s="125"/>
      <c r="N18" s="108">
        <f>'Tower B'!M197</f>
        <v>23556207.555555556</v>
      </c>
      <c r="O18" s="125"/>
      <c r="P18" s="108">
        <f>'Tower B'!M198</f>
        <v>22847216.462626263</v>
      </c>
      <c r="Q18" s="108">
        <f>'Tower B'!M199</f>
        <v>21655326</v>
      </c>
      <c r="R18" s="108">
        <f>'Tower B'!M200</f>
        <v>10171482.02020202</v>
      </c>
      <c r="S18" s="85">
        <f>'Tower B'!M201</f>
        <v>23414113.333333332</v>
      </c>
      <c r="T18" s="125"/>
      <c r="U18" s="85">
        <f>'Tower B'!M202</f>
        <v>7618407.555555555</v>
      </c>
      <c r="Y18" s="4"/>
      <c r="Z18" s="145"/>
      <c r="AA18" s="108">
        <f>'Tower B'!M312</f>
        <v>53674715</v>
      </c>
      <c r="AB18" s="120"/>
      <c r="AC18" s="117"/>
      <c r="AD18" s="117"/>
      <c r="AE18" s="117"/>
      <c r="AF18" s="117"/>
      <c r="AG18" s="117"/>
      <c r="AH18" s="117"/>
      <c r="AI18" s="117"/>
      <c r="AJ18" s="117"/>
      <c r="AK18" s="117"/>
    </row>
    <row r="19" spans="1:37" ht="21.6" thickTop="1" thickBot="1">
      <c r="A19" s="9"/>
      <c r="B19" s="4"/>
      <c r="C19" s="11" t="str">
        <f>'Tower A'!I68</f>
        <v>Sold</v>
      </c>
      <c r="D19" s="11" t="str">
        <f>'Tower A'!I69</f>
        <v>-</v>
      </c>
      <c r="E19" s="120"/>
      <c r="F19" s="117"/>
      <c r="G19" s="10"/>
      <c r="H19" s="10"/>
      <c r="I19" s="4"/>
      <c r="J19" s="11" t="str">
        <f>'Tower B'!I194</f>
        <v>FQ</v>
      </c>
      <c r="K19" s="11" t="str">
        <f>'Tower B'!I195</f>
        <v>FQ</v>
      </c>
      <c r="L19" s="11" t="str">
        <f>'Tower B'!I196</f>
        <v>-</v>
      </c>
      <c r="M19" s="125"/>
      <c r="N19" s="11" t="str">
        <f>'Tower B'!I197</f>
        <v>-</v>
      </c>
      <c r="O19" s="125"/>
      <c r="P19" s="11" t="str">
        <f>'Tower B'!I198</f>
        <v>lock</v>
      </c>
      <c r="Q19" s="11" t="str">
        <f>'Tower B'!I199</f>
        <v>sold</v>
      </c>
      <c r="R19" s="11" t="str">
        <f>'Tower B'!I200</f>
        <v>Sold</v>
      </c>
      <c r="S19" s="11" t="str">
        <f>'Tower B'!I201</f>
        <v>-</v>
      </c>
      <c r="T19" s="125"/>
      <c r="U19" s="11" t="str">
        <f>'Tower B'!I202</f>
        <v>FQ</v>
      </c>
      <c r="Y19" s="4"/>
      <c r="Z19" s="145"/>
      <c r="AA19" s="11" t="str">
        <f>'Tower B'!I312</f>
        <v>Sold</v>
      </c>
      <c r="AB19" s="120"/>
      <c r="AC19" s="117"/>
      <c r="AD19" s="117"/>
      <c r="AE19" s="117"/>
      <c r="AF19" s="117"/>
      <c r="AG19" s="117"/>
      <c r="AH19" s="117"/>
      <c r="AI19" s="117"/>
      <c r="AJ19" s="117"/>
      <c r="AK19" s="117"/>
    </row>
    <row r="20" spans="1:37" ht="21" thickTop="1">
      <c r="A20" s="9"/>
      <c r="B20" s="4" t="s">
        <v>608</v>
      </c>
      <c r="C20" s="79" t="s">
        <v>190</v>
      </c>
      <c r="D20" s="79" t="s">
        <v>191</v>
      </c>
      <c r="E20" s="118"/>
      <c r="F20" s="134"/>
      <c r="G20" s="10"/>
      <c r="H20" s="10"/>
      <c r="I20" s="4" t="s">
        <v>608</v>
      </c>
      <c r="J20" s="83" t="s">
        <v>461</v>
      </c>
      <c r="K20" s="83" t="s">
        <v>462</v>
      </c>
      <c r="L20" s="83" t="s">
        <v>463</v>
      </c>
      <c r="M20" s="137"/>
      <c r="N20" s="83" t="s">
        <v>464</v>
      </c>
      <c r="O20" s="137"/>
      <c r="P20" s="137"/>
      <c r="Q20" s="137"/>
      <c r="R20" s="83" t="s">
        <v>465</v>
      </c>
      <c r="S20" s="83" t="s">
        <v>466</v>
      </c>
      <c r="T20" s="137"/>
      <c r="U20" s="83" t="s">
        <v>467</v>
      </c>
      <c r="Y20" s="4" t="s">
        <v>676</v>
      </c>
      <c r="Z20" s="144"/>
      <c r="AA20" s="79" t="s">
        <v>585</v>
      </c>
      <c r="AB20" s="118"/>
      <c r="AC20" s="134"/>
      <c r="AD20" s="134"/>
      <c r="AE20" s="134"/>
      <c r="AF20" s="134"/>
      <c r="AG20" s="134"/>
      <c r="AH20" s="134"/>
      <c r="AI20" s="134"/>
      <c r="AJ20" s="134"/>
      <c r="AK20" s="134"/>
    </row>
    <row r="21" spans="1:37">
      <c r="A21" s="9"/>
      <c r="B21" s="15"/>
      <c r="C21" s="80">
        <v>78.39</v>
      </c>
      <c r="D21" s="79">
        <v>76.14</v>
      </c>
      <c r="E21" s="141"/>
      <c r="F21" s="134"/>
      <c r="G21" s="10"/>
      <c r="H21" s="10"/>
      <c r="I21" s="15"/>
      <c r="J21" s="83">
        <v>57.830000000000005</v>
      </c>
      <c r="K21" s="83">
        <v>55.46</v>
      </c>
      <c r="L21" s="83">
        <v>94.14</v>
      </c>
      <c r="M21" s="128"/>
      <c r="N21" s="83">
        <v>94.26</v>
      </c>
      <c r="O21" s="128"/>
      <c r="P21" s="128"/>
      <c r="Q21" s="128"/>
      <c r="R21" s="107">
        <v>46.04</v>
      </c>
      <c r="S21" s="83">
        <v>93.9</v>
      </c>
      <c r="T21" s="128"/>
      <c r="U21" s="83">
        <v>30.26</v>
      </c>
      <c r="Y21" s="15"/>
      <c r="Z21" s="146"/>
      <c r="AA21" s="83">
        <v>182.86</v>
      </c>
      <c r="AB21" s="141"/>
      <c r="AC21" s="135"/>
      <c r="AD21" s="135"/>
      <c r="AE21" s="135"/>
      <c r="AF21" s="135"/>
      <c r="AG21" s="135"/>
      <c r="AH21" s="135"/>
      <c r="AI21" s="135"/>
      <c r="AJ21" s="135"/>
      <c r="AK21" s="135"/>
    </row>
    <row r="22" spans="1:37">
      <c r="A22" s="9"/>
      <c r="B22" s="4"/>
      <c r="C22" s="85">
        <f>'Tower A'!M66</f>
        <v>20463931.473604381</v>
      </c>
      <c r="D22" s="85">
        <f>'Tower A'!M67</f>
        <v>18663684.334091734</v>
      </c>
      <c r="E22" s="119"/>
      <c r="F22" s="136"/>
      <c r="G22" s="10"/>
      <c r="H22" s="10"/>
      <c r="I22" s="4"/>
      <c r="J22" s="85">
        <f>'Tower B'!M187</f>
        <v>15004753</v>
      </c>
      <c r="K22" s="85">
        <f>'Tower B'!M188</f>
        <v>14615262.222222222</v>
      </c>
      <c r="L22" s="85">
        <f>'Tower B'!M189</f>
        <v>23312440.888888888</v>
      </c>
      <c r="M22" s="126"/>
      <c r="N22" s="85">
        <f>'Tower B'!M190</f>
        <v>23340456.888888892</v>
      </c>
      <c r="O22" s="126"/>
      <c r="P22" s="126"/>
      <c r="Q22" s="126"/>
      <c r="R22" s="85">
        <f>'Tower B'!M191</f>
        <v>10992084.84848485</v>
      </c>
      <c r="S22" s="85">
        <f>'Tower B'!M192</f>
        <v>23199186.666666668</v>
      </c>
      <c r="T22" s="126"/>
      <c r="U22" s="85">
        <f>'Tower B'!M193</f>
        <v>8103240.0000000009</v>
      </c>
      <c r="Y22" s="4"/>
      <c r="Z22" s="147"/>
      <c r="AA22" s="85">
        <f>'Tower B'!M311</f>
        <v>52437939</v>
      </c>
      <c r="AB22" s="119"/>
      <c r="AC22" s="136"/>
      <c r="AD22" s="136"/>
      <c r="AE22" s="136"/>
      <c r="AF22" s="136"/>
      <c r="AG22" s="136"/>
      <c r="AH22" s="136"/>
      <c r="AI22" s="136"/>
      <c r="AJ22" s="136"/>
      <c r="AK22" s="136"/>
    </row>
    <row r="23" spans="1:37" ht="21" thickBot="1">
      <c r="A23" s="9"/>
      <c r="B23" s="4"/>
      <c r="C23" s="11" t="str">
        <f>'Tower A'!I66</f>
        <v>lock</v>
      </c>
      <c r="D23" s="11" t="str">
        <f>'Tower A'!I67</f>
        <v>lock</v>
      </c>
      <c r="E23" s="120"/>
      <c r="F23" s="117"/>
      <c r="G23" s="10"/>
      <c r="H23" s="10"/>
      <c r="I23" s="4"/>
      <c r="J23" s="11" t="str">
        <f>'Tower B'!I187</f>
        <v>-</v>
      </c>
      <c r="K23" s="11" t="str">
        <f>'Tower B'!I188</f>
        <v>FQ</v>
      </c>
      <c r="L23" s="11" t="str">
        <f>'Tower B'!I189</f>
        <v>-</v>
      </c>
      <c r="M23" s="125"/>
      <c r="N23" s="11" t="str">
        <f>'Tower B'!I190</f>
        <v>-</v>
      </c>
      <c r="O23" s="125"/>
      <c r="P23" s="125"/>
      <c r="Q23" s="125"/>
      <c r="R23" s="11" t="str">
        <f>'Tower B'!I191</f>
        <v>FQ</v>
      </c>
      <c r="S23" s="11" t="str">
        <f>'Tower B'!I192</f>
        <v>-</v>
      </c>
      <c r="T23" s="125"/>
      <c r="U23" s="11" t="str">
        <f>'Tower B'!I193</f>
        <v>FQ</v>
      </c>
      <c r="Y23" s="4"/>
      <c r="Z23" s="145"/>
      <c r="AA23" s="11" t="str">
        <f>'Tower B'!I311</f>
        <v>sold</v>
      </c>
      <c r="AB23" s="120"/>
      <c r="AC23" s="117"/>
      <c r="AD23" s="117"/>
      <c r="AE23" s="117"/>
      <c r="AF23" s="117"/>
      <c r="AG23" s="117"/>
      <c r="AH23" s="117"/>
      <c r="AI23" s="117"/>
      <c r="AJ23" s="117"/>
      <c r="AK23" s="117"/>
    </row>
    <row r="24" spans="1:37" ht="21" thickTop="1">
      <c r="A24" s="9"/>
      <c r="B24" s="4" t="s">
        <v>607</v>
      </c>
      <c r="C24" s="79" t="s">
        <v>188</v>
      </c>
      <c r="D24" s="79" t="s">
        <v>189</v>
      </c>
      <c r="E24" s="118"/>
      <c r="F24" s="134"/>
      <c r="G24" s="10"/>
      <c r="H24" s="10"/>
      <c r="I24" s="4" t="s">
        <v>607</v>
      </c>
      <c r="J24" s="83" t="s">
        <v>452</v>
      </c>
      <c r="K24" s="83" t="s">
        <v>453</v>
      </c>
      <c r="L24" s="83" t="s">
        <v>454</v>
      </c>
      <c r="M24" s="122"/>
      <c r="N24" s="83" t="s">
        <v>455</v>
      </c>
      <c r="O24" s="122"/>
      <c r="P24" s="83" t="s">
        <v>456</v>
      </c>
      <c r="Q24" s="83" t="s">
        <v>457</v>
      </c>
      <c r="R24" s="83" t="s">
        <v>458</v>
      </c>
      <c r="S24" s="79" t="s">
        <v>459</v>
      </c>
      <c r="T24" s="122"/>
      <c r="U24" s="79" t="s">
        <v>460</v>
      </c>
      <c r="Y24" s="4" t="s">
        <v>675</v>
      </c>
      <c r="Z24" s="144"/>
      <c r="AA24" s="83" t="s">
        <v>584</v>
      </c>
      <c r="AB24" s="118"/>
      <c r="AC24" s="134"/>
      <c r="AD24" s="134"/>
      <c r="AE24" s="134"/>
      <c r="AF24" s="134"/>
      <c r="AG24" s="134"/>
      <c r="AH24" s="134"/>
      <c r="AI24" s="134"/>
      <c r="AJ24" s="134"/>
      <c r="AK24" s="134"/>
    </row>
    <row r="25" spans="1:37">
      <c r="A25" s="9"/>
      <c r="B25" s="15"/>
      <c r="C25" s="80">
        <v>78.39</v>
      </c>
      <c r="D25" s="80">
        <v>76.14</v>
      </c>
      <c r="E25" s="141"/>
      <c r="F25" s="134"/>
      <c r="G25" s="10"/>
      <c r="H25" s="10"/>
      <c r="I25" s="15"/>
      <c r="J25" s="83">
        <v>57.830000000000005</v>
      </c>
      <c r="K25" s="107">
        <v>55.46</v>
      </c>
      <c r="L25" s="83">
        <v>94.14</v>
      </c>
      <c r="M25" s="122"/>
      <c r="N25" s="83">
        <v>94.26</v>
      </c>
      <c r="O25" s="122"/>
      <c r="P25" s="83">
        <v>84.63</v>
      </c>
      <c r="Q25" s="83">
        <v>84.63</v>
      </c>
      <c r="R25" s="83">
        <v>46.04</v>
      </c>
      <c r="S25" s="80">
        <v>93.9</v>
      </c>
      <c r="T25" s="128"/>
      <c r="U25" s="80">
        <v>30.26</v>
      </c>
      <c r="Y25" s="15"/>
      <c r="Z25" s="144"/>
      <c r="AA25" s="83">
        <v>56.85</v>
      </c>
      <c r="AB25" s="118"/>
      <c r="AC25" s="134"/>
      <c r="AD25" s="134"/>
      <c r="AE25" s="134"/>
      <c r="AF25" s="134"/>
      <c r="AG25" s="134"/>
      <c r="AH25" s="134"/>
      <c r="AI25" s="134"/>
      <c r="AJ25" s="134"/>
      <c r="AK25" s="134"/>
    </row>
    <row r="26" spans="1:37">
      <c r="A26" s="9"/>
      <c r="B26" s="4"/>
      <c r="C26" s="85">
        <f>'Tower A'!M64</f>
        <v>19275913</v>
      </c>
      <c r="D26" s="85">
        <f>'Tower A'!M65</f>
        <v>18602094.666666701</v>
      </c>
      <c r="E26" s="119"/>
      <c r="F26" s="136"/>
      <c r="G26" s="10"/>
      <c r="H26" s="10"/>
      <c r="I26" s="4"/>
      <c r="J26" s="85">
        <f>'Tower B'!M178</f>
        <v>14799279.032547694</v>
      </c>
      <c r="K26" s="85">
        <f>'Tower B'!M179</f>
        <v>14271475.102132428</v>
      </c>
      <c r="L26" s="85">
        <f>'Tower B'!M180</f>
        <v>20860877.171717171</v>
      </c>
      <c r="M26" s="126"/>
      <c r="N26" s="108">
        <f>'Tower B'!M181</f>
        <v>23124706.222222224</v>
      </c>
      <c r="O26" s="116"/>
      <c r="P26" s="85">
        <f>'Tower B'!M182</f>
        <v>22334230.106422342</v>
      </c>
      <c r="Q26" s="85">
        <f>'Tower B'!M183</f>
        <v>22279003.151250064</v>
      </c>
      <c r="R26" s="85">
        <f>'Tower B'!M184</f>
        <v>10977869.333333332</v>
      </c>
      <c r="S26" s="85">
        <f>'Tower B'!M185</f>
        <v>22984260</v>
      </c>
      <c r="T26" s="126"/>
      <c r="U26" s="85">
        <f>'Tower B'!M186</f>
        <v>8045470.7025813647</v>
      </c>
      <c r="Y26" s="4"/>
      <c r="Z26" s="147"/>
      <c r="AA26" s="85">
        <f>'Tower B'!M310</f>
        <v>17467266.666666664</v>
      </c>
      <c r="AB26" s="119"/>
      <c r="AC26" s="136"/>
      <c r="AD26" s="136"/>
      <c r="AE26" s="136"/>
      <c r="AF26" s="136"/>
      <c r="AG26" s="136"/>
      <c r="AH26" s="136"/>
      <c r="AI26" s="136"/>
      <c r="AJ26" s="136"/>
      <c r="AK26" s="136"/>
    </row>
    <row r="27" spans="1:37" ht="21" thickBot="1">
      <c r="A27" s="9"/>
      <c r="B27" s="4"/>
      <c r="C27" s="11" t="str">
        <f>'Tower A'!I64</f>
        <v>sold</v>
      </c>
      <c r="D27" s="11" t="str">
        <f>'Tower A'!I65</f>
        <v>-</v>
      </c>
      <c r="E27" s="142"/>
      <c r="F27" s="117"/>
      <c r="G27" s="10"/>
      <c r="H27" s="10"/>
      <c r="I27" s="4"/>
      <c r="J27" s="11" t="str">
        <f>'Tower B'!I178</f>
        <v>Sold</v>
      </c>
      <c r="K27" s="11" t="str">
        <f>'Tower B'!I179</f>
        <v>Sold</v>
      </c>
      <c r="L27" s="11" t="str">
        <f>'Tower B'!I180</f>
        <v>Sold</v>
      </c>
      <c r="M27" s="125"/>
      <c r="N27" s="11" t="str">
        <f>'Tower B'!I181</f>
        <v>-</v>
      </c>
      <c r="O27" s="125"/>
      <c r="P27" s="11" t="str">
        <f>'Tower B'!I182</f>
        <v>lock</v>
      </c>
      <c r="Q27" s="11" t="str">
        <f>'Tower B'!I183</f>
        <v>lock</v>
      </c>
      <c r="R27" s="11" t="str">
        <f>'Tower B'!I184</f>
        <v>Sold</v>
      </c>
      <c r="S27" s="11" t="str">
        <f>'Tower B'!I185</f>
        <v>-</v>
      </c>
      <c r="T27" s="125"/>
      <c r="U27" s="11" t="str">
        <f>'Tower B'!I186</f>
        <v>FQ</v>
      </c>
      <c r="Y27" s="4"/>
      <c r="Z27" s="145"/>
      <c r="AA27" s="11" t="str">
        <f>'Tower B'!I310</f>
        <v>Sold</v>
      </c>
      <c r="AB27" s="142"/>
      <c r="AC27" s="109"/>
      <c r="AD27" s="109"/>
      <c r="AE27" s="109"/>
      <c r="AF27" s="109"/>
      <c r="AG27" s="109"/>
      <c r="AH27" s="109"/>
      <c r="AI27" s="109"/>
      <c r="AJ27" s="109"/>
      <c r="AK27" s="117"/>
    </row>
    <row r="28" spans="1:37" ht="21" thickTop="1">
      <c r="A28" s="9"/>
      <c r="B28" s="4" t="s">
        <v>606</v>
      </c>
      <c r="C28" s="79" t="s">
        <v>185</v>
      </c>
      <c r="D28" s="79" t="s">
        <v>186</v>
      </c>
      <c r="E28" s="79" t="s">
        <v>187</v>
      </c>
      <c r="F28" s="118"/>
      <c r="G28" s="10"/>
      <c r="H28" s="10"/>
      <c r="I28" s="4" t="s">
        <v>606</v>
      </c>
      <c r="J28" s="90" t="s">
        <v>445</v>
      </c>
      <c r="K28" s="90" t="s">
        <v>446</v>
      </c>
      <c r="L28" s="90" t="s">
        <v>447</v>
      </c>
      <c r="M28" s="137"/>
      <c r="N28" s="90" t="s">
        <v>448</v>
      </c>
      <c r="O28" s="137"/>
      <c r="P28" s="137"/>
      <c r="Q28" s="137"/>
      <c r="R28" s="90" t="s">
        <v>449</v>
      </c>
      <c r="S28" s="90" t="s">
        <v>450</v>
      </c>
      <c r="T28" s="137"/>
      <c r="U28" s="83" t="s">
        <v>451</v>
      </c>
      <c r="Y28" s="4" t="s">
        <v>674</v>
      </c>
      <c r="Z28" s="144"/>
      <c r="AA28" s="83" t="s">
        <v>851</v>
      </c>
      <c r="AB28" s="137"/>
      <c r="AC28" s="137"/>
      <c r="AD28" s="122"/>
      <c r="AE28" s="122"/>
      <c r="AF28" s="122"/>
      <c r="AG28" s="122"/>
      <c r="AH28" s="122"/>
      <c r="AI28" s="122"/>
      <c r="AJ28" s="122"/>
      <c r="AK28" s="118"/>
    </row>
    <row r="29" spans="1:37">
      <c r="A29" s="9"/>
      <c r="B29" s="15"/>
      <c r="C29" s="80">
        <v>35.9</v>
      </c>
      <c r="D29" s="80">
        <v>39.76</v>
      </c>
      <c r="E29" s="80">
        <v>76.14</v>
      </c>
      <c r="F29" s="118"/>
      <c r="G29" s="10"/>
      <c r="H29" s="10"/>
      <c r="I29" s="15"/>
      <c r="J29" s="83">
        <v>57.830000000000005</v>
      </c>
      <c r="K29" s="83">
        <v>55.46</v>
      </c>
      <c r="L29" s="83">
        <v>94.14</v>
      </c>
      <c r="M29" s="128"/>
      <c r="N29" s="83">
        <v>94.26</v>
      </c>
      <c r="O29" s="128"/>
      <c r="P29" s="128"/>
      <c r="Q29" s="128"/>
      <c r="R29" s="83">
        <v>46.04</v>
      </c>
      <c r="S29" s="83">
        <v>93.9</v>
      </c>
      <c r="T29" s="128"/>
      <c r="U29" s="83">
        <v>30.26</v>
      </c>
      <c r="Y29" s="15"/>
      <c r="Z29" s="146"/>
      <c r="AA29" s="83">
        <f>'Tower B'!E309</f>
        <v>197.6</v>
      </c>
      <c r="AB29" s="128"/>
      <c r="AC29" s="128"/>
      <c r="AD29" s="128"/>
      <c r="AE29" s="128"/>
      <c r="AF29" s="128"/>
      <c r="AG29" s="128"/>
      <c r="AH29" s="128"/>
      <c r="AI29" s="128"/>
      <c r="AJ29" s="128"/>
      <c r="AK29" s="141"/>
    </row>
    <row r="30" spans="1:37">
      <c r="A30" s="9"/>
      <c r="B30" s="4"/>
      <c r="C30" s="85">
        <f>'Tower A'!M61</f>
        <v>9055223</v>
      </c>
      <c r="D30" s="85">
        <f>'Tower A'!M62</f>
        <v>8805473</v>
      </c>
      <c r="E30" s="85">
        <f>'Tower A'!M63</f>
        <v>18340680.666666701</v>
      </c>
      <c r="F30" s="119"/>
      <c r="G30" s="10"/>
      <c r="H30" s="10"/>
      <c r="I30" s="4"/>
      <c r="J30" s="85">
        <f>'Tower B'!M171</f>
        <v>13550018.585858587</v>
      </c>
      <c r="K30" s="85">
        <f>'Tower B'!M172</f>
        <v>14361378.666666666</v>
      </c>
      <c r="L30" s="85">
        <f>'Tower B'!M173</f>
        <v>22881488.888888892</v>
      </c>
      <c r="M30" s="126"/>
      <c r="N30" s="85">
        <f>'Tower B'!M174</f>
        <v>22908955.555555552</v>
      </c>
      <c r="O30" s="126"/>
      <c r="P30" s="126"/>
      <c r="Q30" s="126"/>
      <c r="R30" s="85">
        <f>'Tower B'!M175</f>
        <v>10800484.04040404</v>
      </c>
      <c r="S30" s="85">
        <f>'Tower B'!M176</f>
        <v>22769333.333333332</v>
      </c>
      <c r="T30" s="126"/>
      <c r="U30" s="85">
        <f>'Tower B'!M177</f>
        <v>7964716.444444445</v>
      </c>
      <c r="Y30" s="4"/>
      <c r="Z30" s="147"/>
      <c r="AA30" s="85">
        <f>'Tower B'!M309</f>
        <v>58697475</v>
      </c>
      <c r="AB30" s="126"/>
      <c r="AC30" s="126"/>
      <c r="AD30" s="126"/>
      <c r="AE30" s="126"/>
      <c r="AF30" s="126"/>
      <c r="AG30" s="126"/>
      <c r="AH30" s="126"/>
      <c r="AI30" s="126"/>
      <c r="AJ30" s="126"/>
      <c r="AK30" s="119"/>
    </row>
    <row r="31" spans="1:37" ht="21" thickBot="1">
      <c r="A31" s="9"/>
      <c r="B31" s="4"/>
      <c r="C31" s="11" t="str">
        <f>'Tower A'!I61</f>
        <v>Thai D</v>
      </c>
      <c r="D31" s="11" t="str">
        <f>'Tower A'!I62</f>
        <v>Sold</v>
      </c>
      <c r="E31" s="11" t="str">
        <f>'Tower A'!I63</f>
        <v>-</v>
      </c>
      <c r="F31" s="120"/>
      <c r="G31" s="10"/>
      <c r="H31" s="10"/>
      <c r="I31" s="4"/>
      <c r="J31" s="11" t="str">
        <f>'Tower B'!I171</f>
        <v>FQ</v>
      </c>
      <c r="K31" s="11" t="str">
        <f>'Tower B'!I172</f>
        <v>FQ</v>
      </c>
      <c r="L31" s="11" t="str">
        <f>'Tower B'!I173</f>
        <v>-</v>
      </c>
      <c r="M31" s="125"/>
      <c r="N31" s="11" t="str">
        <f>'Tower B'!I174</f>
        <v>-</v>
      </c>
      <c r="O31" s="125"/>
      <c r="P31" s="125"/>
      <c r="Q31" s="125"/>
      <c r="R31" s="11" t="str">
        <f>'Tower B'!I175</f>
        <v>FQ</v>
      </c>
      <c r="S31" s="11" t="str">
        <f>'Tower B'!I176</f>
        <v>-</v>
      </c>
      <c r="T31" s="125"/>
      <c r="U31" s="11" t="str">
        <f>'Tower B'!I177</f>
        <v>FQ</v>
      </c>
      <c r="Y31" s="4"/>
      <c r="Z31" s="148"/>
      <c r="AA31" s="11" t="str">
        <f>'Tower B'!I309</f>
        <v>Sold</v>
      </c>
      <c r="AB31" s="125"/>
      <c r="AC31" s="125"/>
      <c r="AD31" s="125"/>
      <c r="AE31" s="125"/>
      <c r="AF31" s="125"/>
      <c r="AG31" s="125"/>
      <c r="AH31" s="125"/>
      <c r="AI31" s="125"/>
      <c r="AJ31" s="125"/>
      <c r="AK31" s="120"/>
    </row>
    <row r="32" spans="1:37" ht="21" thickTop="1">
      <c r="A32" s="9"/>
      <c r="B32" s="4" t="s">
        <v>605</v>
      </c>
      <c r="C32" s="79" t="s">
        <v>182</v>
      </c>
      <c r="D32" s="79" t="s">
        <v>183</v>
      </c>
      <c r="E32" s="79" t="s">
        <v>184</v>
      </c>
      <c r="F32" s="118"/>
      <c r="G32" s="10"/>
      <c r="H32" s="10"/>
      <c r="I32" s="4" t="s">
        <v>605</v>
      </c>
      <c r="J32" s="83" t="s">
        <v>436</v>
      </c>
      <c r="K32" s="83" t="s">
        <v>437</v>
      </c>
      <c r="L32" s="83" t="s">
        <v>438</v>
      </c>
      <c r="M32" s="122"/>
      <c r="N32" s="83" t="s">
        <v>439</v>
      </c>
      <c r="O32" s="127"/>
      <c r="P32" s="83" t="s">
        <v>440</v>
      </c>
      <c r="Q32" s="83" t="s">
        <v>441</v>
      </c>
      <c r="R32" s="83" t="s">
        <v>442</v>
      </c>
      <c r="S32" s="79" t="s">
        <v>443</v>
      </c>
      <c r="T32" s="122"/>
      <c r="U32" s="79" t="s">
        <v>444</v>
      </c>
      <c r="Y32" s="4" t="s">
        <v>673</v>
      </c>
      <c r="Z32" s="83" t="s">
        <v>580</v>
      </c>
      <c r="AA32" s="83" t="s">
        <v>581</v>
      </c>
      <c r="AB32" s="83" t="s">
        <v>582</v>
      </c>
      <c r="AC32" s="122"/>
      <c r="AD32" s="122"/>
      <c r="AE32" s="122"/>
      <c r="AF32" s="122"/>
      <c r="AG32" s="122"/>
      <c r="AH32" s="122"/>
      <c r="AI32" s="122"/>
      <c r="AJ32" s="122"/>
      <c r="AK32" s="118"/>
    </row>
    <row r="33" spans="1:37">
      <c r="A33" s="9"/>
      <c r="B33" s="15"/>
      <c r="C33" s="80">
        <v>35.9</v>
      </c>
      <c r="D33" s="80">
        <v>39.76</v>
      </c>
      <c r="E33" s="80">
        <v>76.14</v>
      </c>
      <c r="F33" s="118"/>
      <c r="G33" s="10"/>
      <c r="H33" s="10"/>
      <c r="I33" s="15"/>
      <c r="J33" s="83">
        <v>57.830000000000005</v>
      </c>
      <c r="K33" s="83">
        <v>55.46</v>
      </c>
      <c r="L33" s="83">
        <v>94.14</v>
      </c>
      <c r="M33" s="122"/>
      <c r="N33" s="83">
        <v>94.26</v>
      </c>
      <c r="O33" s="122"/>
      <c r="P33" s="83">
        <v>84.63</v>
      </c>
      <c r="Q33" s="83">
        <v>84.63</v>
      </c>
      <c r="R33" s="83">
        <v>46.04</v>
      </c>
      <c r="S33" s="81">
        <v>93.9</v>
      </c>
      <c r="T33" s="128"/>
      <c r="U33" s="81">
        <v>30.26</v>
      </c>
      <c r="Y33" s="15"/>
      <c r="Z33" s="83">
        <v>58.290000000000006</v>
      </c>
      <c r="AA33" s="83">
        <v>56.260000000000005</v>
      </c>
      <c r="AB33" s="83">
        <v>47.42</v>
      </c>
      <c r="AC33" s="122"/>
      <c r="AD33" s="122"/>
      <c r="AE33" s="122"/>
      <c r="AF33" s="122"/>
      <c r="AG33" s="122"/>
      <c r="AH33" s="122"/>
      <c r="AI33" s="122"/>
      <c r="AJ33" s="122"/>
      <c r="AK33" s="118"/>
    </row>
    <row r="34" spans="1:37">
      <c r="A34" s="9"/>
      <c r="B34" s="4"/>
      <c r="C34" s="85">
        <f>'Tower A'!M58</f>
        <v>8867888.504193183</v>
      </c>
      <c r="D34" s="85">
        <f>'Tower A'!M59</f>
        <v>9733513.4764401354</v>
      </c>
      <c r="E34" s="85">
        <f>'Tower A'!M60</f>
        <v>17945224.545784287</v>
      </c>
      <c r="F34" s="119"/>
      <c r="G34" s="10"/>
      <c r="H34" s="10"/>
      <c r="I34" s="4"/>
      <c r="J34" s="85">
        <f>'Tower B'!M162</f>
        <v>13429685.454545457</v>
      </c>
      <c r="K34" s="85">
        <f>'Tower B'!M163</f>
        <v>14234436.88888889</v>
      </c>
      <c r="L34" s="85">
        <f>'Tower B'!M164</f>
        <v>22666012.888888888</v>
      </c>
      <c r="M34" s="126"/>
      <c r="N34" s="108">
        <f>'Tower B'!M165</f>
        <v>20493823</v>
      </c>
      <c r="O34" s="116"/>
      <c r="P34" s="85">
        <f>'Tower B'!M166</f>
        <v>21960321.529123936</v>
      </c>
      <c r="Q34" s="85">
        <f>'Tower B'!M167</f>
        <v>19132264.848484848</v>
      </c>
      <c r="R34" s="85">
        <f>'Tower B'!M168</f>
        <v>11408400</v>
      </c>
      <c r="S34" s="85">
        <f>'Tower B'!M169</f>
        <v>22554406.666666664</v>
      </c>
      <c r="T34" s="126"/>
      <c r="U34" s="85">
        <f>'Tower B'!M170</f>
        <v>7895454.666666667</v>
      </c>
      <c r="Y34" s="4"/>
      <c r="Z34" s="85">
        <f>'Tower B'!M306</f>
        <v>15929199.191919195</v>
      </c>
      <c r="AA34" s="85">
        <f>'Tower B'!M307</f>
        <v>15440542.222222224</v>
      </c>
      <c r="AB34" s="85">
        <f>'Tower B'!M308</f>
        <v>12986066.262626262</v>
      </c>
      <c r="AC34" s="126"/>
      <c r="AD34" s="126"/>
      <c r="AE34" s="126"/>
      <c r="AF34" s="126"/>
      <c r="AG34" s="126"/>
      <c r="AH34" s="126"/>
      <c r="AI34" s="126"/>
      <c r="AJ34" s="126"/>
      <c r="AK34" s="119"/>
    </row>
    <row r="35" spans="1:37" ht="21" thickBot="1">
      <c r="A35" s="9"/>
      <c r="B35" s="4"/>
      <c r="C35" s="11" t="str">
        <f>'Tower A'!I58</f>
        <v>Thai D</v>
      </c>
      <c r="D35" s="11" t="str">
        <f>'Tower A'!I59</f>
        <v>sold</v>
      </c>
      <c r="E35" s="11" t="str">
        <f>'Tower A'!I60</f>
        <v>Thai D</v>
      </c>
      <c r="F35" s="120"/>
      <c r="G35" s="10"/>
      <c r="H35" s="10"/>
      <c r="I35" s="4"/>
      <c r="J35" s="11" t="str">
        <f>'Tower B'!I162</f>
        <v>FQ</v>
      </c>
      <c r="K35" s="11" t="str">
        <f>'Tower B'!I163</f>
        <v>FQ</v>
      </c>
      <c r="L35" s="11" t="str">
        <f>'Tower B'!I164</f>
        <v>FQ</v>
      </c>
      <c r="M35" s="125"/>
      <c r="N35" s="11" t="str">
        <f>'Tower B'!I165</f>
        <v>Sold</v>
      </c>
      <c r="O35" s="125"/>
      <c r="P35" s="11" t="str">
        <f>'Tower B'!I166</f>
        <v>lock</v>
      </c>
      <c r="Q35" s="11" t="str">
        <f>'Tower B'!I167</f>
        <v>sold</v>
      </c>
      <c r="R35" s="11" t="str">
        <f>'Tower B'!I168</f>
        <v>FQ</v>
      </c>
      <c r="S35" s="11" t="str">
        <f>'Tower B'!I169</f>
        <v>FQ</v>
      </c>
      <c r="T35" s="125"/>
      <c r="U35" s="11" t="str">
        <f>'Tower B'!I170</f>
        <v>FQ</v>
      </c>
      <c r="Y35" s="4"/>
      <c r="Z35" s="11" t="str">
        <f>'Tower B'!I306</f>
        <v>Sold</v>
      </c>
      <c r="AA35" s="11" t="str">
        <f>'Tower B'!I307</f>
        <v>Sold</v>
      </c>
      <c r="AB35" s="11" t="str">
        <f>'Tower B'!I308</f>
        <v>Sold</v>
      </c>
      <c r="AC35" s="125"/>
      <c r="AD35" s="125"/>
      <c r="AE35" s="125"/>
      <c r="AF35" s="125"/>
      <c r="AG35" s="125"/>
      <c r="AH35" s="125"/>
      <c r="AI35" s="125"/>
      <c r="AJ35" s="125"/>
      <c r="AK35" s="142"/>
    </row>
    <row r="36" spans="1:37" ht="21" thickTop="1">
      <c r="A36" s="9"/>
      <c r="B36" s="4" t="s">
        <v>604</v>
      </c>
      <c r="C36" s="79" t="s">
        <v>179</v>
      </c>
      <c r="D36" s="79" t="s">
        <v>180</v>
      </c>
      <c r="E36" s="79" t="s">
        <v>181</v>
      </c>
      <c r="F36" s="118"/>
      <c r="G36" s="10"/>
      <c r="H36" s="10"/>
      <c r="I36" s="4" t="s">
        <v>604</v>
      </c>
      <c r="J36" s="83" t="s">
        <v>429</v>
      </c>
      <c r="K36" s="83" t="s">
        <v>430</v>
      </c>
      <c r="L36" s="83" t="s">
        <v>431</v>
      </c>
      <c r="M36" s="137"/>
      <c r="N36" s="83" t="s">
        <v>432</v>
      </c>
      <c r="O36" s="137"/>
      <c r="P36" s="137"/>
      <c r="Q36" s="137"/>
      <c r="R36" s="83" t="s">
        <v>433</v>
      </c>
      <c r="S36" s="83" t="s">
        <v>434</v>
      </c>
      <c r="T36" s="137"/>
      <c r="U36" s="83" t="s">
        <v>435</v>
      </c>
      <c r="Y36" s="4" t="s">
        <v>672</v>
      </c>
      <c r="Z36" s="83" t="s">
        <v>574</v>
      </c>
      <c r="AA36" s="83" t="s">
        <v>575</v>
      </c>
      <c r="AB36" s="83" t="s">
        <v>576</v>
      </c>
      <c r="AC36" s="83" t="s">
        <v>577</v>
      </c>
      <c r="AD36" s="137"/>
      <c r="AE36" s="137"/>
      <c r="AF36" s="122"/>
      <c r="AG36" s="122"/>
      <c r="AH36" s="122"/>
      <c r="AI36" s="122"/>
      <c r="AJ36" s="83" t="s">
        <v>578</v>
      </c>
      <c r="AK36" s="83" t="s">
        <v>579</v>
      </c>
    </row>
    <row r="37" spans="1:37">
      <c r="A37" s="9"/>
      <c r="B37" s="15"/>
      <c r="C37" s="80">
        <v>35.9</v>
      </c>
      <c r="D37" s="80">
        <v>39.76</v>
      </c>
      <c r="E37" s="80">
        <v>76.14</v>
      </c>
      <c r="F37" s="118"/>
      <c r="G37" s="10"/>
      <c r="H37" s="10"/>
      <c r="I37" s="15"/>
      <c r="J37" s="83">
        <v>57.830000000000005</v>
      </c>
      <c r="K37" s="83">
        <v>55.46</v>
      </c>
      <c r="L37" s="83">
        <v>94.14</v>
      </c>
      <c r="M37" s="128"/>
      <c r="N37" s="80">
        <v>94.26</v>
      </c>
      <c r="O37" s="128"/>
      <c r="P37" s="128"/>
      <c r="Q37" s="128"/>
      <c r="R37" s="83">
        <v>46.04</v>
      </c>
      <c r="S37" s="107">
        <v>93.9</v>
      </c>
      <c r="T37" s="128"/>
      <c r="U37" s="83">
        <v>30.26</v>
      </c>
      <c r="Y37" s="15"/>
      <c r="Z37" s="107">
        <v>58.290000000000006</v>
      </c>
      <c r="AA37" s="107">
        <v>56.260000000000005</v>
      </c>
      <c r="AB37" s="107">
        <v>47.42</v>
      </c>
      <c r="AC37" s="107">
        <v>89.83</v>
      </c>
      <c r="AD37" s="128"/>
      <c r="AE37" s="128"/>
      <c r="AF37" s="128"/>
      <c r="AG37" s="128"/>
      <c r="AH37" s="128"/>
      <c r="AI37" s="128"/>
      <c r="AJ37" s="83">
        <v>89.64</v>
      </c>
      <c r="AK37" s="83">
        <v>30.26</v>
      </c>
    </row>
    <row r="38" spans="1:37">
      <c r="A38" s="9"/>
      <c r="B38" s="4"/>
      <c r="C38" s="85">
        <f>'Tower A'!M55</f>
        <v>8768255.0642441828</v>
      </c>
      <c r="D38" s="85">
        <f>'Tower A'!M56</f>
        <v>9623167.3602180667</v>
      </c>
      <c r="E38" s="85">
        <f>'Tower A'!M57</f>
        <v>17733912.843340915</v>
      </c>
      <c r="F38" s="119"/>
      <c r="G38" s="10"/>
      <c r="H38" s="10"/>
      <c r="I38" s="4"/>
      <c r="J38" s="85">
        <f>'Tower B'!M155</f>
        <v>13159352.323232325</v>
      </c>
      <c r="K38" s="85">
        <f>'Tower B'!M156</f>
        <v>14107495.111111112</v>
      </c>
      <c r="L38" s="85">
        <f>'Tower B'!M157</f>
        <v>23989793.315375999</v>
      </c>
      <c r="M38" s="126"/>
      <c r="N38" s="85">
        <f>'Tower B'!M158</f>
        <v>24018550.837261502</v>
      </c>
      <c r="O38" s="126"/>
      <c r="P38" s="126"/>
      <c r="Q38" s="126"/>
      <c r="R38" s="85">
        <f>'Tower B'!M159</f>
        <v>10608883.232323231</v>
      </c>
      <c r="S38" s="85">
        <f>'Tower B'!M160</f>
        <v>22339480</v>
      </c>
      <c r="T38" s="126"/>
      <c r="U38" s="85">
        <f>'Tower B'!M161</f>
        <v>7826192.888888889</v>
      </c>
      <c r="Y38" s="4"/>
      <c r="Z38" s="85">
        <f>'Tower B'!M300</f>
        <v>17538699.77777778</v>
      </c>
      <c r="AA38" s="85">
        <f>'Tower B'!M301</f>
        <v>17005823.555555556</v>
      </c>
      <c r="AB38" s="85">
        <f>'Tower B'!M302</f>
        <v>14326133.777777778</v>
      </c>
      <c r="AC38" s="85">
        <f>'Tower B'!M303</f>
        <v>27873138.444444444</v>
      </c>
      <c r="AD38" s="126"/>
      <c r="AE38" s="126"/>
      <c r="AF38" s="126"/>
      <c r="AG38" s="126"/>
      <c r="AH38" s="126"/>
      <c r="AI38" s="126"/>
      <c r="AJ38" s="85">
        <f>'Tower B'!M304</f>
        <v>27760685.333333336</v>
      </c>
      <c r="AK38" s="85">
        <f>'Tower B'!M305</f>
        <v>9280690.222222222</v>
      </c>
    </row>
    <row r="39" spans="1:37" ht="21" thickBot="1">
      <c r="A39" s="9"/>
      <c r="B39" s="4"/>
      <c r="C39" s="11" t="str">
        <f>'Tower A'!I55</f>
        <v>Sold</v>
      </c>
      <c r="D39" s="11" t="str">
        <f>'Tower A'!I56</f>
        <v>Sold</v>
      </c>
      <c r="E39" s="11" t="str">
        <f>'Tower A'!I57</f>
        <v>Sold</v>
      </c>
      <c r="F39" s="120"/>
      <c r="G39" s="10"/>
      <c r="H39" s="10"/>
      <c r="I39" s="4"/>
      <c r="J39" s="11" t="str">
        <f>'Tower B'!I155</f>
        <v>Sold</v>
      </c>
      <c r="K39" s="11" t="str">
        <f>'Tower B'!I156</f>
        <v>FQ</v>
      </c>
      <c r="L39" s="11" t="str">
        <f>'Tower B'!I157</f>
        <v>FQ</v>
      </c>
      <c r="M39" s="125"/>
      <c r="N39" s="11" t="str">
        <f>'Tower B'!I158</f>
        <v>FQ</v>
      </c>
      <c r="O39" s="125"/>
      <c r="P39" s="125"/>
      <c r="Q39" s="125"/>
      <c r="R39" s="11" t="str">
        <f>'Tower B'!I159</f>
        <v>FQ</v>
      </c>
      <c r="S39" s="11" t="str">
        <f>'Tower B'!I160</f>
        <v>FQ</v>
      </c>
      <c r="T39" s="125"/>
      <c r="U39" s="11" t="str">
        <f>'Tower B'!I161</f>
        <v>FQ</v>
      </c>
      <c r="Y39" s="4"/>
      <c r="Z39" s="11" t="str">
        <f>'Tower B'!I300</f>
        <v>-</v>
      </c>
      <c r="AA39" s="11" t="str">
        <f>'Tower B'!I301</f>
        <v>-</v>
      </c>
      <c r="AB39" s="11" t="str">
        <f>'Tower B'!I302</f>
        <v>FQ</v>
      </c>
      <c r="AC39" s="11" t="str">
        <f>'Tower B'!I303</f>
        <v>Sold</v>
      </c>
      <c r="AD39" s="125"/>
      <c r="AE39" s="125"/>
      <c r="AF39" s="125"/>
      <c r="AG39" s="125"/>
      <c r="AH39" s="125"/>
      <c r="AI39" s="125"/>
      <c r="AJ39" s="11" t="str">
        <f>'Tower B'!I304</f>
        <v>Sold</v>
      </c>
      <c r="AK39" s="11" t="str">
        <f>'Tower B'!I305</f>
        <v>FQ</v>
      </c>
    </row>
    <row r="40" spans="1:37" ht="21" thickTop="1">
      <c r="A40" s="9"/>
      <c r="B40" s="4" t="s">
        <v>603</v>
      </c>
      <c r="C40" s="79" t="s">
        <v>176</v>
      </c>
      <c r="D40" s="79" t="s">
        <v>177</v>
      </c>
      <c r="E40" s="79" t="s">
        <v>178</v>
      </c>
      <c r="F40" s="120"/>
      <c r="G40" s="10"/>
      <c r="H40" s="10"/>
      <c r="I40" s="4" t="s">
        <v>603</v>
      </c>
      <c r="J40" s="83" t="s">
        <v>417</v>
      </c>
      <c r="K40" s="83" t="s">
        <v>418</v>
      </c>
      <c r="L40" s="83" t="s">
        <v>419</v>
      </c>
      <c r="M40" s="83" t="s">
        <v>420</v>
      </c>
      <c r="N40" s="83" t="s">
        <v>421</v>
      </c>
      <c r="O40" s="83" t="s">
        <v>422</v>
      </c>
      <c r="P40" s="83" t="s">
        <v>423</v>
      </c>
      <c r="Q40" s="83" t="s">
        <v>424</v>
      </c>
      <c r="R40" s="83" t="s">
        <v>425</v>
      </c>
      <c r="S40" s="83" t="s">
        <v>426</v>
      </c>
      <c r="T40" s="83" t="s">
        <v>427</v>
      </c>
      <c r="U40" s="83" t="s">
        <v>428</v>
      </c>
      <c r="Y40" s="4" t="s">
        <v>671</v>
      </c>
      <c r="Z40" s="83" t="s">
        <v>570</v>
      </c>
      <c r="AA40" s="83" t="s">
        <v>571</v>
      </c>
      <c r="AB40" s="83" t="s">
        <v>572</v>
      </c>
      <c r="AC40" s="137"/>
      <c r="AD40" s="122"/>
      <c r="AE40" s="122"/>
      <c r="AF40" s="122"/>
      <c r="AG40" s="122"/>
      <c r="AH40" s="122"/>
      <c r="AI40" s="122"/>
      <c r="AJ40" s="122"/>
      <c r="AK40" s="83" t="s">
        <v>573</v>
      </c>
    </row>
    <row r="41" spans="1:37">
      <c r="A41" s="9"/>
      <c r="B41" s="15"/>
      <c r="C41" s="80">
        <v>35.9</v>
      </c>
      <c r="D41" s="80">
        <v>39.76</v>
      </c>
      <c r="E41" s="80">
        <v>76.14</v>
      </c>
      <c r="F41" s="120"/>
      <c r="G41" s="10"/>
      <c r="H41" s="10"/>
      <c r="I41" s="15"/>
      <c r="J41" s="83">
        <v>57.830000000000005</v>
      </c>
      <c r="K41" s="83">
        <v>55.46</v>
      </c>
      <c r="L41" s="83">
        <v>46.82</v>
      </c>
      <c r="M41" s="83">
        <v>46.7</v>
      </c>
      <c r="N41" s="83">
        <v>47.02</v>
      </c>
      <c r="O41" s="107">
        <v>46.84</v>
      </c>
      <c r="P41" s="83">
        <v>84.63</v>
      </c>
      <c r="Q41" s="83">
        <v>84.63</v>
      </c>
      <c r="R41" s="83">
        <v>46.04</v>
      </c>
      <c r="S41" s="83">
        <v>46.09</v>
      </c>
      <c r="T41" s="83">
        <v>46.82</v>
      </c>
      <c r="U41" s="83">
        <v>30.26</v>
      </c>
      <c r="Y41" s="15"/>
      <c r="Z41" s="107">
        <v>58.290000000000006</v>
      </c>
      <c r="AA41" s="107">
        <v>56.260000000000005</v>
      </c>
      <c r="AB41" s="107">
        <v>47.42</v>
      </c>
      <c r="AC41" s="122"/>
      <c r="AD41" s="122"/>
      <c r="AE41" s="122"/>
      <c r="AF41" s="122"/>
      <c r="AG41" s="122"/>
      <c r="AH41" s="122"/>
      <c r="AI41" s="122"/>
      <c r="AJ41" s="122"/>
      <c r="AK41" s="107">
        <v>30.26</v>
      </c>
    </row>
    <row r="42" spans="1:37">
      <c r="A42" s="9"/>
      <c r="B42" s="4"/>
      <c r="C42" s="108">
        <f>'Tower A'!M52</f>
        <v>8753366</v>
      </c>
      <c r="D42" s="108">
        <f>'Tower A'!M53</f>
        <v>9605915</v>
      </c>
      <c r="E42" s="108">
        <f>'Tower A'!M54</f>
        <v>15942859.696969697</v>
      </c>
      <c r="F42" s="120"/>
      <c r="G42" s="10"/>
      <c r="H42" s="10"/>
      <c r="I42" s="4"/>
      <c r="J42" s="85">
        <f>'Tower B'!M143</f>
        <v>13039019.191919195</v>
      </c>
      <c r="K42" s="85">
        <f>'Tower B'!M144</f>
        <v>12573230</v>
      </c>
      <c r="L42" s="85">
        <f>'Tower B'!M145</f>
        <v>11794073.333333332</v>
      </c>
      <c r="M42" s="85">
        <f>'Tower B'!M146</f>
        <v>11765233.333333334</v>
      </c>
      <c r="N42" s="85">
        <f>'Tower B'!M147</f>
        <v>11842140</v>
      </c>
      <c r="O42" s="85">
        <f>'Tower B'!M148</f>
        <v>11798880</v>
      </c>
      <c r="P42" s="108">
        <f>'Tower B'!M149</f>
        <v>18682087.474747475</v>
      </c>
      <c r="Q42" s="108">
        <f>'Tower B'!M150</f>
        <v>21531185.996653248</v>
      </c>
      <c r="R42" s="85">
        <f>'Tower B'!M151</f>
        <v>11549391</v>
      </c>
      <c r="S42" s="85">
        <f>'Tower B'!M152</f>
        <v>11561407.777777776</v>
      </c>
      <c r="T42" s="85">
        <f>'Tower B'!M153</f>
        <v>11736851.111111112</v>
      </c>
      <c r="U42" s="85">
        <f>'Tower B'!M154</f>
        <v>7756931.111111111</v>
      </c>
      <c r="Y42" s="4"/>
      <c r="Z42" s="85">
        <f>'Tower B'!M296</f>
        <v>17405280.444444448</v>
      </c>
      <c r="AA42" s="85">
        <f>'Tower B'!M297</f>
        <v>16877050.666666672</v>
      </c>
      <c r="AB42" s="85">
        <f>'Tower B'!M298</f>
        <v>14217594.666666666</v>
      </c>
      <c r="AC42" s="126"/>
      <c r="AD42" s="126"/>
      <c r="AE42" s="126"/>
      <c r="AF42" s="126"/>
      <c r="AG42" s="126"/>
      <c r="AH42" s="126"/>
      <c r="AI42" s="126"/>
      <c r="AJ42" s="126"/>
      <c r="AK42" s="85">
        <f>'Tower B'!M299</f>
        <v>9211428.4444444459</v>
      </c>
    </row>
    <row r="43" spans="1:37" ht="21" thickBot="1">
      <c r="A43" s="9"/>
      <c r="B43" s="4"/>
      <c r="C43" s="11" t="str">
        <f>'Tower A'!I52</f>
        <v>Thai D</v>
      </c>
      <c r="D43" s="11" t="str">
        <f>'Tower A'!I53</f>
        <v>Thai D</v>
      </c>
      <c r="E43" s="11" t="str">
        <f>'Tower A'!I54</f>
        <v>Sold</v>
      </c>
      <c r="F43" s="120"/>
      <c r="G43" s="10"/>
      <c r="H43" s="10"/>
      <c r="I43" s="4"/>
      <c r="J43" s="11" t="str">
        <f>'Tower B'!I143</f>
        <v>Sold</v>
      </c>
      <c r="K43" s="11" t="str">
        <f>'Tower B'!I144</f>
        <v>Sold</v>
      </c>
      <c r="L43" s="11" t="str">
        <f>'Tower B'!I145</f>
        <v>FQ</v>
      </c>
      <c r="M43" s="11" t="str">
        <f>'Tower B'!I146</f>
        <v>FQ</v>
      </c>
      <c r="N43" s="11" t="str">
        <f>'Tower B'!I147</f>
        <v>FQ</v>
      </c>
      <c r="O43" s="11" t="str">
        <f>'Tower B'!I148</f>
        <v>FQ</v>
      </c>
      <c r="P43" s="11" t="str">
        <f>'Tower B'!I149</f>
        <v>Sold</v>
      </c>
      <c r="Q43" s="11" t="str">
        <f>'Tower B'!I150</f>
        <v>lock</v>
      </c>
      <c r="R43" s="11" t="str">
        <f>'Tower B'!I151</f>
        <v>FQ</v>
      </c>
      <c r="S43" s="11" t="str">
        <f>'Tower B'!I152</f>
        <v>FQ</v>
      </c>
      <c r="T43" s="11" t="str">
        <f>'Tower B'!I153</f>
        <v>FQ</v>
      </c>
      <c r="U43" s="11" t="str">
        <f>'Tower B'!I154</f>
        <v>FQ</v>
      </c>
      <c r="Y43" s="4"/>
      <c r="Z43" s="11" t="str">
        <f>'Tower B'!I296</f>
        <v>-</v>
      </c>
      <c r="AA43" s="11" t="str">
        <f>'Tower B'!I297</f>
        <v>-</v>
      </c>
      <c r="AB43" s="11" t="str">
        <f>'Tower B'!I298</f>
        <v>FQ</v>
      </c>
      <c r="AC43" s="125"/>
      <c r="AD43" s="125"/>
      <c r="AE43" s="125"/>
      <c r="AF43" s="125"/>
      <c r="AG43" s="125"/>
      <c r="AH43" s="125"/>
      <c r="AI43" s="125"/>
      <c r="AJ43" s="125"/>
      <c r="AK43" s="11" t="str">
        <f>'Tower B'!I299</f>
        <v>FQ</v>
      </c>
    </row>
    <row r="44" spans="1:37" ht="21" thickTop="1">
      <c r="A44" s="9"/>
      <c r="B44" s="4" t="s">
        <v>602</v>
      </c>
      <c r="C44" s="79" t="s">
        <v>173</v>
      </c>
      <c r="D44" s="79" t="s">
        <v>174</v>
      </c>
      <c r="E44" s="79" t="s">
        <v>175</v>
      </c>
      <c r="F44" s="120"/>
      <c r="G44" s="10"/>
      <c r="H44" s="10"/>
      <c r="I44" s="4" t="s">
        <v>602</v>
      </c>
      <c r="J44" s="83" t="s">
        <v>407</v>
      </c>
      <c r="K44" s="83" t="s">
        <v>408</v>
      </c>
      <c r="L44" s="83" t="s">
        <v>409</v>
      </c>
      <c r="M44" s="83" t="s">
        <v>410</v>
      </c>
      <c r="N44" s="83" t="s">
        <v>411</v>
      </c>
      <c r="O44" s="83" t="s">
        <v>412</v>
      </c>
      <c r="P44" s="137"/>
      <c r="Q44" s="137"/>
      <c r="R44" s="83" t="s">
        <v>413</v>
      </c>
      <c r="S44" s="83" t="s">
        <v>414</v>
      </c>
      <c r="T44" s="83" t="s">
        <v>415</v>
      </c>
      <c r="U44" s="83" t="s">
        <v>416</v>
      </c>
      <c r="Y44" s="4" t="s">
        <v>670</v>
      </c>
      <c r="Z44" s="83" t="s">
        <v>564</v>
      </c>
      <c r="AA44" s="83" t="s">
        <v>565</v>
      </c>
      <c r="AB44" s="83" t="s">
        <v>566</v>
      </c>
      <c r="AC44" s="83" t="s">
        <v>567</v>
      </c>
      <c r="AD44" s="137"/>
      <c r="AE44" s="137"/>
      <c r="AF44" s="122"/>
      <c r="AG44" s="122"/>
      <c r="AH44" s="122"/>
      <c r="AI44" s="122"/>
      <c r="AJ44" s="83" t="s">
        <v>568</v>
      </c>
      <c r="AK44" s="83" t="s">
        <v>569</v>
      </c>
    </row>
    <row r="45" spans="1:37">
      <c r="A45" s="9"/>
      <c r="B45" s="15"/>
      <c r="C45" s="80">
        <v>35.9</v>
      </c>
      <c r="D45" s="80">
        <v>39.76</v>
      </c>
      <c r="E45" s="80">
        <v>76.14</v>
      </c>
      <c r="F45" s="120"/>
      <c r="G45" s="10"/>
      <c r="H45" s="10"/>
      <c r="I45" s="15"/>
      <c r="J45" s="83">
        <v>57.830000000000005</v>
      </c>
      <c r="K45" s="83">
        <v>55.46</v>
      </c>
      <c r="L45" s="83">
        <v>46.82</v>
      </c>
      <c r="M45" s="83">
        <v>46.7</v>
      </c>
      <c r="N45" s="83">
        <v>47.02</v>
      </c>
      <c r="O45" s="83">
        <v>46.84</v>
      </c>
      <c r="P45" s="128"/>
      <c r="Q45" s="128"/>
      <c r="R45" s="83">
        <v>46.04</v>
      </c>
      <c r="S45" s="83">
        <v>46.09</v>
      </c>
      <c r="T45" s="83">
        <v>46.82</v>
      </c>
      <c r="U45" s="83">
        <v>30.26</v>
      </c>
      <c r="Y45" s="15"/>
      <c r="Z45" s="107">
        <v>58.290000000000006</v>
      </c>
      <c r="AA45" s="107">
        <v>56.260000000000005</v>
      </c>
      <c r="AB45" s="107">
        <v>47.42</v>
      </c>
      <c r="AC45" s="107">
        <v>138.94999999999999</v>
      </c>
      <c r="AD45" s="128"/>
      <c r="AE45" s="128"/>
      <c r="AF45" s="128"/>
      <c r="AG45" s="128"/>
      <c r="AH45" s="128"/>
      <c r="AI45" s="128"/>
      <c r="AJ45" s="107">
        <v>139.06</v>
      </c>
      <c r="AK45" s="107">
        <v>30.26</v>
      </c>
    </row>
    <row r="46" spans="1:37">
      <c r="A46" s="9"/>
      <c r="B46" s="4"/>
      <c r="C46" s="108">
        <f>'Tower A'!M49</f>
        <v>8652747</v>
      </c>
      <c r="D46" s="108">
        <f>'Tower A'!M50</f>
        <v>9494478</v>
      </c>
      <c r="E46" s="108">
        <f>'Tower A'!M51</f>
        <v>17631510.982350983</v>
      </c>
      <c r="F46" s="120"/>
      <c r="G46" s="10"/>
      <c r="H46" s="10"/>
      <c r="I46" s="4"/>
      <c r="J46" s="85">
        <f>'Tower B'!M133</f>
        <v>11956021.010101013</v>
      </c>
      <c r="K46" s="85">
        <f>'Tower B'!M134</f>
        <v>12688077.333333334</v>
      </c>
      <c r="L46" s="85">
        <f>'Tower B'!M135</f>
        <v>10829581.333333332</v>
      </c>
      <c r="M46" s="85">
        <f>'Tower B'!M136</f>
        <v>10803213.333333332</v>
      </c>
      <c r="N46" s="85">
        <f>'Tower B'!M137</f>
        <v>10873528</v>
      </c>
      <c r="O46" s="85">
        <f>'Tower B'!M138</f>
        <v>10833976</v>
      </c>
      <c r="P46" s="126"/>
      <c r="Q46" s="126"/>
      <c r="R46" s="85">
        <f>'Tower B'!M139</f>
        <v>10600967.111111112</v>
      </c>
      <c r="S46" s="85">
        <f>'Tower B'!M140</f>
        <v>10611953.777777776</v>
      </c>
      <c r="T46" s="85">
        <f>'Tower B'!M141</f>
        <v>10772359.111111112</v>
      </c>
      <c r="U46" s="85">
        <f>'Tower B'!M142</f>
        <v>7133575.1111111101</v>
      </c>
      <c r="Y46" s="4"/>
      <c r="Z46" s="85">
        <f>'Tower B'!M290</f>
        <v>17006081.856341191</v>
      </c>
      <c r="AA46" s="85">
        <f>'Tower B'!M291</f>
        <v>16489140.287317622</v>
      </c>
      <c r="AB46" s="85">
        <f>'Tower B'!M292</f>
        <v>13882543.806958465</v>
      </c>
      <c r="AC46" s="85">
        <f>'Tower B'!M293</f>
        <v>39780090.098790094</v>
      </c>
      <c r="AD46" s="126"/>
      <c r="AE46" s="126"/>
      <c r="AF46" s="126"/>
      <c r="AG46" s="126"/>
      <c r="AH46" s="126"/>
      <c r="AI46" s="126"/>
      <c r="AJ46" s="85">
        <f>'Tower B'!M294</f>
        <v>39755301.227661215</v>
      </c>
      <c r="AK46" s="85">
        <f>'Tower B'!M295</f>
        <v>8982249.6026935969</v>
      </c>
    </row>
    <row r="47" spans="1:37" ht="21" thickBot="1">
      <c r="A47" s="9"/>
      <c r="B47" s="4"/>
      <c r="C47" s="11" t="str">
        <f>'Tower A'!I49</f>
        <v>Thai D</v>
      </c>
      <c r="D47" s="11" t="str">
        <f>'Tower A'!I50</f>
        <v>Thai D</v>
      </c>
      <c r="E47" s="11" t="str">
        <f>'Tower A'!I51</f>
        <v>-</v>
      </c>
      <c r="F47" s="120"/>
      <c r="G47" s="10"/>
      <c r="H47" s="10"/>
      <c r="I47" s="4"/>
      <c r="J47" s="11" t="str">
        <f>'Tower B'!I133</f>
        <v>Sold</v>
      </c>
      <c r="K47" s="11" t="str">
        <f>'Tower B'!I134</f>
        <v>lock</v>
      </c>
      <c r="L47" s="11" t="str">
        <f>'Tower B'!I135</f>
        <v>FQ</v>
      </c>
      <c r="M47" s="11" t="str">
        <f>'Tower B'!I136</f>
        <v>FQ</v>
      </c>
      <c r="N47" s="11" t="str">
        <f>'Tower B'!I137</f>
        <v>FQ</v>
      </c>
      <c r="O47" s="11" t="str">
        <f>'Tower B'!I138</f>
        <v>FQ</v>
      </c>
      <c r="P47" s="125"/>
      <c r="Q47" s="125"/>
      <c r="R47" s="11" t="str">
        <f>'Tower B'!I139</f>
        <v>FQ</v>
      </c>
      <c r="S47" s="11" t="str">
        <f>'Tower B'!I140</f>
        <v>FQ</v>
      </c>
      <c r="T47" s="11" t="str">
        <f>'Tower B'!I141</f>
        <v>FQ</v>
      </c>
      <c r="U47" s="11" t="str">
        <f>'Tower B'!I142</f>
        <v>FQ</v>
      </c>
      <c r="Y47" s="4"/>
      <c r="Z47" s="11" t="str">
        <f>'Tower B'!I290</f>
        <v>Lock</v>
      </c>
      <c r="AA47" s="11" t="str">
        <f>'Tower B'!I291</f>
        <v>Lock</v>
      </c>
      <c r="AB47" s="11" t="str">
        <f>'Tower B'!I292</f>
        <v>Lock</v>
      </c>
      <c r="AC47" s="11" t="str">
        <f>'Tower B'!I293</f>
        <v>sold</v>
      </c>
      <c r="AD47" s="125"/>
      <c r="AE47" s="125"/>
      <c r="AF47" s="125"/>
      <c r="AG47" s="125"/>
      <c r="AH47" s="125"/>
      <c r="AI47" s="125"/>
      <c r="AJ47" s="11" t="str">
        <f>'Tower B'!I294</f>
        <v>sold</v>
      </c>
      <c r="AK47" s="11" t="str">
        <f>'Tower B'!I295</f>
        <v>Sold</v>
      </c>
    </row>
    <row r="48" spans="1:37" ht="21" thickTop="1">
      <c r="A48" s="9"/>
      <c r="B48" s="4" t="s">
        <v>601</v>
      </c>
      <c r="C48" s="79" t="s">
        <v>169</v>
      </c>
      <c r="D48" s="79" t="s">
        <v>170</v>
      </c>
      <c r="E48" s="79" t="s">
        <v>171</v>
      </c>
      <c r="F48" s="121" t="s">
        <v>172</v>
      </c>
      <c r="G48" s="10"/>
      <c r="H48" s="10"/>
      <c r="I48" s="4" t="s">
        <v>601</v>
      </c>
      <c r="J48" s="83" t="s">
        <v>395</v>
      </c>
      <c r="K48" s="83" t="s">
        <v>396</v>
      </c>
      <c r="L48" s="83" t="s">
        <v>397</v>
      </c>
      <c r="M48" s="83" t="s">
        <v>398</v>
      </c>
      <c r="N48" s="83" t="s">
        <v>399</v>
      </c>
      <c r="O48" s="83" t="s">
        <v>400</v>
      </c>
      <c r="P48" s="83" t="s">
        <v>401</v>
      </c>
      <c r="Q48" s="83" t="s">
        <v>402</v>
      </c>
      <c r="R48" s="83" t="s">
        <v>403</v>
      </c>
      <c r="S48" s="83" t="s">
        <v>404</v>
      </c>
      <c r="T48" s="83" t="s">
        <v>405</v>
      </c>
      <c r="U48" s="83" t="s">
        <v>406</v>
      </c>
      <c r="Y48" s="4" t="s">
        <v>669</v>
      </c>
      <c r="Z48" s="83" t="s">
        <v>560</v>
      </c>
      <c r="AA48" s="83" t="s">
        <v>561</v>
      </c>
      <c r="AB48" s="83" t="s">
        <v>562</v>
      </c>
      <c r="AC48" s="137"/>
      <c r="AD48" s="122"/>
      <c r="AE48" s="122"/>
      <c r="AF48" s="122"/>
      <c r="AG48" s="122"/>
      <c r="AH48" s="122"/>
      <c r="AI48" s="122"/>
      <c r="AJ48" s="122"/>
      <c r="AK48" s="83" t="s">
        <v>563</v>
      </c>
    </row>
    <row r="49" spans="1:37">
      <c r="A49" s="9"/>
      <c r="B49" s="15"/>
      <c r="C49" s="80">
        <v>35.9</v>
      </c>
      <c r="D49" s="80">
        <v>39.76</v>
      </c>
      <c r="E49" s="80">
        <v>41.77</v>
      </c>
      <c r="F49" s="80">
        <v>34.49</v>
      </c>
      <c r="G49" s="10"/>
      <c r="H49" s="10"/>
      <c r="I49" s="15"/>
      <c r="J49" s="83">
        <v>57.830000000000005</v>
      </c>
      <c r="K49" s="83">
        <v>55.46</v>
      </c>
      <c r="L49" s="83">
        <v>46.82</v>
      </c>
      <c r="M49" s="83">
        <v>46.7</v>
      </c>
      <c r="N49" s="83">
        <v>47.02</v>
      </c>
      <c r="O49" s="83">
        <v>46.84</v>
      </c>
      <c r="P49" s="83">
        <v>84.63</v>
      </c>
      <c r="Q49" s="83">
        <v>84.63</v>
      </c>
      <c r="R49" s="107">
        <v>46.04</v>
      </c>
      <c r="S49" s="83">
        <v>46.09</v>
      </c>
      <c r="T49" s="83">
        <v>46.82</v>
      </c>
      <c r="U49" s="83">
        <v>30.26</v>
      </c>
      <c r="Y49" s="15"/>
      <c r="Z49" s="107">
        <v>58.290000000000006</v>
      </c>
      <c r="AA49" s="107">
        <v>56.260000000000005</v>
      </c>
      <c r="AB49" s="107">
        <v>94.5</v>
      </c>
      <c r="AC49" s="122"/>
      <c r="AD49" s="122"/>
      <c r="AE49" s="122"/>
      <c r="AF49" s="122"/>
      <c r="AG49" s="122"/>
      <c r="AH49" s="122"/>
      <c r="AI49" s="122"/>
      <c r="AJ49" s="122"/>
      <c r="AK49" s="107">
        <v>30.26</v>
      </c>
    </row>
    <row r="50" spans="1:37">
      <c r="A50" s="9"/>
      <c r="B50" s="4"/>
      <c r="C50" s="108">
        <f>'Tower A'!M45</f>
        <v>8552129</v>
      </c>
      <c r="D50" s="108">
        <f>'Tower A'!M46</f>
        <v>9383040</v>
      </c>
      <c r="E50" s="108">
        <f>'Tower A'!M47</f>
        <v>9815717</v>
      </c>
      <c r="F50" s="108">
        <f>'Tower A'!M48</f>
        <v>8192554</v>
      </c>
      <c r="G50" s="10"/>
      <c r="H50" s="10"/>
      <c r="I50" s="4"/>
      <c r="J50" s="114">
        <f>'Tower B'!M121</f>
        <v>11956021.010101013</v>
      </c>
      <c r="K50" s="114">
        <f>'Tower B'!M122</f>
        <v>11534615.757575758</v>
      </c>
      <c r="L50" s="114">
        <f>'Tower B'!M123</f>
        <v>10829581.333333332</v>
      </c>
      <c r="M50" s="114">
        <f>'Tower B'!M124</f>
        <v>10803213.333333332</v>
      </c>
      <c r="N50" s="114">
        <f>'Tower B'!M125</f>
        <v>10873528</v>
      </c>
      <c r="O50" s="114">
        <f>'Tower B'!M126</f>
        <v>9862705.4545454551</v>
      </c>
      <c r="P50" s="114">
        <f>'Tower B'!M127</f>
        <v>21542717.674747474</v>
      </c>
      <c r="Q50" s="114">
        <f>'Tower B'!M128</f>
        <v>21487667.169696968</v>
      </c>
      <c r="R50" s="114">
        <f>'Tower B'!M129</f>
        <v>9650879.1919191927</v>
      </c>
      <c r="S50" s="114">
        <f>'Tower B'!M130</f>
        <v>10611953.777777776</v>
      </c>
      <c r="T50" s="115">
        <f>'Tower B'!M131</f>
        <v>10772359.111111112</v>
      </c>
      <c r="U50" s="114">
        <f>'Tower B'!M132</f>
        <v>6348704.6464646459</v>
      </c>
      <c r="Y50" s="4"/>
      <c r="Z50" s="114">
        <f>'Tower B'!M286</f>
        <v>16071087.111111112</v>
      </c>
      <c r="AA50" s="114">
        <f>'Tower B'!M287</f>
        <v>15589321.77777778</v>
      </c>
      <c r="AB50" s="114">
        <f>'Tower B'!M288</f>
        <v>23886081</v>
      </c>
      <c r="AC50" s="138"/>
      <c r="AD50" s="138"/>
      <c r="AE50" s="138"/>
      <c r="AF50" s="138"/>
      <c r="AG50" s="138"/>
      <c r="AH50" s="138"/>
      <c r="AI50" s="138"/>
      <c r="AJ50" s="138"/>
      <c r="AK50" s="114">
        <f>'Tower B'!M289</f>
        <v>8518810.666666666</v>
      </c>
    </row>
    <row r="51" spans="1:37" ht="21" thickBot="1">
      <c r="A51" s="9"/>
      <c r="B51" s="4"/>
      <c r="C51" s="11">
        <f>'Tower A'!I45</f>
        <v>0</v>
      </c>
      <c r="D51" s="11">
        <f>'Tower A'!I46</f>
        <v>0</v>
      </c>
      <c r="E51" s="11">
        <f>'Tower A'!I47</f>
        <v>0</v>
      </c>
      <c r="F51" s="11">
        <f>'Tower A'!I48</f>
        <v>0</v>
      </c>
      <c r="G51" s="10"/>
      <c r="H51" s="10"/>
      <c r="I51" s="4"/>
      <c r="J51" s="11" t="str">
        <f>'Tower B'!I121</f>
        <v>Sold</v>
      </c>
      <c r="K51" s="11" t="str">
        <f>'Tower B'!I122</f>
        <v>Sold</v>
      </c>
      <c r="L51" s="11" t="str">
        <f>'Tower B'!I123</f>
        <v>FQ</v>
      </c>
      <c r="M51" s="11" t="str">
        <f>'Tower B'!I124</f>
        <v>FQ</v>
      </c>
      <c r="N51" s="11" t="str">
        <f>'Tower B'!I125</f>
        <v>FQ</v>
      </c>
      <c r="O51" s="11" t="str">
        <f>'Tower B'!I126</f>
        <v>FQ</v>
      </c>
      <c r="P51" s="11" t="str">
        <f>'Tower B'!I127</f>
        <v>lock</v>
      </c>
      <c r="Q51" s="11" t="str">
        <f>'Tower B'!I128</f>
        <v>lock</v>
      </c>
      <c r="R51" s="11" t="str">
        <f>'Tower B'!I129</f>
        <v>FQ</v>
      </c>
      <c r="S51" s="11" t="str">
        <f>'Tower B'!I130</f>
        <v>FQ</v>
      </c>
      <c r="T51" s="11" t="str">
        <f>'Tower B'!I131</f>
        <v>FQ</v>
      </c>
      <c r="U51" s="11" t="str">
        <f>'Tower B'!I132</f>
        <v>Sold</v>
      </c>
      <c r="Y51" s="4"/>
      <c r="Z51" s="11" t="str">
        <f>'Tower B'!I286</f>
        <v>-</v>
      </c>
      <c r="AA51" s="11" t="str">
        <f>'Tower B'!I287</f>
        <v>-</v>
      </c>
      <c r="AB51" s="11" t="str">
        <f>'Tower B'!I288</f>
        <v>Sold</v>
      </c>
      <c r="AC51" s="125"/>
      <c r="AD51" s="125"/>
      <c r="AE51" s="125"/>
      <c r="AF51" s="125"/>
      <c r="AG51" s="125"/>
      <c r="AH51" s="125"/>
      <c r="AI51" s="125"/>
      <c r="AJ51" s="125"/>
      <c r="AK51" s="11" t="str">
        <f>'Tower B'!I289</f>
        <v>FQ</v>
      </c>
    </row>
    <row r="52" spans="1:37" ht="21" thickTop="1">
      <c r="A52" s="9"/>
      <c r="B52" s="4" t="s">
        <v>600</v>
      </c>
      <c r="C52" s="79" t="s">
        <v>165</v>
      </c>
      <c r="D52" s="79" t="s">
        <v>166</v>
      </c>
      <c r="E52" s="79" t="s">
        <v>167</v>
      </c>
      <c r="F52" s="79" t="s">
        <v>168</v>
      </c>
      <c r="G52" s="10"/>
      <c r="H52" s="10"/>
      <c r="I52" s="4" t="s">
        <v>600</v>
      </c>
      <c r="J52" s="83" t="s">
        <v>385</v>
      </c>
      <c r="K52" s="83" t="s">
        <v>386</v>
      </c>
      <c r="L52" s="83" t="s">
        <v>387</v>
      </c>
      <c r="M52" s="83" t="s">
        <v>388</v>
      </c>
      <c r="N52" s="83" t="s">
        <v>389</v>
      </c>
      <c r="O52" s="83" t="s">
        <v>390</v>
      </c>
      <c r="P52" s="122"/>
      <c r="Q52" s="122"/>
      <c r="R52" s="83" t="s">
        <v>391</v>
      </c>
      <c r="S52" s="83" t="s">
        <v>392</v>
      </c>
      <c r="T52" s="79" t="s">
        <v>393</v>
      </c>
      <c r="U52" s="79" t="s">
        <v>394</v>
      </c>
      <c r="Y52" s="4" t="s">
        <v>668</v>
      </c>
      <c r="Z52" s="83" t="s">
        <v>554</v>
      </c>
      <c r="AA52" s="83" t="s">
        <v>555</v>
      </c>
      <c r="AB52" s="83" t="s">
        <v>556</v>
      </c>
      <c r="AC52" s="137"/>
      <c r="AD52" s="83" t="s">
        <v>557</v>
      </c>
      <c r="AE52" s="137"/>
      <c r="AF52" s="137"/>
      <c r="AG52" s="122"/>
      <c r="AH52" s="122"/>
      <c r="AI52" s="83" t="s">
        <v>558</v>
      </c>
      <c r="AJ52" s="83" t="s">
        <v>559</v>
      </c>
      <c r="AK52" s="122"/>
    </row>
    <row r="53" spans="1:37">
      <c r="A53" s="9"/>
      <c r="B53" s="15"/>
      <c r="C53" s="79">
        <v>35.9</v>
      </c>
      <c r="D53" s="80">
        <v>39.76</v>
      </c>
      <c r="E53" s="80">
        <v>41.77</v>
      </c>
      <c r="F53" s="80">
        <v>34.49</v>
      </c>
      <c r="G53" s="10"/>
      <c r="H53" s="10"/>
      <c r="I53" s="15"/>
      <c r="J53" s="83">
        <v>57.830000000000005</v>
      </c>
      <c r="K53" s="83">
        <v>55.46</v>
      </c>
      <c r="L53" s="83">
        <v>46.82</v>
      </c>
      <c r="M53" s="83">
        <v>46.7</v>
      </c>
      <c r="N53" s="83">
        <v>47.02</v>
      </c>
      <c r="O53" s="83">
        <v>46.84</v>
      </c>
      <c r="P53" s="123"/>
      <c r="Q53" s="122"/>
      <c r="R53" s="83">
        <v>46.04</v>
      </c>
      <c r="S53" s="83">
        <v>46.09</v>
      </c>
      <c r="T53" s="81">
        <v>46.82</v>
      </c>
      <c r="U53" s="81">
        <v>30.26</v>
      </c>
      <c r="Y53" s="15"/>
      <c r="Z53" s="107">
        <v>58.290000000000006</v>
      </c>
      <c r="AA53" s="107">
        <v>56.260000000000005</v>
      </c>
      <c r="AB53" s="107">
        <v>94.48</v>
      </c>
      <c r="AC53" s="122"/>
      <c r="AD53" s="107">
        <v>90.21</v>
      </c>
      <c r="AE53" s="122"/>
      <c r="AF53" s="122"/>
      <c r="AG53" s="122"/>
      <c r="AH53" s="122"/>
      <c r="AI53" s="107">
        <v>90.12</v>
      </c>
      <c r="AJ53" s="107">
        <v>77.47</v>
      </c>
      <c r="AK53" s="122"/>
    </row>
    <row r="54" spans="1:37">
      <c r="A54" s="9"/>
      <c r="B54" s="4"/>
      <c r="C54" s="108">
        <f>'Tower A'!M41</f>
        <v>8451510</v>
      </c>
      <c r="D54" s="108">
        <f>'Tower A'!M42</f>
        <v>8184976.1616161615</v>
      </c>
      <c r="E54" s="108">
        <f>'Tower A'!M43</f>
        <v>9698646</v>
      </c>
      <c r="F54" s="108">
        <f>'Tower A'!M44</f>
        <v>8245887.0618270617</v>
      </c>
      <c r="G54" s="10"/>
      <c r="H54" s="10"/>
      <c r="I54" s="4"/>
      <c r="J54" s="111">
        <f>'Tower B'!M111</f>
        <v>11835687.878787879</v>
      </c>
      <c r="K54" s="111">
        <f>'Tower B'!M112</f>
        <v>11569214.1414141</v>
      </c>
      <c r="L54" s="111">
        <f>'Tower B'!M113</f>
        <v>10722415.555555556</v>
      </c>
      <c r="M54" s="111">
        <f>'Tower B'!M114</f>
        <v>10696322.222222222</v>
      </c>
      <c r="N54" s="111">
        <f>'Tower B'!M115</f>
        <v>10765904.444444444</v>
      </c>
      <c r="O54" s="111">
        <f>'Tower B'!M116</f>
        <v>10726764.444444444</v>
      </c>
      <c r="P54" s="124"/>
      <c r="Q54" s="124"/>
      <c r="R54" s="111">
        <f>'Tower B'!M117</f>
        <v>10495586.666666668</v>
      </c>
      <c r="S54" s="111">
        <f>'Tower B'!M118</f>
        <v>10506458.88888889</v>
      </c>
      <c r="T54" s="85">
        <f>'Tower B'!M119</f>
        <v>10665193.333333332</v>
      </c>
      <c r="U54" s="85">
        <f>'Tower B'!M120</f>
        <v>7064313.333333334</v>
      </c>
      <c r="Y54" s="4"/>
      <c r="Z54" s="111">
        <f>'Tower B'!M280</f>
        <v>16988188.888888892</v>
      </c>
      <c r="AA54" s="111">
        <f>'Tower B'!M281</f>
        <v>15460548.88888889</v>
      </c>
      <c r="AB54" s="111">
        <f>'Tower B'!M282</f>
        <v>23684658</v>
      </c>
      <c r="AC54" s="124"/>
      <c r="AD54" s="111">
        <f>'Tower B'!M283</f>
        <v>23187120</v>
      </c>
      <c r="AE54" s="124"/>
      <c r="AF54" s="124"/>
      <c r="AG54" s="124"/>
      <c r="AH54" s="124"/>
      <c r="AI54" s="111">
        <f>'Tower B'!M284</f>
        <v>25424940</v>
      </c>
      <c r="AJ54" s="111">
        <f>'Tower B'!M285</f>
        <v>21668492.22222222</v>
      </c>
      <c r="AK54" s="124"/>
    </row>
    <row r="55" spans="1:37" ht="21" thickBot="1">
      <c r="A55" s="9"/>
      <c r="B55" s="4"/>
      <c r="C55" s="11" t="str">
        <f>'Tower A'!I41</f>
        <v>Thai D</v>
      </c>
      <c r="D55" s="11" t="str">
        <f>'Tower A'!I42</f>
        <v>Sold</v>
      </c>
      <c r="E55" s="11" t="str">
        <f>'Tower A'!I43</f>
        <v>Thai D</v>
      </c>
      <c r="F55" s="11" t="str">
        <f>'Tower A'!I44</f>
        <v>sold</v>
      </c>
      <c r="G55" s="10"/>
      <c r="H55" s="10"/>
      <c r="I55" s="4"/>
      <c r="J55" s="11" t="str">
        <f>'Tower B'!I111</f>
        <v>Sold</v>
      </c>
      <c r="K55" s="11" t="str">
        <f>'Tower B'!I112</f>
        <v>-</v>
      </c>
      <c r="L55" s="11" t="str">
        <f>'Tower B'!I113</f>
        <v>FQ</v>
      </c>
      <c r="M55" s="11" t="str">
        <f>'Tower B'!I114</f>
        <v>-</v>
      </c>
      <c r="N55" s="11" t="str">
        <f>'Tower B'!I115</f>
        <v>FQ</v>
      </c>
      <c r="O55" s="11" t="str">
        <f>'Tower B'!I116</f>
        <v>FQ</v>
      </c>
      <c r="P55" s="125"/>
      <c r="Q55" s="125"/>
      <c r="R55" s="11" t="str">
        <f>'Tower B'!I117</f>
        <v>FQ</v>
      </c>
      <c r="S55" s="11" t="str">
        <f>'Tower B'!I118</f>
        <v>FQ</v>
      </c>
      <c r="T55" s="11" t="str">
        <f>'Tower B'!I119</f>
        <v>FQ</v>
      </c>
      <c r="U55" s="11" t="str">
        <f>'Tower B'!I120</f>
        <v>FQ</v>
      </c>
      <c r="Y55" s="4"/>
      <c r="Z55" s="11" t="str">
        <f>'Tower B'!I280</f>
        <v>-</v>
      </c>
      <c r="AA55" s="11" t="str">
        <f>'Tower B'!I281</f>
        <v>-</v>
      </c>
      <c r="AB55" s="11" t="str">
        <f>'Tower B'!I282</f>
        <v>Sold</v>
      </c>
      <c r="AC55" s="125"/>
      <c r="AD55" s="11" t="str">
        <f>'Tower B'!I283</f>
        <v>Sold</v>
      </c>
      <c r="AE55" s="125"/>
      <c r="AF55" s="125"/>
      <c r="AG55" s="125"/>
      <c r="AH55" s="125"/>
      <c r="AI55" s="11" t="str">
        <f>'Tower B'!I284</f>
        <v>sold</v>
      </c>
      <c r="AJ55" s="11" t="str">
        <f>'Tower B'!I285</f>
        <v>-</v>
      </c>
      <c r="AK55" s="125"/>
    </row>
    <row r="56" spans="1:37" ht="21" thickTop="1">
      <c r="A56" s="9"/>
      <c r="B56" s="4" t="s">
        <v>599</v>
      </c>
      <c r="C56" s="79" t="s">
        <v>161</v>
      </c>
      <c r="D56" s="79" t="s">
        <v>162</v>
      </c>
      <c r="E56" s="79" t="s">
        <v>163</v>
      </c>
      <c r="F56" s="79" t="s">
        <v>164</v>
      </c>
      <c r="G56" s="10"/>
      <c r="H56" s="10"/>
      <c r="I56" s="4" t="s">
        <v>599</v>
      </c>
      <c r="J56" s="83" t="s">
        <v>373</v>
      </c>
      <c r="K56" s="83" t="s">
        <v>374</v>
      </c>
      <c r="L56" s="83" t="s">
        <v>375</v>
      </c>
      <c r="M56" s="83" t="s">
        <v>376</v>
      </c>
      <c r="N56" s="83" t="s">
        <v>377</v>
      </c>
      <c r="O56" s="83" t="s">
        <v>378</v>
      </c>
      <c r="P56" s="83" t="s">
        <v>379</v>
      </c>
      <c r="Q56" s="83" t="s">
        <v>380</v>
      </c>
      <c r="R56" s="83" t="s">
        <v>381</v>
      </c>
      <c r="S56" s="83" t="s">
        <v>382</v>
      </c>
      <c r="T56" s="83" t="s">
        <v>383</v>
      </c>
      <c r="U56" s="83" t="s">
        <v>384</v>
      </c>
      <c r="Y56" s="4" t="s">
        <v>667</v>
      </c>
      <c r="Z56" s="83" t="s">
        <v>550</v>
      </c>
      <c r="AA56" s="83" t="s">
        <v>551</v>
      </c>
      <c r="AB56" s="83" t="s">
        <v>552</v>
      </c>
      <c r="AC56" s="137"/>
      <c r="AD56" s="137"/>
      <c r="AE56" s="137"/>
      <c r="AF56" s="137"/>
      <c r="AG56" s="137"/>
      <c r="AH56" s="137"/>
      <c r="AI56" s="137"/>
      <c r="AJ56" s="83" t="s">
        <v>553</v>
      </c>
      <c r="AK56" s="122"/>
    </row>
    <row r="57" spans="1:37">
      <c r="A57" s="9"/>
      <c r="B57" s="15"/>
      <c r="C57" s="80">
        <v>35.9</v>
      </c>
      <c r="D57" s="80">
        <v>39.76</v>
      </c>
      <c r="E57" s="80">
        <v>41.77</v>
      </c>
      <c r="F57" s="79">
        <v>34.49</v>
      </c>
      <c r="G57" s="10"/>
      <c r="H57" s="10"/>
      <c r="I57" s="15"/>
      <c r="J57" s="83">
        <v>57.830000000000005</v>
      </c>
      <c r="K57" s="83">
        <v>55.46</v>
      </c>
      <c r="L57" s="83">
        <v>46.82</v>
      </c>
      <c r="M57" s="83">
        <v>46.7</v>
      </c>
      <c r="N57" s="83">
        <v>47.02</v>
      </c>
      <c r="O57" s="83">
        <v>46.84</v>
      </c>
      <c r="P57" s="83">
        <v>84.63</v>
      </c>
      <c r="Q57" s="83">
        <v>84.63</v>
      </c>
      <c r="R57" s="83">
        <v>46.04</v>
      </c>
      <c r="S57" s="83">
        <v>46.09</v>
      </c>
      <c r="T57" s="83">
        <v>46.82</v>
      </c>
      <c r="U57" s="83">
        <v>30.26</v>
      </c>
      <c r="Y57" s="15"/>
      <c r="Z57" s="107">
        <v>58.290000000000006</v>
      </c>
      <c r="AA57" s="107">
        <v>56.260000000000005</v>
      </c>
      <c r="AB57" s="107">
        <v>94.48</v>
      </c>
      <c r="AC57" s="122"/>
      <c r="AD57" s="122"/>
      <c r="AE57" s="122"/>
      <c r="AF57" s="122"/>
      <c r="AG57" s="122"/>
      <c r="AH57" s="122"/>
      <c r="AI57" s="122"/>
      <c r="AJ57" s="107">
        <v>77.47</v>
      </c>
      <c r="AK57" s="122"/>
    </row>
    <row r="58" spans="1:37">
      <c r="A58" s="9"/>
      <c r="B58" s="4"/>
      <c r="C58" s="108">
        <f>'Tower A'!M37</f>
        <v>8350890.9312909311</v>
      </c>
      <c r="D58" s="108">
        <f>'Tower A'!M38</f>
        <v>9160165.2747252751</v>
      </c>
      <c r="E58" s="108">
        <f>'Tower A'!M39</f>
        <v>9581574.9716949724</v>
      </c>
      <c r="F58" s="108">
        <f>'Tower A'!M40</f>
        <v>7999220.1176601173</v>
      </c>
      <c r="G58" s="10"/>
      <c r="H58" s="10"/>
      <c r="I58" s="4"/>
      <c r="J58" s="113">
        <f>'Tower B'!M99</f>
        <v>11715354.747474749</v>
      </c>
      <c r="K58" s="113">
        <f>'Tower B'!M100</f>
        <v>12434193.77777778</v>
      </c>
      <c r="L58" s="113">
        <f>'Tower B'!M101</f>
        <v>10465249.777777778</v>
      </c>
      <c r="M58" s="113">
        <f>'Tower B'!M102</f>
        <v>10439431.111111112</v>
      </c>
      <c r="N58" s="113">
        <f>'Tower B'!M103</f>
        <v>10508280.88888889</v>
      </c>
      <c r="O58" s="113">
        <f>'Tower B'!M104</f>
        <v>9517775.3535353541</v>
      </c>
      <c r="P58" s="113">
        <f>'Tower B'!M105</f>
        <v>21170003.735353537</v>
      </c>
      <c r="Q58" s="113">
        <f>'Tower B'!M106</f>
        <v>18101770.90909091</v>
      </c>
      <c r="R58" s="113">
        <f>'Tower B'!M107</f>
        <v>9309278.3838383835</v>
      </c>
      <c r="S58" s="113">
        <f>'Tower B'!M108</f>
        <v>10250964</v>
      </c>
      <c r="T58" s="113">
        <f>'Tower B'!M109</f>
        <v>10408027.555555554</v>
      </c>
      <c r="U58" s="108">
        <f>'Tower B'!M110</f>
        <v>6845051.555555556</v>
      </c>
      <c r="Y58" s="4"/>
      <c r="Z58" s="113">
        <f>'Tower B'!M276</f>
        <v>15654248.444444448</v>
      </c>
      <c r="AA58" s="113">
        <f>'Tower B'!M277</f>
        <v>15181776.000000002</v>
      </c>
      <c r="AB58" s="113">
        <f>'Tower B'!M278</f>
        <v>25836870.222222224</v>
      </c>
      <c r="AC58" s="139"/>
      <c r="AD58" s="139"/>
      <c r="AE58" s="139"/>
      <c r="AF58" s="139"/>
      <c r="AG58" s="139"/>
      <c r="AH58" s="139"/>
      <c r="AI58" s="139"/>
      <c r="AJ58" s="113">
        <f>'Tower B'!M279</f>
        <v>21341172</v>
      </c>
      <c r="AK58" s="139"/>
    </row>
    <row r="59" spans="1:37" ht="21" thickBot="1">
      <c r="A59" s="9"/>
      <c r="B59" s="4"/>
      <c r="C59" s="11" t="str">
        <f>'Tower A'!I37</f>
        <v>Sold</v>
      </c>
      <c r="D59" s="11" t="str">
        <f>'Tower A'!I38</f>
        <v>Sold</v>
      </c>
      <c r="E59" s="11" t="str">
        <f>'Tower A'!I39</f>
        <v>Sold</v>
      </c>
      <c r="F59" s="11" t="str">
        <f>'Tower A'!I40</f>
        <v>Sold</v>
      </c>
      <c r="G59" s="10"/>
      <c r="H59" s="10"/>
      <c r="I59" s="4"/>
      <c r="J59" s="11" t="str">
        <f>'Tower B'!I99</f>
        <v>Sold</v>
      </c>
      <c r="K59" s="11" t="str">
        <f>'Tower B'!I100</f>
        <v>FQ</v>
      </c>
      <c r="L59" s="11" t="str">
        <f>'Tower B'!I101</f>
        <v>FQ</v>
      </c>
      <c r="M59" s="11" t="str">
        <f>'Tower B'!I102</f>
        <v>FQ</v>
      </c>
      <c r="N59" s="11" t="str">
        <f>'Tower B'!I103</f>
        <v>FQ</v>
      </c>
      <c r="O59" s="11" t="str">
        <f>'Tower B'!I104</f>
        <v>FQ</v>
      </c>
      <c r="P59" s="11" t="str">
        <f>'Tower B'!I105</f>
        <v>lock</v>
      </c>
      <c r="Q59" s="11" t="str">
        <f>'Tower B'!I106</f>
        <v>Sold</v>
      </c>
      <c r="R59" s="11" t="str">
        <f>'Tower B'!I107</f>
        <v>FQ</v>
      </c>
      <c r="S59" s="11" t="str">
        <f>'Tower B'!I108</f>
        <v>FQ</v>
      </c>
      <c r="T59" s="11" t="str">
        <f>'Tower B'!I109</f>
        <v>FQ</v>
      </c>
      <c r="U59" s="11" t="str">
        <f>'Tower B'!I110</f>
        <v>FQ</v>
      </c>
      <c r="Y59" s="4"/>
      <c r="Z59" s="11" t="str">
        <f>'Tower B'!I276</f>
        <v>Lock</v>
      </c>
      <c r="AA59" s="11" t="str">
        <f>'Tower B'!I277</f>
        <v>Lock</v>
      </c>
      <c r="AB59" s="11" t="str">
        <f>'Tower B'!I278</f>
        <v>Sold</v>
      </c>
      <c r="AC59" s="125"/>
      <c r="AD59" s="125"/>
      <c r="AE59" s="125"/>
      <c r="AF59" s="125"/>
      <c r="AG59" s="125"/>
      <c r="AH59" s="125"/>
      <c r="AI59" s="125"/>
      <c r="AJ59" s="11" t="str">
        <f>'Tower B'!I279</f>
        <v>Sold</v>
      </c>
      <c r="AK59" s="125"/>
    </row>
    <row r="60" spans="1:37" ht="21" thickTop="1">
      <c r="A60" s="9"/>
      <c r="B60" s="4" t="s">
        <v>598</v>
      </c>
      <c r="C60" s="79" t="s">
        <v>157</v>
      </c>
      <c r="D60" s="79" t="s">
        <v>158</v>
      </c>
      <c r="E60" s="79" t="s">
        <v>159</v>
      </c>
      <c r="F60" s="79" t="s">
        <v>160</v>
      </c>
      <c r="G60" s="10"/>
      <c r="H60" s="10"/>
      <c r="I60" s="4" t="s">
        <v>598</v>
      </c>
      <c r="J60" s="83" t="s">
        <v>363</v>
      </c>
      <c r="K60" s="83" t="s">
        <v>364</v>
      </c>
      <c r="L60" s="83" t="s">
        <v>365</v>
      </c>
      <c r="M60" s="83" t="s">
        <v>366</v>
      </c>
      <c r="N60" s="83" t="s">
        <v>367</v>
      </c>
      <c r="O60" s="83" t="s">
        <v>368</v>
      </c>
      <c r="P60" s="137"/>
      <c r="Q60" s="137"/>
      <c r="R60" s="83" t="s">
        <v>369</v>
      </c>
      <c r="S60" s="83" t="s">
        <v>370</v>
      </c>
      <c r="T60" s="83" t="s">
        <v>371</v>
      </c>
      <c r="U60" s="83" t="s">
        <v>372</v>
      </c>
      <c r="Y60" s="4" t="s">
        <v>666</v>
      </c>
      <c r="Z60" s="83" t="s">
        <v>544</v>
      </c>
      <c r="AA60" s="83" t="s">
        <v>545</v>
      </c>
      <c r="AB60" s="83" t="s">
        <v>546</v>
      </c>
      <c r="AC60" s="137"/>
      <c r="AD60" s="83" t="s">
        <v>547</v>
      </c>
      <c r="AE60" s="122"/>
      <c r="AF60" s="122"/>
      <c r="AG60" s="122"/>
      <c r="AH60" s="122"/>
      <c r="AI60" s="83" t="s">
        <v>548</v>
      </c>
      <c r="AJ60" s="83" t="s">
        <v>549</v>
      </c>
      <c r="AK60" s="122"/>
    </row>
    <row r="61" spans="1:37">
      <c r="A61" s="9"/>
      <c r="B61" s="15"/>
      <c r="C61" s="80">
        <v>35.9</v>
      </c>
      <c r="D61" s="80">
        <v>39.76</v>
      </c>
      <c r="E61" s="80">
        <v>41.77</v>
      </c>
      <c r="F61" s="80">
        <v>34.49</v>
      </c>
      <c r="G61" s="10"/>
      <c r="H61" s="10"/>
      <c r="I61" s="15"/>
      <c r="J61" s="83">
        <v>57.830000000000005</v>
      </c>
      <c r="K61" s="83">
        <v>55.46</v>
      </c>
      <c r="L61" s="83">
        <v>46.82</v>
      </c>
      <c r="M61" s="83">
        <v>46.7</v>
      </c>
      <c r="N61" s="83">
        <v>47.02</v>
      </c>
      <c r="O61" s="83">
        <v>46.84</v>
      </c>
      <c r="P61" s="128"/>
      <c r="Q61" s="128"/>
      <c r="R61" s="83">
        <v>46.04</v>
      </c>
      <c r="S61" s="83">
        <v>46.09</v>
      </c>
      <c r="T61" s="83">
        <v>46.82</v>
      </c>
      <c r="U61" s="107">
        <v>30.26</v>
      </c>
      <c r="Y61" s="15"/>
      <c r="Z61" s="107">
        <v>58.290000000000006</v>
      </c>
      <c r="AA61" s="107">
        <v>56.260000000000005</v>
      </c>
      <c r="AB61" s="107">
        <v>94.48</v>
      </c>
      <c r="AC61" s="128"/>
      <c r="AD61" s="107">
        <v>139.41999999999999</v>
      </c>
      <c r="AE61" s="128"/>
      <c r="AF61" s="128"/>
      <c r="AG61" s="128"/>
      <c r="AH61" s="128"/>
      <c r="AI61" s="107">
        <v>139.51</v>
      </c>
      <c r="AJ61" s="107">
        <v>77.47</v>
      </c>
      <c r="AK61" s="128"/>
    </row>
    <row r="62" spans="1:37">
      <c r="A62" s="9"/>
      <c r="B62" s="4"/>
      <c r="C62" s="85">
        <f>'Tower A'!M33</f>
        <v>7118578</v>
      </c>
      <c r="D62" s="85">
        <f>'Tower A'!M34</f>
        <v>8689055.8424286395</v>
      </c>
      <c r="E62" s="85">
        <f>'Tower A'!M35</f>
        <v>8200684</v>
      </c>
      <c r="F62" s="85">
        <f>'Tower A'!M36</f>
        <v>7554105.971576483</v>
      </c>
      <c r="G62" s="10"/>
      <c r="H62" s="10"/>
      <c r="I62" s="4"/>
      <c r="J62" s="85">
        <f>'Tower B'!M89</f>
        <v>13038669</v>
      </c>
      <c r="K62" s="85">
        <f>'Tower B'!M90</f>
        <v>13202214.761984484</v>
      </c>
      <c r="L62" s="85">
        <f>'Tower B'!M91</f>
        <v>11215410.22222222</v>
      </c>
      <c r="M62" s="85">
        <f>'Tower B'!M92</f>
        <v>11187668.888888888</v>
      </c>
      <c r="N62" s="85">
        <f>'Tower B'!M93</f>
        <v>11261645.777777776</v>
      </c>
      <c r="O62" s="85">
        <f>'Tower B'!M94</f>
        <v>11220033.77777778</v>
      </c>
      <c r="P62" s="126"/>
      <c r="Q62" s="126"/>
      <c r="R62" s="85">
        <f>'Tower B'!M95</f>
        <v>10977869.333333332</v>
      </c>
      <c r="S62" s="85">
        <f>'Tower B'!M96</f>
        <v>10989428.22222222</v>
      </c>
      <c r="T62" s="85">
        <f>'Tower B'!M97</f>
        <v>11158188</v>
      </c>
      <c r="U62" s="85">
        <f>'Tower B'!M98</f>
        <v>7329884</v>
      </c>
      <c r="Y62" s="4"/>
      <c r="Z62" s="85">
        <f>'Tower B'!M270</f>
        <v>15670829.111111112</v>
      </c>
      <c r="AA62" s="85">
        <f>'Tower B'!M271</f>
        <v>13684548.282828299</v>
      </c>
      <c r="AB62" s="85">
        <f>'Tower B'!M272</f>
        <v>25770616</v>
      </c>
      <c r="AC62" s="126"/>
      <c r="AD62" s="85">
        <f>'Tower B'!M273</f>
        <v>36671875.111111104</v>
      </c>
      <c r="AE62" s="126"/>
      <c r="AF62" s="126"/>
      <c r="AG62" s="126"/>
      <c r="AH62" s="126"/>
      <c r="AI62" s="85">
        <f>'Tower B'!M274</f>
        <v>39941231.965656571</v>
      </c>
      <c r="AJ62" s="85">
        <f>'Tower B'!M275</f>
        <v>21313851.77777778</v>
      </c>
      <c r="AK62" s="126"/>
    </row>
    <row r="63" spans="1:37" ht="21" thickBot="1">
      <c r="A63" s="9"/>
      <c r="B63" s="4"/>
      <c r="C63" s="11" t="str">
        <f>'Tower A'!I33</f>
        <v>Sold</v>
      </c>
      <c r="D63" s="11" t="str">
        <f>'Tower A'!I34</f>
        <v>Sold</v>
      </c>
      <c r="E63" s="11" t="str">
        <f>'Tower A'!I35</f>
        <v>Sold</v>
      </c>
      <c r="F63" s="11" t="str">
        <f>'Tower A'!I36</f>
        <v>Sold</v>
      </c>
      <c r="G63" s="10"/>
      <c r="H63" s="10"/>
      <c r="I63" s="4"/>
      <c r="J63" s="11" t="str">
        <f>'Tower B'!I89</f>
        <v>-</v>
      </c>
      <c r="K63" s="11" t="str">
        <f>'Tower B'!I90</f>
        <v>Sold</v>
      </c>
      <c r="L63" s="11" t="str">
        <f>'Tower B'!I91</f>
        <v>FQ</v>
      </c>
      <c r="M63" s="11" t="str">
        <f>'Tower B'!I92</f>
        <v>FQ</v>
      </c>
      <c r="N63" s="11" t="str">
        <f>'Tower B'!I93</f>
        <v>FQ</v>
      </c>
      <c r="O63" s="11" t="str">
        <f>'Tower B'!I94</f>
        <v>FQ</v>
      </c>
      <c r="P63" s="125"/>
      <c r="Q63" s="125"/>
      <c r="R63" s="11" t="str">
        <f>'Tower B'!I95</f>
        <v>sold</v>
      </c>
      <c r="S63" s="11" t="str">
        <f>'Tower B'!I96</f>
        <v>FQ</v>
      </c>
      <c r="T63" s="11" t="str">
        <f>'Tower B'!I97</f>
        <v>FQ</v>
      </c>
      <c r="U63" s="11" t="str">
        <f>'Tower B'!I98</f>
        <v>Sold</v>
      </c>
      <c r="Y63" s="4"/>
      <c r="Z63" s="11" t="str">
        <f>'Tower B'!I270</f>
        <v>-</v>
      </c>
      <c r="AA63" s="11" t="str">
        <f>'Tower B'!I271</f>
        <v>Sold</v>
      </c>
      <c r="AB63" s="11" t="str">
        <f>'Tower B'!I272</f>
        <v>-</v>
      </c>
      <c r="AC63" s="125"/>
      <c r="AD63" s="11" t="str">
        <f>'Tower B'!I273</f>
        <v>Sold</v>
      </c>
      <c r="AE63" s="125"/>
      <c r="AF63" s="125"/>
      <c r="AG63" s="125"/>
      <c r="AH63" s="125"/>
      <c r="AI63" s="11" t="str">
        <f>'Tower B'!I274</f>
        <v>lock</v>
      </c>
      <c r="AJ63" s="11" t="str">
        <f>'Tower B'!I275</f>
        <v>-</v>
      </c>
      <c r="AK63" s="125"/>
    </row>
    <row r="64" spans="1:37" ht="21" thickTop="1">
      <c r="A64" s="9"/>
      <c r="B64" s="4" t="s">
        <v>2</v>
      </c>
      <c r="C64" s="79" t="s">
        <v>153</v>
      </c>
      <c r="D64" s="79" t="s">
        <v>154</v>
      </c>
      <c r="E64" s="79" t="s">
        <v>155</v>
      </c>
      <c r="F64" s="79" t="s">
        <v>156</v>
      </c>
      <c r="G64" s="10"/>
      <c r="H64" s="10"/>
      <c r="I64" s="4" t="s">
        <v>2</v>
      </c>
      <c r="J64" s="83" t="s">
        <v>351</v>
      </c>
      <c r="K64" s="83" t="s">
        <v>352</v>
      </c>
      <c r="L64" s="83" t="s">
        <v>353</v>
      </c>
      <c r="M64" s="83" t="s">
        <v>354</v>
      </c>
      <c r="N64" s="83" t="s">
        <v>355</v>
      </c>
      <c r="O64" s="83" t="s">
        <v>356</v>
      </c>
      <c r="P64" s="83" t="s">
        <v>357</v>
      </c>
      <c r="Q64" s="83" t="s">
        <v>358</v>
      </c>
      <c r="R64" s="83" t="s">
        <v>359</v>
      </c>
      <c r="S64" s="83" t="s">
        <v>360</v>
      </c>
      <c r="T64" s="83" t="s">
        <v>361</v>
      </c>
      <c r="U64" s="83" t="s">
        <v>362</v>
      </c>
      <c r="Y64" s="4" t="s">
        <v>665</v>
      </c>
      <c r="Z64" s="83" t="s">
        <v>538</v>
      </c>
      <c r="AA64" s="83" t="s">
        <v>539</v>
      </c>
      <c r="AB64" s="83" t="s">
        <v>540</v>
      </c>
      <c r="AC64" s="137"/>
      <c r="AD64" s="83" t="s">
        <v>541</v>
      </c>
      <c r="AE64" s="122"/>
      <c r="AF64" s="122"/>
      <c r="AG64" s="122"/>
      <c r="AH64" s="122"/>
      <c r="AI64" s="83" t="s">
        <v>542</v>
      </c>
      <c r="AJ64" s="83" t="s">
        <v>543</v>
      </c>
      <c r="AK64" s="122"/>
    </row>
    <row r="65" spans="1:48">
      <c r="A65" s="9"/>
      <c r="B65" s="15"/>
      <c r="C65" s="80">
        <v>35.9</v>
      </c>
      <c r="D65" s="80">
        <v>39.76</v>
      </c>
      <c r="E65" s="80">
        <v>41.77</v>
      </c>
      <c r="F65" s="80">
        <v>34.49</v>
      </c>
      <c r="G65" s="10"/>
      <c r="H65" s="10"/>
      <c r="I65" s="15"/>
      <c r="J65" s="83">
        <v>57.830000000000005</v>
      </c>
      <c r="K65" s="83">
        <v>55.46</v>
      </c>
      <c r="L65" s="83">
        <v>46.82</v>
      </c>
      <c r="M65" s="83">
        <v>46.7</v>
      </c>
      <c r="N65" s="83">
        <v>47.02</v>
      </c>
      <c r="O65" s="83">
        <v>46.84</v>
      </c>
      <c r="P65" s="83">
        <v>84.63</v>
      </c>
      <c r="Q65" s="83">
        <v>84.63</v>
      </c>
      <c r="R65" s="83">
        <v>46.04</v>
      </c>
      <c r="S65" s="107">
        <v>46.09</v>
      </c>
      <c r="T65" s="83">
        <v>46.82</v>
      </c>
      <c r="U65" s="83">
        <v>30.26</v>
      </c>
      <c r="Y65" s="15"/>
      <c r="Z65" s="107">
        <v>58.290000000000006</v>
      </c>
      <c r="AA65" s="107">
        <v>56.260000000000005</v>
      </c>
      <c r="AB65" s="107">
        <v>94.820000000000007</v>
      </c>
      <c r="AC65" s="128"/>
      <c r="AD65" s="107">
        <v>47.87</v>
      </c>
      <c r="AE65" s="128"/>
      <c r="AF65" s="128"/>
      <c r="AG65" s="128"/>
      <c r="AH65" s="128"/>
      <c r="AI65" s="107">
        <v>47.96</v>
      </c>
      <c r="AJ65" s="107">
        <v>77.47</v>
      </c>
      <c r="AK65" s="128"/>
    </row>
    <row r="66" spans="1:48">
      <c r="A66" s="9"/>
      <c r="B66" s="4"/>
      <c r="C66" s="85">
        <f>'Tower A'!M29</f>
        <v>7046842</v>
      </c>
      <c r="D66" s="85">
        <f>'Tower A'!M30</f>
        <v>8600000</v>
      </c>
      <c r="E66" s="85">
        <f>'Tower A'!M31</f>
        <v>9008020.6218880862</v>
      </c>
      <c r="F66" s="85">
        <f>'Tower A'!M32</f>
        <v>6739777</v>
      </c>
      <c r="G66" s="10"/>
      <c r="H66" s="10"/>
      <c r="I66" s="4"/>
      <c r="J66" s="85">
        <f>'Tower B'!M77</f>
        <v>13555686.832970591</v>
      </c>
      <c r="K66" s="85">
        <f>'Tower B'!M78</f>
        <v>13195844</v>
      </c>
      <c r="L66" s="85">
        <f>'Tower B'!M79</f>
        <v>11108244.444444444</v>
      </c>
      <c r="M66" s="85">
        <f>'Tower B'!M80</f>
        <v>11080777.777777778</v>
      </c>
      <c r="N66" s="85">
        <f>'Tower B'!M81</f>
        <v>11154022.222222224</v>
      </c>
      <c r="O66" s="85">
        <f>'Tower B'!M82</f>
        <v>11112822.222222222</v>
      </c>
      <c r="P66" s="111">
        <f>'Tower B'!M83</f>
        <v>20753765.010545008</v>
      </c>
      <c r="Q66" s="111">
        <f>'Tower B'!M84</f>
        <v>19524531</v>
      </c>
      <c r="R66" s="85">
        <f>'Tower B'!M85</f>
        <v>10872488.888888888</v>
      </c>
      <c r="S66" s="85">
        <f>'Tower B'!M86</f>
        <v>10883933.333333334</v>
      </c>
      <c r="T66" s="85">
        <f>'Tower B'!M87</f>
        <v>11051022.222222222</v>
      </c>
      <c r="U66" s="85">
        <f>'Tower B'!M88</f>
        <v>7260622.222222222</v>
      </c>
      <c r="Y66" s="4"/>
      <c r="Z66" s="85">
        <f>'Tower B'!M264</f>
        <v>14958876.767676771</v>
      </c>
      <c r="AA66" s="85">
        <f>'Tower B'!M265</f>
        <v>14504012.121212125</v>
      </c>
      <c r="AB66" s="85">
        <f>'Tower B'!M266</f>
        <v>26982505.692480344</v>
      </c>
      <c r="AC66" s="126"/>
      <c r="AD66" s="85">
        <f>'Tower B'!M267</f>
        <v>12309054.545454545</v>
      </c>
      <c r="AE66" s="126"/>
      <c r="AF66" s="126"/>
      <c r="AG66" s="126"/>
      <c r="AH66" s="126"/>
      <c r="AI66" s="85">
        <f>'Tower B'!M268</f>
        <v>12279507.07070707</v>
      </c>
      <c r="AJ66" s="85">
        <f>'Tower B'!M269</f>
        <v>19078665.050505053</v>
      </c>
      <c r="AK66" s="126"/>
    </row>
    <row r="67" spans="1:48" ht="21" thickBot="1">
      <c r="A67" s="9"/>
      <c r="B67" s="4"/>
      <c r="C67" s="11" t="str">
        <f>'Tower A'!I29</f>
        <v>Sold</v>
      </c>
      <c r="D67" s="11" t="str">
        <f>'Tower A'!I30</f>
        <v>Sold</v>
      </c>
      <c r="E67" s="11" t="str">
        <f>'Tower A'!I31</f>
        <v>Sold</v>
      </c>
      <c r="F67" s="11" t="str">
        <f>'Tower A'!I32</f>
        <v>Sold</v>
      </c>
      <c r="G67" s="10"/>
      <c r="H67" s="10"/>
      <c r="I67" s="4"/>
      <c r="J67" s="11" t="str">
        <f>'Tower B'!I77</f>
        <v>FQ</v>
      </c>
      <c r="K67" s="11" t="str">
        <f>'Tower B'!I78</f>
        <v>FQ</v>
      </c>
      <c r="L67" s="11" t="str">
        <f>'Tower B'!I79</f>
        <v>FQ</v>
      </c>
      <c r="M67" s="11" t="str">
        <f>'Tower B'!I80</f>
        <v>FQ</v>
      </c>
      <c r="N67" s="11" t="str">
        <f>'Tower B'!I81</f>
        <v>FQ</v>
      </c>
      <c r="O67" s="11" t="str">
        <f>'Tower B'!I82</f>
        <v>FQ</v>
      </c>
      <c r="P67" s="11" t="str">
        <f>'Tower B'!I83</f>
        <v>lock</v>
      </c>
      <c r="Q67" s="11" t="str">
        <f>'Tower B'!I84</f>
        <v>Sold</v>
      </c>
      <c r="R67" s="11" t="str">
        <f>'Tower B'!I85</f>
        <v>Sold</v>
      </c>
      <c r="S67" s="11" t="str">
        <f>'Tower B'!I86</f>
        <v>FQ</v>
      </c>
      <c r="T67" s="11" t="str">
        <f>'Tower B'!I87</f>
        <v>FQ</v>
      </c>
      <c r="U67" s="11" t="str">
        <f>'Tower B'!I88</f>
        <v>FQ</v>
      </c>
      <c r="Y67" s="4"/>
      <c r="Z67" s="11" t="str">
        <f>'Tower B'!I264</f>
        <v>Sold</v>
      </c>
      <c r="AA67" s="11" t="str">
        <f>'Tower B'!I265</f>
        <v>Sold</v>
      </c>
      <c r="AB67" s="11" t="str">
        <f>'Tower B'!I266</f>
        <v>Sold</v>
      </c>
      <c r="AC67" s="125"/>
      <c r="AD67" s="11" t="str">
        <f>'Tower B'!I267</f>
        <v>Sold</v>
      </c>
      <c r="AE67" s="125"/>
      <c r="AF67" s="125"/>
      <c r="AG67" s="125"/>
      <c r="AH67" s="125"/>
      <c r="AI67" s="11" t="str">
        <f>'Tower B'!I268</f>
        <v>Sold</v>
      </c>
      <c r="AJ67" s="11" t="str">
        <f>'Tower B'!I269</f>
        <v>Sold</v>
      </c>
      <c r="AK67" s="125"/>
    </row>
    <row r="68" spans="1:48" ht="21" thickTop="1">
      <c r="A68" s="9"/>
      <c r="B68" s="4" t="s">
        <v>4</v>
      </c>
      <c r="C68" s="79" t="s">
        <v>149</v>
      </c>
      <c r="D68" s="79" t="s">
        <v>150</v>
      </c>
      <c r="E68" s="79" t="s">
        <v>151</v>
      </c>
      <c r="F68" s="79" t="s">
        <v>152</v>
      </c>
      <c r="G68" s="10"/>
      <c r="H68" s="10"/>
      <c r="I68" s="4" t="s">
        <v>4</v>
      </c>
      <c r="J68" s="83" t="s">
        <v>339</v>
      </c>
      <c r="K68" s="83" t="s">
        <v>340</v>
      </c>
      <c r="L68" s="83" t="s">
        <v>341</v>
      </c>
      <c r="M68" s="83" t="s">
        <v>342</v>
      </c>
      <c r="N68" s="83" t="s">
        <v>343</v>
      </c>
      <c r="O68" s="83" t="s">
        <v>344</v>
      </c>
      <c r="P68" s="83" t="s">
        <v>345</v>
      </c>
      <c r="Q68" s="83" t="s">
        <v>346</v>
      </c>
      <c r="R68" s="83" t="s">
        <v>347</v>
      </c>
      <c r="S68" s="83" t="s">
        <v>348</v>
      </c>
      <c r="T68" s="83" t="s">
        <v>349</v>
      </c>
      <c r="U68" s="83" t="s">
        <v>350</v>
      </c>
      <c r="Y68" s="4" t="s">
        <v>664</v>
      </c>
      <c r="Z68" s="83" t="s">
        <v>530</v>
      </c>
      <c r="AA68" s="83" t="s">
        <v>531</v>
      </c>
      <c r="AB68" s="83" t="s">
        <v>532</v>
      </c>
      <c r="AC68" s="137"/>
      <c r="AD68" s="83" t="s">
        <v>533</v>
      </c>
      <c r="AE68" s="83" t="s">
        <v>534</v>
      </c>
      <c r="AF68" s="122"/>
      <c r="AG68" s="122"/>
      <c r="AH68" s="83" t="s">
        <v>535</v>
      </c>
      <c r="AI68" s="83" t="s">
        <v>536</v>
      </c>
      <c r="AJ68" s="83" t="s">
        <v>537</v>
      </c>
      <c r="AK68" s="122"/>
    </row>
    <row r="69" spans="1:48" s="17" customFormat="1">
      <c r="A69" s="14"/>
      <c r="B69" s="15"/>
      <c r="C69" s="80">
        <v>35.9</v>
      </c>
      <c r="D69" s="80">
        <v>39.76</v>
      </c>
      <c r="E69" s="80">
        <v>41.77</v>
      </c>
      <c r="F69" s="80">
        <v>34.49</v>
      </c>
      <c r="G69" s="16"/>
      <c r="H69" s="16"/>
      <c r="I69" s="15"/>
      <c r="J69" s="83">
        <v>57.830000000000005</v>
      </c>
      <c r="K69" s="83">
        <v>55.46</v>
      </c>
      <c r="L69" s="107">
        <v>46.82</v>
      </c>
      <c r="M69" s="83">
        <v>46.7</v>
      </c>
      <c r="N69" s="83">
        <v>47.02</v>
      </c>
      <c r="O69" s="83">
        <v>46.84</v>
      </c>
      <c r="P69" s="83">
        <v>47.220000000000006</v>
      </c>
      <c r="Q69" s="83">
        <v>47.220000000000006</v>
      </c>
      <c r="R69" s="83">
        <v>46.04</v>
      </c>
      <c r="S69" s="83">
        <v>46.09</v>
      </c>
      <c r="T69" s="83">
        <v>46.82</v>
      </c>
      <c r="U69" s="83">
        <v>30.26</v>
      </c>
      <c r="V69" s="16"/>
      <c r="W69" s="16"/>
      <c r="X69" s="16"/>
      <c r="Y69" s="15"/>
      <c r="Z69" s="107">
        <v>58.290000000000006</v>
      </c>
      <c r="AA69" s="107">
        <v>56.260000000000005</v>
      </c>
      <c r="AB69" s="107">
        <v>94.820000000000007</v>
      </c>
      <c r="AC69" s="128"/>
      <c r="AD69" s="107">
        <v>47.87</v>
      </c>
      <c r="AE69" s="107">
        <v>89.75</v>
      </c>
      <c r="AF69" s="128"/>
      <c r="AG69" s="128"/>
      <c r="AH69" s="107">
        <v>89.75</v>
      </c>
      <c r="AI69" s="107">
        <v>47.96</v>
      </c>
      <c r="AJ69" s="107">
        <v>77.47</v>
      </c>
      <c r="AK69" s="128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</row>
    <row r="70" spans="1:48" s="87" customFormat="1">
      <c r="A70" s="84"/>
      <c r="B70" s="4"/>
      <c r="C70" s="85">
        <f>'Tower A'!M25</f>
        <v>6975105</v>
      </c>
      <c r="D70" s="85">
        <f>'Tower A'!M26</f>
        <v>8512502.0564733297</v>
      </c>
      <c r="E70" s="85">
        <f>'Tower A'!M27</f>
        <v>8915281.0388982315</v>
      </c>
      <c r="F70" s="85">
        <f>'Tower A'!M28</f>
        <v>6000000</v>
      </c>
      <c r="G70" s="86"/>
      <c r="H70" s="86"/>
      <c r="I70" s="4"/>
      <c r="J70" s="113">
        <f>'Tower B'!M65</f>
        <v>10516538.787878789</v>
      </c>
      <c r="K70" s="113">
        <f>'Tower B'!M66</f>
        <v>9982375</v>
      </c>
      <c r="L70" s="113">
        <f>'Tower B'!M67</f>
        <v>9229203.9999999981</v>
      </c>
      <c r="M70" s="113">
        <f>'Tower B'!M68</f>
        <v>9206406.6666666679</v>
      </c>
      <c r="N70" s="113">
        <f>'Tower B'!M69</f>
        <v>9267199.555555556</v>
      </c>
      <c r="O70" s="113">
        <f>'Tower B'!M70</f>
        <v>9233003.555555556</v>
      </c>
      <c r="P70" s="151">
        <f>'Tower B'!M71</f>
        <v>9872972.8888888881</v>
      </c>
      <c r="Q70" s="151">
        <f>'Tower B'!M72</f>
        <v>10010306.222222222</v>
      </c>
      <c r="R70" s="113">
        <f>'Tower B'!M73</f>
        <v>8380322.4242424248</v>
      </c>
      <c r="S70" s="113">
        <f>'Tower B'!M74</f>
        <v>9227853.555555556</v>
      </c>
      <c r="T70" s="113">
        <f>'Tower B'!M75</f>
        <v>9366537.3333333321</v>
      </c>
      <c r="U70" s="113">
        <f>'Tower B'!M76</f>
        <v>5655004.8484848486</v>
      </c>
      <c r="V70" s="86"/>
      <c r="W70" s="86"/>
      <c r="X70" s="86"/>
      <c r="Y70" s="4"/>
      <c r="Z70" s="111">
        <f>'Tower B'!M256</f>
        <v>16371031.351290679</v>
      </c>
      <c r="AA70" s="111">
        <f>'Tower B'!M257</f>
        <v>15881429.849607177</v>
      </c>
      <c r="AB70" s="111">
        <f>'Tower B'!M258</f>
        <v>26919666.186307501</v>
      </c>
      <c r="AC70" s="126"/>
      <c r="AD70" s="111">
        <f>'Tower B'!M259</f>
        <v>13514862.628507286</v>
      </c>
      <c r="AE70" s="111">
        <f>'Tower B'!M260</f>
        <v>26927432.166973606</v>
      </c>
      <c r="AF70" s="126"/>
      <c r="AG70" s="126"/>
      <c r="AH70" s="111">
        <f>'Tower B'!M261</f>
        <v>26871625.481332663</v>
      </c>
      <c r="AI70" s="111">
        <f>'Tower B'!M262</f>
        <v>13397683</v>
      </c>
      <c r="AJ70" s="111">
        <f>'Tower B'!M263</f>
        <v>20959211.333333332</v>
      </c>
      <c r="AK70" s="126"/>
      <c r="AL70" s="86"/>
      <c r="AM70" s="86"/>
      <c r="AN70" s="86"/>
      <c r="AO70" s="86"/>
      <c r="AP70" s="86"/>
      <c r="AQ70" s="86"/>
      <c r="AR70" s="86"/>
      <c r="AS70" s="86"/>
      <c r="AT70" s="86"/>
      <c r="AU70" s="86"/>
      <c r="AV70" s="86"/>
    </row>
    <row r="71" spans="1:48" ht="21" thickBot="1">
      <c r="A71" s="9"/>
      <c r="B71" s="4"/>
      <c r="C71" s="11" t="str">
        <f>'Tower A'!I25</f>
        <v>Sold</v>
      </c>
      <c r="D71" s="11" t="str">
        <f>'Tower A'!I26</f>
        <v>Sold</v>
      </c>
      <c r="E71" s="11" t="str">
        <f>'Tower A'!I27</f>
        <v>Sold</v>
      </c>
      <c r="F71" s="11" t="str">
        <f>'Tower A'!I28</f>
        <v>Sold</v>
      </c>
      <c r="G71" s="10"/>
      <c r="H71" s="10"/>
      <c r="I71" s="4"/>
      <c r="J71" s="11" t="str">
        <f>'Tower B'!I65</f>
        <v>Sold</v>
      </c>
      <c r="K71" s="11" t="str">
        <f>'Tower B'!I66</f>
        <v>Sold</v>
      </c>
      <c r="L71" s="11" t="str">
        <f>'Tower B'!I67</f>
        <v>FQ</v>
      </c>
      <c r="M71" s="11" t="str">
        <f>'Tower B'!I68</f>
        <v>FQ</v>
      </c>
      <c r="N71" s="11" t="str">
        <f>'Tower B'!I69</f>
        <v>FQ</v>
      </c>
      <c r="O71" s="11" t="str">
        <f>'Tower B'!I70</f>
        <v>FQ</v>
      </c>
      <c r="P71" s="12" t="str">
        <f>'Tower B'!I71</f>
        <v>FQ</v>
      </c>
      <c r="Q71" s="12" t="str">
        <f>'Tower B'!I72</f>
        <v>FQ</v>
      </c>
      <c r="R71" s="11" t="str">
        <f>'Tower B'!I73</f>
        <v>Sold</v>
      </c>
      <c r="S71" s="11" t="str">
        <f>'Tower B'!I74</f>
        <v>FQ</v>
      </c>
      <c r="T71" s="11" t="str">
        <f>'Tower B'!I75</f>
        <v>FQ</v>
      </c>
      <c r="U71" s="11" t="str">
        <f>'Tower B'!I76</f>
        <v>Sold</v>
      </c>
      <c r="Y71" s="4"/>
      <c r="Z71" s="11" t="str">
        <f>'Tower B'!I256</f>
        <v>-</v>
      </c>
      <c r="AA71" s="11" t="str">
        <f>'Tower B'!I257</f>
        <v>-</v>
      </c>
      <c r="AB71" s="11" t="str">
        <f>'Tower B'!I258</f>
        <v>-</v>
      </c>
      <c r="AC71" s="125"/>
      <c r="AD71" s="11" t="str">
        <f>'Tower B'!I259</f>
        <v>sold</v>
      </c>
      <c r="AE71" s="11" t="str">
        <f>'Tower B'!I260</f>
        <v>lock</v>
      </c>
      <c r="AF71" s="125"/>
      <c r="AG71" s="125"/>
      <c r="AH71" s="11" t="str">
        <f>'Tower B'!I261</f>
        <v>lock</v>
      </c>
      <c r="AI71" s="11" t="str">
        <f>'Tower B'!I262</f>
        <v>Sold</v>
      </c>
      <c r="AJ71" s="11" t="str">
        <f>'Tower B'!I263</f>
        <v>-</v>
      </c>
      <c r="AK71" s="125"/>
    </row>
    <row r="72" spans="1:48" ht="21" thickTop="1">
      <c r="A72" s="9"/>
      <c r="B72" s="4" t="s">
        <v>5</v>
      </c>
      <c r="C72" s="79" t="s">
        <v>145</v>
      </c>
      <c r="D72" s="79" t="s">
        <v>146</v>
      </c>
      <c r="E72" s="79" t="s">
        <v>147</v>
      </c>
      <c r="F72" s="79" t="s">
        <v>148</v>
      </c>
      <c r="G72" s="10"/>
      <c r="H72" s="10"/>
      <c r="I72" s="4" t="s">
        <v>5</v>
      </c>
      <c r="J72" s="83" t="s">
        <v>327</v>
      </c>
      <c r="K72" s="83" t="s">
        <v>328</v>
      </c>
      <c r="L72" s="83" t="s">
        <v>329</v>
      </c>
      <c r="M72" s="83" t="s">
        <v>330</v>
      </c>
      <c r="N72" s="83" t="s">
        <v>331</v>
      </c>
      <c r="O72" s="83" t="s">
        <v>332</v>
      </c>
      <c r="P72" s="83" t="s">
        <v>333</v>
      </c>
      <c r="Q72" s="83" t="s">
        <v>334</v>
      </c>
      <c r="R72" s="83" t="s">
        <v>335</v>
      </c>
      <c r="S72" s="83" t="s">
        <v>336</v>
      </c>
      <c r="T72" s="83" t="s">
        <v>337</v>
      </c>
      <c r="U72" s="83" t="s">
        <v>338</v>
      </c>
      <c r="Y72" s="4" t="s">
        <v>663</v>
      </c>
      <c r="Z72" s="83" t="s">
        <v>524</v>
      </c>
      <c r="AA72" s="83" t="s">
        <v>525</v>
      </c>
      <c r="AB72" s="83" t="s">
        <v>526</v>
      </c>
      <c r="AC72" s="137"/>
      <c r="AD72" s="83" t="s">
        <v>527</v>
      </c>
      <c r="AE72" s="122"/>
      <c r="AF72" s="122"/>
      <c r="AG72" s="122"/>
      <c r="AH72" s="122"/>
      <c r="AI72" s="83" t="s">
        <v>528</v>
      </c>
      <c r="AJ72" s="83" t="s">
        <v>529</v>
      </c>
      <c r="AK72" s="122"/>
    </row>
    <row r="73" spans="1:48">
      <c r="A73" s="5"/>
      <c r="B73" s="6"/>
      <c r="C73" s="80" t="s">
        <v>214</v>
      </c>
      <c r="D73" s="80" t="s">
        <v>215</v>
      </c>
      <c r="E73" s="80" t="s">
        <v>216</v>
      </c>
      <c r="F73" s="80" t="s">
        <v>217</v>
      </c>
      <c r="G73" s="10"/>
      <c r="H73" s="10"/>
      <c r="I73" s="6"/>
      <c r="J73" s="83">
        <v>51.190000000000005</v>
      </c>
      <c r="K73" s="83">
        <v>53.980000000000004</v>
      </c>
      <c r="L73" s="107">
        <v>43.5</v>
      </c>
      <c r="M73" s="83">
        <v>41.150000000000006</v>
      </c>
      <c r="N73" s="83">
        <v>43.26</v>
      </c>
      <c r="O73" s="83">
        <v>43.17</v>
      </c>
      <c r="P73" s="83">
        <v>43.7</v>
      </c>
      <c r="Q73" s="83">
        <v>43.7</v>
      </c>
      <c r="R73" s="83">
        <v>42.59</v>
      </c>
      <c r="S73" s="83">
        <v>42.5</v>
      </c>
      <c r="T73" s="83">
        <v>43.38</v>
      </c>
      <c r="U73" s="83">
        <v>30.26</v>
      </c>
      <c r="Y73" s="6"/>
      <c r="Z73" s="107">
        <v>58.290000000000006</v>
      </c>
      <c r="AA73" s="107">
        <v>56.260000000000005</v>
      </c>
      <c r="AB73" s="107">
        <v>94.820000000000007</v>
      </c>
      <c r="AC73" s="128"/>
      <c r="AD73" s="107">
        <v>47.87</v>
      </c>
      <c r="AE73" s="128"/>
      <c r="AF73" s="128"/>
      <c r="AG73" s="128"/>
      <c r="AH73" s="128"/>
      <c r="AI73" s="107">
        <v>47.96</v>
      </c>
      <c r="AJ73" s="107">
        <v>77.47</v>
      </c>
      <c r="AK73" s="128"/>
    </row>
    <row r="74" spans="1:48" s="87" customFormat="1">
      <c r="A74" s="84"/>
      <c r="B74" s="4"/>
      <c r="C74" s="108">
        <f>'Tower A'!M21</f>
        <v>7019120.2020202018</v>
      </c>
      <c r="D74" s="108">
        <f>'Tower A'!M22</f>
        <v>8781278</v>
      </c>
      <c r="E74" s="108">
        <f>'Tower A'!M23</f>
        <v>9183534</v>
      </c>
      <c r="F74" s="108">
        <f>'Tower A'!M24</f>
        <v>6857446.3636363633</v>
      </c>
      <c r="G74" s="86"/>
      <c r="H74" s="86"/>
      <c r="I74" s="4"/>
      <c r="J74" s="111">
        <f>'Tower B'!M53</f>
        <v>9263247.2727272734</v>
      </c>
      <c r="K74" s="111">
        <f>'Tower B'!M54</f>
        <v>9614446.0606060605</v>
      </c>
      <c r="L74" s="111">
        <f>'Tower B'!M55</f>
        <v>7726282.8282828284</v>
      </c>
      <c r="M74" s="111">
        <f>'Tower B'!M56</f>
        <v>7325311.1111111119</v>
      </c>
      <c r="N74" s="111">
        <f>'Tower B'!M57</f>
        <v>7685332.5252525248</v>
      </c>
      <c r="O74" s="111">
        <f>'Tower B'!M58</f>
        <v>8436973.777777778</v>
      </c>
      <c r="P74" s="152">
        <f>'Tower B'!M59</f>
        <v>8536448.8888888881</v>
      </c>
      <c r="Q74" s="152">
        <f>'Tower B'!M60</f>
        <v>8673782.222222222</v>
      </c>
      <c r="R74" s="111">
        <f>'Tower B'!M61</f>
        <v>7695861.4141414147</v>
      </c>
      <c r="S74" s="112">
        <f>'Tower B'!M62</f>
        <v>7680505.0505050505</v>
      </c>
      <c r="T74" s="111">
        <f>'Tower B'!M63</f>
        <v>8613721.777777778</v>
      </c>
      <c r="U74" s="111">
        <f>'Tower B'!M64</f>
        <v>5592039.5959595963</v>
      </c>
      <c r="V74" s="86"/>
      <c r="W74" s="86"/>
      <c r="X74" s="86"/>
      <c r="Y74" s="4"/>
      <c r="Z74" s="111">
        <f>'Tower B'!M250</f>
        <v>16240189.600448901</v>
      </c>
      <c r="AA74" s="111">
        <f>'Tower B'!M251</f>
        <v>15605144.776655445</v>
      </c>
      <c r="AB74" s="111">
        <f>'Tower B'!M252</f>
        <v>26556826.68013468</v>
      </c>
      <c r="AC74" s="126"/>
      <c r="AD74" s="111">
        <f>'Tower B'!M253</f>
        <v>13407410.3277217</v>
      </c>
      <c r="AE74" s="126"/>
      <c r="AF74" s="126"/>
      <c r="AG74" s="126"/>
      <c r="AH74" s="126"/>
      <c r="AI74" s="111">
        <f>'Tower B'!M254</f>
        <v>13375285.988776701</v>
      </c>
      <c r="AJ74" s="111">
        <f>'Tower B'!M255</f>
        <v>22025511.5173962</v>
      </c>
      <c r="AK74" s="126"/>
      <c r="AL74" s="86"/>
      <c r="AM74" s="86"/>
      <c r="AN74" s="86"/>
      <c r="AO74" s="86"/>
      <c r="AP74" s="86"/>
      <c r="AQ74" s="86"/>
      <c r="AR74" s="86"/>
      <c r="AS74" s="86"/>
      <c r="AT74" s="86"/>
      <c r="AU74" s="86"/>
      <c r="AV74" s="86"/>
    </row>
    <row r="75" spans="1:48" ht="21" thickBot="1">
      <c r="A75" s="9"/>
      <c r="B75" s="4"/>
      <c r="C75" s="11" t="str">
        <f>'Tower A'!I21</f>
        <v>sold</v>
      </c>
      <c r="D75" s="11" t="str">
        <f>'Tower A'!I22</f>
        <v>Thai D</v>
      </c>
      <c r="E75" s="11" t="str">
        <f>'Tower A'!I23</f>
        <v>Sold</v>
      </c>
      <c r="F75" s="11" t="str">
        <f>'Tower A'!I24</f>
        <v>sold</v>
      </c>
      <c r="G75" s="10"/>
      <c r="H75" s="10"/>
      <c r="I75" s="4"/>
      <c r="J75" s="11" t="str">
        <f>'Tower B'!I53</f>
        <v>Sold</v>
      </c>
      <c r="K75" s="11" t="str">
        <f>'Tower B'!I54</f>
        <v>Sold</v>
      </c>
      <c r="L75" s="11" t="str">
        <f>'Tower B'!I55</f>
        <v>Sold</v>
      </c>
      <c r="M75" s="11" t="str">
        <f>'Tower B'!I56</f>
        <v>Sold</v>
      </c>
      <c r="N75" s="11" t="str">
        <f>'Tower B'!I57</f>
        <v>Sold</v>
      </c>
      <c r="O75" s="11" t="str">
        <f>'Tower B'!I58</f>
        <v>FQ</v>
      </c>
      <c r="P75" s="12" t="str">
        <f>'Tower B'!I59</f>
        <v>FQ</v>
      </c>
      <c r="Q75" s="12" t="str">
        <f>'Tower B'!I60</f>
        <v>FQ</v>
      </c>
      <c r="R75" s="11" t="str">
        <f>'Tower B'!I61</f>
        <v>Sold</v>
      </c>
      <c r="S75" s="11" t="str">
        <f>'Tower B'!I62</f>
        <v>Sold</v>
      </c>
      <c r="T75" s="11" t="str">
        <f>'Tower B'!I63</f>
        <v>FQ</v>
      </c>
      <c r="U75" s="11" t="str">
        <f>'Tower B'!I64</f>
        <v>Sold</v>
      </c>
      <c r="Y75" s="4"/>
      <c r="Z75" s="11" t="str">
        <f>'Tower B'!I250</f>
        <v>-</v>
      </c>
      <c r="AA75" s="11" t="str">
        <f>'Tower B'!I251</f>
        <v>lock</v>
      </c>
      <c r="AB75" s="11" t="str">
        <f>'Tower B'!I252</f>
        <v>lock</v>
      </c>
      <c r="AC75" s="125"/>
      <c r="AD75" s="11" t="str">
        <f>'Tower B'!I253</f>
        <v>sold</v>
      </c>
      <c r="AE75" s="125"/>
      <c r="AF75" s="125"/>
      <c r="AG75" s="125"/>
      <c r="AH75" s="125"/>
      <c r="AI75" s="11" t="str">
        <f>'Tower B'!I254</f>
        <v>FQ</v>
      </c>
      <c r="AJ75" s="11" t="str">
        <f>'Tower B'!I255</f>
        <v>-</v>
      </c>
      <c r="AK75" s="125"/>
    </row>
    <row r="76" spans="1:48" ht="21" thickTop="1">
      <c r="A76" s="9"/>
      <c r="B76" s="4" t="s">
        <v>6</v>
      </c>
      <c r="C76" s="79" t="s">
        <v>141</v>
      </c>
      <c r="D76" s="79" t="s">
        <v>142</v>
      </c>
      <c r="E76" s="79" t="s">
        <v>143</v>
      </c>
      <c r="F76" s="79" t="s">
        <v>144</v>
      </c>
      <c r="G76" s="10"/>
      <c r="H76" s="10"/>
      <c r="I76" s="4" t="s">
        <v>6</v>
      </c>
      <c r="J76" s="83" t="s">
        <v>315</v>
      </c>
      <c r="K76" s="83" t="s">
        <v>316</v>
      </c>
      <c r="L76" s="83" t="s">
        <v>317</v>
      </c>
      <c r="M76" s="83" t="s">
        <v>318</v>
      </c>
      <c r="N76" s="83" t="s">
        <v>319</v>
      </c>
      <c r="O76" s="83" t="s">
        <v>320</v>
      </c>
      <c r="P76" s="83" t="s">
        <v>321</v>
      </c>
      <c r="Q76" s="83" t="s">
        <v>322</v>
      </c>
      <c r="R76" s="83" t="s">
        <v>323</v>
      </c>
      <c r="S76" s="83" t="s">
        <v>324</v>
      </c>
      <c r="T76" s="83" t="s">
        <v>325</v>
      </c>
      <c r="U76" s="83" t="s">
        <v>326</v>
      </c>
      <c r="Y76" s="4" t="s">
        <v>662</v>
      </c>
      <c r="Z76" s="83" t="s">
        <v>516</v>
      </c>
      <c r="AA76" s="83" t="s">
        <v>517</v>
      </c>
      <c r="AB76" s="83" t="s">
        <v>518</v>
      </c>
      <c r="AC76" s="137"/>
      <c r="AD76" s="83" t="s">
        <v>519</v>
      </c>
      <c r="AE76" s="83" t="s">
        <v>520</v>
      </c>
      <c r="AF76" s="122"/>
      <c r="AG76" s="122"/>
      <c r="AH76" s="83" t="s">
        <v>521</v>
      </c>
      <c r="AI76" s="83" t="s">
        <v>522</v>
      </c>
      <c r="AJ76" s="83" t="s">
        <v>523</v>
      </c>
      <c r="AK76" s="122"/>
    </row>
    <row r="77" spans="1:48">
      <c r="A77" s="5"/>
      <c r="B77" s="6"/>
      <c r="C77" s="79" t="s">
        <v>214</v>
      </c>
      <c r="D77" s="79" t="s">
        <v>215</v>
      </c>
      <c r="E77" s="80" t="s">
        <v>216</v>
      </c>
      <c r="F77" s="80" t="s">
        <v>217</v>
      </c>
      <c r="G77" s="10"/>
      <c r="H77" s="10"/>
      <c r="I77" s="6"/>
      <c r="J77" s="83">
        <v>51.190000000000005</v>
      </c>
      <c r="K77" s="83">
        <v>53.980000000000004</v>
      </c>
      <c r="L77" s="83">
        <v>43.5</v>
      </c>
      <c r="M77" s="83">
        <v>41.150000000000006</v>
      </c>
      <c r="N77" s="83">
        <v>43.26</v>
      </c>
      <c r="O77" s="83">
        <v>43.17</v>
      </c>
      <c r="P77" s="83">
        <v>43.7</v>
      </c>
      <c r="Q77" s="83">
        <v>43.7</v>
      </c>
      <c r="R77" s="83">
        <v>42.59</v>
      </c>
      <c r="S77" s="83">
        <v>42.5</v>
      </c>
      <c r="T77" s="83">
        <v>43.38</v>
      </c>
      <c r="U77" s="83">
        <v>30.26</v>
      </c>
      <c r="Y77" s="6"/>
      <c r="Z77" s="107">
        <v>58.290000000000006</v>
      </c>
      <c r="AA77" s="107">
        <v>56.260000000000005</v>
      </c>
      <c r="AB77" s="107">
        <v>94.820000000000007</v>
      </c>
      <c r="AC77" s="128"/>
      <c r="AD77" s="107">
        <v>47.87</v>
      </c>
      <c r="AE77" s="107">
        <v>134.11999999999998</v>
      </c>
      <c r="AF77" s="128"/>
      <c r="AG77" s="128"/>
      <c r="AH77" s="107">
        <v>134.11999999999998</v>
      </c>
      <c r="AI77" s="107">
        <v>47.96</v>
      </c>
      <c r="AJ77" s="107">
        <v>77.47</v>
      </c>
      <c r="AK77" s="128"/>
    </row>
    <row r="78" spans="1:48" s="87" customFormat="1">
      <c r="A78" s="84"/>
      <c r="B78" s="4"/>
      <c r="C78" s="108">
        <f>'Tower A'!M17</f>
        <v>6421512.1212121211</v>
      </c>
      <c r="D78" s="108">
        <f>'Tower A'!M18</f>
        <v>7068081.6161616156</v>
      </c>
      <c r="E78" s="108">
        <f>'Tower A'!M19</f>
        <v>8434279</v>
      </c>
      <c r="F78" s="108">
        <f>'Tower A'!M20</f>
        <v>6283309.7979797982</v>
      </c>
      <c r="G78" s="86"/>
      <c r="H78" s="86"/>
      <c r="I78" s="4"/>
      <c r="J78" s="111">
        <f>'Tower B'!M41</f>
        <v>9156730.7070707083</v>
      </c>
      <c r="K78" s="111">
        <f>'Tower B'!M42</f>
        <v>9502124.0404040404</v>
      </c>
      <c r="L78" s="111">
        <f>'Tower B'!M43</f>
        <v>8399344.444444444</v>
      </c>
      <c r="M78" s="111">
        <f>'Tower B'!M44</f>
        <v>7963654.444444445</v>
      </c>
      <c r="N78" s="111">
        <f>'Tower B'!M45</f>
        <v>8354848.444444445</v>
      </c>
      <c r="O78" s="111">
        <f>'Tower B'!M46</f>
        <v>8338162.444444445</v>
      </c>
      <c r="P78" s="152">
        <f>'Tower B'!M47</f>
        <v>8436424.444444444</v>
      </c>
      <c r="Q78" s="152">
        <f>'Tower B'!M48</f>
        <v>8573757.777777778</v>
      </c>
      <c r="R78" s="111">
        <f>'Tower B'!M49</f>
        <v>8367963.7777777789</v>
      </c>
      <c r="S78" s="111">
        <f>'Tower B'!M50</f>
        <v>8351277.777777778</v>
      </c>
      <c r="T78" s="111">
        <f>'Tower B'!M51</f>
        <v>8514429.777777778</v>
      </c>
      <c r="U78" s="111">
        <f>'Tower B'!M52</f>
        <v>6524171.3090909095</v>
      </c>
      <c r="V78" s="86"/>
      <c r="W78" s="86"/>
      <c r="X78" s="86"/>
      <c r="Y78" s="4"/>
      <c r="Z78" s="111">
        <f>'Tower B'!M242</f>
        <v>16204506.444444448</v>
      </c>
      <c r="AA78" s="111">
        <f>'Tower B'!M243</f>
        <v>15568094.66666667</v>
      </c>
      <c r="AB78" s="111">
        <f>'Tower B'!M244</f>
        <v>26576684.888888888</v>
      </c>
      <c r="AC78" s="126"/>
      <c r="AD78" s="111">
        <f>'Tower B'!M245</f>
        <v>12160229.696969697</v>
      </c>
      <c r="AE78" s="111">
        <f>'Tower B'!M246</f>
        <v>37412497.893217884</v>
      </c>
      <c r="AF78" s="126"/>
      <c r="AG78" s="126"/>
      <c r="AH78" s="111">
        <f>'Tower B'!M247</f>
        <v>32597956</v>
      </c>
      <c r="AI78" s="111">
        <f>'Tower B'!M248</f>
        <v>13328132.444444444</v>
      </c>
      <c r="AJ78" s="111">
        <f>'Tower B'!M249</f>
        <v>20604570.888888888</v>
      </c>
      <c r="AK78" s="126"/>
      <c r="AL78" s="86"/>
      <c r="AM78" s="86"/>
      <c r="AN78" s="86"/>
      <c r="AO78" s="86"/>
      <c r="AP78" s="86"/>
      <c r="AQ78" s="86"/>
      <c r="AR78" s="86"/>
      <c r="AS78" s="86"/>
      <c r="AT78" s="86"/>
      <c r="AU78" s="86"/>
      <c r="AV78" s="86"/>
    </row>
    <row r="79" spans="1:48" ht="21" thickBot="1">
      <c r="A79" s="9"/>
      <c r="B79" s="4"/>
      <c r="C79" s="11" t="str">
        <f>'Tower A'!I17</f>
        <v>Sold</v>
      </c>
      <c r="D79" s="11" t="str">
        <f>'Tower A'!I18</f>
        <v>Sold</v>
      </c>
      <c r="E79" s="11" t="str">
        <f>'Tower A'!I19</f>
        <v>Thai D</v>
      </c>
      <c r="F79" s="11" t="str">
        <f>'Tower A'!I20</f>
        <v>sold</v>
      </c>
      <c r="G79" s="10"/>
      <c r="H79" s="10"/>
      <c r="I79" s="4"/>
      <c r="J79" s="11" t="str">
        <f>'Tower B'!I41</f>
        <v>Sold</v>
      </c>
      <c r="K79" s="11" t="str">
        <f>'Tower B'!I42</f>
        <v>Sold</v>
      </c>
      <c r="L79" s="11" t="str">
        <f>'Tower B'!I43</f>
        <v>FQ</v>
      </c>
      <c r="M79" s="11" t="str">
        <f>'Tower B'!I44</f>
        <v>FQ</v>
      </c>
      <c r="N79" s="11" t="str">
        <f>'Tower B'!I45</f>
        <v>sold</v>
      </c>
      <c r="O79" s="11" t="str">
        <f>'Tower B'!I46</f>
        <v>FQ</v>
      </c>
      <c r="P79" s="12" t="str">
        <f>'Tower B'!I47</f>
        <v>sold</v>
      </c>
      <c r="Q79" s="12" t="str">
        <f>'Tower B'!I48</f>
        <v>Sold</v>
      </c>
      <c r="R79" s="11" t="str">
        <f>'Tower B'!I49</f>
        <v>Sold</v>
      </c>
      <c r="S79" s="11" t="str">
        <f>'Tower B'!I50</f>
        <v>Sold</v>
      </c>
      <c r="T79" s="11" t="str">
        <f>'Tower B'!I51</f>
        <v>sold</v>
      </c>
      <c r="U79" s="11" t="str">
        <f>'Tower B'!I52</f>
        <v>Sold</v>
      </c>
      <c r="Y79" s="4"/>
      <c r="Z79" s="11" t="str">
        <f>'Tower B'!I242</f>
        <v>-</v>
      </c>
      <c r="AA79" s="11" t="str">
        <f>'Tower B'!I243</f>
        <v>lock</v>
      </c>
      <c r="AB79" s="11" t="str">
        <f>'Tower B'!I244</f>
        <v>lock</v>
      </c>
      <c r="AC79" s="125"/>
      <c r="AD79" s="11" t="str">
        <f>'Tower B'!I245</f>
        <v>sold</v>
      </c>
      <c r="AE79" s="11" t="str">
        <f>'Tower B'!I246</f>
        <v>lock</v>
      </c>
      <c r="AF79" s="125"/>
      <c r="AG79" s="125"/>
      <c r="AH79" s="11" t="str">
        <f>'Tower B'!I247</f>
        <v>Sold</v>
      </c>
      <c r="AI79" s="11" t="str">
        <f>'Tower B'!I248</f>
        <v>FQ</v>
      </c>
      <c r="AJ79" s="11" t="str">
        <f>'Tower B'!I249</f>
        <v>-</v>
      </c>
      <c r="AK79" s="125"/>
    </row>
    <row r="80" spans="1:48" ht="21" thickTop="1">
      <c r="A80" s="9"/>
      <c r="B80" s="4" t="s">
        <v>7</v>
      </c>
      <c r="C80" s="79" t="s">
        <v>137</v>
      </c>
      <c r="D80" s="79" t="s">
        <v>138</v>
      </c>
      <c r="E80" s="79" t="s">
        <v>139</v>
      </c>
      <c r="F80" s="79" t="s">
        <v>140</v>
      </c>
      <c r="G80" s="10"/>
      <c r="H80" s="10"/>
      <c r="I80" s="4" t="s">
        <v>7</v>
      </c>
      <c r="J80" s="83" t="s">
        <v>303</v>
      </c>
      <c r="K80" s="83" t="s">
        <v>304</v>
      </c>
      <c r="L80" s="83" t="s">
        <v>305</v>
      </c>
      <c r="M80" s="83" t="s">
        <v>306</v>
      </c>
      <c r="N80" s="83" t="s">
        <v>307</v>
      </c>
      <c r="O80" s="83" t="s">
        <v>308</v>
      </c>
      <c r="P80" s="83" t="s">
        <v>309</v>
      </c>
      <c r="Q80" s="83" t="s">
        <v>310</v>
      </c>
      <c r="R80" s="83" t="s">
        <v>311</v>
      </c>
      <c r="S80" s="83" t="s">
        <v>312</v>
      </c>
      <c r="T80" s="83" t="s">
        <v>313</v>
      </c>
      <c r="U80" s="83" t="s">
        <v>314</v>
      </c>
      <c r="Y80" s="4" t="s">
        <v>661</v>
      </c>
      <c r="Z80" s="122"/>
      <c r="AA80" s="122"/>
      <c r="AB80" s="122"/>
      <c r="AC80" s="122"/>
      <c r="AD80" s="122"/>
      <c r="AE80" s="122"/>
      <c r="AF80" s="122"/>
      <c r="AG80" s="122"/>
      <c r="AH80" s="122"/>
      <c r="AI80" s="122"/>
      <c r="AJ80" s="122"/>
      <c r="AK80" s="122"/>
    </row>
    <row r="81" spans="1:48">
      <c r="A81" s="5"/>
      <c r="B81" s="6"/>
      <c r="C81" s="80" t="s">
        <v>214</v>
      </c>
      <c r="D81" s="80" t="s">
        <v>215</v>
      </c>
      <c r="E81" s="80" t="s">
        <v>216</v>
      </c>
      <c r="F81" s="80" t="s">
        <v>217</v>
      </c>
      <c r="G81" s="10"/>
      <c r="H81" s="10"/>
      <c r="I81" s="6"/>
      <c r="J81" s="107">
        <v>51.190000000000005</v>
      </c>
      <c r="K81" s="107">
        <v>53.980000000000004</v>
      </c>
      <c r="L81" s="107">
        <v>43.5</v>
      </c>
      <c r="M81" s="107">
        <v>41.150000000000006</v>
      </c>
      <c r="N81" s="107">
        <v>43.26</v>
      </c>
      <c r="O81" s="107">
        <v>43.17</v>
      </c>
      <c r="P81" s="107">
        <v>43.7</v>
      </c>
      <c r="Q81" s="107">
        <v>43.7</v>
      </c>
      <c r="R81" s="83">
        <v>42.59</v>
      </c>
      <c r="S81" s="83">
        <v>42.5</v>
      </c>
      <c r="T81" s="83">
        <v>43.38</v>
      </c>
      <c r="U81" s="83">
        <v>30.26</v>
      </c>
      <c r="Y81" s="6"/>
      <c r="Z81" s="123"/>
      <c r="AA81" s="123"/>
      <c r="AB81" s="123"/>
      <c r="AC81" s="123"/>
      <c r="AD81" s="123"/>
      <c r="AE81" s="123"/>
      <c r="AF81" s="123"/>
      <c r="AG81" s="123"/>
      <c r="AH81" s="123"/>
      <c r="AI81" s="123"/>
      <c r="AJ81" s="123"/>
      <c r="AK81" s="123"/>
    </row>
    <row r="82" spans="1:48" s="87" customFormat="1">
      <c r="A82" s="84"/>
      <c r="B82" s="4"/>
      <c r="C82" s="108">
        <f>'Tower A'!M13</f>
        <v>6346811.111111111</v>
      </c>
      <c r="D82" s="108">
        <f>'Tower A'!M14</f>
        <v>6985348.6868686862</v>
      </c>
      <c r="E82" s="108">
        <f>'Tower A'!M15</f>
        <v>7317851.4141414147</v>
      </c>
      <c r="F82" s="108">
        <f>'Tower A'!M16</f>
        <v>6211542.7272727275</v>
      </c>
      <c r="G82" s="86"/>
      <c r="H82" s="86"/>
      <c r="I82" s="4"/>
      <c r="J82" s="111">
        <f>'Tower B'!M29</f>
        <v>8870869.2929292917</v>
      </c>
      <c r="K82" s="111">
        <f>'Tower B'!M30</f>
        <v>9389802.0202020202</v>
      </c>
      <c r="L82" s="111">
        <f>'Tower B'!M31</f>
        <v>8299777.7777777771</v>
      </c>
      <c r="M82" s="111">
        <f>'Tower B'!M32</f>
        <v>7869466.666666667</v>
      </c>
      <c r="N82" s="111">
        <f>'Tower B'!M33</f>
        <v>8255831.111111111</v>
      </c>
      <c r="O82" s="111">
        <f>'Tower B'!M34</f>
        <v>8239351.111111111</v>
      </c>
      <c r="P82" s="152">
        <f>'Tower B'!M35</f>
        <v>8336400</v>
      </c>
      <c r="Q82" s="152">
        <f>'Tower B'!M36</f>
        <v>8393622.222222222</v>
      </c>
      <c r="R82" s="111">
        <f>'Tower B'!M37</f>
        <v>8190368.888888889</v>
      </c>
      <c r="S82" s="111">
        <f>'Tower B'!M38</f>
        <v>8173888.888888889</v>
      </c>
      <c r="T82" s="111">
        <f>'Tower B'!M39</f>
        <v>8335026.666666667</v>
      </c>
      <c r="U82" s="152">
        <f>'Tower B'!M40</f>
        <v>5932608.888888889</v>
      </c>
      <c r="V82" s="86"/>
      <c r="W82" s="86"/>
      <c r="X82" s="86"/>
      <c r="Y82" s="4"/>
      <c r="Z82" s="124"/>
      <c r="AA82" s="124"/>
      <c r="AB82" s="124"/>
      <c r="AC82" s="124"/>
      <c r="AD82" s="124"/>
      <c r="AE82" s="124"/>
      <c r="AF82" s="124"/>
      <c r="AG82" s="124"/>
      <c r="AH82" s="124"/>
      <c r="AI82" s="124"/>
      <c r="AJ82" s="124"/>
      <c r="AK82" s="124"/>
      <c r="AL82" s="86"/>
      <c r="AM82" s="86"/>
      <c r="AN82" s="86"/>
      <c r="AO82" s="86"/>
      <c r="AP82" s="86"/>
      <c r="AQ82" s="86"/>
      <c r="AR82" s="86"/>
      <c r="AS82" s="86"/>
      <c r="AT82" s="86"/>
      <c r="AU82" s="86"/>
      <c r="AV82" s="86"/>
    </row>
    <row r="83" spans="1:48" ht="21" thickBot="1">
      <c r="A83" s="9"/>
      <c r="B83" s="4"/>
      <c r="C83" s="11" t="str">
        <f>'Tower A'!I13</f>
        <v>Sold</v>
      </c>
      <c r="D83" s="11" t="str">
        <f>'Tower A'!I14</f>
        <v>Sold</v>
      </c>
      <c r="E83" s="11" t="str">
        <f>'Tower A'!I15</f>
        <v>Sold</v>
      </c>
      <c r="F83" s="11" t="str">
        <f>'Tower A'!I16</f>
        <v>sold</v>
      </c>
      <c r="G83" s="10"/>
      <c r="H83" s="10"/>
      <c r="I83" s="4"/>
      <c r="J83" s="11" t="str">
        <f>'Tower B'!I29</f>
        <v>Sold</v>
      </c>
      <c r="K83" s="11" t="str">
        <f>'Tower B'!I30</f>
        <v>Sold</v>
      </c>
      <c r="L83" s="11" t="str">
        <f>'Tower B'!I31</f>
        <v>FQ</v>
      </c>
      <c r="M83" s="11" t="str">
        <f>'Tower B'!I32</f>
        <v>FQ</v>
      </c>
      <c r="N83" s="11" t="str">
        <f>'Tower B'!I33</f>
        <v>FQ</v>
      </c>
      <c r="O83" s="11" t="str">
        <f>'Tower B'!I34</f>
        <v>FQ</v>
      </c>
      <c r="P83" s="12" t="str">
        <f>'Tower B'!I35</f>
        <v>FQ</v>
      </c>
      <c r="Q83" s="12" t="str">
        <f>'Tower B'!I36</f>
        <v>lock</v>
      </c>
      <c r="R83" s="11" t="str">
        <f>'Tower B'!I37</f>
        <v>Sold</v>
      </c>
      <c r="S83" s="11" t="str">
        <f>'Tower B'!I38</f>
        <v>Sold</v>
      </c>
      <c r="T83" s="11" t="str">
        <f>'Tower B'!I39</f>
        <v>Sold</v>
      </c>
      <c r="U83" s="132" t="str">
        <f>'Tower B'!I40</f>
        <v>Sold</v>
      </c>
      <c r="Y83" s="4"/>
      <c r="Z83" s="125"/>
      <c r="AA83" s="125"/>
      <c r="AB83" s="125"/>
      <c r="AC83" s="140"/>
      <c r="AD83" s="140"/>
      <c r="AE83" s="140"/>
      <c r="AF83" s="140"/>
      <c r="AG83" s="140"/>
      <c r="AH83" s="140"/>
      <c r="AI83" s="140"/>
      <c r="AJ83" s="140"/>
      <c r="AK83" s="125"/>
    </row>
    <row r="84" spans="1:48" ht="21" thickTop="1">
      <c r="A84" s="9"/>
      <c r="B84" s="4" t="s">
        <v>8</v>
      </c>
      <c r="C84" s="79" t="s">
        <v>133</v>
      </c>
      <c r="D84" s="79" t="s">
        <v>134</v>
      </c>
      <c r="E84" s="79" t="s">
        <v>135</v>
      </c>
      <c r="F84" s="79" t="s">
        <v>136</v>
      </c>
      <c r="G84" s="10"/>
      <c r="H84" s="10"/>
      <c r="I84" s="4" t="s">
        <v>8</v>
      </c>
      <c r="J84" s="83" t="s">
        <v>291</v>
      </c>
      <c r="K84" s="83" t="s">
        <v>292</v>
      </c>
      <c r="L84" s="83" t="s">
        <v>293</v>
      </c>
      <c r="M84" s="83" t="s">
        <v>294</v>
      </c>
      <c r="N84" s="83" t="s">
        <v>295</v>
      </c>
      <c r="O84" s="83" t="s">
        <v>296</v>
      </c>
      <c r="P84" s="83" t="s">
        <v>297</v>
      </c>
      <c r="Q84" s="83" t="s">
        <v>298</v>
      </c>
      <c r="R84" s="83" t="s">
        <v>299</v>
      </c>
      <c r="S84" s="83" t="s">
        <v>300</v>
      </c>
      <c r="T84" s="83" t="s">
        <v>301</v>
      </c>
      <c r="U84" s="83" t="s">
        <v>302</v>
      </c>
      <c r="Y84" s="4" t="s">
        <v>660</v>
      </c>
      <c r="Z84" s="83" t="s">
        <v>509</v>
      </c>
      <c r="AA84" s="83" t="s">
        <v>510</v>
      </c>
      <c r="AB84" s="83" t="s">
        <v>511</v>
      </c>
      <c r="AC84" s="143"/>
      <c r="AD84" s="83" t="s">
        <v>512</v>
      </c>
      <c r="AE84" s="143"/>
      <c r="AF84" s="143"/>
      <c r="AG84" s="143"/>
      <c r="AH84" s="83" t="s">
        <v>513</v>
      </c>
      <c r="AI84" s="83" t="s">
        <v>514</v>
      </c>
      <c r="AJ84" s="143"/>
      <c r="AK84" s="83" t="s">
        <v>515</v>
      </c>
    </row>
    <row r="85" spans="1:48">
      <c r="A85" s="5"/>
      <c r="B85" s="6"/>
      <c r="C85" s="79" t="s">
        <v>214</v>
      </c>
      <c r="D85" s="79" t="s">
        <v>215</v>
      </c>
      <c r="E85" s="80" t="s">
        <v>216</v>
      </c>
      <c r="F85" s="80" t="s">
        <v>217</v>
      </c>
      <c r="G85" s="10"/>
      <c r="H85" s="10"/>
      <c r="I85" s="6"/>
      <c r="J85" s="107">
        <v>51.190000000000005</v>
      </c>
      <c r="K85" s="107">
        <v>53.980000000000004</v>
      </c>
      <c r="L85" s="107">
        <v>43.5</v>
      </c>
      <c r="M85" s="107">
        <v>41.150000000000006</v>
      </c>
      <c r="N85" s="107">
        <v>43.26</v>
      </c>
      <c r="O85" s="107">
        <v>43.17</v>
      </c>
      <c r="P85" s="107">
        <v>43.7</v>
      </c>
      <c r="Q85" s="107">
        <v>43.7</v>
      </c>
      <c r="R85" s="107">
        <v>42.59</v>
      </c>
      <c r="S85" s="107">
        <v>42.5</v>
      </c>
      <c r="T85" s="107">
        <v>43.38</v>
      </c>
      <c r="U85" s="107">
        <v>30.26</v>
      </c>
      <c r="Y85" s="6"/>
      <c r="Z85" s="107">
        <v>57.830000000000005</v>
      </c>
      <c r="AA85" s="107">
        <v>55.46</v>
      </c>
      <c r="AB85" s="107">
        <v>94.14</v>
      </c>
      <c r="AC85" s="123"/>
      <c r="AD85" s="107">
        <v>94.26</v>
      </c>
      <c r="AE85" s="123"/>
      <c r="AF85" s="123"/>
      <c r="AG85" s="123"/>
      <c r="AH85" s="107">
        <v>46.04</v>
      </c>
      <c r="AI85" s="107">
        <v>93.9</v>
      </c>
      <c r="AJ85" s="123"/>
      <c r="AK85" s="107">
        <v>30.26</v>
      </c>
    </row>
    <row r="86" spans="1:48" s="87" customFormat="1">
      <c r="A86" s="84"/>
      <c r="B86" s="4"/>
      <c r="C86" s="108">
        <f>'Tower A'!M9</f>
        <v>6220089.8989898982</v>
      </c>
      <c r="D86" s="108">
        <f>'Tower A'!M10</f>
        <v>6850595.555555556</v>
      </c>
      <c r="E86" s="108">
        <f>'Tower A'!M11</f>
        <v>8190911</v>
      </c>
      <c r="F86" s="108">
        <f>'Tower A'!M12</f>
        <v>6087755.4545454541</v>
      </c>
      <c r="G86" s="86"/>
      <c r="H86" s="86"/>
      <c r="I86" s="4"/>
      <c r="J86" s="111">
        <f>'Tower B'!M17</f>
        <v>8870869.2929292917</v>
      </c>
      <c r="K86" s="111">
        <f>'Tower B'!M18</f>
        <v>9277480</v>
      </c>
      <c r="L86" s="111">
        <f>'Tower B'!M19</f>
        <v>8200211.111111111</v>
      </c>
      <c r="M86" s="111">
        <f>'Tower B'!M20</f>
        <v>7775278.8888888909</v>
      </c>
      <c r="N86" s="111">
        <f>'Tower B'!M21</f>
        <v>8156813.777777778</v>
      </c>
      <c r="O86" s="111">
        <f>'Tower B'!M22</f>
        <v>8140539.777777778</v>
      </c>
      <c r="P86" s="152">
        <f>'Tower B'!M23</f>
        <v>8236375.555555556</v>
      </c>
      <c r="Q86" s="152">
        <f>'Tower B'!M24</f>
        <v>8293597.777777778</v>
      </c>
      <c r="R86" s="111">
        <f>'Tower B'!M25</f>
        <v>8092885.1111111119</v>
      </c>
      <c r="S86" s="111">
        <f>'Tower B'!M26</f>
        <v>8076611.1111111101</v>
      </c>
      <c r="T86" s="111">
        <f>'Tower B'!M27</f>
        <v>8235734.666666667</v>
      </c>
      <c r="U86" s="152">
        <f>'Tower B'!M28</f>
        <v>5863347.1111111119</v>
      </c>
      <c r="V86" s="86"/>
      <c r="W86" s="86"/>
      <c r="X86" s="86"/>
      <c r="Y86" s="4"/>
      <c r="Z86" s="111">
        <f>'Tower B'!M235</f>
        <v>14890020.444444446</v>
      </c>
      <c r="AA86" s="111">
        <f>'Tower B'!M236</f>
        <v>14361378.666666666</v>
      </c>
      <c r="AB86" s="111">
        <f>'Tower B'!M237</f>
        <v>24605296.888888888</v>
      </c>
      <c r="AC86" s="124"/>
      <c r="AD86" s="111">
        <f>'Tower B'!M238</f>
        <v>24634960.888888888</v>
      </c>
      <c r="AE86" s="124"/>
      <c r="AF86" s="124"/>
      <c r="AG86" s="124"/>
      <c r="AH86" s="111">
        <f>'Tower B'!M239</f>
        <v>11865532.444444444</v>
      </c>
      <c r="AI86" s="111">
        <f>'Tower B'!M240</f>
        <v>24488746.666666664</v>
      </c>
      <c r="AJ86" s="124"/>
      <c r="AK86" s="111">
        <f>'Tower B'!M241</f>
        <v>7814716</v>
      </c>
      <c r="AL86" s="86"/>
      <c r="AM86" s="86"/>
      <c r="AN86" s="86"/>
      <c r="AO86" s="86"/>
      <c r="AP86" s="86"/>
      <c r="AQ86" s="86"/>
      <c r="AR86" s="86"/>
      <c r="AS86" s="86"/>
      <c r="AT86" s="86"/>
      <c r="AU86" s="86"/>
      <c r="AV86" s="86"/>
    </row>
    <row r="87" spans="1:48" ht="21" thickBot="1">
      <c r="A87" s="9"/>
      <c r="B87" s="4"/>
      <c r="C87" s="11" t="str">
        <f>'Tower A'!I9</f>
        <v>Sold</v>
      </c>
      <c r="D87" s="11" t="str">
        <f>'Tower A'!I10</f>
        <v>Sold</v>
      </c>
      <c r="E87" s="11" t="str">
        <f>'Tower A'!I11</f>
        <v>Thai D</v>
      </c>
      <c r="F87" s="11" t="str">
        <f>'Tower A'!I12</f>
        <v>sold</v>
      </c>
      <c r="G87" s="10"/>
      <c r="H87" s="10"/>
      <c r="I87" s="4"/>
      <c r="J87" s="11" t="str">
        <f>'Tower B'!I17</f>
        <v>Sold</v>
      </c>
      <c r="K87" s="11" t="str">
        <f>'Tower B'!I18</f>
        <v>Sold</v>
      </c>
      <c r="L87" s="11" t="str">
        <f>'Tower B'!I19</f>
        <v>sold</v>
      </c>
      <c r="M87" s="11" t="str">
        <f>'Tower B'!I20</f>
        <v>Sold</v>
      </c>
      <c r="N87" s="11" t="str">
        <f>'Tower B'!I21</f>
        <v>Sold</v>
      </c>
      <c r="O87" s="11" t="str">
        <f>'Tower B'!I22</f>
        <v>sold</v>
      </c>
      <c r="P87" s="12" t="str">
        <f>'Tower B'!I23</f>
        <v>-</v>
      </c>
      <c r="Q87" s="12" t="str">
        <f>'Tower B'!I24</f>
        <v>-</v>
      </c>
      <c r="R87" s="11" t="str">
        <f>'Tower B'!I25</f>
        <v>Sold</v>
      </c>
      <c r="S87" s="11" t="str">
        <f>'Tower B'!I26</f>
        <v>Sold</v>
      </c>
      <c r="T87" s="11" t="str">
        <f>'Tower B'!I27</f>
        <v>Sold</v>
      </c>
      <c r="U87" s="132" t="str">
        <f>'Tower B'!I28</f>
        <v>Sold</v>
      </c>
      <c r="Y87" s="4"/>
      <c r="Z87" s="11" t="str">
        <f>'Tower B'!I235</f>
        <v>FQ</v>
      </c>
      <c r="AA87" s="11" t="str">
        <f>'Tower B'!I236</f>
        <v>FQ</v>
      </c>
      <c r="AB87" s="11" t="str">
        <f>'Tower B'!I237</f>
        <v>-</v>
      </c>
      <c r="AC87" s="125"/>
      <c r="AD87" s="11" t="str">
        <f>'Tower B'!I238</f>
        <v>-</v>
      </c>
      <c r="AE87" s="125"/>
      <c r="AF87" s="125"/>
      <c r="AG87" s="125"/>
      <c r="AH87" s="11" t="str">
        <f>'Tower B'!I239</f>
        <v>FQ</v>
      </c>
      <c r="AI87" s="11" t="str">
        <f>'Tower B'!I240</f>
        <v>-</v>
      </c>
      <c r="AJ87" s="125"/>
      <c r="AK87" s="11" t="str">
        <f>'Tower B'!I241</f>
        <v>Sold</v>
      </c>
    </row>
    <row r="88" spans="1:48" ht="21" thickTop="1">
      <c r="A88" s="9"/>
      <c r="B88" s="4" t="s">
        <v>9</v>
      </c>
      <c r="C88" s="82" t="s">
        <v>129</v>
      </c>
      <c r="D88" s="79" t="s">
        <v>130</v>
      </c>
      <c r="E88" s="79" t="s">
        <v>131</v>
      </c>
      <c r="F88" s="80" t="s">
        <v>132</v>
      </c>
      <c r="G88" s="10"/>
      <c r="H88" s="10"/>
      <c r="I88" s="4" t="s">
        <v>9</v>
      </c>
      <c r="J88" s="107" t="s">
        <v>279</v>
      </c>
      <c r="K88" s="83" t="s">
        <v>280</v>
      </c>
      <c r="L88" s="83" t="s">
        <v>281</v>
      </c>
      <c r="M88" s="83" t="s">
        <v>282</v>
      </c>
      <c r="N88" s="83" t="s">
        <v>283</v>
      </c>
      <c r="O88" s="83" t="s">
        <v>284</v>
      </c>
      <c r="P88" s="83" t="s">
        <v>285</v>
      </c>
      <c r="Q88" s="83" t="s">
        <v>286</v>
      </c>
      <c r="R88" s="83" t="s">
        <v>287</v>
      </c>
      <c r="S88" s="83" t="s">
        <v>288</v>
      </c>
      <c r="T88" s="83" t="s">
        <v>289</v>
      </c>
      <c r="U88" s="83" t="s">
        <v>290</v>
      </c>
      <c r="Y88" s="4" t="s">
        <v>659</v>
      </c>
      <c r="Z88" s="83" t="s">
        <v>500</v>
      </c>
      <c r="AA88" s="83" t="s">
        <v>501</v>
      </c>
      <c r="AB88" s="83" t="s">
        <v>502</v>
      </c>
      <c r="AC88" s="122"/>
      <c r="AD88" s="83" t="s">
        <v>503</v>
      </c>
      <c r="AE88" s="122"/>
      <c r="AF88" s="83" t="s">
        <v>504</v>
      </c>
      <c r="AG88" s="83" t="s">
        <v>505</v>
      </c>
      <c r="AH88" s="83" t="s">
        <v>506</v>
      </c>
      <c r="AI88" s="83" t="s">
        <v>507</v>
      </c>
      <c r="AJ88" s="122"/>
      <c r="AK88" s="83" t="s">
        <v>508</v>
      </c>
    </row>
    <row r="89" spans="1:48">
      <c r="A89" s="9"/>
      <c r="B89" s="4"/>
      <c r="C89" s="80">
        <v>35.9</v>
      </c>
      <c r="D89" s="80">
        <v>39.76</v>
      </c>
      <c r="E89" s="80">
        <v>41.77</v>
      </c>
      <c r="F89" s="80">
        <v>34.49</v>
      </c>
      <c r="G89" s="10"/>
      <c r="H89" s="10"/>
      <c r="I89" s="4"/>
      <c r="J89" s="107">
        <v>51.190000000000005</v>
      </c>
      <c r="K89" s="107">
        <v>53.980000000000004</v>
      </c>
      <c r="L89" s="107">
        <v>43.5</v>
      </c>
      <c r="M89" s="107">
        <v>41.150000000000006</v>
      </c>
      <c r="N89" s="107">
        <v>43.26</v>
      </c>
      <c r="O89" s="107">
        <v>43.17</v>
      </c>
      <c r="P89" s="107">
        <v>43.7</v>
      </c>
      <c r="Q89" s="107">
        <v>43.7</v>
      </c>
      <c r="R89" s="107">
        <v>42.59</v>
      </c>
      <c r="S89" s="107">
        <v>42.5</v>
      </c>
      <c r="T89" s="107">
        <v>43.38</v>
      </c>
      <c r="U89" s="107">
        <v>30.26</v>
      </c>
      <c r="Y89" s="4"/>
      <c r="Z89" s="107">
        <v>57.830000000000005</v>
      </c>
      <c r="AA89" s="107">
        <v>55.46</v>
      </c>
      <c r="AB89" s="107">
        <v>94.14</v>
      </c>
      <c r="AC89" s="123"/>
      <c r="AD89" s="107">
        <v>94.26</v>
      </c>
      <c r="AE89" s="123"/>
      <c r="AF89" s="107">
        <v>84.63</v>
      </c>
      <c r="AG89" s="107">
        <v>84.63</v>
      </c>
      <c r="AH89" s="107">
        <v>46.04</v>
      </c>
      <c r="AI89" s="107">
        <v>93.9</v>
      </c>
      <c r="AJ89" s="123"/>
      <c r="AK89" s="107">
        <v>30.26</v>
      </c>
    </row>
    <row r="90" spans="1:48" s="87" customFormat="1">
      <c r="A90" s="84"/>
      <c r="B90" s="4"/>
      <c r="C90" s="108">
        <f>'Tower A'!M5</f>
        <v>6145388.888888889</v>
      </c>
      <c r="D90" s="108">
        <f>'Tower A'!M6</f>
        <v>6767862.6262626266</v>
      </c>
      <c r="E90" s="108">
        <f>'Tower A'!M7</f>
        <v>8097254</v>
      </c>
      <c r="F90" s="108">
        <f>'Tower A'!M8</f>
        <v>6015988.3838383844</v>
      </c>
      <c r="G90" s="86"/>
      <c r="H90" s="86"/>
      <c r="I90" s="4"/>
      <c r="J90" s="464">
        <f>'Tower B'!M5</f>
        <v>9382670</v>
      </c>
      <c r="K90" s="152">
        <f>'Tower B'!M6</f>
        <v>8529700</v>
      </c>
      <c r="L90" s="111">
        <f>'Tower B'!M7</f>
        <v>8100644.444444445</v>
      </c>
      <c r="M90" s="111">
        <f>'Tower B'!M8</f>
        <v>7681091.1111111129</v>
      </c>
      <c r="N90" s="111">
        <f>'Tower B'!M9</f>
        <v>8057796.444444444</v>
      </c>
      <c r="O90" s="111">
        <f>'Tower B'!M10</f>
        <v>8041728.444444445</v>
      </c>
      <c r="P90" s="152">
        <f>'Tower B'!M11</f>
        <v>8136351.111111111</v>
      </c>
      <c r="Q90" s="152">
        <f>'Tower B'!M12</f>
        <v>8193573.333333333</v>
      </c>
      <c r="R90" s="111">
        <f>'Tower B'!M13</f>
        <v>7995401.3333333349</v>
      </c>
      <c r="S90" s="111">
        <f>'Tower B'!M14</f>
        <v>7979333.333333334</v>
      </c>
      <c r="T90" s="111">
        <f>'Tower B'!M15</f>
        <v>8136442.6666666679</v>
      </c>
      <c r="U90" s="152">
        <f>'Tower B'!M16</f>
        <v>5267350</v>
      </c>
      <c r="V90" s="86"/>
      <c r="W90" s="86"/>
      <c r="X90" s="86"/>
      <c r="Y90" s="4"/>
      <c r="Z90" s="111">
        <f>'Tower B'!M226</f>
        <v>15816585.555555558</v>
      </c>
      <c r="AA90" s="111">
        <f>'Tower B'!M227</f>
        <v>15249971.11111111</v>
      </c>
      <c r="AB90" s="111">
        <f>'Tower B'!M228</f>
        <v>22036200.8080808</v>
      </c>
      <c r="AC90" s="124"/>
      <c r="AD90" s="111">
        <f>'Tower B'!M229</f>
        <v>24419210.222222224</v>
      </c>
      <c r="AE90" s="124"/>
      <c r="AF90" s="111">
        <f>'Tower B'!M230</f>
        <v>22487383</v>
      </c>
      <c r="AG90" s="111">
        <f>'Tower B'!M231</f>
        <v>23400728.883145284</v>
      </c>
      <c r="AH90" s="111">
        <f>'Tower B'!M232</f>
        <v>12603195.555555556</v>
      </c>
      <c r="AI90" s="111">
        <f>'Tower B'!M233</f>
        <v>24273820</v>
      </c>
      <c r="AJ90" s="124"/>
      <c r="AK90" s="111">
        <f>'Tower B'!M234</f>
        <v>8449548.8888888881</v>
      </c>
      <c r="AL90" s="86"/>
      <c r="AM90" s="86"/>
      <c r="AN90" s="86"/>
      <c r="AO90" s="86"/>
      <c r="AP90" s="86"/>
      <c r="AQ90" s="86"/>
      <c r="AR90" s="86"/>
      <c r="AS90" s="86"/>
      <c r="AT90" s="86"/>
      <c r="AU90" s="86"/>
      <c r="AV90" s="86"/>
    </row>
    <row r="91" spans="1:48" ht="21" thickBot="1">
      <c r="A91" s="9"/>
      <c r="B91" s="4"/>
      <c r="C91" s="12" t="str">
        <f>'Tower A'!I5</f>
        <v>Sold</v>
      </c>
      <c r="D91" s="12" t="str">
        <f>'Tower A'!I6</f>
        <v>Sold</v>
      </c>
      <c r="E91" s="12" t="str">
        <f>'Tower A'!I7</f>
        <v>Thai D</v>
      </c>
      <c r="F91" s="12" t="str">
        <f>'Tower A'!I8</f>
        <v>-</v>
      </c>
      <c r="G91" s="10"/>
      <c r="H91" s="10"/>
      <c r="I91" s="4"/>
      <c r="J91" s="132" t="str">
        <f>'Tower B'!I5</f>
        <v>Sold</v>
      </c>
      <c r="K91" s="132" t="str">
        <f>'Tower B'!I6</f>
        <v>Sold</v>
      </c>
      <c r="L91" s="11" t="str">
        <f>'Tower B'!I7</f>
        <v>Sold</v>
      </c>
      <c r="M91" s="11" t="str">
        <f>'Tower B'!I8</f>
        <v>sold</v>
      </c>
      <c r="N91" s="11" t="str">
        <f>'Tower B'!I9</f>
        <v>Sold</v>
      </c>
      <c r="O91" s="11" t="str">
        <f>'Tower B'!I10</f>
        <v>Sold</v>
      </c>
      <c r="P91" s="12" t="str">
        <f>'Tower B'!I11</f>
        <v>Sold</v>
      </c>
      <c r="Q91" s="12" t="str">
        <f>'Tower B'!I12</f>
        <v>sold</v>
      </c>
      <c r="R91" s="11" t="str">
        <f>'Tower B'!I13</f>
        <v>Sold</v>
      </c>
      <c r="S91" s="11" t="str">
        <f>'Tower B'!I14</f>
        <v>Sold</v>
      </c>
      <c r="T91" s="11" t="str">
        <f>'Tower B'!I15</f>
        <v>Sold</v>
      </c>
      <c r="U91" s="132" t="str">
        <f>'Tower B'!I16</f>
        <v>sold</v>
      </c>
      <c r="Y91" s="4"/>
      <c r="Z91" s="11" t="str">
        <f>'Tower B'!I226</f>
        <v>FQ</v>
      </c>
      <c r="AA91" s="11" t="str">
        <f>'Tower B'!I227</f>
        <v>FQ</v>
      </c>
      <c r="AB91" s="11" t="str">
        <f>'Tower B'!I228</f>
        <v>Sold</v>
      </c>
      <c r="AC91" s="125"/>
      <c r="AD91" s="11" t="str">
        <f>'Tower B'!I229</f>
        <v>-</v>
      </c>
      <c r="AE91" s="125"/>
      <c r="AF91" s="11" t="str">
        <f>'Tower B'!I230</f>
        <v>Sold</v>
      </c>
      <c r="AG91" s="11" t="str">
        <f>'Tower B'!I231</f>
        <v>lock</v>
      </c>
      <c r="AH91" s="11" t="str">
        <f>'Tower B'!I232</f>
        <v>FQ</v>
      </c>
      <c r="AI91" s="11" t="str">
        <f>'Tower B'!I233</f>
        <v>-</v>
      </c>
      <c r="AJ91" s="125"/>
      <c r="AK91" s="11" t="str">
        <f>'Tower B'!I234</f>
        <v>FQ</v>
      </c>
    </row>
    <row r="92" spans="1:48" ht="21" thickTop="1">
      <c r="A92" s="2"/>
      <c r="B92" s="3"/>
      <c r="C92" s="7"/>
      <c r="D92" s="7"/>
      <c r="E92" s="7"/>
      <c r="F92" s="7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 spans="1:48">
      <c r="A93" s="2"/>
      <c r="B93" s="3"/>
      <c r="C93" s="7"/>
      <c r="D93" s="7"/>
      <c r="E93" s="7"/>
      <c r="F93" s="7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 spans="1:48" s="10" customFormat="1"/>
    <row r="95" spans="1:48" s="10" customFormat="1">
      <c r="C95" s="149"/>
      <c r="D95" s="10" t="s">
        <v>685</v>
      </c>
    </row>
    <row r="96" spans="1:48" s="10" customFormat="1">
      <c r="C96" s="150"/>
      <c r="D96" s="10" t="s">
        <v>686</v>
      </c>
    </row>
    <row r="97" s="10" customFormat="1"/>
    <row r="98" s="10" customFormat="1"/>
    <row r="99" s="10" customFormat="1"/>
    <row r="100" s="10" customFormat="1"/>
    <row r="101" s="10" customFormat="1"/>
    <row r="102" s="10" customFormat="1"/>
  </sheetData>
  <dataConsolidate/>
  <mergeCells count="3">
    <mergeCell ref="B2:F2"/>
    <mergeCell ref="I2:U2"/>
    <mergeCell ref="Y2:AK2"/>
  </mergeCells>
  <phoneticPr fontId="79"/>
  <conditionalFormatting sqref="C6:U7 C90:U91 G89:U89 G68:U69 C66:U67 G64:U65 C62:U63 C58:U59 G57:U57 C54:U56 G53:U53 C50:U52 G49:U49 C46:U48 F45:I45 C42:U43 F41:U41 C38:U40 C34:U35 F32:U33 C30:U31 C26:U27 E24:U25 C22:U23 C18:U19 E16:U17 C14:U15 E12:U13 C10:U11 D4:I4 G60:I61 P61:Q61 C44:I44 P45:Q45 F36:I37 M37:Q37 T37 F28:I29 M29 O29:Q29 T29 E20:I21 M21 O21:Q21 T21 E8:I9 M9 O9 T9 C5:I5 M5 O5:Q5 T5 C70:U88">
    <cfRule type="containsText" dxfId="32" priority="6" operator="containsText" text="Lock">
      <formula>NOT(ISERROR(SEARCH("Lock",C4)))</formula>
    </cfRule>
    <cfRule type="containsText" dxfId="31" priority="7" operator="containsText" text="Sold">
      <formula>NOT(ISERROR(SEARCH("Sold",C4)))</formula>
    </cfRule>
  </conditionalFormatting>
  <conditionalFormatting sqref="Y4:AK16 AC88:AC89 AE88:AE89 AJ88:AJ89 Y54:AK55 AG52:AH52 Y50:AK51 AD48:AJ48 Y46:AK47 AF44:AI44 Y42:AK43 AD40:AJ40 Y38:AK39 AF36:AI36 Y34:AK35 Y30:AK31 AD28:AI28 Y66:AD67 Y70:AE71 Y74:AD75 Y80:AK83 Y62:AK63 AI66:AJ67 AE64:AH67 Y78:AE79 AH78:AJ79 AI74:AJ75 AH70:AJ71 AF68:AG71 AK64:AK79 Y86:AK87 Y90:AK91 Y88:Y89 Y84:Y85 AC85 AE85:AG85 AJ85 Y76:Y77 AC77 Y72:Y73 AC73 Y68:Y69 AC69 Y64:Y65 AC65 Y60:Y61 AC61 AE60:AH61 AK60:AK61 Y56:Y57 AK56:AK57 Y52:Y53 AC53 AE53:AH53 AK52:AK53 Y48:Y49 AC49:AJ49 Y44:Y45 AD45:AI45 Y40:Y41 AC41:AJ41 Y36:Y37 AD37:AI37 Y32:Y33 AC32:AK33 Y28:Z29 AC29:AI29 AK28:AK29 Y26:AK27 Y25:Z25 AB25:AK25 Y22:AK24 Y21:Z21 AB21:AK21 Y18:AK20 Y17:Z17 AB17:AK17 Y58:AK59 AC57:AI57 AF76:AG79 AE72:AH75 AB29:AB31 AJ28:AJ31">
    <cfRule type="containsText" dxfId="30" priority="4" operator="containsText" text="Lock">
      <formula>NOT(ISERROR(SEARCH("Lock",Y4)))</formula>
    </cfRule>
    <cfRule type="containsText" dxfId="29" priority="5" operator="containsText" text="Sold">
      <formula>NOT(ISERROR(SEARCH("Sold",Y4)))</formula>
    </cfRule>
  </conditionalFormatting>
  <conditionalFormatting sqref="C4:F91">
    <cfRule type="containsText" dxfId="28" priority="3" operator="containsText" text="Thai D">
      <formula>NOT(ISERROR(SEARCH("Thai D",C4)))</formula>
    </cfRule>
  </conditionalFormatting>
  <conditionalFormatting sqref="J4:AK91">
    <cfRule type="containsText" dxfId="27" priority="2" operator="containsText" text="Thai D">
      <formula>NOT(ISERROR(SEARCH("Thai D",J4)))</formula>
    </cfRule>
  </conditionalFormatting>
  <conditionalFormatting sqref="C7:AK91">
    <cfRule type="containsText" dxfId="26" priority="1" operator="containsText" text="FQ">
      <formula>NOT(ISERROR(SEARCH("FQ",C7)))</formula>
    </cfRule>
  </conditionalFormatting>
  <printOptions horizontalCentered="1" verticalCentered="1"/>
  <pageMargins left="1.1968503939999999" right="0.196850393700787" top="0" bottom="0" header="0.31496062992126" footer="0.31496062992126"/>
  <pageSetup paperSize="9" scale="35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0000"/>
  </sheetPr>
  <dimension ref="A1:AV102"/>
  <sheetViews>
    <sheetView showGridLines="0" view="pageBreakPreview" topLeftCell="A7" zoomScale="60" zoomScaleNormal="85" workbookViewId="0">
      <selection activeCell="K55" sqref="K55"/>
    </sheetView>
  </sheetViews>
  <sheetFormatPr defaultRowHeight="20.399999999999999"/>
  <cols>
    <col min="1" max="1" width="8.4140625" style="10" customWidth="1"/>
    <col min="3" max="3" width="11.6640625" customWidth="1"/>
    <col min="4" max="4" width="12.58203125" customWidth="1"/>
    <col min="5" max="6" width="11.6640625" customWidth="1"/>
    <col min="10" max="21" width="11.6640625" customWidth="1"/>
    <col min="22" max="25" width="9" style="10"/>
    <col min="26" max="37" width="11.6640625" style="10" customWidth="1"/>
    <col min="38" max="48" width="9" style="10"/>
  </cols>
  <sheetData>
    <row r="1" spans="1:37" ht="23.25" customHeight="1">
      <c r="B1" s="110"/>
      <c r="C1" s="110"/>
      <c r="D1" s="110"/>
      <c r="E1" s="110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2"/>
      <c r="AC1" s="2"/>
      <c r="AD1" s="2"/>
      <c r="AE1" s="2"/>
      <c r="AF1" s="8" t="s">
        <v>0</v>
      </c>
    </row>
    <row r="2" spans="1:37" ht="21" customHeight="1">
      <c r="A2" s="110"/>
      <c r="B2" s="744" t="s">
        <v>613</v>
      </c>
      <c r="C2" s="744"/>
      <c r="D2" s="744"/>
      <c r="E2" s="744"/>
      <c r="F2" s="744"/>
      <c r="G2" s="7"/>
      <c r="H2" s="7"/>
      <c r="I2" s="745" t="s">
        <v>614</v>
      </c>
      <c r="J2" s="745"/>
      <c r="K2" s="745"/>
      <c r="L2" s="745"/>
      <c r="M2" s="745"/>
      <c r="N2" s="745"/>
      <c r="O2" s="745"/>
      <c r="P2" s="745"/>
      <c r="Q2" s="745"/>
      <c r="R2" s="745"/>
      <c r="S2" s="745"/>
      <c r="T2" s="745"/>
      <c r="U2" s="745"/>
      <c r="V2" s="7"/>
      <c r="W2" s="7"/>
      <c r="X2" s="7"/>
      <c r="Y2" s="745" t="s">
        <v>682</v>
      </c>
      <c r="Z2" s="745"/>
      <c r="AA2" s="745"/>
      <c r="AB2" s="745"/>
      <c r="AC2" s="745"/>
      <c r="AD2" s="745"/>
      <c r="AE2" s="745"/>
      <c r="AF2" s="745"/>
      <c r="AG2" s="745"/>
      <c r="AH2" s="745"/>
      <c r="AI2" s="745"/>
      <c r="AJ2" s="745"/>
      <c r="AK2" s="745"/>
    </row>
    <row r="3" spans="1:37" ht="21" thickBot="1">
      <c r="A3" s="9"/>
      <c r="B3" s="4"/>
      <c r="C3" s="109"/>
      <c r="D3" s="117"/>
      <c r="E3" s="117"/>
      <c r="F3" s="117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37" ht="21" thickTop="1">
      <c r="A4" s="9"/>
      <c r="B4" s="4" t="s">
        <v>612</v>
      </c>
      <c r="C4" s="79" t="s">
        <v>198</v>
      </c>
      <c r="D4" s="118"/>
      <c r="E4" s="134"/>
      <c r="F4" s="134"/>
      <c r="G4" s="10"/>
      <c r="H4" s="10"/>
      <c r="I4" s="4" t="s">
        <v>612</v>
      </c>
      <c r="J4" s="83" t="s">
        <v>493</v>
      </c>
      <c r="K4" s="83" t="s">
        <v>494</v>
      </c>
      <c r="L4" s="83" t="s">
        <v>495</v>
      </c>
      <c r="M4" s="137"/>
      <c r="N4" s="83" t="s">
        <v>496</v>
      </c>
      <c r="O4" s="137"/>
      <c r="P4" s="137"/>
      <c r="Q4" s="137"/>
      <c r="R4" s="83" t="s">
        <v>497</v>
      </c>
      <c r="S4" s="83" t="s">
        <v>498</v>
      </c>
      <c r="T4" s="137"/>
      <c r="U4" s="83" t="s">
        <v>499</v>
      </c>
      <c r="Y4" s="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</row>
    <row r="5" spans="1:37">
      <c r="A5" s="9"/>
      <c r="B5" s="15"/>
      <c r="C5" s="80">
        <v>82.81</v>
      </c>
      <c r="D5" s="141"/>
      <c r="E5" s="135"/>
      <c r="F5" s="134"/>
      <c r="G5" s="10"/>
      <c r="H5" s="10"/>
      <c r="I5" s="15"/>
      <c r="J5" s="107">
        <v>57.830000000000005</v>
      </c>
      <c r="K5" s="107">
        <v>55.46</v>
      </c>
      <c r="L5" s="107">
        <v>94.14</v>
      </c>
      <c r="M5" s="122"/>
      <c r="N5" s="107">
        <v>94.26</v>
      </c>
      <c r="O5" s="128"/>
      <c r="P5" s="128"/>
      <c r="Q5" s="128"/>
      <c r="R5" s="107">
        <v>46.04</v>
      </c>
      <c r="S5" s="107">
        <v>93.9</v>
      </c>
      <c r="T5" s="128"/>
      <c r="U5" s="107">
        <v>30.26</v>
      </c>
      <c r="Y5" s="15"/>
      <c r="Z5" s="135"/>
      <c r="AA5" s="135"/>
      <c r="AB5" s="135"/>
      <c r="AC5" s="134"/>
      <c r="AD5" s="135"/>
      <c r="AE5" s="135"/>
      <c r="AF5" s="135"/>
      <c r="AG5" s="135"/>
      <c r="AH5" s="135"/>
      <c r="AI5" s="134"/>
      <c r="AJ5" s="135"/>
      <c r="AK5" s="135"/>
    </row>
    <row r="6" spans="1:37">
      <c r="A6" s="9"/>
      <c r="B6" s="4"/>
      <c r="C6" s="85">
        <f>'[1]Tower A'!Q74</f>
        <v>19173903</v>
      </c>
      <c r="D6" s="119"/>
      <c r="E6" s="136"/>
      <c r="F6" s="136"/>
      <c r="G6" s="10"/>
      <c r="H6" s="10"/>
      <c r="I6" s="4"/>
      <c r="J6" s="85">
        <f>'[1]Tower B'!M219</f>
        <v>15534219.111111114</v>
      </c>
      <c r="K6" s="85">
        <f>'[1]Tower B'!M220</f>
        <v>14973029.333333334</v>
      </c>
      <c r="L6" s="85">
        <f>'[1]Tower B'!M221</f>
        <v>24024344.888888892</v>
      </c>
      <c r="M6" s="126"/>
      <c r="N6" s="85">
        <f>'[1]Tower B'!M222</f>
        <v>24053459.55555556</v>
      </c>
      <c r="O6" s="126"/>
      <c r="P6" s="126"/>
      <c r="Q6" s="126"/>
      <c r="R6" s="85">
        <f>'[1]Tower B'!M223</f>
        <v>12347815.11111111</v>
      </c>
      <c r="S6" s="85">
        <f>'[1]Tower B'!M224</f>
        <v>23908893.333333336</v>
      </c>
      <c r="T6" s="126"/>
      <c r="U6" s="85">
        <f>'[1]Tower B'!M225</f>
        <v>8230287.111111111</v>
      </c>
      <c r="Y6" s="4"/>
      <c r="Z6" s="136"/>
      <c r="AA6" s="136"/>
      <c r="AB6" s="136"/>
      <c r="AC6" s="136"/>
      <c r="AD6" s="136"/>
      <c r="AE6" s="136"/>
      <c r="AF6" s="136"/>
      <c r="AG6" s="136"/>
      <c r="AH6" s="136"/>
      <c r="AI6" s="136"/>
      <c r="AJ6" s="136"/>
      <c r="AK6" s="136"/>
    </row>
    <row r="7" spans="1:37" ht="21" thickBot="1">
      <c r="A7" s="9"/>
      <c r="B7" s="4"/>
      <c r="C7" s="11" t="str">
        <f>'[1]Tower A'!I74</f>
        <v>Sold</v>
      </c>
      <c r="D7" s="142"/>
      <c r="E7" s="117"/>
      <c r="F7" s="117"/>
      <c r="G7" s="10"/>
      <c r="H7" s="10"/>
      <c r="I7" s="4"/>
      <c r="J7" s="11" t="str">
        <f>'[1]Tower B'!I219</f>
        <v>-</v>
      </c>
      <c r="K7" s="11" t="str">
        <f>'[1]Tower B'!I220</f>
        <v>-</v>
      </c>
      <c r="L7" s="11" t="str">
        <f>'[1]Tower B'!I221</f>
        <v>-</v>
      </c>
      <c r="M7" s="125"/>
      <c r="N7" s="11" t="str">
        <f>'[1]Tower B'!I222</f>
        <v>-</v>
      </c>
      <c r="O7" s="125"/>
      <c r="P7" s="125"/>
      <c r="Q7" s="125"/>
      <c r="R7" s="11" t="str">
        <f>'[1]Tower B'!I223</f>
        <v>-</v>
      </c>
      <c r="S7" s="11" t="str">
        <f>'[1]Tower B'!I224</f>
        <v>-</v>
      </c>
      <c r="T7" s="125"/>
      <c r="U7" s="11" t="str">
        <f>'[1]Tower B'!I225</f>
        <v>-</v>
      </c>
      <c r="Y7" s="4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</row>
    <row r="8" spans="1:37" ht="21" thickTop="1">
      <c r="A8" s="9"/>
      <c r="B8" s="4" t="s">
        <v>611</v>
      </c>
      <c r="C8" s="79" t="s">
        <v>196</v>
      </c>
      <c r="D8" s="83" t="s">
        <v>197</v>
      </c>
      <c r="E8" s="118"/>
      <c r="F8" s="134"/>
      <c r="G8" s="10"/>
      <c r="H8" s="10"/>
      <c r="I8" s="4" t="s">
        <v>611</v>
      </c>
      <c r="J8" s="83" t="s">
        <v>484</v>
      </c>
      <c r="K8" s="83" t="s">
        <v>485</v>
      </c>
      <c r="L8" s="83" t="s">
        <v>486</v>
      </c>
      <c r="M8" s="137"/>
      <c r="N8" s="83" t="s">
        <v>487</v>
      </c>
      <c r="O8" s="137"/>
      <c r="P8" s="83" t="s">
        <v>488</v>
      </c>
      <c r="Q8" s="83" t="s">
        <v>489</v>
      </c>
      <c r="R8" s="83" t="s">
        <v>490</v>
      </c>
      <c r="S8" s="83" t="s">
        <v>491</v>
      </c>
      <c r="T8" s="137"/>
      <c r="U8" s="83" t="s">
        <v>492</v>
      </c>
      <c r="Y8" s="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</row>
    <row r="9" spans="1:37">
      <c r="A9" s="9"/>
      <c r="B9" s="15"/>
      <c r="C9" s="80">
        <v>76.73</v>
      </c>
      <c r="D9" s="80">
        <v>34.49</v>
      </c>
      <c r="E9" s="141"/>
      <c r="F9" s="134"/>
      <c r="G9" s="10"/>
      <c r="H9" s="10"/>
      <c r="I9" s="15"/>
      <c r="J9" s="107">
        <v>57.830000000000005</v>
      </c>
      <c r="K9" s="107">
        <v>55.46</v>
      </c>
      <c r="L9" s="107">
        <v>94.14</v>
      </c>
      <c r="M9" s="128"/>
      <c r="N9" s="107">
        <v>94.26</v>
      </c>
      <c r="O9" s="128"/>
      <c r="P9" s="107">
        <v>84.63</v>
      </c>
      <c r="Q9" s="107">
        <v>84.63</v>
      </c>
      <c r="R9" s="107">
        <v>46.04</v>
      </c>
      <c r="S9" s="107">
        <v>93.9</v>
      </c>
      <c r="T9" s="128"/>
      <c r="U9" s="107">
        <v>30.26</v>
      </c>
      <c r="Y9" s="1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</row>
    <row r="10" spans="1:37">
      <c r="A10" s="9"/>
      <c r="B10" s="4"/>
      <c r="C10" s="85">
        <f>'[1]Tower A'!M72</f>
        <v>19702171</v>
      </c>
      <c r="D10" s="85">
        <f>'[1]Tower A'!Q73</f>
        <v>8356711.0999999996</v>
      </c>
      <c r="E10" s="119"/>
      <c r="F10" s="136"/>
      <c r="G10" s="10"/>
      <c r="H10" s="10"/>
      <c r="I10" s="4"/>
      <c r="J10" s="85">
        <f>'[1]Tower B'!M210</f>
        <v>15401852.666666668</v>
      </c>
      <c r="K10" s="85">
        <f>'[1]Tower B'!M211</f>
        <v>14846087.555555554</v>
      </c>
      <c r="L10" s="85">
        <f>'[1]Tower B'!M212</f>
        <v>23808868.888888888</v>
      </c>
      <c r="M10" s="126"/>
      <c r="N10" s="85">
        <f>'[1]Tower B'!M213</f>
        <v>23837708.888888888</v>
      </c>
      <c r="O10" s="126"/>
      <c r="P10" s="85">
        <f>'[1]Tower B'!M214</f>
        <v>22099965.555555552</v>
      </c>
      <c r="Q10" s="85">
        <f>'[1]Tower B'!M215</f>
        <v>22042743.333333336</v>
      </c>
      <c r="R10" s="85">
        <f>'[1]Tower B'!M216</f>
        <v>12242435</v>
      </c>
      <c r="S10" s="85">
        <f>'[1]Tower B'!M217</f>
        <v>23693966.666666668</v>
      </c>
      <c r="T10" s="126"/>
      <c r="U10" s="85">
        <f>'[1]Tower B'!M218</f>
        <v>8161025.3333333321</v>
      </c>
      <c r="Y10" s="4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</row>
    <row r="11" spans="1:37" ht="21" thickBot="1">
      <c r="A11" s="9"/>
      <c r="B11" s="4"/>
      <c r="C11" s="11" t="str">
        <f>'[1]Tower A'!I72</f>
        <v>-</v>
      </c>
      <c r="D11" s="419" t="str">
        <f>'[1]Tower A'!I73</f>
        <v>changed</v>
      </c>
      <c r="E11" s="120"/>
      <c r="F11" s="117"/>
      <c r="G11" s="10"/>
      <c r="H11" s="10"/>
      <c r="I11" s="4"/>
      <c r="J11" s="11" t="str">
        <f>'[1]Tower B'!I210</f>
        <v>-</v>
      </c>
      <c r="K11" s="11" t="str">
        <f>'[1]Tower B'!I211</f>
        <v>-</v>
      </c>
      <c r="L11" s="11" t="str">
        <f>'[1]Tower B'!I212</f>
        <v>-</v>
      </c>
      <c r="M11" s="125"/>
      <c r="N11" s="11" t="str">
        <f>'[1]Tower B'!I213</f>
        <v>-</v>
      </c>
      <c r="O11" s="125"/>
      <c r="P11" s="11" t="str">
        <f>'[1]Tower B'!I214</f>
        <v>-</v>
      </c>
      <c r="Q11" s="11" t="str">
        <f>'[1]Tower B'!I215</f>
        <v>Lock</v>
      </c>
      <c r="R11" s="11" t="str">
        <f>'[1]Tower B'!I216</f>
        <v>sold</v>
      </c>
      <c r="S11" s="11" t="str">
        <f>'[1]Tower B'!I217</f>
        <v>-</v>
      </c>
      <c r="T11" s="125"/>
      <c r="U11" s="11" t="str">
        <f>'[1]Tower B'!I218</f>
        <v>-</v>
      </c>
      <c r="Y11" s="4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</row>
    <row r="12" spans="1:37" ht="21.6" thickTop="1" thickBot="1">
      <c r="A12" s="9"/>
      <c r="B12" s="4" t="s">
        <v>610</v>
      </c>
      <c r="C12" s="79" t="s">
        <v>194</v>
      </c>
      <c r="D12" s="79" t="s">
        <v>195</v>
      </c>
      <c r="E12" s="118"/>
      <c r="F12" s="134"/>
      <c r="G12" s="10"/>
      <c r="H12" s="10"/>
      <c r="I12" s="4" t="s">
        <v>610</v>
      </c>
      <c r="J12" s="83" t="s">
        <v>477</v>
      </c>
      <c r="K12" s="83" t="s">
        <v>478</v>
      </c>
      <c r="L12" s="83" t="s">
        <v>479</v>
      </c>
      <c r="M12" s="125"/>
      <c r="N12" s="83" t="s">
        <v>480</v>
      </c>
      <c r="O12" s="125"/>
      <c r="P12" s="125"/>
      <c r="Q12" s="125"/>
      <c r="R12" s="79" t="s">
        <v>481</v>
      </c>
      <c r="S12" s="79" t="s">
        <v>482</v>
      </c>
      <c r="T12" s="125"/>
      <c r="U12" s="79" t="s">
        <v>483</v>
      </c>
      <c r="Y12" s="4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4"/>
      <c r="AK12" s="134"/>
    </row>
    <row r="13" spans="1:37" ht="21.6" thickTop="1" thickBot="1">
      <c r="A13" s="9"/>
      <c r="B13" s="15"/>
      <c r="C13" s="80">
        <v>97.67</v>
      </c>
      <c r="D13" s="80">
        <v>34.49</v>
      </c>
      <c r="E13" s="141"/>
      <c r="F13" s="134"/>
      <c r="G13" s="10"/>
      <c r="H13" s="10"/>
      <c r="I13" s="15"/>
      <c r="J13" s="83">
        <v>57.830000000000005</v>
      </c>
      <c r="K13" s="83">
        <v>55.46</v>
      </c>
      <c r="L13" s="83">
        <v>94.14</v>
      </c>
      <c r="M13" s="125"/>
      <c r="N13" s="83">
        <v>94.26</v>
      </c>
      <c r="O13" s="125"/>
      <c r="P13" s="125"/>
      <c r="Q13" s="125"/>
      <c r="R13" s="81">
        <v>46.04</v>
      </c>
      <c r="S13" s="81">
        <v>93.9</v>
      </c>
      <c r="T13" s="125"/>
      <c r="U13" s="80">
        <v>30.26</v>
      </c>
      <c r="Y13" s="15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</row>
    <row r="14" spans="1:37" ht="21.6" thickTop="1" thickBot="1">
      <c r="A14" s="9"/>
      <c r="B14" s="4"/>
      <c r="C14" s="85">
        <f>'[1]Tower A'!Q70</f>
        <v>25161182.313131314</v>
      </c>
      <c r="D14" s="85">
        <f>'[1]Tower A'!M71</f>
        <v>9139890.0588300582</v>
      </c>
      <c r="E14" s="119"/>
      <c r="F14" s="136"/>
      <c r="G14" s="10"/>
      <c r="H14" s="10"/>
      <c r="I14" s="4"/>
      <c r="J14" s="108">
        <f>'[1]Tower B'!M203</f>
        <v>14210554.666666668</v>
      </c>
      <c r="K14" s="108">
        <f>'[1]Tower B'!M204</f>
        <v>13703611.555555556</v>
      </c>
      <c r="L14" s="108">
        <f>'[1]Tower B'!M205</f>
        <v>23593392.888888888</v>
      </c>
      <c r="M14" s="125"/>
      <c r="N14" s="108">
        <f>'[1]Tower B'!M206</f>
        <v>23621958.222222224</v>
      </c>
      <c r="O14" s="125"/>
      <c r="P14" s="125"/>
      <c r="Q14" s="125"/>
      <c r="R14" s="85">
        <f>'[1]Tower B'!M207</f>
        <v>10267282.424242424</v>
      </c>
      <c r="S14" s="85">
        <f>'[1]Tower B'!M208</f>
        <v>23479040</v>
      </c>
      <c r="T14" s="125"/>
      <c r="U14" s="85">
        <f>'[1]Tower B'!M209</f>
        <v>7537669.333333334</v>
      </c>
      <c r="Y14" s="4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</row>
    <row r="15" spans="1:37" ht="21.6" thickTop="1" thickBot="1">
      <c r="A15" s="9"/>
      <c r="B15" s="4"/>
      <c r="C15" s="11" t="str">
        <f>'[1]Tower A'!I70</f>
        <v>Sold</v>
      </c>
      <c r="D15" s="11" t="str">
        <f>'[1]Tower A'!I71</f>
        <v>-</v>
      </c>
      <c r="E15" s="120"/>
      <c r="F15" s="117"/>
      <c r="G15" s="10"/>
      <c r="H15" s="10"/>
      <c r="I15" s="4"/>
      <c r="J15" s="11" t="str">
        <f>'[1]Tower B'!I203</f>
        <v>-</v>
      </c>
      <c r="K15" s="11" t="str">
        <f>'[1]Tower B'!I204</f>
        <v>-</v>
      </c>
      <c r="L15" s="11" t="str">
        <f>'[1]Tower B'!I205</f>
        <v>-</v>
      </c>
      <c r="M15" s="125"/>
      <c r="N15" s="11" t="str">
        <f>'[1]Tower B'!I206</f>
        <v>-</v>
      </c>
      <c r="O15" s="125"/>
      <c r="P15" s="125"/>
      <c r="Q15" s="125"/>
      <c r="R15" s="11" t="str">
        <f>'[1]Tower B'!I207</f>
        <v>Sold</v>
      </c>
      <c r="S15" s="11" t="str">
        <f>'[1]Tower B'!I208</f>
        <v>-</v>
      </c>
      <c r="T15" s="125"/>
      <c r="U15" s="11" t="str">
        <f>'[1]Tower B'!I209</f>
        <v>-</v>
      </c>
      <c r="Y15" s="4"/>
      <c r="Z15" s="117"/>
      <c r="AA15" s="109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</row>
    <row r="16" spans="1:37" ht="21.6" thickTop="1" thickBot="1">
      <c r="A16" s="9"/>
      <c r="B16" s="4" t="s">
        <v>609</v>
      </c>
      <c r="C16" s="79" t="s">
        <v>192</v>
      </c>
      <c r="D16" s="83" t="s">
        <v>193</v>
      </c>
      <c r="E16" s="118"/>
      <c r="F16" s="134"/>
      <c r="G16" s="10"/>
      <c r="H16" s="10"/>
      <c r="I16" s="4" t="s">
        <v>609</v>
      </c>
      <c r="J16" s="83" t="s">
        <v>468</v>
      </c>
      <c r="K16" s="83" t="s">
        <v>469</v>
      </c>
      <c r="L16" s="83" t="s">
        <v>470</v>
      </c>
      <c r="M16" s="125"/>
      <c r="N16" s="83" t="s">
        <v>471</v>
      </c>
      <c r="O16" s="125"/>
      <c r="P16" s="83" t="s">
        <v>472</v>
      </c>
      <c r="Q16" s="83" t="s">
        <v>473</v>
      </c>
      <c r="R16" s="83" t="s">
        <v>474</v>
      </c>
      <c r="S16" s="79" t="s">
        <v>475</v>
      </c>
      <c r="T16" s="125"/>
      <c r="U16" s="79" t="s">
        <v>476</v>
      </c>
      <c r="Y16" s="4" t="s">
        <v>677</v>
      </c>
      <c r="Z16" s="144"/>
      <c r="AA16" s="83" t="s">
        <v>586</v>
      </c>
      <c r="AB16" s="118"/>
      <c r="AC16" s="134"/>
      <c r="AD16" s="134"/>
      <c r="AE16" s="134"/>
      <c r="AF16" s="134"/>
      <c r="AG16" s="134"/>
      <c r="AH16" s="134"/>
      <c r="AI16" s="134"/>
      <c r="AJ16" s="134"/>
      <c r="AK16" s="134"/>
    </row>
    <row r="17" spans="1:37" ht="21.6" thickTop="1" thickBot="1">
      <c r="A17" s="9"/>
      <c r="B17" s="15"/>
      <c r="C17" s="79">
        <v>66.239999999999995</v>
      </c>
      <c r="D17" s="80">
        <v>76.14</v>
      </c>
      <c r="E17" s="141"/>
      <c r="F17" s="134"/>
      <c r="G17" s="10"/>
      <c r="H17" s="10"/>
      <c r="I17" s="15"/>
      <c r="J17" s="83">
        <v>57.830000000000005</v>
      </c>
      <c r="K17" s="83">
        <v>55.46</v>
      </c>
      <c r="L17" s="83">
        <v>94.14</v>
      </c>
      <c r="M17" s="125"/>
      <c r="N17" s="83">
        <v>94.26</v>
      </c>
      <c r="O17" s="125"/>
      <c r="P17" s="83">
        <v>84.63</v>
      </c>
      <c r="Q17" s="83">
        <v>84.63</v>
      </c>
      <c r="R17" s="83">
        <v>46.04</v>
      </c>
      <c r="S17" s="80">
        <v>93.9</v>
      </c>
      <c r="T17" s="125"/>
      <c r="U17" s="80">
        <v>30.26</v>
      </c>
      <c r="Y17" s="15"/>
      <c r="Z17" s="144"/>
      <c r="AA17" s="83">
        <v>164.82</v>
      </c>
      <c r="AB17" s="118"/>
      <c r="AC17" s="134"/>
      <c r="AD17" s="134"/>
      <c r="AE17" s="134"/>
      <c r="AF17" s="134"/>
      <c r="AG17" s="134"/>
      <c r="AH17" s="134"/>
      <c r="AI17" s="134"/>
      <c r="AJ17" s="134"/>
      <c r="AK17" s="134"/>
    </row>
    <row r="18" spans="1:37" ht="21.6" thickTop="1" thickBot="1">
      <c r="A18" s="9"/>
      <c r="B18" s="4"/>
      <c r="C18" s="85">
        <f>'[1]Tower A'!Q68</f>
        <v>14877560</v>
      </c>
      <c r="D18" s="85">
        <f>'[1]Tower A'!M69</f>
        <v>18917258.377023771</v>
      </c>
      <c r="E18" s="119"/>
      <c r="F18" s="136"/>
      <c r="G18" s="10"/>
      <c r="H18" s="10"/>
      <c r="I18" s="4"/>
      <c r="J18" s="108">
        <f>'[1]Tower B'!M194</f>
        <v>14078188.222222226</v>
      </c>
      <c r="K18" s="108">
        <f>'[1]Tower B'!M195</f>
        <v>13576669.777777776</v>
      </c>
      <c r="L18" s="108">
        <f>'[1]Tower B'!M196</f>
        <v>23377916.888888888</v>
      </c>
      <c r="M18" s="125"/>
      <c r="N18" s="108">
        <f>'[1]Tower B'!M197</f>
        <v>23406207.555555556</v>
      </c>
      <c r="O18" s="125"/>
      <c r="P18" s="108">
        <f>'[1]Tower B'!M198</f>
        <v>21712548.222222224</v>
      </c>
      <c r="Q18" s="108">
        <f>'[1]Tower B'!M199</f>
        <v>21655326</v>
      </c>
      <c r="R18" s="108">
        <f>'[1]Tower B'!M200</f>
        <v>10171482.02020202</v>
      </c>
      <c r="S18" s="85">
        <f>'[1]Tower B'!M201</f>
        <v>23264113.333333332</v>
      </c>
      <c r="T18" s="125"/>
      <c r="U18" s="85">
        <f>'[1]Tower B'!M202</f>
        <v>7468407.555555555</v>
      </c>
      <c r="Y18" s="4"/>
      <c r="Z18" s="145"/>
      <c r="AA18" s="108">
        <f>'[1]Tower B'!M312</f>
        <v>53674715</v>
      </c>
      <c r="AB18" s="120"/>
      <c r="AC18" s="117"/>
      <c r="AD18" s="117"/>
      <c r="AE18" s="117"/>
      <c r="AF18" s="117"/>
      <c r="AG18" s="117"/>
      <c r="AH18" s="117"/>
      <c r="AI18" s="117"/>
      <c r="AJ18" s="117"/>
      <c r="AK18" s="117"/>
    </row>
    <row r="19" spans="1:37" ht="21.6" thickTop="1" thickBot="1">
      <c r="A19" s="9"/>
      <c r="B19" s="4"/>
      <c r="C19" s="11" t="str">
        <f>'[1]Tower A'!I68</f>
        <v>sold</v>
      </c>
      <c r="D19" s="11" t="str">
        <f>'[1]Tower A'!I69</f>
        <v>-</v>
      </c>
      <c r="E19" s="120"/>
      <c r="F19" s="117"/>
      <c r="G19" s="10"/>
      <c r="H19" s="10"/>
      <c r="I19" s="4"/>
      <c r="J19" s="11" t="str">
        <f>'[1]Tower B'!I194</f>
        <v>-</v>
      </c>
      <c r="K19" s="11" t="str">
        <f>'[1]Tower B'!I195</f>
        <v>-</v>
      </c>
      <c r="L19" s="11" t="str">
        <f>'[1]Tower B'!I196</f>
        <v>-</v>
      </c>
      <c r="M19" s="125"/>
      <c r="N19" s="11" t="str">
        <f>'[1]Tower B'!I197</f>
        <v>-</v>
      </c>
      <c r="O19" s="125"/>
      <c r="P19" s="11" t="str">
        <f>'[1]Tower B'!I198</f>
        <v>-</v>
      </c>
      <c r="Q19" s="11" t="str">
        <f>'[1]Tower B'!I199</f>
        <v>Lock</v>
      </c>
      <c r="R19" s="11" t="str">
        <f>'[1]Tower B'!I200</f>
        <v>sold</v>
      </c>
      <c r="S19" s="11" t="str">
        <f>'[1]Tower B'!I201</f>
        <v>-</v>
      </c>
      <c r="T19" s="125"/>
      <c r="U19" s="11" t="str">
        <f>'[1]Tower B'!I202</f>
        <v>-</v>
      </c>
      <c r="Y19" s="4"/>
      <c r="Z19" s="145"/>
      <c r="AA19" s="11" t="str">
        <f>'[1]Tower B'!I312</f>
        <v>Sold</v>
      </c>
      <c r="AB19" s="120"/>
      <c r="AC19" s="117"/>
      <c r="AD19" s="117"/>
      <c r="AE19" s="117"/>
      <c r="AF19" s="117"/>
      <c r="AG19" s="117"/>
      <c r="AH19" s="117"/>
      <c r="AI19" s="117"/>
      <c r="AJ19" s="117"/>
      <c r="AK19" s="117"/>
    </row>
    <row r="20" spans="1:37" ht="21" thickTop="1">
      <c r="A20" s="9"/>
      <c r="B20" s="4" t="s">
        <v>608</v>
      </c>
      <c r="C20" s="79" t="s">
        <v>190</v>
      </c>
      <c r="D20" s="79" t="s">
        <v>191</v>
      </c>
      <c r="E20" s="118"/>
      <c r="F20" s="134"/>
      <c r="G20" s="10"/>
      <c r="H20" s="10"/>
      <c r="I20" s="4" t="s">
        <v>608</v>
      </c>
      <c r="J20" s="83" t="s">
        <v>461</v>
      </c>
      <c r="K20" s="83" t="s">
        <v>462</v>
      </c>
      <c r="L20" s="83" t="s">
        <v>463</v>
      </c>
      <c r="M20" s="137"/>
      <c r="N20" s="83" t="s">
        <v>464</v>
      </c>
      <c r="O20" s="137"/>
      <c r="P20" s="137"/>
      <c r="Q20" s="137"/>
      <c r="R20" s="83" t="s">
        <v>465</v>
      </c>
      <c r="S20" s="83" t="s">
        <v>466</v>
      </c>
      <c r="T20" s="137"/>
      <c r="U20" s="83" t="s">
        <v>467</v>
      </c>
      <c r="Y20" s="4" t="s">
        <v>676</v>
      </c>
      <c r="Z20" s="144"/>
      <c r="AA20" s="79" t="s">
        <v>585</v>
      </c>
      <c r="AB20" s="118"/>
      <c r="AC20" s="134"/>
      <c r="AD20" s="134"/>
      <c r="AE20" s="134"/>
      <c r="AF20" s="134"/>
      <c r="AG20" s="134"/>
      <c r="AH20" s="134"/>
      <c r="AI20" s="134"/>
      <c r="AJ20" s="134"/>
      <c r="AK20" s="134"/>
    </row>
    <row r="21" spans="1:37">
      <c r="A21" s="9"/>
      <c r="B21" s="15"/>
      <c r="C21" s="80">
        <v>78.39</v>
      </c>
      <c r="D21" s="79">
        <v>76.14</v>
      </c>
      <c r="E21" s="141"/>
      <c r="F21" s="134"/>
      <c r="G21" s="10"/>
      <c r="H21" s="10"/>
      <c r="I21" s="15"/>
      <c r="J21" s="83">
        <v>57.830000000000005</v>
      </c>
      <c r="K21" s="83">
        <v>55.46</v>
      </c>
      <c r="L21" s="83">
        <v>94.14</v>
      </c>
      <c r="M21" s="128"/>
      <c r="N21" s="83">
        <v>94.26</v>
      </c>
      <c r="O21" s="128"/>
      <c r="P21" s="128"/>
      <c r="Q21" s="128"/>
      <c r="R21" s="107">
        <v>46.04</v>
      </c>
      <c r="S21" s="83">
        <v>93.9</v>
      </c>
      <c r="T21" s="128"/>
      <c r="U21" s="83">
        <v>30.26</v>
      </c>
      <c r="Y21" s="15"/>
      <c r="Z21" s="146"/>
      <c r="AA21" s="83">
        <v>182.86</v>
      </c>
      <c r="AB21" s="141"/>
      <c r="AC21" s="135"/>
      <c r="AD21" s="135"/>
      <c r="AE21" s="135"/>
      <c r="AF21" s="135"/>
      <c r="AG21" s="135"/>
      <c r="AH21" s="135"/>
      <c r="AI21" s="135"/>
      <c r="AJ21" s="135"/>
      <c r="AK21" s="135"/>
    </row>
    <row r="22" spans="1:37">
      <c r="A22" s="9"/>
      <c r="B22" s="4"/>
      <c r="C22" s="85">
        <f>'[1]Tower A'!M66</f>
        <v>20463931.473604381</v>
      </c>
      <c r="D22" s="85">
        <f>'[1]Tower A'!M67</f>
        <v>18663684.334091734</v>
      </c>
      <c r="E22" s="119"/>
      <c r="F22" s="136"/>
      <c r="G22" s="10"/>
      <c r="H22" s="10"/>
      <c r="I22" s="4"/>
      <c r="J22" s="85">
        <f>'[1]Tower B'!M187</f>
        <v>13640684.848484851</v>
      </c>
      <c r="K22" s="85">
        <f>'[1]Tower B'!M188</f>
        <v>14465262.222222222</v>
      </c>
      <c r="L22" s="85">
        <f>'[1]Tower B'!M189</f>
        <v>23162440.888888888</v>
      </c>
      <c r="M22" s="126"/>
      <c r="N22" s="85">
        <f>'[1]Tower B'!M190</f>
        <v>23190456.888888892</v>
      </c>
      <c r="O22" s="126"/>
      <c r="P22" s="126"/>
      <c r="Q22" s="126"/>
      <c r="R22" s="85">
        <f>'[1]Tower B'!M191</f>
        <v>10842084.84848485</v>
      </c>
      <c r="S22" s="85">
        <f>'[1]Tower B'!M192</f>
        <v>23049186.666666668</v>
      </c>
      <c r="T22" s="126"/>
      <c r="U22" s="85">
        <f>'[1]Tower B'!M193</f>
        <v>7953240.0000000009</v>
      </c>
      <c r="Y22" s="4"/>
      <c r="Z22" s="147"/>
      <c r="AA22" s="85">
        <f>'[1]Tower B'!M311</f>
        <v>52437939</v>
      </c>
      <c r="AB22" s="119"/>
      <c r="AC22" s="136"/>
      <c r="AD22" s="136"/>
      <c r="AE22" s="136"/>
      <c r="AF22" s="136"/>
      <c r="AG22" s="136"/>
      <c r="AH22" s="136"/>
      <c r="AI22" s="136"/>
      <c r="AJ22" s="136"/>
      <c r="AK22" s="136"/>
    </row>
    <row r="23" spans="1:37" ht="21" thickBot="1">
      <c r="A23" s="9"/>
      <c r="B23" s="4"/>
      <c r="C23" s="11" t="str">
        <f>'[1]Tower A'!I66</f>
        <v>lock</v>
      </c>
      <c r="D23" s="11" t="str">
        <f>'[1]Tower A'!I67</f>
        <v>lock</v>
      </c>
      <c r="E23" s="120"/>
      <c r="F23" s="117"/>
      <c r="G23" s="10"/>
      <c r="H23" s="10"/>
      <c r="I23" s="4"/>
      <c r="J23" s="11" t="str">
        <f>'[1]Tower B'!I187</f>
        <v>lock</v>
      </c>
      <c r="K23" s="11" t="str">
        <f>'[1]Tower B'!I188</f>
        <v>-</v>
      </c>
      <c r="L23" s="11" t="str">
        <f>'[1]Tower B'!I189</f>
        <v>-</v>
      </c>
      <c r="M23" s="125"/>
      <c r="N23" s="11" t="str">
        <f>'[1]Tower B'!I190</f>
        <v>-</v>
      </c>
      <c r="O23" s="125"/>
      <c r="P23" s="125"/>
      <c r="Q23" s="125"/>
      <c r="R23" s="11" t="str">
        <f>'[1]Tower B'!I191</f>
        <v>lock</v>
      </c>
      <c r="S23" s="11" t="str">
        <f>'[1]Tower B'!I192</f>
        <v>-</v>
      </c>
      <c r="T23" s="125"/>
      <c r="U23" s="11" t="str">
        <f>'[1]Tower B'!I193</f>
        <v>-</v>
      </c>
      <c r="Y23" s="4"/>
      <c r="Z23" s="145"/>
      <c r="AA23" s="11" t="str">
        <f>'[1]Tower B'!I311</f>
        <v>Sold</v>
      </c>
      <c r="AB23" s="120"/>
      <c r="AC23" s="117"/>
      <c r="AD23" s="117"/>
      <c r="AE23" s="117"/>
      <c r="AF23" s="117"/>
      <c r="AG23" s="117"/>
      <c r="AH23" s="117"/>
      <c r="AI23" s="117"/>
      <c r="AJ23" s="117"/>
      <c r="AK23" s="117"/>
    </row>
    <row r="24" spans="1:37" ht="21" thickTop="1">
      <c r="A24" s="9"/>
      <c r="B24" s="4" t="s">
        <v>607</v>
      </c>
      <c r="C24" s="79" t="s">
        <v>188</v>
      </c>
      <c r="D24" s="79" t="s">
        <v>189</v>
      </c>
      <c r="E24" s="118"/>
      <c r="F24" s="134"/>
      <c r="G24" s="10"/>
      <c r="H24" s="10"/>
      <c r="I24" s="4" t="s">
        <v>607</v>
      </c>
      <c r="J24" s="83" t="s">
        <v>452</v>
      </c>
      <c r="K24" s="83" t="s">
        <v>453</v>
      </c>
      <c r="L24" s="83" t="s">
        <v>454</v>
      </c>
      <c r="M24" s="122"/>
      <c r="N24" s="83" t="s">
        <v>455</v>
      </c>
      <c r="O24" s="122"/>
      <c r="P24" s="83" t="s">
        <v>456</v>
      </c>
      <c r="Q24" s="83" t="s">
        <v>457</v>
      </c>
      <c r="R24" s="83" t="s">
        <v>458</v>
      </c>
      <c r="S24" s="79" t="s">
        <v>459</v>
      </c>
      <c r="T24" s="122"/>
      <c r="U24" s="79" t="s">
        <v>460</v>
      </c>
      <c r="Y24" s="4" t="s">
        <v>675</v>
      </c>
      <c r="Z24" s="144"/>
      <c r="AA24" s="83" t="s">
        <v>584</v>
      </c>
      <c r="AB24" s="118"/>
      <c r="AC24" s="134"/>
      <c r="AD24" s="134"/>
      <c r="AE24" s="134"/>
      <c r="AF24" s="134"/>
      <c r="AG24" s="134"/>
      <c r="AH24" s="134"/>
      <c r="AI24" s="134"/>
      <c r="AJ24" s="134"/>
      <c r="AK24" s="134"/>
    </row>
    <row r="25" spans="1:37">
      <c r="A25" s="9"/>
      <c r="B25" s="15"/>
      <c r="C25" s="80">
        <v>78.39</v>
      </c>
      <c r="D25" s="80">
        <v>76.14</v>
      </c>
      <c r="E25" s="141"/>
      <c r="F25" s="134"/>
      <c r="G25" s="10"/>
      <c r="H25" s="10"/>
      <c r="I25" s="15"/>
      <c r="J25" s="83">
        <v>57.830000000000005</v>
      </c>
      <c r="K25" s="107">
        <v>55.46</v>
      </c>
      <c r="L25" s="83">
        <v>94.14</v>
      </c>
      <c r="M25" s="122"/>
      <c r="N25" s="83">
        <v>94.26</v>
      </c>
      <c r="O25" s="122"/>
      <c r="P25" s="83">
        <v>84.63</v>
      </c>
      <c r="Q25" s="83">
        <v>84.63</v>
      </c>
      <c r="R25" s="83">
        <v>46.04</v>
      </c>
      <c r="S25" s="80">
        <v>93.9</v>
      </c>
      <c r="T25" s="128"/>
      <c r="U25" s="80">
        <v>30.26</v>
      </c>
      <c r="Y25" s="15"/>
      <c r="Z25" s="144"/>
      <c r="AA25" s="83">
        <v>56.85</v>
      </c>
      <c r="AB25" s="118"/>
      <c r="AC25" s="134"/>
      <c r="AD25" s="134"/>
      <c r="AE25" s="134"/>
      <c r="AF25" s="134"/>
      <c r="AG25" s="134"/>
      <c r="AH25" s="134"/>
      <c r="AI25" s="134"/>
      <c r="AJ25" s="134"/>
      <c r="AK25" s="134"/>
    </row>
    <row r="26" spans="1:37">
      <c r="A26" s="9"/>
      <c r="B26" s="4"/>
      <c r="C26" s="85">
        <f>'[1]Tower A'!Q64</f>
        <v>17877117</v>
      </c>
      <c r="D26" s="85">
        <f>'[1]Tower A'!M65</f>
        <v>18452094.666666668</v>
      </c>
      <c r="E26" s="119"/>
      <c r="F26" s="136"/>
      <c r="G26" s="10"/>
      <c r="H26" s="10"/>
      <c r="I26" s="4"/>
      <c r="J26" s="85">
        <f>'[1]Tower B'!M178</f>
        <v>14799279.032547694</v>
      </c>
      <c r="K26" s="85">
        <f>'[1]Tower B'!M179</f>
        <v>14271475.102132428</v>
      </c>
      <c r="L26" s="85">
        <f>'[1]Tower B'!M180</f>
        <v>22946964.888888888</v>
      </c>
      <c r="M26" s="126"/>
      <c r="N26" s="108">
        <f>'[1]Tower B'!M181</f>
        <v>22974706.222222224</v>
      </c>
      <c r="O26" s="116"/>
      <c r="P26" s="85">
        <f>'[1]Tower B'!M182</f>
        <v>19386482.626262624</v>
      </c>
      <c r="Q26" s="85">
        <f>'[1]Tower B'!M183</f>
        <v>19334462.424242422</v>
      </c>
      <c r="R26" s="85">
        <f>'[1]Tower B'!M184</f>
        <v>10977869.333333332</v>
      </c>
      <c r="S26" s="85">
        <f>'[1]Tower B'!M185</f>
        <v>22834260</v>
      </c>
      <c r="T26" s="126"/>
      <c r="U26" s="85">
        <f>'[1]Tower B'!M186</f>
        <v>7895470.7025813647</v>
      </c>
      <c r="Y26" s="4"/>
      <c r="Z26" s="147"/>
      <c r="AA26" s="85">
        <f>'[1]Tower B'!M310</f>
        <v>17467266.666666664</v>
      </c>
      <c r="AB26" s="119"/>
      <c r="AC26" s="136"/>
      <c r="AD26" s="136"/>
      <c r="AE26" s="136"/>
      <c r="AF26" s="136"/>
      <c r="AG26" s="136"/>
      <c r="AH26" s="136"/>
      <c r="AI26" s="136"/>
      <c r="AJ26" s="136"/>
      <c r="AK26" s="136"/>
    </row>
    <row r="27" spans="1:37" ht="21" thickBot="1">
      <c r="A27" s="9"/>
      <c r="B27" s="4"/>
      <c r="C27" s="11" t="str">
        <f>'[1]Tower A'!I64</f>
        <v>sold</v>
      </c>
      <c r="D27" s="11" t="str">
        <f>'[1]Tower A'!I65</f>
        <v>Lock</v>
      </c>
      <c r="E27" s="142"/>
      <c r="F27" s="117"/>
      <c r="G27" s="10"/>
      <c r="H27" s="10"/>
      <c r="I27" s="4"/>
      <c r="J27" s="11" t="str">
        <f>'[1]Tower B'!I178</f>
        <v>Thai D</v>
      </c>
      <c r="K27" s="11" t="str">
        <f>'[1]Tower B'!I179</f>
        <v>Thai D</v>
      </c>
      <c r="L27" s="11" t="str">
        <f>'[1]Tower B'!I180</f>
        <v>sold</v>
      </c>
      <c r="M27" s="125"/>
      <c r="N27" s="11" t="str">
        <f>'[1]Tower B'!I181</f>
        <v>-</v>
      </c>
      <c r="O27" s="125"/>
      <c r="P27" s="11" t="str">
        <f>'[1]Tower B'!I182</f>
        <v>lock</v>
      </c>
      <c r="Q27" s="11" t="str">
        <f>'[1]Tower B'!I183</f>
        <v>lock</v>
      </c>
      <c r="R27" s="11" t="str">
        <f>'[1]Tower B'!I184</f>
        <v>sold</v>
      </c>
      <c r="S27" s="11" t="str">
        <f>'[1]Tower B'!I185</f>
        <v>-</v>
      </c>
      <c r="T27" s="125"/>
      <c r="U27" s="11" t="str">
        <f>'[1]Tower B'!I186</f>
        <v>Thai D</v>
      </c>
      <c r="Y27" s="4"/>
      <c r="Z27" s="145"/>
      <c r="AA27" s="11" t="str">
        <f>'[1]Tower B'!I310</f>
        <v>Sold</v>
      </c>
      <c r="AB27" s="142"/>
      <c r="AC27" s="109"/>
      <c r="AD27" s="109"/>
      <c r="AE27" s="109"/>
      <c r="AF27" s="109"/>
      <c r="AG27" s="109"/>
      <c r="AH27" s="109"/>
      <c r="AI27" s="109"/>
      <c r="AJ27" s="109"/>
      <c r="AK27" s="117"/>
    </row>
    <row r="28" spans="1:37" ht="21" thickTop="1">
      <c r="A28" s="9"/>
      <c r="B28" s="4" t="s">
        <v>606</v>
      </c>
      <c r="C28" s="79" t="s">
        <v>185</v>
      </c>
      <c r="D28" s="79" t="s">
        <v>186</v>
      </c>
      <c r="E28" s="79" t="s">
        <v>187</v>
      </c>
      <c r="F28" s="118"/>
      <c r="G28" s="10"/>
      <c r="H28" s="10"/>
      <c r="I28" s="4" t="s">
        <v>606</v>
      </c>
      <c r="J28" s="90" t="s">
        <v>445</v>
      </c>
      <c r="K28" s="90" t="s">
        <v>446</v>
      </c>
      <c r="L28" s="90" t="s">
        <v>447</v>
      </c>
      <c r="M28" s="137"/>
      <c r="N28" s="90" t="s">
        <v>448</v>
      </c>
      <c r="O28" s="137"/>
      <c r="P28" s="137"/>
      <c r="Q28" s="137"/>
      <c r="R28" s="90" t="s">
        <v>449</v>
      </c>
      <c r="S28" s="90" t="s">
        <v>450</v>
      </c>
      <c r="T28" s="137"/>
      <c r="U28" s="83" t="s">
        <v>451</v>
      </c>
      <c r="Y28" s="4" t="s">
        <v>674</v>
      </c>
      <c r="Z28" s="144"/>
      <c r="AA28" s="83" t="s">
        <v>583</v>
      </c>
      <c r="AB28" s="122"/>
      <c r="AC28" s="137"/>
      <c r="AD28" s="122"/>
      <c r="AE28" s="122"/>
      <c r="AF28" s="122"/>
      <c r="AG28" s="122"/>
      <c r="AH28" s="122"/>
      <c r="AI28" s="122"/>
      <c r="AJ28" s="122"/>
      <c r="AK28" s="118"/>
    </row>
    <row r="29" spans="1:37">
      <c r="A29" s="9"/>
      <c r="B29" s="15"/>
      <c r="C29" s="80">
        <v>35.9</v>
      </c>
      <c r="D29" s="80">
        <v>39.76</v>
      </c>
      <c r="E29" s="80">
        <v>76.14</v>
      </c>
      <c r="F29" s="118"/>
      <c r="G29" s="10"/>
      <c r="H29" s="10"/>
      <c r="I29" s="15"/>
      <c r="J29" s="83">
        <v>57.830000000000005</v>
      </c>
      <c r="K29" s="83">
        <v>55.46</v>
      </c>
      <c r="L29" s="83">
        <v>94.14</v>
      </c>
      <c r="M29" s="128"/>
      <c r="N29" s="83">
        <v>94.26</v>
      </c>
      <c r="O29" s="128"/>
      <c r="P29" s="128"/>
      <c r="Q29" s="128"/>
      <c r="R29" s="83">
        <v>46.04</v>
      </c>
      <c r="S29" s="83">
        <v>93.9</v>
      </c>
      <c r="T29" s="128"/>
      <c r="U29" s="83">
        <v>30.26</v>
      </c>
      <c r="Y29" s="15"/>
      <c r="Z29" s="146"/>
      <c r="AA29" s="83">
        <f>'[1]Tower B'!E309</f>
        <v>192.6</v>
      </c>
      <c r="AB29" s="122"/>
      <c r="AC29" s="128"/>
      <c r="AD29" s="128"/>
      <c r="AE29" s="128"/>
      <c r="AF29" s="128"/>
      <c r="AG29" s="128"/>
      <c r="AH29" s="128"/>
      <c r="AI29" s="128"/>
      <c r="AJ29" s="122"/>
      <c r="AK29" s="141"/>
    </row>
    <row r="30" spans="1:37">
      <c r="A30" s="9"/>
      <c r="B30" s="4"/>
      <c r="C30" s="85">
        <f>'[1]Tower A'!M61</f>
        <v>9055223</v>
      </c>
      <c r="D30" s="85">
        <f>'[1]Tower A'!Q62</f>
        <v>8000000</v>
      </c>
      <c r="E30" s="85">
        <f>'[1]Tower A'!M63</f>
        <v>18190680.666666668</v>
      </c>
      <c r="F30" s="119"/>
      <c r="G30" s="10"/>
      <c r="H30" s="10"/>
      <c r="I30" s="4"/>
      <c r="J30" s="85">
        <f>'[1]Tower B'!M171</f>
        <v>13400018.585858587</v>
      </c>
      <c r="K30" s="85">
        <f>'[1]Tower B'!M172</f>
        <v>14211378.666666666</v>
      </c>
      <c r="L30" s="85">
        <f>'[1]Tower B'!M173</f>
        <v>22731488.888888892</v>
      </c>
      <c r="M30" s="126"/>
      <c r="N30" s="85">
        <f>'[1]Tower B'!M174</f>
        <v>22758955.555555552</v>
      </c>
      <c r="O30" s="126"/>
      <c r="P30" s="126"/>
      <c r="Q30" s="126"/>
      <c r="R30" s="85">
        <f>'[1]Tower B'!M175</f>
        <v>10650484.04040404</v>
      </c>
      <c r="S30" s="85">
        <f>'[1]Tower B'!M176</f>
        <v>22619333.333333332</v>
      </c>
      <c r="T30" s="126"/>
      <c r="U30" s="85">
        <f>'[1]Tower B'!M177</f>
        <v>7814716.444444445</v>
      </c>
      <c r="Y30" s="4"/>
      <c r="Z30" s="147"/>
      <c r="AA30" s="85">
        <f>'[1]Tower B'!M309</f>
        <v>58697475</v>
      </c>
      <c r="AB30" s="126"/>
      <c r="AC30" s="126"/>
      <c r="AD30" s="126"/>
      <c r="AE30" s="126"/>
      <c r="AF30" s="126"/>
      <c r="AG30" s="126"/>
      <c r="AH30" s="126"/>
      <c r="AI30" s="126"/>
      <c r="AJ30" s="126"/>
      <c r="AK30" s="119"/>
    </row>
    <row r="31" spans="1:37" ht="21" thickBot="1">
      <c r="A31" s="9"/>
      <c r="B31" s="4"/>
      <c r="C31" s="11" t="str">
        <f>'[1]Tower A'!I61</f>
        <v>lock</v>
      </c>
      <c r="D31" s="11" t="str">
        <f>'[1]Tower A'!I62</f>
        <v>Sold</v>
      </c>
      <c r="E31" s="11" t="str">
        <f>'[1]Tower A'!I63</f>
        <v>-</v>
      </c>
      <c r="F31" s="120"/>
      <c r="G31" s="10"/>
      <c r="H31" s="10"/>
      <c r="I31" s="4"/>
      <c r="J31" s="11" t="str">
        <f>'[1]Tower B'!I171</f>
        <v>lock</v>
      </c>
      <c r="K31" s="11" t="str">
        <f>'[1]Tower B'!I172</f>
        <v>-</v>
      </c>
      <c r="L31" s="11" t="str">
        <f>'[1]Tower B'!I173</f>
        <v>-</v>
      </c>
      <c r="M31" s="125"/>
      <c r="N31" s="11" t="str">
        <f>'[1]Tower B'!I174</f>
        <v>-</v>
      </c>
      <c r="O31" s="125"/>
      <c r="P31" s="125"/>
      <c r="Q31" s="125"/>
      <c r="R31" s="11" t="str">
        <f>'[1]Tower B'!I175</f>
        <v>lock</v>
      </c>
      <c r="S31" s="11" t="str">
        <f>'[1]Tower B'!I176</f>
        <v>-</v>
      </c>
      <c r="T31" s="125"/>
      <c r="U31" s="11" t="str">
        <f>'[1]Tower B'!I177</f>
        <v>-</v>
      </c>
      <c r="Y31" s="4"/>
      <c r="Z31" s="148"/>
      <c r="AA31" s="11" t="str">
        <f>'[1]Tower B'!I309</f>
        <v>Sold</v>
      </c>
      <c r="AB31" s="125"/>
      <c r="AC31" s="125"/>
      <c r="AD31" s="125"/>
      <c r="AE31" s="125"/>
      <c r="AF31" s="125"/>
      <c r="AG31" s="125"/>
      <c r="AH31" s="125"/>
      <c r="AI31" s="125"/>
      <c r="AJ31" s="125"/>
      <c r="AK31" s="120"/>
    </row>
    <row r="32" spans="1:37" ht="21" thickTop="1">
      <c r="A32" s="9"/>
      <c r="B32" s="4" t="s">
        <v>605</v>
      </c>
      <c r="C32" s="79" t="s">
        <v>182</v>
      </c>
      <c r="D32" s="79" t="s">
        <v>183</v>
      </c>
      <c r="E32" s="79" t="s">
        <v>184</v>
      </c>
      <c r="F32" s="118"/>
      <c r="G32" s="10"/>
      <c r="H32" s="10"/>
      <c r="I32" s="4" t="s">
        <v>605</v>
      </c>
      <c r="J32" s="83" t="s">
        <v>436</v>
      </c>
      <c r="K32" s="83" t="s">
        <v>437</v>
      </c>
      <c r="L32" s="83" t="s">
        <v>438</v>
      </c>
      <c r="M32" s="122"/>
      <c r="N32" s="83" t="s">
        <v>439</v>
      </c>
      <c r="O32" s="127"/>
      <c r="P32" s="83" t="s">
        <v>440</v>
      </c>
      <c r="Q32" s="83" t="s">
        <v>441</v>
      </c>
      <c r="R32" s="83" t="s">
        <v>442</v>
      </c>
      <c r="S32" s="79" t="s">
        <v>443</v>
      </c>
      <c r="T32" s="122"/>
      <c r="U32" s="79" t="s">
        <v>444</v>
      </c>
      <c r="Y32" s="4" t="s">
        <v>673</v>
      </c>
      <c r="Z32" s="83" t="s">
        <v>580</v>
      </c>
      <c r="AA32" s="83" t="s">
        <v>581</v>
      </c>
      <c r="AB32" s="83" t="s">
        <v>582</v>
      </c>
      <c r="AC32" s="122"/>
      <c r="AD32" s="122"/>
      <c r="AE32" s="122"/>
      <c r="AF32" s="122"/>
      <c r="AG32" s="122"/>
      <c r="AH32" s="122"/>
      <c r="AI32" s="122"/>
      <c r="AJ32" s="122"/>
      <c r="AK32" s="118"/>
    </row>
    <row r="33" spans="1:37">
      <c r="A33" s="9"/>
      <c r="B33" s="15"/>
      <c r="C33" s="80">
        <v>35.9</v>
      </c>
      <c r="D33" s="80">
        <v>39.76</v>
      </c>
      <c r="E33" s="80">
        <v>76.14</v>
      </c>
      <c r="F33" s="118"/>
      <c r="G33" s="10"/>
      <c r="H33" s="10"/>
      <c r="I33" s="15"/>
      <c r="J33" s="83">
        <v>57.830000000000005</v>
      </c>
      <c r="K33" s="83">
        <v>55.46</v>
      </c>
      <c r="L33" s="83">
        <v>94.14</v>
      </c>
      <c r="M33" s="122"/>
      <c r="N33" s="83">
        <v>94.26</v>
      </c>
      <c r="O33" s="122"/>
      <c r="P33" s="83">
        <v>84.63</v>
      </c>
      <c r="Q33" s="83">
        <v>84.63</v>
      </c>
      <c r="R33" s="83">
        <v>46.04</v>
      </c>
      <c r="S33" s="81">
        <v>93.9</v>
      </c>
      <c r="T33" s="128"/>
      <c r="U33" s="81">
        <v>30.26</v>
      </c>
      <c r="Y33" s="15"/>
      <c r="Z33" s="83">
        <v>58.290000000000006</v>
      </c>
      <c r="AA33" s="83">
        <v>56.260000000000005</v>
      </c>
      <c r="AB33" s="83">
        <v>47.42</v>
      </c>
      <c r="AC33" s="122"/>
      <c r="AD33" s="122"/>
      <c r="AE33" s="122"/>
      <c r="AF33" s="122"/>
      <c r="AG33" s="122"/>
      <c r="AH33" s="122"/>
      <c r="AI33" s="122"/>
      <c r="AJ33" s="122"/>
      <c r="AK33" s="118"/>
    </row>
    <row r="34" spans="1:37">
      <c r="A34" s="9"/>
      <c r="B34" s="4"/>
      <c r="C34" s="85">
        <f>'[1]Tower A'!Q58</f>
        <v>8867888.504193183</v>
      </c>
      <c r="D34" s="85">
        <f>'[1]Tower A'!Q59</f>
        <v>9733513.4764401354</v>
      </c>
      <c r="E34" s="85">
        <f>'[1]Tower A'!Q60</f>
        <v>17945224.545784287</v>
      </c>
      <c r="F34" s="119"/>
      <c r="G34" s="10"/>
      <c r="H34" s="10"/>
      <c r="I34" s="4"/>
      <c r="J34" s="85">
        <f>'[1]Tower B'!M162</f>
        <v>13279685.454545457</v>
      </c>
      <c r="K34" s="85">
        <f>'[1]Tower B'!M163</f>
        <v>14084436.88888889</v>
      </c>
      <c r="L34" s="85">
        <f>'[1]Tower B'!M164</f>
        <v>22516012.888888888</v>
      </c>
      <c r="M34" s="126"/>
      <c r="N34" s="108">
        <f>'[1]Tower B'!M165</f>
        <v>20493823</v>
      </c>
      <c r="O34" s="116"/>
      <c r="P34" s="85">
        <f>'[1]Tower B'!M166</f>
        <v>19034285.050505053</v>
      </c>
      <c r="Q34" s="85">
        <f>'[1]Tower B'!M167</f>
        <v>18982264.848484848</v>
      </c>
      <c r="R34" s="85">
        <f>'[1]Tower B'!M168</f>
        <v>11258400</v>
      </c>
      <c r="S34" s="85">
        <f>'[1]Tower B'!M169</f>
        <v>22404406.666666664</v>
      </c>
      <c r="T34" s="126"/>
      <c r="U34" s="85">
        <f>'[1]Tower B'!M170</f>
        <v>7745454.666666667</v>
      </c>
      <c r="Y34" s="4"/>
      <c r="Z34" s="85">
        <f>'[1]Tower B'!M306</f>
        <v>17522119.111111116</v>
      </c>
      <c r="AA34" s="85">
        <f>'[1]Tower B'!M307</f>
        <v>16984596.444444448</v>
      </c>
      <c r="AB34" s="85">
        <f>'[1]Tower B'!M308</f>
        <v>14284672.888888888</v>
      </c>
      <c r="AC34" s="126"/>
      <c r="AD34" s="126"/>
      <c r="AE34" s="126"/>
      <c r="AF34" s="126"/>
      <c r="AG34" s="126"/>
      <c r="AH34" s="126"/>
      <c r="AI34" s="126"/>
      <c r="AJ34" s="126"/>
      <c r="AK34" s="119"/>
    </row>
    <row r="35" spans="1:37" ht="21" thickBot="1">
      <c r="A35" s="9"/>
      <c r="B35" s="4"/>
      <c r="C35" s="11" t="str">
        <f>'[1]Tower A'!I58</f>
        <v>lock</v>
      </c>
      <c r="D35" s="11" t="str">
        <f>'[1]Tower A'!I59</f>
        <v>lock</v>
      </c>
      <c r="E35" s="11" t="str">
        <f>'[1]Tower A'!I60</f>
        <v>lock</v>
      </c>
      <c r="F35" s="120"/>
      <c r="G35" s="10"/>
      <c r="H35" s="10"/>
      <c r="I35" s="4"/>
      <c r="J35" s="11" t="str">
        <f>'[1]Tower B'!I162</f>
        <v>lock</v>
      </c>
      <c r="K35" s="11" t="str">
        <f>'[1]Tower B'!I163</f>
        <v>-</v>
      </c>
      <c r="L35" s="11" t="str">
        <f>'[1]Tower B'!I164</f>
        <v>-</v>
      </c>
      <c r="M35" s="125"/>
      <c r="N35" s="11" t="str">
        <f>'[1]Tower B'!I165</f>
        <v>sold</v>
      </c>
      <c r="O35" s="125"/>
      <c r="P35" s="11" t="str">
        <f>'[1]Tower B'!I166</f>
        <v>lock</v>
      </c>
      <c r="Q35" s="11" t="str">
        <f>'[1]Tower B'!I167</f>
        <v>lock</v>
      </c>
      <c r="R35" s="11" t="str">
        <f>'[1]Tower B'!I168</f>
        <v>lock</v>
      </c>
      <c r="S35" s="11" t="str">
        <f>'[1]Tower B'!I169</f>
        <v>-</v>
      </c>
      <c r="T35" s="125"/>
      <c r="U35" s="11" t="str">
        <f>'[1]Tower B'!I170</f>
        <v>-</v>
      </c>
      <c r="Y35" s="4"/>
      <c r="Z35" s="11" t="str">
        <f>'[1]Tower B'!I306</f>
        <v>-</v>
      </c>
      <c r="AA35" s="11" t="str">
        <f>'[1]Tower B'!I307</f>
        <v>-</v>
      </c>
      <c r="AB35" s="11" t="str">
        <f>'[1]Tower B'!I308</f>
        <v>-</v>
      </c>
      <c r="AC35" s="125"/>
      <c r="AD35" s="125"/>
      <c r="AE35" s="125"/>
      <c r="AF35" s="125"/>
      <c r="AG35" s="125"/>
      <c r="AH35" s="125"/>
      <c r="AI35" s="125"/>
      <c r="AJ35" s="125"/>
      <c r="AK35" s="142"/>
    </row>
    <row r="36" spans="1:37" ht="21" thickTop="1">
      <c r="A36" s="9"/>
      <c r="B36" s="4" t="s">
        <v>604</v>
      </c>
      <c r="C36" s="79" t="s">
        <v>179</v>
      </c>
      <c r="D36" s="79" t="s">
        <v>180</v>
      </c>
      <c r="E36" s="79" t="s">
        <v>181</v>
      </c>
      <c r="F36" s="118"/>
      <c r="G36" s="10"/>
      <c r="H36" s="10"/>
      <c r="I36" s="4" t="s">
        <v>604</v>
      </c>
      <c r="J36" s="83" t="s">
        <v>429</v>
      </c>
      <c r="K36" s="83" t="s">
        <v>430</v>
      </c>
      <c r="L36" s="83" t="s">
        <v>431</v>
      </c>
      <c r="M36" s="137"/>
      <c r="N36" s="83" t="s">
        <v>432</v>
      </c>
      <c r="O36" s="137"/>
      <c r="P36" s="137"/>
      <c r="Q36" s="137"/>
      <c r="R36" s="83" t="s">
        <v>433</v>
      </c>
      <c r="S36" s="83" t="s">
        <v>434</v>
      </c>
      <c r="T36" s="137"/>
      <c r="U36" s="83" t="s">
        <v>435</v>
      </c>
      <c r="Y36" s="4" t="s">
        <v>672</v>
      </c>
      <c r="Z36" s="83" t="s">
        <v>574</v>
      </c>
      <c r="AA36" s="83" t="s">
        <v>575</v>
      </c>
      <c r="AB36" s="83" t="s">
        <v>576</v>
      </c>
      <c r="AC36" s="83" t="s">
        <v>577</v>
      </c>
      <c r="AD36" s="137"/>
      <c r="AE36" s="137"/>
      <c r="AF36" s="122"/>
      <c r="AG36" s="122"/>
      <c r="AH36" s="122"/>
      <c r="AI36" s="122"/>
      <c r="AJ36" s="83" t="s">
        <v>578</v>
      </c>
      <c r="AK36" s="83" t="s">
        <v>579</v>
      </c>
    </row>
    <row r="37" spans="1:37">
      <c r="A37" s="9"/>
      <c r="B37" s="15"/>
      <c r="C37" s="80">
        <v>35.9</v>
      </c>
      <c r="D37" s="80">
        <v>39.76</v>
      </c>
      <c r="E37" s="80">
        <v>76.14</v>
      </c>
      <c r="F37" s="118"/>
      <c r="G37" s="10"/>
      <c r="H37" s="10"/>
      <c r="I37" s="15"/>
      <c r="J37" s="83">
        <v>57.830000000000005</v>
      </c>
      <c r="K37" s="83">
        <v>55.46</v>
      </c>
      <c r="L37" s="83">
        <v>94.14</v>
      </c>
      <c r="M37" s="128"/>
      <c r="N37" s="80">
        <v>94.26</v>
      </c>
      <c r="O37" s="128"/>
      <c r="P37" s="128"/>
      <c r="Q37" s="128"/>
      <c r="R37" s="83">
        <v>46.04</v>
      </c>
      <c r="S37" s="107">
        <v>93.9</v>
      </c>
      <c r="T37" s="128"/>
      <c r="U37" s="83">
        <v>30.26</v>
      </c>
      <c r="Y37" s="15"/>
      <c r="Z37" s="107">
        <v>58.290000000000006</v>
      </c>
      <c r="AA37" s="107">
        <v>56.260000000000005</v>
      </c>
      <c r="AB37" s="107">
        <v>47.42</v>
      </c>
      <c r="AC37" s="107">
        <v>89.83</v>
      </c>
      <c r="AD37" s="128"/>
      <c r="AE37" s="128"/>
      <c r="AF37" s="128"/>
      <c r="AG37" s="128"/>
      <c r="AH37" s="128"/>
      <c r="AI37" s="128"/>
      <c r="AJ37" s="83">
        <v>89.64</v>
      </c>
      <c r="AK37" s="83">
        <v>30.26</v>
      </c>
    </row>
    <row r="38" spans="1:37">
      <c r="A38" s="9"/>
      <c r="B38" s="4"/>
      <c r="C38" s="85">
        <f>'[1]Tower A'!Q55</f>
        <v>8768255.0642441828</v>
      </c>
      <c r="D38" s="85">
        <f>'[1]Tower A'!Q56</f>
        <v>8189924.3602180667</v>
      </c>
      <c r="E38" s="85">
        <f>'[1]Tower A'!Q57</f>
        <v>15165164.843340915</v>
      </c>
      <c r="F38" s="119"/>
      <c r="G38" s="10"/>
      <c r="H38" s="10"/>
      <c r="I38" s="4"/>
      <c r="J38" s="85">
        <f>'[1]Tower B'!M155</f>
        <v>13159352.323232325</v>
      </c>
      <c r="K38" s="85">
        <f>'[1]Tower B'!M156</f>
        <v>13957495.111111112</v>
      </c>
      <c r="L38" s="85">
        <f>'[1]Tower B'!M157</f>
        <v>23839793.315375969</v>
      </c>
      <c r="M38" s="126"/>
      <c r="N38" s="85">
        <f>'[1]Tower B'!M158</f>
        <v>23868550.837261494</v>
      </c>
      <c r="O38" s="126"/>
      <c r="P38" s="126"/>
      <c r="Q38" s="126"/>
      <c r="R38" s="85">
        <f>'[1]Tower B'!M159</f>
        <v>10458883.232323231</v>
      </c>
      <c r="S38" s="85">
        <f>'[1]Tower B'!M160</f>
        <v>22189480</v>
      </c>
      <c r="T38" s="126"/>
      <c r="U38" s="85">
        <f>'[1]Tower B'!M161</f>
        <v>7676192.888888889</v>
      </c>
      <c r="Y38" s="4"/>
      <c r="Z38" s="85">
        <f>'[1]Tower B'!M300</f>
        <v>17388699.77777778</v>
      </c>
      <c r="AA38" s="85">
        <f>'[1]Tower B'!M301</f>
        <v>16855823.555555556</v>
      </c>
      <c r="AB38" s="85">
        <f>'[1]Tower B'!M302</f>
        <v>14176133.777777778</v>
      </c>
      <c r="AC38" s="85">
        <f>'[1]Tower B'!M303</f>
        <v>27873138.444444444</v>
      </c>
      <c r="AD38" s="126"/>
      <c r="AE38" s="126"/>
      <c r="AF38" s="126"/>
      <c r="AG38" s="126"/>
      <c r="AH38" s="126"/>
      <c r="AI38" s="126"/>
      <c r="AJ38" s="85">
        <f>'[1]Tower B'!M304</f>
        <v>27760685.333333336</v>
      </c>
      <c r="AK38" s="85">
        <f>'[1]Tower B'!M305</f>
        <v>9130690.222222222</v>
      </c>
    </row>
    <row r="39" spans="1:37" ht="21" thickBot="1">
      <c r="A39" s="9"/>
      <c r="B39" s="4"/>
      <c r="C39" s="11" t="str">
        <f>'[1]Tower A'!I55</f>
        <v>lock</v>
      </c>
      <c r="D39" s="11" t="str">
        <f>'[1]Tower A'!I56</f>
        <v>Sold</v>
      </c>
      <c r="E39" s="11" t="str">
        <f>'[1]Tower A'!I57</f>
        <v>sold</v>
      </c>
      <c r="F39" s="120"/>
      <c r="G39" s="10"/>
      <c r="H39" s="10"/>
      <c r="I39" s="4"/>
      <c r="J39" s="11" t="str">
        <f>'[1]Tower B'!I155</f>
        <v>sold</v>
      </c>
      <c r="K39" s="11" t="str">
        <f>'[1]Tower B'!I156</f>
        <v>-</v>
      </c>
      <c r="L39" s="11" t="str">
        <f>'[1]Tower B'!I157</f>
        <v>Thai D</v>
      </c>
      <c r="M39" s="125"/>
      <c r="N39" s="11" t="str">
        <f>'[1]Tower B'!I158</f>
        <v>Thai D</v>
      </c>
      <c r="O39" s="125"/>
      <c r="P39" s="125"/>
      <c r="Q39" s="125"/>
      <c r="R39" s="11" t="str">
        <f>'[1]Tower B'!I159</f>
        <v>lock</v>
      </c>
      <c r="S39" s="11" t="str">
        <f>'[1]Tower B'!I160</f>
        <v>-</v>
      </c>
      <c r="T39" s="125"/>
      <c r="U39" s="11" t="str">
        <f>'[1]Tower B'!I161</f>
        <v>-</v>
      </c>
      <c r="Y39" s="4"/>
      <c r="Z39" s="11" t="str">
        <f>'[1]Tower B'!I300</f>
        <v>-</v>
      </c>
      <c r="AA39" s="11" t="str">
        <f>'[1]Tower B'!I301</f>
        <v>-</v>
      </c>
      <c r="AB39" s="11" t="str">
        <f>'[1]Tower B'!I302</f>
        <v>-</v>
      </c>
      <c r="AC39" s="11" t="str">
        <f>'[1]Tower B'!I303</f>
        <v>sold</v>
      </c>
      <c r="AD39" s="125"/>
      <c r="AE39" s="125"/>
      <c r="AF39" s="125"/>
      <c r="AG39" s="125"/>
      <c r="AH39" s="125"/>
      <c r="AI39" s="125"/>
      <c r="AJ39" s="11" t="str">
        <f>'[1]Tower B'!I304</f>
        <v>sold</v>
      </c>
      <c r="AK39" s="11" t="str">
        <f>'[1]Tower B'!I305</f>
        <v>-</v>
      </c>
    </row>
    <row r="40" spans="1:37" ht="21" thickTop="1">
      <c r="A40" s="9"/>
      <c r="B40" s="4" t="s">
        <v>603</v>
      </c>
      <c r="C40" s="79" t="s">
        <v>176</v>
      </c>
      <c r="D40" s="79" t="s">
        <v>177</v>
      </c>
      <c r="E40" s="79" t="s">
        <v>178</v>
      </c>
      <c r="F40" s="120"/>
      <c r="G40" s="10"/>
      <c r="H40" s="10"/>
      <c r="I40" s="4" t="s">
        <v>603</v>
      </c>
      <c r="J40" s="83" t="s">
        <v>417</v>
      </c>
      <c r="K40" s="83" t="s">
        <v>418</v>
      </c>
      <c r="L40" s="83" t="s">
        <v>419</v>
      </c>
      <c r="M40" s="83" t="s">
        <v>420</v>
      </c>
      <c r="N40" s="83" t="s">
        <v>421</v>
      </c>
      <c r="O40" s="83" t="s">
        <v>422</v>
      </c>
      <c r="P40" s="83" t="s">
        <v>423</v>
      </c>
      <c r="Q40" s="83" t="s">
        <v>424</v>
      </c>
      <c r="R40" s="83" t="s">
        <v>425</v>
      </c>
      <c r="S40" s="83" t="s">
        <v>426</v>
      </c>
      <c r="T40" s="83" t="s">
        <v>427</v>
      </c>
      <c r="U40" s="83" t="s">
        <v>428</v>
      </c>
      <c r="Y40" s="4" t="s">
        <v>671</v>
      </c>
      <c r="Z40" s="83" t="s">
        <v>570</v>
      </c>
      <c r="AA40" s="83" t="s">
        <v>571</v>
      </c>
      <c r="AB40" s="83" t="s">
        <v>572</v>
      </c>
      <c r="AC40" s="137"/>
      <c r="AD40" s="122"/>
      <c r="AE40" s="122"/>
      <c r="AF40" s="122"/>
      <c r="AG40" s="122"/>
      <c r="AH40" s="122"/>
      <c r="AI40" s="122"/>
      <c r="AJ40" s="122"/>
      <c r="AK40" s="83" t="s">
        <v>573</v>
      </c>
    </row>
    <row r="41" spans="1:37">
      <c r="A41" s="9"/>
      <c r="B41" s="15"/>
      <c r="C41" s="80">
        <v>35.9</v>
      </c>
      <c r="D41" s="80">
        <v>39.76</v>
      </c>
      <c r="E41" s="80">
        <v>76.14</v>
      </c>
      <c r="F41" s="120"/>
      <c r="G41" s="10"/>
      <c r="H41" s="10"/>
      <c r="I41" s="15"/>
      <c r="J41" s="83">
        <v>57.830000000000005</v>
      </c>
      <c r="K41" s="83">
        <v>55.46</v>
      </c>
      <c r="L41" s="83">
        <v>46.82</v>
      </c>
      <c r="M41" s="83">
        <v>46.7</v>
      </c>
      <c r="N41" s="83">
        <v>47.02</v>
      </c>
      <c r="O41" s="107">
        <v>46.84</v>
      </c>
      <c r="P41" s="83">
        <v>84.63</v>
      </c>
      <c r="Q41" s="83">
        <v>84.63</v>
      </c>
      <c r="R41" s="83">
        <v>46.04</v>
      </c>
      <c r="S41" s="83">
        <v>46.09</v>
      </c>
      <c r="T41" s="83">
        <v>46.82</v>
      </c>
      <c r="U41" s="83">
        <v>30.26</v>
      </c>
      <c r="Y41" s="15"/>
      <c r="Z41" s="107">
        <v>58.290000000000006</v>
      </c>
      <c r="AA41" s="107">
        <v>56.260000000000005</v>
      </c>
      <c r="AB41" s="107">
        <v>47.42</v>
      </c>
      <c r="AC41" s="122"/>
      <c r="AD41" s="122"/>
      <c r="AE41" s="122"/>
      <c r="AF41" s="122"/>
      <c r="AG41" s="122"/>
      <c r="AH41" s="122"/>
      <c r="AI41" s="122"/>
      <c r="AJ41" s="122"/>
      <c r="AK41" s="107">
        <v>30.26</v>
      </c>
    </row>
    <row r="42" spans="1:37">
      <c r="A42" s="9"/>
      <c r="B42" s="4"/>
      <c r="C42" s="108">
        <f>'[1]Tower A'!M52</f>
        <v>8753366</v>
      </c>
      <c r="D42" s="108">
        <f>'[1]Tower A'!M53</f>
        <v>9605915</v>
      </c>
      <c r="E42" s="108">
        <f>'[1]Tower A'!Q54</f>
        <v>14760716.696969697</v>
      </c>
      <c r="F42" s="120"/>
      <c r="G42" s="10"/>
      <c r="H42" s="10"/>
      <c r="I42" s="4"/>
      <c r="J42" s="85">
        <f>'[1]Tower B'!M143</f>
        <v>13039019.191919195</v>
      </c>
      <c r="K42" s="85">
        <f>'[1]Tower B'!M144</f>
        <v>12573230</v>
      </c>
      <c r="L42" s="85">
        <f>'[1]Tower B'!M145</f>
        <v>11644073.333333332</v>
      </c>
      <c r="M42" s="85">
        <f>'[1]Tower B'!M146</f>
        <v>11615233.333333334</v>
      </c>
      <c r="N42" s="85">
        <f>'[1]Tower B'!M147</f>
        <v>11692140</v>
      </c>
      <c r="O42" s="85">
        <f>'[1]Tower B'!M148</f>
        <v>11648880</v>
      </c>
      <c r="P42" s="108">
        <f>'[1]Tower B'!M149</f>
        <v>18682087.474747475</v>
      </c>
      <c r="Q42" s="108">
        <f>'[1]Tower B'!M150</f>
        <v>20493073.999999996</v>
      </c>
      <c r="R42" s="85">
        <f>'[1]Tower B'!M151</f>
        <v>11399391</v>
      </c>
      <c r="S42" s="85">
        <f>'[1]Tower B'!M152</f>
        <v>11411407.777777776</v>
      </c>
      <c r="T42" s="85">
        <f>'[1]Tower B'!M153</f>
        <v>11586851.111111112</v>
      </c>
      <c r="U42" s="85">
        <f>'[1]Tower B'!M154</f>
        <v>7606931.111111111</v>
      </c>
      <c r="Y42" s="4"/>
      <c r="Z42" s="85">
        <f>'[1]Tower B'!M296</f>
        <v>17255280.444444448</v>
      </c>
      <c r="AA42" s="85">
        <f>'[1]Tower B'!M297</f>
        <v>16727050.66666667</v>
      </c>
      <c r="AB42" s="85">
        <f>'[1]Tower B'!M298</f>
        <v>14067594.666666666</v>
      </c>
      <c r="AC42" s="126"/>
      <c r="AD42" s="126"/>
      <c r="AE42" s="126"/>
      <c r="AF42" s="126"/>
      <c r="AG42" s="126"/>
      <c r="AH42" s="126"/>
      <c r="AI42" s="126"/>
      <c r="AJ42" s="126"/>
      <c r="AK42" s="85">
        <f>'[1]Tower B'!M299</f>
        <v>9061428.4444444459</v>
      </c>
    </row>
    <row r="43" spans="1:37" ht="21" thickBot="1">
      <c r="A43" s="9"/>
      <c r="B43" s="4"/>
      <c r="C43" s="11" t="str">
        <f>'[1]Tower A'!I52</f>
        <v>lock</v>
      </c>
      <c r="D43" s="11" t="str">
        <f>'[1]Tower A'!I53</f>
        <v>lock</v>
      </c>
      <c r="E43" s="11" t="str">
        <f>'[1]Tower A'!I54</f>
        <v>Sold</v>
      </c>
      <c r="F43" s="120"/>
      <c r="G43" s="10"/>
      <c r="H43" s="10"/>
      <c r="I43" s="4"/>
      <c r="J43" s="11" t="str">
        <f>'[1]Tower B'!I143</f>
        <v>sold</v>
      </c>
      <c r="K43" s="11" t="str">
        <f>'[1]Tower B'!I144</f>
        <v>sold</v>
      </c>
      <c r="L43" s="11" t="str">
        <f>'[1]Tower B'!I145</f>
        <v>-</v>
      </c>
      <c r="M43" s="11" t="str">
        <f>'[1]Tower B'!I146</f>
        <v>-</v>
      </c>
      <c r="N43" s="11" t="str">
        <f>'[1]Tower B'!I147</f>
        <v>-</v>
      </c>
      <c r="O43" s="11" t="str">
        <f>'[1]Tower B'!I148</f>
        <v>-</v>
      </c>
      <c r="P43" s="11" t="str">
        <f>'[1]Tower B'!I149</f>
        <v>sold</v>
      </c>
      <c r="Q43" s="11" t="str">
        <f>'[1]Tower B'!I150</f>
        <v>-</v>
      </c>
      <c r="R43" s="11" t="str">
        <f>'[1]Tower B'!I151</f>
        <v>lock</v>
      </c>
      <c r="S43" s="11" t="str">
        <f>'[1]Tower B'!I152</f>
        <v>-</v>
      </c>
      <c r="T43" s="11" t="str">
        <f>'[1]Tower B'!I153</f>
        <v>-</v>
      </c>
      <c r="U43" s="11" t="str">
        <f>'[1]Tower B'!I154</f>
        <v>-</v>
      </c>
      <c r="Y43" s="4"/>
      <c r="Z43" s="11" t="str">
        <f>'[1]Tower B'!I296</f>
        <v>-</v>
      </c>
      <c r="AA43" s="11" t="str">
        <f>'[1]Tower B'!I297</f>
        <v>-</v>
      </c>
      <c r="AB43" s="11" t="str">
        <f>'[1]Tower B'!I298</f>
        <v>-</v>
      </c>
      <c r="AC43" s="125"/>
      <c r="AD43" s="125"/>
      <c r="AE43" s="125"/>
      <c r="AF43" s="125"/>
      <c r="AG43" s="125"/>
      <c r="AH43" s="125"/>
      <c r="AI43" s="125"/>
      <c r="AJ43" s="125"/>
      <c r="AK43" s="11" t="str">
        <f>'[1]Tower B'!I299</f>
        <v>-</v>
      </c>
    </row>
    <row r="44" spans="1:37" ht="21" thickTop="1">
      <c r="A44" s="9"/>
      <c r="B44" s="4" t="s">
        <v>602</v>
      </c>
      <c r="C44" s="79" t="s">
        <v>173</v>
      </c>
      <c r="D44" s="79" t="s">
        <v>174</v>
      </c>
      <c r="E44" s="79" t="s">
        <v>175</v>
      </c>
      <c r="F44" s="120"/>
      <c r="G44" s="10"/>
      <c r="H44" s="10"/>
      <c r="I44" s="4" t="s">
        <v>602</v>
      </c>
      <c r="J44" s="83" t="s">
        <v>407</v>
      </c>
      <c r="K44" s="83" t="s">
        <v>408</v>
      </c>
      <c r="L44" s="83" t="s">
        <v>409</v>
      </c>
      <c r="M44" s="83" t="s">
        <v>410</v>
      </c>
      <c r="N44" s="83" t="s">
        <v>411</v>
      </c>
      <c r="O44" s="83" t="s">
        <v>412</v>
      </c>
      <c r="P44" s="137"/>
      <c r="Q44" s="137"/>
      <c r="R44" s="83" t="s">
        <v>413</v>
      </c>
      <c r="S44" s="83" t="s">
        <v>414</v>
      </c>
      <c r="T44" s="83" t="s">
        <v>415</v>
      </c>
      <c r="U44" s="83" t="s">
        <v>416</v>
      </c>
      <c r="Y44" s="4" t="s">
        <v>670</v>
      </c>
      <c r="Z44" s="83" t="s">
        <v>564</v>
      </c>
      <c r="AA44" s="83" t="s">
        <v>565</v>
      </c>
      <c r="AB44" s="83" t="s">
        <v>566</v>
      </c>
      <c r="AC44" s="83" t="s">
        <v>567</v>
      </c>
      <c r="AD44" s="137"/>
      <c r="AE44" s="137"/>
      <c r="AF44" s="122"/>
      <c r="AG44" s="122"/>
      <c r="AH44" s="122"/>
      <c r="AI44" s="122"/>
      <c r="AJ44" s="83" t="s">
        <v>568</v>
      </c>
      <c r="AK44" s="83" t="s">
        <v>569</v>
      </c>
    </row>
    <row r="45" spans="1:37">
      <c r="A45" s="9"/>
      <c r="B45" s="15"/>
      <c r="C45" s="80">
        <v>35.9</v>
      </c>
      <c r="D45" s="80">
        <v>39.76</v>
      </c>
      <c r="E45" s="80">
        <v>76.14</v>
      </c>
      <c r="F45" s="120"/>
      <c r="G45" s="10"/>
      <c r="H45" s="10"/>
      <c r="I45" s="15"/>
      <c r="J45" s="83">
        <v>57.830000000000005</v>
      </c>
      <c r="K45" s="83">
        <v>55.46</v>
      </c>
      <c r="L45" s="83">
        <v>46.82</v>
      </c>
      <c r="M45" s="83">
        <v>46.7</v>
      </c>
      <c r="N45" s="83">
        <v>47.02</v>
      </c>
      <c r="O45" s="83">
        <v>46.84</v>
      </c>
      <c r="P45" s="128"/>
      <c r="Q45" s="128"/>
      <c r="R45" s="83">
        <v>46.04</v>
      </c>
      <c r="S45" s="83">
        <v>46.09</v>
      </c>
      <c r="T45" s="83">
        <v>46.82</v>
      </c>
      <c r="U45" s="83">
        <v>30.26</v>
      </c>
      <c r="Y45" s="15"/>
      <c r="Z45" s="107">
        <v>58.290000000000006</v>
      </c>
      <c r="AA45" s="107">
        <v>56.260000000000005</v>
      </c>
      <c r="AB45" s="107">
        <v>47.42</v>
      </c>
      <c r="AC45" s="107">
        <v>138.94999999999999</v>
      </c>
      <c r="AD45" s="128"/>
      <c r="AE45" s="128"/>
      <c r="AF45" s="128"/>
      <c r="AG45" s="128"/>
      <c r="AH45" s="128"/>
      <c r="AI45" s="128"/>
      <c r="AJ45" s="107">
        <v>139.06</v>
      </c>
      <c r="AK45" s="107">
        <v>30.26</v>
      </c>
    </row>
    <row r="46" spans="1:37">
      <c r="A46" s="9"/>
      <c r="B46" s="4"/>
      <c r="C46" s="108">
        <f>'[1]Tower A'!M49</f>
        <v>8652747</v>
      </c>
      <c r="D46" s="108">
        <f>'[1]Tower A'!M50</f>
        <v>9494478</v>
      </c>
      <c r="E46" s="108">
        <f>'[1]Tower A'!M51</f>
        <v>17481510.982350983</v>
      </c>
      <c r="F46" s="120"/>
      <c r="G46" s="10"/>
      <c r="H46" s="10"/>
      <c r="I46" s="4"/>
      <c r="J46" s="85">
        <f>'[1]Tower B'!M133</f>
        <v>11956021.010101013</v>
      </c>
      <c r="K46" s="85">
        <f>'[1]Tower B'!M134</f>
        <v>12688077.333333334</v>
      </c>
      <c r="L46" s="85">
        <f>'[1]Tower B'!M135</f>
        <v>10679581.333333332</v>
      </c>
      <c r="M46" s="85">
        <f>'[1]Tower B'!M136</f>
        <v>10653213.333333332</v>
      </c>
      <c r="N46" s="85">
        <f>'[1]Tower B'!M137</f>
        <v>10723528</v>
      </c>
      <c r="O46" s="85">
        <f>'[1]Tower B'!M138</f>
        <v>10683976</v>
      </c>
      <c r="P46" s="126"/>
      <c r="Q46" s="126"/>
      <c r="R46" s="85">
        <f>'[1]Tower B'!M139</f>
        <v>10450967.111111112</v>
      </c>
      <c r="S46" s="85">
        <f>'[1]Tower B'!M140</f>
        <v>10461953.777777776</v>
      </c>
      <c r="T46" s="85">
        <f>'[1]Tower B'!M141</f>
        <v>10622359.111111112</v>
      </c>
      <c r="U46" s="85">
        <f>'[1]Tower B'!M142</f>
        <v>6983575.1111111101</v>
      </c>
      <c r="Y46" s="4"/>
      <c r="Z46" s="85">
        <f>'[1]Tower B'!M290</f>
        <v>17006081.856341191</v>
      </c>
      <c r="AA46" s="85">
        <f>'[1]Tower B'!M291</f>
        <v>16489140.287317622</v>
      </c>
      <c r="AB46" s="85">
        <f>'[1]Tower B'!M292</f>
        <v>13882543.806958465</v>
      </c>
      <c r="AC46" s="85">
        <f>'[1]Tower B'!M293</f>
        <v>39780090.098790094</v>
      </c>
      <c r="AD46" s="126"/>
      <c r="AE46" s="126"/>
      <c r="AF46" s="126"/>
      <c r="AG46" s="126"/>
      <c r="AH46" s="126"/>
      <c r="AI46" s="126"/>
      <c r="AJ46" s="85">
        <f>'[1]Tower B'!M294</f>
        <v>39755301.227661215</v>
      </c>
      <c r="AK46" s="85">
        <f>'[1]Tower B'!M295</f>
        <v>8982249.6026935969</v>
      </c>
    </row>
    <row r="47" spans="1:37" ht="21" thickBot="1">
      <c r="A47" s="9"/>
      <c r="B47" s="4"/>
      <c r="C47" s="11" t="str">
        <f>'[1]Tower A'!I49</f>
        <v>lock</v>
      </c>
      <c r="D47" s="11" t="str">
        <f>'[1]Tower A'!I50</f>
        <v>lock</v>
      </c>
      <c r="E47" s="11" t="str">
        <f>'[1]Tower A'!I51</f>
        <v>-</v>
      </c>
      <c r="F47" s="120"/>
      <c r="G47" s="10"/>
      <c r="H47" s="10"/>
      <c r="I47" s="4"/>
      <c r="J47" s="11" t="str">
        <f>'[1]Tower B'!I133</f>
        <v>Sold</v>
      </c>
      <c r="K47" s="11"/>
      <c r="L47" s="11"/>
      <c r="M47" s="11"/>
      <c r="N47" s="11"/>
      <c r="O47" s="11"/>
      <c r="P47" s="125"/>
      <c r="Q47" s="125"/>
      <c r="R47" s="11"/>
      <c r="S47" s="11"/>
      <c r="T47" s="11"/>
      <c r="U47" s="11"/>
      <c r="Y47" s="4"/>
      <c r="Z47" s="11" t="str">
        <f>'[1]Tower B'!I290</f>
        <v>Thai D</v>
      </c>
      <c r="AA47" s="11" t="str">
        <f>'[1]Tower B'!I291</f>
        <v>Thai D</v>
      </c>
      <c r="AB47" s="11" t="str">
        <f>'[1]Tower B'!I292</f>
        <v>Thai D</v>
      </c>
      <c r="AC47" s="11" t="str">
        <f>'[1]Tower B'!I293</f>
        <v>Thai D</v>
      </c>
      <c r="AD47" s="125"/>
      <c r="AE47" s="125"/>
      <c r="AF47" s="125"/>
      <c r="AG47" s="125"/>
      <c r="AH47" s="125"/>
      <c r="AI47" s="125"/>
      <c r="AJ47" s="11" t="str">
        <f>'[1]Tower B'!I294</f>
        <v>Thai D</v>
      </c>
      <c r="AK47" s="11" t="str">
        <f>'[1]Tower B'!I295</f>
        <v>Thai D</v>
      </c>
    </row>
    <row r="48" spans="1:37" ht="21" thickTop="1">
      <c r="A48" s="9"/>
      <c r="B48" s="4" t="s">
        <v>601</v>
      </c>
      <c r="C48" s="79" t="s">
        <v>169</v>
      </c>
      <c r="D48" s="79" t="s">
        <v>170</v>
      </c>
      <c r="E48" s="79" t="s">
        <v>171</v>
      </c>
      <c r="F48" s="121" t="s">
        <v>172</v>
      </c>
      <c r="G48" s="10"/>
      <c r="H48" s="10"/>
      <c r="I48" s="4" t="s">
        <v>601</v>
      </c>
      <c r="J48" s="83" t="s">
        <v>395</v>
      </c>
      <c r="K48" s="83" t="s">
        <v>396</v>
      </c>
      <c r="L48" s="83" t="s">
        <v>397</v>
      </c>
      <c r="M48" s="83" t="s">
        <v>398</v>
      </c>
      <c r="N48" s="83" t="s">
        <v>399</v>
      </c>
      <c r="O48" s="83" t="s">
        <v>400</v>
      </c>
      <c r="P48" s="83" t="s">
        <v>401</v>
      </c>
      <c r="Q48" s="83" t="s">
        <v>402</v>
      </c>
      <c r="R48" s="83" t="s">
        <v>403</v>
      </c>
      <c r="S48" s="83" t="s">
        <v>404</v>
      </c>
      <c r="T48" s="83" t="s">
        <v>405</v>
      </c>
      <c r="U48" s="83" t="s">
        <v>406</v>
      </c>
      <c r="Y48" s="4" t="s">
        <v>669</v>
      </c>
      <c r="Z48" s="83" t="s">
        <v>560</v>
      </c>
      <c r="AA48" s="83" t="s">
        <v>561</v>
      </c>
      <c r="AB48" s="83" t="s">
        <v>562</v>
      </c>
      <c r="AC48" s="137"/>
      <c r="AD48" s="122"/>
      <c r="AE48" s="122"/>
      <c r="AF48" s="122"/>
      <c r="AG48" s="122"/>
      <c r="AH48" s="122"/>
      <c r="AI48" s="122"/>
      <c r="AJ48" s="122"/>
      <c r="AK48" s="83" t="s">
        <v>563</v>
      </c>
    </row>
    <row r="49" spans="1:37">
      <c r="A49" s="9"/>
      <c r="B49" s="15"/>
      <c r="C49" s="80">
        <v>35.9</v>
      </c>
      <c r="D49" s="80">
        <v>39.76</v>
      </c>
      <c r="E49" s="80">
        <v>41.77</v>
      </c>
      <c r="F49" s="80">
        <v>34.49</v>
      </c>
      <c r="G49" s="10"/>
      <c r="H49" s="10"/>
      <c r="I49" s="15"/>
      <c r="J49" s="83">
        <v>57.830000000000005</v>
      </c>
      <c r="K49" s="83">
        <v>55.46</v>
      </c>
      <c r="L49" s="83">
        <v>46.82</v>
      </c>
      <c r="M49" s="83">
        <v>46.7</v>
      </c>
      <c r="N49" s="83">
        <v>47.02</v>
      </c>
      <c r="O49" s="83">
        <v>46.84</v>
      </c>
      <c r="P49" s="83">
        <v>84.63</v>
      </c>
      <c r="Q49" s="83">
        <v>84.63</v>
      </c>
      <c r="R49" s="107">
        <v>46.04</v>
      </c>
      <c r="S49" s="83">
        <v>46.09</v>
      </c>
      <c r="T49" s="83">
        <v>46.82</v>
      </c>
      <c r="U49" s="83">
        <v>30.26</v>
      </c>
      <c r="Y49" s="15"/>
      <c r="Z49" s="107">
        <v>58.290000000000006</v>
      </c>
      <c r="AA49" s="107">
        <v>56.260000000000005</v>
      </c>
      <c r="AB49" s="107">
        <v>94.5</v>
      </c>
      <c r="AC49" s="122"/>
      <c r="AD49" s="122"/>
      <c r="AE49" s="122"/>
      <c r="AF49" s="122"/>
      <c r="AG49" s="122"/>
      <c r="AH49" s="122"/>
      <c r="AI49" s="122"/>
      <c r="AJ49" s="122"/>
      <c r="AK49" s="107">
        <v>30.26</v>
      </c>
    </row>
    <row r="50" spans="1:37">
      <c r="A50" s="9"/>
      <c r="B50" s="4"/>
      <c r="C50" s="108">
        <f>'[1]Tower A'!Q45</f>
        <v>8452129</v>
      </c>
      <c r="D50" s="108">
        <f>'[1]Tower A'!Q46</f>
        <v>9283040</v>
      </c>
      <c r="E50" s="108">
        <f>'[1]Tower A'!Q47</f>
        <v>9715717</v>
      </c>
      <c r="F50" s="108">
        <f>'[1]Tower A'!Q48</f>
        <v>8092554</v>
      </c>
      <c r="G50" s="10"/>
      <c r="H50" s="10"/>
      <c r="I50" s="4"/>
      <c r="J50" s="114">
        <f>'[1]Tower B'!M121</f>
        <v>11956021.010101013</v>
      </c>
      <c r="K50" s="114">
        <f>'[1]Tower B'!M122</f>
        <v>11534615.757575758</v>
      </c>
      <c r="L50" s="114">
        <f>'[1]Tower B'!M123</f>
        <v>10679581.333333332</v>
      </c>
      <c r="M50" s="114">
        <f>'[1]Tower B'!M124</f>
        <v>10653213.333333332</v>
      </c>
      <c r="N50" s="114">
        <f>'[1]Tower B'!M125</f>
        <v>10723528</v>
      </c>
      <c r="O50" s="114">
        <f>'[1]Tower B'!M126</f>
        <v>9712705.4545454551</v>
      </c>
      <c r="P50" s="114">
        <f>'[1]Tower B'!M127</f>
        <v>20356587.555555556</v>
      </c>
      <c r="Q50" s="114">
        <f>'[1]Tower B'!M128</f>
        <v>20299365.333333332</v>
      </c>
      <c r="R50" s="114">
        <f>'[1]Tower B'!M129</f>
        <v>9500879.1919191927</v>
      </c>
      <c r="S50" s="114">
        <f>'[1]Tower B'!M130</f>
        <v>10461953.777777776</v>
      </c>
      <c r="T50" s="115">
        <f>'[1]Tower B'!M131</f>
        <v>10622359.111111112</v>
      </c>
      <c r="U50" s="114">
        <f>'[1]Tower B'!M132</f>
        <v>6348704.6464646459</v>
      </c>
      <c r="Y50" s="4"/>
      <c r="Z50" s="114">
        <f>'[1]Tower B'!M286</f>
        <v>15921087.111111112</v>
      </c>
      <c r="AA50" s="114">
        <f>'[1]Tower B'!M287</f>
        <v>15439321.77777778</v>
      </c>
      <c r="AB50" s="114">
        <f>'[1]Tower B'!M288</f>
        <v>23886081</v>
      </c>
      <c r="AC50" s="138"/>
      <c r="AD50" s="138"/>
      <c r="AE50" s="138"/>
      <c r="AF50" s="138"/>
      <c r="AG50" s="138"/>
      <c r="AH50" s="138"/>
      <c r="AI50" s="138"/>
      <c r="AJ50" s="138"/>
      <c r="AK50" s="114">
        <f>'[1]Tower B'!M289</f>
        <v>8368810.666666666</v>
      </c>
    </row>
    <row r="51" spans="1:37" ht="21" thickBot="1">
      <c r="A51" s="9"/>
      <c r="B51" s="4"/>
      <c r="C51" s="11" t="str">
        <f>'[1]Tower A'!I45</f>
        <v>lock</v>
      </c>
      <c r="D51" s="11" t="str">
        <f>'[1]Tower A'!I46</f>
        <v>lock</v>
      </c>
      <c r="E51" s="11" t="str">
        <f>'[1]Tower A'!I47</f>
        <v>lock</v>
      </c>
      <c r="F51" s="11" t="str">
        <f>'[1]Tower A'!I48</f>
        <v>lock</v>
      </c>
      <c r="G51" s="10"/>
      <c r="H51" s="10"/>
      <c r="I51" s="4"/>
      <c r="J51" s="11" t="str">
        <f>'[1]Tower B'!I121</f>
        <v>sold</v>
      </c>
      <c r="K51" s="11" t="str">
        <f>'[1]Tower B'!I122</f>
        <v>sold</v>
      </c>
      <c r="L51" s="11" t="str">
        <f>'[1]Tower B'!I123</f>
        <v>-</v>
      </c>
      <c r="M51" s="11" t="str">
        <f>'[1]Tower B'!I124</f>
        <v>-</v>
      </c>
      <c r="N51" s="11" t="str">
        <f>'[1]Tower B'!I125</f>
        <v>-</v>
      </c>
      <c r="O51" s="11" t="str">
        <f>'[1]Tower B'!I126</f>
        <v>lock</v>
      </c>
      <c r="P51" s="11" t="str">
        <f>'[1]Tower B'!I127</f>
        <v>-</v>
      </c>
      <c r="Q51" s="11" t="str">
        <f>'[1]Tower B'!I128</f>
        <v>-</v>
      </c>
      <c r="R51" s="11" t="str">
        <f>'[1]Tower B'!I129</f>
        <v>lock</v>
      </c>
      <c r="S51" s="11" t="str">
        <f>'[1]Tower B'!I130</f>
        <v>-</v>
      </c>
      <c r="T51" s="11" t="str">
        <f>'[1]Tower B'!I131</f>
        <v>-</v>
      </c>
      <c r="U51" s="11" t="str">
        <f>'[1]Tower B'!I132</f>
        <v>Sold</v>
      </c>
      <c r="Y51" s="4"/>
      <c r="Z51" s="11" t="str">
        <f>'[1]Tower B'!I286</f>
        <v>-</v>
      </c>
      <c r="AA51" s="11" t="str">
        <f>'[1]Tower B'!I287</f>
        <v>-</v>
      </c>
      <c r="AB51" s="11" t="str">
        <f>'[1]Tower B'!I288</f>
        <v>Sold</v>
      </c>
      <c r="AC51" s="125"/>
      <c r="AD51" s="125"/>
      <c r="AE51" s="125"/>
      <c r="AF51" s="125"/>
      <c r="AG51" s="125"/>
      <c r="AH51" s="125"/>
      <c r="AI51" s="125"/>
      <c r="AJ51" s="125"/>
      <c r="AK51" s="11" t="str">
        <f>'[1]Tower B'!I289</f>
        <v>-</v>
      </c>
    </row>
    <row r="52" spans="1:37" ht="21" thickTop="1">
      <c r="A52" s="9"/>
      <c r="B52" s="4" t="s">
        <v>600</v>
      </c>
      <c r="C52" s="79" t="s">
        <v>165</v>
      </c>
      <c r="D52" s="79" t="s">
        <v>166</v>
      </c>
      <c r="E52" s="79" t="s">
        <v>167</v>
      </c>
      <c r="F52" s="79" t="s">
        <v>168</v>
      </c>
      <c r="G52" s="10"/>
      <c r="H52" s="10"/>
      <c r="I52" s="4" t="s">
        <v>600</v>
      </c>
      <c r="J52" s="83" t="s">
        <v>385</v>
      </c>
      <c r="K52" s="83" t="s">
        <v>386</v>
      </c>
      <c r="L52" s="83" t="s">
        <v>387</v>
      </c>
      <c r="M52" s="83" t="s">
        <v>388</v>
      </c>
      <c r="N52" s="83" t="s">
        <v>389</v>
      </c>
      <c r="O52" s="83" t="s">
        <v>390</v>
      </c>
      <c r="P52" s="122"/>
      <c r="Q52" s="122"/>
      <c r="R52" s="83" t="s">
        <v>391</v>
      </c>
      <c r="S52" s="83" t="s">
        <v>392</v>
      </c>
      <c r="T52" s="79" t="s">
        <v>393</v>
      </c>
      <c r="U52" s="79" t="s">
        <v>394</v>
      </c>
      <c r="Y52" s="4" t="s">
        <v>668</v>
      </c>
      <c r="Z52" s="83" t="s">
        <v>554</v>
      </c>
      <c r="AA52" s="83" t="s">
        <v>555</v>
      </c>
      <c r="AB52" s="83" t="s">
        <v>556</v>
      </c>
      <c r="AC52" s="137"/>
      <c r="AD52" s="83" t="s">
        <v>557</v>
      </c>
      <c r="AE52" s="137"/>
      <c r="AF52" s="137"/>
      <c r="AG52" s="122"/>
      <c r="AH52" s="122"/>
      <c r="AI52" s="83" t="s">
        <v>558</v>
      </c>
      <c r="AJ52" s="83" t="s">
        <v>559</v>
      </c>
      <c r="AK52" s="122"/>
    </row>
    <row r="53" spans="1:37">
      <c r="A53" s="9"/>
      <c r="B53" s="15"/>
      <c r="C53" s="79">
        <v>35.9</v>
      </c>
      <c r="D53" s="80">
        <v>39.76</v>
      </c>
      <c r="E53" s="80">
        <v>41.77</v>
      </c>
      <c r="F53" s="80">
        <v>34.49</v>
      </c>
      <c r="G53" s="10"/>
      <c r="H53" s="10"/>
      <c r="I53" s="15"/>
      <c r="J53" s="83">
        <v>57.830000000000005</v>
      </c>
      <c r="K53" s="83">
        <v>55.46</v>
      </c>
      <c r="L53" s="83">
        <v>46.82</v>
      </c>
      <c r="M53" s="83">
        <v>46.7</v>
      </c>
      <c r="N53" s="83">
        <v>47.02</v>
      </c>
      <c r="O53" s="83">
        <v>46.84</v>
      </c>
      <c r="P53" s="123"/>
      <c r="Q53" s="122"/>
      <c r="R53" s="83">
        <v>46.04</v>
      </c>
      <c r="S53" s="83">
        <v>46.09</v>
      </c>
      <c r="T53" s="81">
        <v>46.82</v>
      </c>
      <c r="U53" s="81">
        <v>30.26</v>
      </c>
      <c r="Y53" s="15"/>
      <c r="Z53" s="107">
        <v>58.290000000000006</v>
      </c>
      <c r="AA53" s="107">
        <v>56.260000000000005</v>
      </c>
      <c r="AB53" s="107">
        <v>94.48</v>
      </c>
      <c r="AC53" s="122"/>
      <c r="AD53" s="107">
        <v>90.21</v>
      </c>
      <c r="AE53" s="122"/>
      <c r="AF53" s="122"/>
      <c r="AG53" s="122"/>
      <c r="AH53" s="122"/>
      <c r="AI53" s="107">
        <v>90.12</v>
      </c>
      <c r="AJ53" s="107">
        <v>77.47</v>
      </c>
      <c r="AK53" s="122"/>
    </row>
    <row r="54" spans="1:37">
      <c r="A54" s="9"/>
      <c r="B54" s="4"/>
      <c r="C54" s="108">
        <f>'[1]Tower A'!M41</f>
        <v>8451510</v>
      </c>
      <c r="D54" s="108">
        <f>'[1]Tower A'!Q42</f>
        <v>7585727.3535353532</v>
      </c>
      <c r="E54" s="108">
        <f>'[1]Tower A'!M43</f>
        <v>9698646</v>
      </c>
      <c r="F54" s="108">
        <f>'[1]Tower A'!M44</f>
        <v>8095887.0618270617</v>
      </c>
      <c r="G54" s="10"/>
      <c r="H54" s="10"/>
      <c r="I54" s="4"/>
      <c r="J54" s="111">
        <f>'[1]Tower B'!M111</f>
        <v>11835687.878787879</v>
      </c>
      <c r="K54" s="111">
        <f>'[1]Tower B'!M112</f>
        <v>11419214.141414141</v>
      </c>
      <c r="L54" s="111">
        <f>'[1]Tower B'!M113</f>
        <v>10572415.555555556</v>
      </c>
      <c r="M54" s="111">
        <f>'[1]Tower B'!M114</f>
        <v>10546322.222222222</v>
      </c>
      <c r="N54" s="111">
        <f>'[1]Tower B'!M115</f>
        <v>10615904.444444444</v>
      </c>
      <c r="O54" s="111">
        <f>'[1]Tower B'!M116</f>
        <v>10576764.444444444</v>
      </c>
      <c r="P54" s="124"/>
      <c r="Q54" s="124"/>
      <c r="R54" s="111">
        <f>'[1]Tower B'!M117</f>
        <v>10345586.666666668</v>
      </c>
      <c r="S54" s="111">
        <f>'[1]Tower B'!M118</f>
        <v>10356458.88888889</v>
      </c>
      <c r="T54" s="85">
        <f>'[1]Tower B'!M119</f>
        <v>10515193.333333332</v>
      </c>
      <c r="U54" s="85">
        <f>'[1]Tower B'!M120</f>
        <v>6914313.333333334</v>
      </c>
      <c r="Y54" s="4"/>
      <c r="Z54" s="111">
        <f>'[1]Tower B'!M280</f>
        <v>16838188.888888892</v>
      </c>
      <c r="AA54" s="111">
        <f>'[1]Tower B'!M281</f>
        <v>15310548.88888889</v>
      </c>
      <c r="AB54" s="111">
        <f>'[1]Tower B'!M282</f>
        <v>23684658</v>
      </c>
      <c r="AC54" s="124"/>
      <c r="AD54" s="111">
        <f>'[1]Tower B'!M283</f>
        <v>23187120</v>
      </c>
      <c r="AE54" s="124"/>
      <c r="AF54" s="124"/>
      <c r="AG54" s="124"/>
      <c r="AH54" s="124"/>
      <c r="AI54" s="111">
        <f>'[1]Tower B'!M284</f>
        <v>23113563.636363637</v>
      </c>
      <c r="AJ54" s="111">
        <f>'[1]Tower B'!M285</f>
        <v>21518492.22222222</v>
      </c>
      <c r="AK54" s="124"/>
    </row>
    <row r="55" spans="1:37" ht="21" thickBot="1">
      <c r="A55" s="9"/>
      <c r="B55" s="4"/>
      <c r="C55" s="11" t="str">
        <f>'[1]Tower A'!I41</f>
        <v>lock</v>
      </c>
      <c r="D55" s="11" t="str">
        <f>'[1]Tower A'!I42</f>
        <v>Sold</v>
      </c>
      <c r="E55" s="11" t="str">
        <f>'[1]Tower A'!I43</f>
        <v>lock</v>
      </c>
      <c r="F55" s="11" t="str">
        <f>'[1]Tower A'!I44</f>
        <v>-</v>
      </c>
      <c r="G55" s="10"/>
      <c r="H55" s="10"/>
      <c r="I55" s="4"/>
      <c r="J55" s="11" t="str">
        <f>'[1]Tower B'!I111</f>
        <v>sold</v>
      </c>
      <c r="K55" s="11" t="str">
        <f>'[1]Tower B'!I112</f>
        <v>sold</v>
      </c>
      <c r="L55" s="11" t="str">
        <f>'[1]Tower B'!I113</f>
        <v>-</v>
      </c>
      <c r="M55" s="11" t="str">
        <f>'[1]Tower B'!I114</f>
        <v>-</v>
      </c>
      <c r="N55" s="11" t="str">
        <f>'[1]Tower B'!I115</f>
        <v>-</v>
      </c>
      <c r="O55" s="11" t="str">
        <f>'[1]Tower B'!I116</f>
        <v>-</v>
      </c>
      <c r="P55" s="125"/>
      <c r="Q55" s="125"/>
      <c r="R55" s="11" t="str">
        <f>'[1]Tower B'!I117</f>
        <v>-</v>
      </c>
      <c r="S55" s="11" t="str">
        <f>'[1]Tower B'!I118</f>
        <v>-</v>
      </c>
      <c r="T55" s="11" t="str">
        <f>'[1]Tower B'!I119</f>
        <v>-</v>
      </c>
      <c r="U55" s="11" t="str">
        <f>'[1]Tower B'!I120</f>
        <v>-</v>
      </c>
      <c r="Y55" s="4"/>
      <c r="Z55" s="11" t="str">
        <f>'[1]Tower B'!I280</f>
        <v>-</v>
      </c>
      <c r="AA55" s="11" t="str">
        <f>'[1]Tower B'!I281</f>
        <v>-</v>
      </c>
      <c r="AB55" s="11" t="str">
        <f>'[1]Tower B'!I282</f>
        <v>Sold</v>
      </c>
      <c r="AC55" s="125"/>
      <c r="AD55" s="11" t="str">
        <f>'[1]Tower B'!I283</f>
        <v>Sold</v>
      </c>
      <c r="AE55" s="125"/>
      <c r="AF55" s="125"/>
      <c r="AG55" s="125"/>
      <c r="AH55" s="125"/>
      <c r="AI55" s="11" t="str">
        <f>'[1]Tower B'!I284</f>
        <v>lock</v>
      </c>
      <c r="AJ55" s="11" t="str">
        <f>'[1]Tower B'!I285</f>
        <v>-</v>
      </c>
      <c r="AK55" s="125"/>
    </row>
    <row r="56" spans="1:37" ht="21" thickTop="1">
      <c r="A56" s="9"/>
      <c r="B56" s="4" t="s">
        <v>599</v>
      </c>
      <c r="C56" s="79" t="s">
        <v>161</v>
      </c>
      <c r="D56" s="79" t="s">
        <v>162</v>
      </c>
      <c r="E56" s="79" t="s">
        <v>163</v>
      </c>
      <c r="F56" s="79" t="s">
        <v>164</v>
      </c>
      <c r="G56" s="10"/>
      <c r="H56" s="10"/>
      <c r="I56" s="4" t="s">
        <v>599</v>
      </c>
      <c r="J56" s="83" t="s">
        <v>373</v>
      </c>
      <c r="K56" s="83" t="s">
        <v>374</v>
      </c>
      <c r="L56" s="83" t="s">
        <v>375</v>
      </c>
      <c r="M56" s="83" t="s">
        <v>376</v>
      </c>
      <c r="N56" s="83" t="s">
        <v>377</v>
      </c>
      <c r="O56" s="83" t="s">
        <v>378</v>
      </c>
      <c r="P56" s="83" t="s">
        <v>379</v>
      </c>
      <c r="Q56" s="83" t="s">
        <v>380</v>
      </c>
      <c r="R56" s="83" t="s">
        <v>381</v>
      </c>
      <c r="S56" s="83" t="s">
        <v>382</v>
      </c>
      <c r="T56" s="83" t="s">
        <v>383</v>
      </c>
      <c r="U56" s="83" t="s">
        <v>384</v>
      </c>
      <c r="Y56" s="4" t="s">
        <v>667</v>
      </c>
      <c r="Z56" s="83" t="s">
        <v>550</v>
      </c>
      <c r="AA56" s="83" t="s">
        <v>551</v>
      </c>
      <c r="AB56" s="83" t="s">
        <v>552</v>
      </c>
      <c r="AC56" s="137"/>
      <c r="AD56" s="137"/>
      <c r="AE56" s="137"/>
      <c r="AF56" s="137"/>
      <c r="AG56" s="137"/>
      <c r="AH56" s="137"/>
      <c r="AI56" s="137"/>
      <c r="AJ56" s="83" t="s">
        <v>553</v>
      </c>
      <c r="AK56" s="122"/>
    </row>
    <row r="57" spans="1:37">
      <c r="A57" s="9"/>
      <c r="B57" s="15"/>
      <c r="C57" s="80">
        <v>35.9</v>
      </c>
      <c r="D57" s="80">
        <v>39.76</v>
      </c>
      <c r="E57" s="80">
        <v>41.77</v>
      </c>
      <c r="F57" s="79">
        <v>34.49</v>
      </c>
      <c r="G57" s="10"/>
      <c r="H57" s="10"/>
      <c r="I57" s="15"/>
      <c r="J57" s="83">
        <v>57.830000000000005</v>
      </c>
      <c r="K57" s="83">
        <v>55.46</v>
      </c>
      <c r="L57" s="83">
        <v>46.82</v>
      </c>
      <c r="M57" s="83">
        <v>46.7</v>
      </c>
      <c r="N57" s="83">
        <v>47.02</v>
      </c>
      <c r="O57" s="83">
        <v>46.84</v>
      </c>
      <c r="P57" s="83">
        <v>84.63</v>
      </c>
      <c r="Q57" s="83">
        <v>84.63</v>
      </c>
      <c r="R57" s="83">
        <v>46.04</v>
      </c>
      <c r="S57" s="83">
        <v>46.09</v>
      </c>
      <c r="T57" s="83">
        <v>46.82</v>
      </c>
      <c r="U57" s="83">
        <v>30.26</v>
      </c>
      <c r="Y57" s="15"/>
      <c r="Z57" s="107">
        <v>58.290000000000006</v>
      </c>
      <c r="AA57" s="107">
        <v>56.260000000000005</v>
      </c>
      <c r="AB57" s="107">
        <v>94.48</v>
      </c>
      <c r="AC57" s="122"/>
      <c r="AD57" s="122"/>
      <c r="AE57" s="122"/>
      <c r="AF57" s="122"/>
      <c r="AG57" s="122"/>
      <c r="AH57" s="122"/>
      <c r="AI57" s="122"/>
      <c r="AJ57" s="107">
        <v>77.47</v>
      </c>
      <c r="AK57" s="122"/>
    </row>
    <row r="58" spans="1:37">
      <c r="A58" s="9"/>
      <c r="B58" s="4"/>
      <c r="C58" s="108">
        <f>'[1]Tower A'!Q37</f>
        <v>8350890.9312909311</v>
      </c>
      <c r="D58" s="108">
        <f>'[1]Tower A'!Q38</f>
        <v>9160165.2747252751</v>
      </c>
      <c r="E58" s="108">
        <f>'[1]Tower A'!Q39</f>
        <v>8533417.9716949724</v>
      </c>
      <c r="F58" s="108">
        <f>'[1]Tower A'!Q40</f>
        <v>7999220.1176601173</v>
      </c>
      <c r="G58" s="10"/>
      <c r="H58" s="10"/>
      <c r="I58" s="4"/>
      <c r="J58" s="113">
        <f>'[1]Tower B'!M99</f>
        <v>11715354.747474749</v>
      </c>
      <c r="K58" s="113">
        <f>'[1]Tower B'!M100</f>
        <v>12434193.77777778</v>
      </c>
      <c r="L58" s="113">
        <f>'[1]Tower B'!M101</f>
        <v>10465249.777777778</v>
      </c>
      <c r="M58" s="113">
        <f>'[1]Tower B'!M102</f>
        <v>10439431.111111112</v>
      </c>
      <c r="N58" s="113">
        <f>'[1]Tower B'!M103</f>
        <v>10508280.88888889</v>
      </c>
      <c r="O58" s="113">
        <f>'[1]Tower B'!M104</f>
        <v>9517775.3535353541</v>
      </c>
      <c r="P58" s="113">
        <f>'[1]Tower B'!M105</f>
        <v>19969170.22222222</v>
      </c>
      <c r="Q58" s="113">
        <f>'[1]Tower B'!M106</f>
        <v>18101770.90909091</v>
      </c>
      <c r="R58" s="113">
        <f>'[1]Tower B'!M107</f>
        <v>9309278.3838383835</v>
      </c>
      <c r="S58" s="113">
        <f>'[1]Tower B'!M108</f>
        <v>10250964</v>
      </c>
      <c r="T58" s="113">
        <f>'[1]Tower B'!M109</f>
        <v>10408027.555555554</v>
      </c>
      <c r="U58" s="108">
        <f>'[1]Tower B'!M110</f>
        <v>6845051.555555556</v>
      </c>
      <c r="Y58" s="4"/>
      <c r="Z58" s="113">
        <f>'[1]Tower B'!M276</f>
        <v>15654248.444444448</v>
      </c>
      <c r="AA58" s="113">
        <f>'[1]Tower B'!M277</f>
        <v>15181776.000000002</v>
      </c>
      <c r="AB58" s="113">
        <f>'[1]Tower B'!M278</f>
        <v>25836870.222222224</v>
      </c>
      <c r="AC58" s="139"/>
      <c r="AD58" s="139"/>
      <c r="AE58" s="139"/>
      <c r="AF58" s="139"/>
      <c r="AG58" s="139"/>
      <c r="AH58" s="139"/>
      <c r="AI58" s="139"/>
      <c r="AJ58" s="113">
        <f>'[1]Tower B'!M279</f>
        <v>21341172</v>
      </c>
      <c r="AK58" s="139"/>
    </row>
    <row r="59" spans="1:37" ht="21" thickBot="1">
      <c r="A59" s="9"/>
      <c r="B59" s="4"/>
      <c r="C59" s="11" t="str">
        <f>'[1]Tower A'!I37</f>
        <v>lock</v>
      </c>
      <c r="D59" s="11" t="str">
        <f>'[1]Tower A'!I38</f>
        <v>lock</v>
      </c>
      <c r="E59" s="11" t="str">
        <f>'[1]Tower A'!I39</f>
        <v>lock</v>
      </c>
      <c r="F59" s="11" t="str">
        <f>'[1]Tower A'!I40</f>
        <v>lock</v>
      </c>
      <c r="G59" s="10"/>
      <c r="H59" s="10"/>
      <c r="I59" s="4"/>
      <c r="J59" s="11" t="str">
        <f>'[1]Tower B'!I99</f>
        <v>sold</v>
      </c>
      <c r="K59" s="11" t="str">
        <f>'[1]Tower B'!I100</f>
        <v>-</v>
      </c>
      <c r="L59" s="11" t="str">
        <f>'[1]Tower B'!I101</f>
        <v>-</v>
      </c>
      <c r="M59" s="11" t="str">
        <f>'[1]Tower B'!I102</f>
        <v>-</v>
      </c>
      <c r="N59" s="11" t="str">
        <f>'[1]Tower B'!I103</f>
        <v>-</v>
      </c>
      <c r="O59" s="11" t="str">
        <f>'[1]Tower B'!I104</f>
        <v>lock</v>
      </c>
      <c r="P59" s="11" t="str">
        <f>'[1]Tower B'!I105</f>
        <v>-</v>
      </c>
      <c r="Q59" s="11" t="str">
        <f>'[1]Tower B'!I106</f>
        <v>Sold</v>
      </c>
      <c r="R59" s="11" t="str">
        <f>'[1]Tower B'!I107</f>
        <v>lock</v>
      </c>
      <c r="S59" s="11" t="str">
        <f>'[1]Tower B'!I108</f>
        <v>-</v>
      </c>
      <c r="T59" s="11" t="str">
        <f>'[1]Tower B'!I109</f>
        <v>-</v>
      </c>
      <c r="U59" s="11" t="str">
        <f>'[1]Tower B'!I110</f>
        <v>-</v>
      </c>
      <c r="Y59" s="4"/>
      <c r="Z59" s="11" t="str">
        <f>'[1]Tower B'!I276</f>
        <v>-</v>
      </c>
      <c r="AA59" s="11" t="str">
        <f>'[1]Tower B'!I277</f>
        <v>-</v>
      </c>
      <c r="AB59" s="11" t="str">
        <f>'[1]Tower B'!I278</f>
        <v>-</v>
      </c>
      <c r="AC59" s="125"/>
      <c r="AD59" s="125"/>
      <c r="AE59" s="125"/>
      <c r="AF59" s="125"/>
      <c r="AG59" s="125"/>
      <c r="AH59" s="125"/>
      <c r="AI59" s="125"/>
      <c r="AJ59" s="11" t="str">
        <f>'[1]Tower B'!I279</f>
        <v>-</v>
      </c>
      <c r="AK59" s="125"/>
    </row>
    <row r="60" spans="1:37" ht="21" thickTop="1">
      <c r="A60" s="9"/>
      <c r="B60" s="4" t="s">
        <v>598</v>
      </c>
      <c r="C60" s="79" t="s">
        <v>157</v>
      </c>
      <c r="D60" s="79" t="s">
        <v>158</v>
      </c>
      <c r="E60" s="79" t="s">
        <v>159</v>
      </c>
      <c r="F60" s="79" t="s">
        <v>160</v>
      </c>
      <c r="G60" s="10"/>
      <c r="H60" s="10"/>
      <c r="I60" s="4" t="s">
        <v>598</v>
      </c>
      <c r="J60" s="83" t="s">
        <v>363</v>
      </c>
      <c r="K60" s="83" t="s">
        <v>364</v>
      </c>
      <c r="L60" s="83" t="s">
        <v>365</v>
      </c>
      <c r="M60" s="83" t="s">
        <v>366</v>
      </c>
      <c r="N60" s="83" t="s">
        <v>367</v>
      </c>
      <c r="O60" s="83" t="s">
        <v>368</v>
      </c>
      <c r="P60" s="137"/>
      <c r="Q60" s="137"/>
      <c r="R60" s="83" t="s">
        <v>369</v>
      </c>
      <c r="S60" s="83" t="s">
        <v>370</v>
      </c>
      <c r="T60" s="83" t="s">
        <v>371</v>
      </c>
      <c r="U60" s="83" t="s">
        <v>372</v>
      </c>
      <c r="Y60" s="4" t="s">
        <v>666</v>
      </c>
      <c r="Z60" s="83" t="s">
        <v>544</v>
      </c>
      <c r="AA60" s="83" t="s">
        <v>545</v>
      </c>
      <c r="AB60" s="83" t="s">
        <v>546</v>
      </c>
      <c r="AC60" s="137"/>
      <c r="AD60" s="83" t="s">
        <v>547</v>
      </c>
      <c r="AE60" s="122"/>
      <c r="AF60" s="122"/>
      <c r="AG60" s="122"/>
      <c r="AH60" s="122"/>
      <c r="AI60" s="83" t="s">
        <v>548</v>
      </c>
      <c r="AJ60" s="83" t="s">
        <v>549</v>
      </c>
      <c r="AK60" s="122"/>
    </row>
    <row r="61" spans="1:37">
      <c r="A61" s="9"/>
      <c r="B61" s="15"/>
      <c r="C61" s="80">
        <v>35.9</v>
      </c>
      <c r="D61" s="80">
        <v>39.76</v>
      </c>
      <c r="E61" s="80">
        <v>41.77</v>
      </c>
      <c r="F61" s="80">
        <v>34.49</v>
      </c>
      <c r="G61" s="10"/>
      <c r="H61" s="10"/>
      <c r="I61" s="15"/>
      <c r="J61" s="83">
        <v>57.830000000000005</v>
      </c>
      <c r="K61" s="83">
        <v>55.46</v>
      </c>
      <c r="L61" s="83">
        <v>46.82</v>
      </c>
      <c r="M61" s="83">
        <v>46.7</v>
      </c>
      <c r="N61" s="83">
        <v>47.02</v>
      </c>
      <c r="O61" s="83">
        <v>46.84</v>
      </c>
      <c r="P61" s="128"/>
      <c r="Q61" s="128"/>
      <c r="R61" s="83">
        <v>46.04</v>
      </c>
      <c r="S61" s="83">
        <v>46.09</v>
      </c>
      <c r="T61" s="83">
        <v>46.82</v>
      </c>
      <c r="U61" s="107">
        <v>30.26</v>
      </c>
      <c r="Y61" s="15"/>
      <c r="Z61" s="107">
        <v>58.290000000000006</v>
      </c>
      <c r="AA61" s="107">
        <v>56.260000000000005</v>
      </c>
      <c r="AB61" s="107">
        <v>94.48</v>
      </c>
      <c r="AC61" s="128"/>
      <c r="AD61" s="107">
        <v>139.41999999999999</v>
      </c>
      <c r="AE61" s="128"/>
      <c r="AF61" s="128"/>
      <c r="AG61" s="128"/>
      <c r="AH61" s="128"/>
      <c r="AI61" s="107">
        <v>139.51</v>
      </c>
      <c r="AJ61" s="107">
        <v>77.47</v>
      </c>
      <c r="AK61" s="128"/>
    </row>
    <row r="62" spans="1:37">
      <c r="A62" s="9"/>
      <c r="B62" s="4"/>
      <c r="C62" s="85">
        <f>'[1]Tower A'!Q33</f>
        <v>6238736</v>
      </c>
      <c r="D62" s="85">
        <f>'[1]Tower A'!Q34</f>
        <v>8689055.8424286395</v>
      </c>
      <c r="E62" s="85">
        <f>'[1]Tower A'!Q35</f>
        <v>7200608</v>
      </c>
      <c r="F62" s="85">
        <f>'[1]Tower A'!Q36</f>
        <v>6708694.971576483</v>
      </c>
      <c r="G62" s="10"/>
      <c r="H62" s="10"/>
      <c r="I62" s="4"/>
      <c r="J62" s="85">
        <f>'[1]Tower B'!M89</f>
        <v>13684778.858195212</v>
      </c>
      <c r="K62" s="85">
        <f>'[1]Tower B'!M90</f>
        <v>13202214.761984484</v>
      </c>
      <c r="L62" s="85">
        <f>'[1]Tower B'!M91</f>
        <v>11215410.22222222</v>
      </c>
      <c r="M62" s="85">
        <f>'[1]Tower B'!M92</f>
        <v>11187668.888888888</v>
      </c>
      <c r="N62" s="85">
        <f>'[1]Tower B'!M93</f>
        <v>11261645.777777776</v>
      </c>
      <c r="O62" s="85">
        <f>'[1]Tower B'!M94</f>
        <v>11220033.77777778</v>
      </c>
      <c r="P62" s="126"/>
      <c r="Q62" s="126"/>
      <c r="R62" s="85">
        <f>'[1]Tower B'!M95</f>
        <v>10977869.333333332</v>
      </c>
      <c r="S62" s="85">
        <f>'[1]Tower B'!M96</f>
        <v>10989428.22222222</v>
      </c>
      <c r="T62" s="85">
        <f>'[1]Tower B'!M97</f>
        <v>11158188</v>
      </c>
      <c r="U62" s="85">
        <f>'[1]Tower B'!M98</f>
        <v>7329884</v>
      </c>
      <c r="Y62" s="4"/>
      <c r="Z62" s="85">
        <f>'[1]Tower B'!M270</f>
        <v>15520829.111111112</v>
      </c>
      <c r="AA62" s="85">
        <f>'[1]Tower B'!M271</f>
        <v>13684548.282828299</v>
      </c>
      <c r="AB62" s="85">
        <f>'[1]Tower B'!M272</f>
        <v>25620616</v>
      </c>
      <c r="AC62" s="126"/>
      <c r="AD62" s="85">
        <f>'[1]Tower B'!M273</f>
        <v>36671875.111111104</v>
      </c>
      <c r="AE62" s="126"/>
      <c r="AF62" s="126"/>
      <c r="AG62" s="126"/>
      <c r="AH62" s="126"/>
      <c r="AI62" s="85">
        <f>'[1]Tower B'!M274</f>
        <v>33307209.898989897</v>
      </c>
      <c r="AJ62" s="85">
        <f>'[1]Tower B'!M275</f>
        <v>21163851.77777778</v>
      </c>
      <c r="AK62" s="126"/>
    </row>
    <row r="63" spans="1:37" ht="21" thickBot="1">
      <c r="A63" s="9"/>
      <c r="B63" s="4"/>
      <c r="C63" s="11" t="str">
        <f>'[1]Tower A'!I33</f>
        <v>Sold</v>
      </c>
      <c r="D63" s="11" t="str">
        <f>'[1]Tower A'!I34</f>
        <v>lock</v>
      </c>
      <c r="E63" s="11" t="str">
        <f>'[1]Tower A'!I35</f>
        <v>Sold</v>
      </c>
      <c r="F63" s="11" t="str">
        <f>'[1]Tower A'!I36</f>
        <v>Sold</v>
      </c>
      <c r="G63" s="10"/>
      <c r="H63" s="10"/>
      <c r="I63" s="4"/>
      <c r="J63" s="11"/>
      <c r="K63" s="11"/>
      <c r="L63" s="11"/>
      <c r="M63" s="11"/>
      <c r="N63" s="11"/>
      <c r="O63" s="11"/>
      <c r="P63" s="125"/>
      <c r="Q63" s="125"/>
      <c r="R63" s="11"/>
      <c r="S63" s="11"/>
      <c r="T63" s="11"/>
      <c r="U63" s="11"/>
      <c r="Y63" s="4"/>
      <c r="Z63" s="11" t="str">
        <f>'[1]Tower B'!I270</f>
        <v>-</v>
      </c>
      <c r="AA63" s="11" t="str">
        <f>'[1]Tower B'!I271</f>
        <v>Sold</v>
      </c>
      <c r="AB63" s="11" t="str">
        <f>'[1]Tower B'!I272</f>
        <v>-</v>
      </c>
      <c r="AC63" s="125"/>
      <c r="AD63" s="11" t="str">
        <f>'[1]Tower B'!I273</f>
        <v>-</v>
      </c>
      <c r="AE63" s="125"/>
      <c r="AF63" s="125"/>
      <c r="AG63" s="125"/>
      <c r="AH63" s="125"/>
      <c r="AI63" s="11" t="str">
        <f>'[1]Tower B'!I274</f>
        <v>lock</v>
      </c>
      <c r="AJ63" s="11" t="str">
        <f>'[1]Tower B'!I275</f>
        <v>-</v>
      </c>
      <c r="AK63" s="125"/>
    </row>
    <row r="64" spans="1:37" ht="21" thickTop="1">
      <c r="A64" s="9"/>
      <c r="B64" s="4" t="s">
        <v>2</v>
      </c>
      <c r="C64" s="79" t="s">
        <v>153</v>
      </c>
      <c r="D64" s="79" t="s">
        <v>154</v>
      </c>
      <c r="E64" s="79" t="s">
        <v>155</v>
      </c>
      <c r="F64" s="79" t="s">
        <v>156</v>
      </c>
      <c r="G64" s="10"/>
      <c r="H64" s="10"/>
      <c r="I64" s="4" t="s">
        <v>2</v>
      </c>
      <c r="J64" s="83" t="s">
        <v>351</v>
      </c>
      <c r="K64" s="83" t="s">
        <v>352</v>
      </c>
      <c r="L64" s="83" t="s">
        <v>353</v>
      </c>
      <c r="M64" s="83" t="s">
        <v>354</v>
      </c>
      <c r="N64" s="83" t="s">
        <v>355</v>
      </c>
      <c r="O64" s="83" t="s">
        <v>356</v>
      </c>
      <c r="P64" s="83" t="s">
        <v>357</v>
      </c>
      <c r="Q64" s="83" t="s">
        <v>358</v>
      </c>
      <c r="R64" s="83" t="s">
        <v>359</v>
      </c>
      <c r="S64" s="83" t="s">
        <v>360</v>
      </c>
      <c r="T64" s="83" t="s">
        <v>361</v>
      </c>
      <c r="U64" s="83" t="s">
        <v>362</v>
      </c>
      <c r="Y64" s="4" t="s">
        <v>665</v>
      </c>
      <c r="Z64" s="83" t="s">
        <v>538</v>
      </c>
      <c r="AA64" s="83" t="s">
        <v>539</v>
      </c>
      <c r="AB64" s="83" t="s">
        <v>540</v>
      </c>
      <c r="AC64" s="137"/>
      <c r="AD64" s="83" t="s">
        <v>541</v>
      </c>
      <c r="AE64" s="122"/>
      <c r="AF64" s="122"/>
      <c r="AG64" s="122"/>
      <c r="AH64" s="122"/>
      <c r="AI64" s="83" t="s">
        <v>542</v>
      </c>
      <c r="AJ64" s="83" t="s">
        <v>543</v>
      </c>
      <c r="AK64" s="122"/>
    </row>
    <row r="65" spans="1:48">
      <c r="A65" s="9"/>
      <c r="B65" s="15"/>
      <c r="C65" s="80">
        <v>35.9</v>
      </c>
      <c r="D65" s="80">
        <v>39.76</v>
      </c>
      <c r="E65" s="80">
        <v>41.77</v>
      </c>
      <c r="F65" s="80">
        <v>34.49</v>
      </c>
      <c r="G65" s="10"/>
      <c r="H65" s="10"/>
      <c r="I65" s="15"/>
      <c r="J65" s="83">
        <v>57.830000000000005</v>
      </c>
      <c r="K65" s="83">
        <v>55.46</v>
      </c>
      <c r="L65" s="83">
        <v>46.82</v>
      </c>
      <c r="M65" s="83">
        <v>46.7</v>
      </c>
      <c r="N65" s="83">
        <v>47.02</v>
      </c>
      <c r="O65" s="83">
        <v>46.84</v>
      </c>
      <c r="P65" s="83">
        <v>84.63</v>
      </c>
      <c r="Q65" s="83">
        <v>84.63</v>
      </c>
      <c r="R65" s="83">
        <v>46.04</v>
      </c>
      <c r="S65" s="107">
        <v>46.09</v>
      </c>
      <c r="T65" s="83">
        <v>46.82</v>
      </c>
      <c r="U65" s="83">
        <v>30.26</v>
      </c>
      <c r="Y65" s="15"/>
      <c r="Z65" s="107">
        <v>58.290000000000006</v>
      </c>
      <c r="AA65" s="107">
        <v>56.260000000000005</v>
      </c>
      <c r="AB65" s="107">
        <v>94.820000000000007</v>
      </c>
      <c r="AC65" s="128"/>
      <c r="AD65" s="107">
        <v>47.87</v>
      </c>
      <c r="AE65" s="128"/>
      <c r="AF65" s="128"/>
      <c r="AG65" s="128"/>
      <c r="AH65" s="128"/>
      <c r="AI65" s="107">
        <v>47.96</v>
      </c>
      <c r="AJ65" s="107">
        <v>77.47</v>
      </c>
      <c r="AK65" s="128"/>
    </row>
    <row r="66" spans="1:48">
      <c r="A66" s="9"/>
      <c r="B66" s="4"/>
      <c r="C66" s="85">
        <f>'[1]Tower A'!Q29</f>
        <v>6946842</v>
      </c>
      <c r="D66" s="85">
        <f>'[1]Tower A'!Q30</f>
        <v>7650701</v>
      </c>
      <c r="E66" s="85">
        <f>'[1]Tower A'!Q31</f>
        <v>8017218.6218880862</v>
      </c>
      <c r="F66" s="85">
        <f>'[1]Tower A'!Q32</f>
        <v>5902024</v>
      </c>
      <c r="G66" s="10"/>
      <c r="H66" s="10"/>
      <c r="I66" s="4"/>
      <c r="J66" s="85">
        <f>'[1]Tower B'!M77</f>
        <v>13555686.832970591</v>
      </c>
      <c r="K66" s="85">
        <f>'[1]Tower B'!M78</f>
        <v>13078413.210558625</v>
      </c>
      <c r="L66" s="85">
        <f>'[1]Tower B'!M79</f>
        <v>11108244.444444444</v>
      </c>
      <c r="M66" s="85">
        <f>'[1]Tower B'!M80</f>
        <v>11080777.777777778</v>
      </c>
      <c r="N66" s="85">
        <f>'[1]Tower B'!M81</f>
        <v>11154022.222222224</v>
      </c>
      <c r="O66" s="85">
        <f>'[1]Tower B'!M82</f>
        <v>11112822.222222222</v>
      </c>
      <c r="P66" s="111">
        <f>'[1]Tower B'!M83</f>
        <v>20753765.010545008</v>
      </c>
      <c r="Q66" s="111">
        <f>'[1]Tower B'!M84</f>
        <v>20698264.955044955</v>
      </c>
      <c r="R66" s="85">
        <f>'[1]Tower B'!M85</f>
        <v>10872488.888888888</v>
      </c>
      <c r="S66" s="85">
        <f>'[1]Tower B'!M86</f>
        <v>10883933.333333334</v>
      </c>
      <c r="T66" s="85">
        <f>'[1]Tower B'!M87</f>
        <v>11051022.222222222</v>
      </c>
      <c r="U66" s="85">
        <f>'[1]Tower B'!M88</f>
        <v>7260622.222222222</v>
      </c>
      <c r="Y66" s="4"/>
      <c r="Z66" s="85">
        <f>'[1]Tower B'!M264</f>
        <v>16454764.444444448</v>
      </c>
      <c r="AA66" s="85">
        <f>'[1]Tower B'!M265</f>
        <v>15954413.333333338</v>
      </c>
      <c r="AB66" s="85">
        <f>'[1]Tower B'!M266</f>
        <v>26982505.692480344</v>
      </c>
      <c r="AC66" s="126"/>
      <c r="AD66" s="85">
        <f>'[1]Tower B'!M267</f>
        <v>13539960</v>
      </c>
      <c r="AE66" s="126"/>
      <c r="AF66" s="126"/>
      <c r="AG66" s="126"/>
      <c r="AH66" s="126"/>
      <c r="AI66" s="85">
        <f>'[1]Tower B'!M268</f>
        <v>13507457.777777776</v>
      </c>
      <c r="AJ66" s="85">
        <f>'[1]Tower B'!M269</f>
        <v>20986531.55555556</v>
      </c>
      <c r="AK66" s="126"/>
    </row>
    <row r="67" spans="1:48" ht="21" thickBot="1">
      <c r="A67" s="9"/>
      <c r="B67" s="4"/>
      <c r="C67" s="11" t="str">
        <f>'[1]Tower A'!I29</f>
        <v>sold</v>
      </c>
      <c r="D67" s="11" t="str">
        <f>'[1]Tower A'!I30</f>
        <v>sold</v>
      </c>
      <c r="E67" s="11" t="str">
        <f>'[1]Tower A'!I31</f>
        <v>Sold</v>
      </c>
      <c r="F67" s="11" t="str">
        <f>'[1]Tower A'!I32</f>
        <v>Sold</v>
      </c>
      <c r="G67" s="10"/>
      <c r="H67" s="10"/>
      <c r="I67" s="4"/>
      <c r="J67" s="11" t="str">
        <f>'[1]Tower B'!I77</f>
        <v>Thai D</v>
      </c>
      <c r="K67" s="11" t="str">
        <f>'[1]Tower B'!I78</f>
        <v>Thai D</v>
      </c>
      <c r="L67" s="11" t="str">
        <f>'[1]Tower B'!I79</f>
        <v>-</v>
      </c>
      <c r="M67" s="11" t="str">
        <f>'[1]Tower B'!I80</f>
        <v>-</v>
      </c>
      <c r="N67" s="11" t="str">
        <f>'[1]Tower B'!I81</f>
        <v>-</v>
      </c>
      <c r="O67" s="11" t="str">
        <f>'[1]Tower B'!I82</f>
        <v>-</v>
      </c>
      <c r="P67" s="11" t="str">
        <f>'[1]Tower B'!I83</f>
        <v>Thai D</v>
      </c>
      <c r="Q67" s="11" t="str">
        <f>'[1]Tower B'!I84</f>
        <v>Thai D</v>
      </c>
      <c r="R67" s="11" t="str">
        <f>'[1]Tower B'!I85</f>
        <v>-</v>
      </c>
      <c r="S67" s="11" t="str">
        <f>'[1]Tower B'!I86</f>
        <v>-</v>
      </c>
      <c r="T67" s="11" t="str">
        <f>'[1]Tower B'!I87</f>
        <v>-</v>
      </c>
      <c r="U67" s="11" t="str">
        <f>'[1]Tower B'!I88</f>
        <v>-</v>
      </c>
      <c r="Y67" s="4"/>
      <c r="Z67" s="11" t="str">
        <f>'[1]Tower B'!I264</f>
        <v>-</v>
      </c>
      <c r="AA67" s="11" t="str">
        <f>'[1]Tower B'!I265</f>
        <v>-</v>
      </c>
      <c r="AB67" s="11" t="str">
        <f>'[1]Tower B'!I266</f>
        <v>Thai D</v>
      </c>
      <c r="AC67" s="125"/>
      <c r="AD67" s="11" t="str">
        <f>'[1]Tower B'!I267</f>
        <v>-</v>
      </c>
      <c r="AE67" s="125"/>
      <c r="AF67" s="125"/>
      <c r="AG67" s="125"/>
      <c r="AH67" s="125"/>
      <c r="AI67" s="11" t="str">
        <f>'[1]Tower B'!I268</f>
        <v>-</v>
      </c>
      <c r="AJ67" s="11" t="str">
        <f>'[1]Tower B'!I269</f>
        <v>-</v>
      </c>
      <c r="AK67" s="125"/>
    </row>
    <row r="68" spans="1:48" ht="21" thickTop="1">
      <c r="A68" s="9"/>
      <c r="B68" s="4" t="s">
        <v>4</v>
      </c>
      <c r="C68" s="79" t="s">
        <v>149</v>
      </c>
      <c r="D68" s="79" t="s">
        <v>150</v>
      </c>
      <c r="E68" s="79" t="s">
        <v>151</v>
      </c>
      <c r="F68" s="79" t="s">
        <v>152</v>
      </c>
      <c r="G68" s="10"/>
      <c r="H68" s="10"/>
      <c r="I68" s="4" t="s">
        <v>4</v>
      </c>
      <c r="J68" s="83" t="s">
        <v>339</v>
      </c>
      <c r="K68" s="83" t="s">
        <v>340</v>
      </c>
      <c r="L68" s="83" t="s">
        <v>341</v>
      </c>
      <c r="M68" s="83" t="s">
        <v>342</v>
      </c>
      <c r="N68" s="83" t="s">
        <v>343</v>
      </c>
      <c r="O68" s="83" t="s">
        <v>344</v>
      </c>
      <c r="P68" s="83" t="s">
        <v>345</v>
      </c>
      <c r="Q68" s="83" t="s">
        <v>346</v>
      </c>
      <c r="R68" s="83" t="s">
        <v>347</v>
      </c>
      <c r="S68" s="83" t="s">
        <v>348</v>
      </c>
      <c r="T68" s="83" t="s">
        <v>349</v>
      </c>
      <c r="U68" s="83" t="s">
        <v>350</v>
      </c>
      <c r="Y68" s="4" t="s">
        <v>664</v>
      </c>
      <c r="Z68" s="83" t="s">
        <v>530</v>
      </c>
      <c r="AA68" s="83" t="s">
        <v>531</v>
      </c>
      <c r="AB68" s="83" t="s">
        <v>532</v>
      </c>
      <c r="AC68" s="137"/>
      <c r="AD68" s="83" t="s">
        <v>533</v>
      </c>
      <c r="AE68" s="83" t="s">
        <v>534</v>
      </c>
      <c r="AF68" s="122"/>
      <c r="AG68" s="122"/>
      <c r="AH68" s="83" t="s">
        <v>535</v>
      </c>
      <c r="AI68" s="83" t="s">
        <v>536</v>
      </c>
      <c r="AJ68" s="83" t="s">
        <v>537</v>
      </c>
      <c r="AK68" s="122"/>
    </row>
    <row r="69" spans="1:48" s="17" customFormat="1">
      <c r="A69" s="14"/>
      <c r="B69" s="15"/>
      <c r="C69" s="80">
        <v>35.9</v>
      </c>
      <c r="D69" s="80">
        <v>39.76</v>
      </c>
      <c r="E69" s="80">
        <v>41.77</v>
      </c>
      <c r="F69" s="80">
        <v>34.49</v>
      </c>
      <c r="G69" s="16"/>
      <c r="H69" s="16"/>
      <c r="I69" s="15"/>
      <c r="J69" s="83">
        <v>57.830000000000005</v>
      </c>
      <c r="K69" s="83">
        <v>55.46</v>
      </c>
      <c r="L69" s="107">
        <v>46.82</v>
      </c>
      <c r="M69" s="83">
        <v>46.7</v>
      </c>
      <c r="N69" s="83">
        <v>47.02</v>
      </c>
      <c r="O69" s="83">
        <v>46.84</v>
      </c>
      <c r="P69" s="83">
        <v>47.220000000000006</v>
      </c>
      <c r="Q69" s="83">
        <v>47.220000000000006</v>
      </c>
      <c r="R69" s="83">
        <v>46.04</v>
      </c>
      <c r="S69" s="83">
        <v>46.09</v>
      </c>
      <c r="T69" s="83">
        <v>46.82</v>
      </c>
      <c r="U69" s="83">
        <v>30.26</v>
      </c>
      <c r="V69" s="16"/>
      <c r="W69" s="16"/>
      <c r="X69" s="16"/>
      <c r="Y69" s="15"/>
      <c r="Z69" s="107">
        <v>58.290000000000006</v>
      </c>
      <c r="AA69" s="107">
        <v>56.260000000000005</v>
      </c>
      <c r="AB69" s="107">
        <v>94.820000000000007</v>
      </c>
      <c r="AC69" s="128"/>
      <c r="AD69" s="107">
        <v>47.87</v>
      </c>
      <c r="AE69" s="107">
        <v>89.75</v>
      </c>
      <c r="AF69" s="128"/>
      <c r="AG69" s="128"/>
      <c r="AH69" s="107">
        <v>89.75</v>
      </c>
      <c r="AI69" s="107">
        <v>47.96</v>
      </c>
      <c r="AJ69" s="107">
        <v>77.47</v>
      </c>
      <c r="AK69" s="128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</row>
    <row r="70" spans="1:48" s="87" customFormat="1">
      <c r="A70" s="84"/>
      <c r="B70" s="4"/>
      <c r="C70" s="85">
        <f>'[1]Tower A'!Q25</f>
        <v>6875105</v>
      </c>
      <c r="D70" s="85">
        <f>'[1]Tower A'!Q26</f>
        <v>8512502.0564733297</v>
      </c>
      <c r="E70" s="85">
        <f>'[1]Tower A'!Q27</f>
        <v>8915281.0388982315</v>
      </c>
      <c r="F70" s="85">
        <f>'[1]Tower A'!Q28</f>
        <v>4559425</v>
      </c>
      <c r="G70" s="86"/>
      <c r="H70" s="86"/>
      <c r="I70" s="4"/>
      <c r="J70" s="113">
        <f>'[1]Tower B'!M65</f>
        <v>10516538.787878789</v>
      </c>
      <c r="K70" s="113">
        <f>'[1]Tower B'!M66</f>
        <v>9982375</v>
      </c>
      <c r="L70" s="113">
        <f>'[1]Tower B'!M67</f>
        <v>9229203.9999999981</v>
      </c>
      <c r="M70" s="113">
        <f>'[1]Tower B'!M68</f>
        <v>9206406.6666666679</v>
      </c>
      <c r="N70" s="113">
        <f>'[1]Tower B'!M69</f>
        <v>9267199.555555556</v>
      </c>
      <c r="O70" s="113">
        <f>'[1]Tower B'!M70</f>
        <v>9233003.555555556</v>
      </c>
      <c r="P70" s="151">
        <f>'[1]Tower B'!M71</f>
        <v>9872972.8888888881</v>
      </c>
      <c r="Q70" s="151">
        <f>'[1]Tower B'!M72</f>
        <v>10010306.222222222</v>
      </c>
      <c r="R70" s="113">
        <f>'[1]Tower B'!M73</f>
        <v>8380322.4242424248</v>
      </c>
      <c r="S70" s="113">
        <f>'[1]Tower B'!M74</f>
        <v>9227853.555555556</v>
      </c>
      <c r="T70" s="113">
        <f>'[1]Tower B'!M75</f>
        <v>9366537.3333333321</v>
      </c>
      <c r="U70" s="113">
        <f>'[1]Tower B'!M76</f>
        <v>5655004.8484848486</v>
      </c>
      <c r="V70" s="86"/>
      <c r="W70" s="86"/>
      <c r="X70" s="86"/>
      <c r="Y70" s="4"/>
      <c r="Z70" s="111">
        <f>'[1]Tower B'!M256</f>
        <v>16221031.351290679</v>
      </c>
      <c r="AA70" s="111">
        <f>'[1]Tower B'!M257</f>
        <v>15731429.849607177</v>
      </c>
      <c r="AB70" s="111">
        <f>'[1]Tower B'!M258</f>
        <v>26769666.186307505</v>
      </c>
      <c r="AC70" s="126"/>
      <c r="AD70" s="111">
        <f>'[1]Tower B'!M259</f>
        <v>13364862.628507286</v>
      </c>
      <c r="AE70" s="111">
        <f>'[1]Tower B'!M260</f>
        <v>25969004.320987642</v>
      </c>
      <c r="AF70" s="126"/>
      <c r="AG70" s="126"/>
      <c r="AH70" s="111">
        <f>'[1]Tower B'!M261</f>
        <v>25367222.222222224</v>
      </c>
      <c r="AI70" s="111">
        <f>'[1]Tower B'!M262</f>
        <v>13397683</v>
      </c>
      <c r="AJ70" s="111">
        <f>'[1]Tower B'!M263</f>
        <v>20809211.333333332</v>
      </c>
      <c r="AK70" s="126"/>
      <c r="AL70" s="86"/>
      <c r="AM70" s="86"/>
      <c r="AN70" s="86"/>
      <c r="AO70" s="86"/>
      <c r="AP70" s="86"/>
      <c r="AQ70" s="86"/>
      <c r="AR70" s="86"/>
      <c r="AS70" s="86"/>
      <c r="AT70" s="86"/>
      <c r="AU70" s="86"/>
      <c r="AV70" s="86"/>
    </row>
    <row r="71" spans="1:48" ht="21" thickBot="1">
      <c r="A71" s="9"/>
      <c r="B71" s="4"/>
      <c r="C71" s="11" t="str">
        <f>'[1]Tower A'!I25</f>
        <v>sold</v>
      </c>
      <c r="D71" s="11" t="str">
        <f>'[1]Tower A'!I26</f>
        <v>lock</v>
      </c>
      <c r="E71" s="11" t="str">
        <f>'[1]Tower A'!I27</f>
        <v>lock</v>
      </c>
      <c r="F71" s="11" t="str">
        <f>'[1]Tower A'!I28</f>
        <v>sold</v>
      </c>
      <c r="G71" s="10"/>
      <c r="H71" s="10"/>
      <c r="I71" s="4"/>
      <c r="J71" s="11" t="str">
        <f>'[1]Tower B'!I65</f>
        <v>Sold</v>
      </c>
      <c r="K71" s="11" t="str">
        <f>'[1]Tower B'!I66</f>
        <v>Sold</v>
      </c>
      <c r="L71" s="11" t="str">
        <f>'[1]Tower B'!I67</f>
        <v>-</v>
      </c>
      <c r="M71" s="11" t="str">
        <f>'[1]Tower B'!I68</f>
        <v>-</v>
      </c>
      <c r="N71" s="11" t="str">
        <f>'[1]Tower B'!I69</f>
        <v>-</v>
      </c>
      <c r="O71" s="11" t="str">
        <f>'[1]Tower B'!I70</f>
        <v>-</v>
      </c>
      <c r="P71" s="12" t="str">
        <f>'[1]Tower B'!I71</f>
        <v>-</v>
      </c>
      <c r="Q71" s="12" t="str">
        <f>'[1]Tower B'!I72</f>
        <v>-</v>
      </c>
      <c r="R71" s="11" t="str">
        <f>'[1]Tower B'!I73</f>
        <v>sold</v>
      </c>
      <c r="S71" s="11" t="str">
        <f>'[1]Tower B'!I74</f>
        <v>-</v>
      </c>
      <c r="T71" s="11" t="str">
        <f>'[1]Tower B'!I75</f>
        <v>-</v>
      </c>
      <c r="U71" s="11" t="str">
        <f>'[1]Tower B'!I76</f>
        <v>Sold</v>
      </c>
      <c r="Y71" s="4"/>
      <c r="Z71" s="11" t="str">
        <f>'[1]Tower B'!I256</f>
        <v>Thai D</v>
      </c>
      <c r="AA71" s="11" t="str">
        <f>'[1]Tower B'!I257</f>
        <v>Thai D</v>
      </c>
      <c r="AB71" s="11" t="str">
        <f>'[1]Tower B'!I258</f>
        <v>Thai D</v>
      </c>
      <c r="AC71" s="125"/>
      <c r="AD71" s="11" t="str">
        <f>'[1]Tower B'!I259</f>
        <v>Thai D</v>
      </c>
      <c r="AE71" s="11" t="str">
        <f>'[1]Tower B'!I260</f>
        <v>Thai D</v>
      </c>
      <c r="AF71" s="125"/>
      <c r="AG71" s="125"/>
      <c r="AH71" s="11" t="str">
        <f>'[1]Tower B'!I261</f>
        <v>lock</v>
      </c>
      <c r="AI71" s="11" t="str">
        <f>'[1]Tower B'!I262</f>
        <v>sold</v>
      </c>
      <c r="AJ71" s="11" t="str">
        <f>'[1]Tower B'!I263</f>
        <v>-</v>
      </c>
      <c r="AK71" s="125"/>
    </row>
    <row r="72" spans="1:48" ht="21" thickTop="1">
      <c r="A72" s="9"/>
      <c r="B72" s="4" t="s">
        <v>5</v>
      </c>
      <c r="C72" s="79" t="s">
        <v>145</v>
      </c>
      <c r="D72" s="79" t="s">
        <v>146</v>
      </c>
      <c r="E72" s="79" t="s">
        <v>147</v>
      </c>
      <c r="F72" s="79" t="s">
        <v>148</v>
      </c>
      <c r="G72" s="10"/>
      <c r="H72" s="10"/>
      <c r="I72" s="4" t="s">
        <v>5</v>
      </c>
      <c r="J72" s="83" t="s">
        <v>327</v>
      </c>
      <c r="K72" s="83" t="s">
        <v>328</v>
      </c>
      <c r="L72" s="83" t="s">
        <v>329</v>
      </c>
      <c r="M72" s="83" t="s">
        <v>330</v>
      </c>
      <c r="N72" s="83" t="s">
        <v>331</v>
      </c>
      <c r="O72" s="83" t="s">
        <v>332</v>
      </c>
      <c r="P72" s="83" t="s">
        <v>333</v>
      </c>
      <c r="Q72" s="83" t="s">
        <v>334</v>
      </c>
      <c r="R72" s="83" t="s">
        <v>335</v>
      </c>
      <c r="S72" s="83" t="s">
        <v>336</v>
      </c>
      <c r="T72" s="83" t="s">
        <v>337</v>
      </c>
      <c r="U72" s="83" t="s">
        <v>338</v>
      </c>
      <c r="Y72" s="4" t="s">
        <v>663</v>
      </c>
      <c r="Z72" s="83" t="s">
        <v>524</v>
      </c>
      <c r="AA72" s="83" t="s">
        <v>525</v>
      </c>
      <c r="AB72" s="83" t="s">
        <v>526</v>
      </c>
      <c r="AC72" s="137"/>
      <c r="AD72" s="83" t="s">
        <v>527</v>
      </c>
      <c r="AE72" s="122"/>
      <c r="AF72" s="122"/>
      <c r="AG72" s="122"/>
      <c r="AH72" s="122"/>
      <c r="AI72" s="83" t="s">
        <v>528</v>
      </c>
      <c r="AJ72" s="83" t="s">
        <v>529</v>
      </c>
      <c r="AK72" s="122"/>
    </row>
    <row r="73" spans="1:48">
      <c r="A73" s="5"/>
      <c r="B73" s="6"/>
      <c r="C73" s="80" t="s">
        <v>214</v>
      </c>
      <c r="D73" s="80" t="s">
        <v>215</v>
      </c>
      <c r="E73" s="80" t="s">
        <v>216</v>
      </c>
      <c r="F73" s="80" t="s">
        <v>217</v>
      </c>
      <c r="G73" s="10"/>
      <c r="H73" s="10"/>
      <c r="I73" s="6"/>
      <c r="J73" s="83">
        <v>51.190000000000005</v>
      </c>
      <c r="K73" s="83">
        <v>53.980000000000004</v>
      </c>
      <c r="L73" s="107">
        <v>43.5</v>
      </c>
      <c r="M73" s="83">
        <v>41.150000000000006</v>
      </c>
      <c r="N73" s="83">
        <v>43.26</v>
      </c>
      <c r="O73" s="83">
        <v>43.17</v>
      </c>
      <c r="P73" s="83">
        <v>43.7</v>
      </c>
      <c r="Q73" s="83">
        <v>43.7</v>
      </c>
      <c r="R73" s="83">
        <v>42.59</v>
      </c>
      <c r="S73" s="83">
        <v>42.5</v>
      </c>
      <c r="T73" s="83">
        <v>43.38</v>
      </c>
      <c r="U73" s="83">
        <v>30.26</v>
      </c>
      <c r="Y73" s="6"/>
      <c r="Z73" s="107">
        <v>58.290000000000006</v>
      </c>
      <c r="AA73" s="107">
        <v>56.260000000000005</v>
      </c>
      <c r="AB73" s="107">
        <v>94.820000000000007</v>
      </c>
      <c r="AC73" s="128"/>
      <c r="AD73" s="107">
        <v>47.87</v>
      </c>
      <c r="AE73" s="128"/>
      <c r="AF73" s="128"/>
      <c r="AG73" s="128"/>
      <c r="AH73" s="128"/>
      <c r="AI73" s="107">
        <v>47.96</v>
      </c>
      <c r="AJ73" s="107">
        <v>77.47</v>
      </c>
      <c r="AK73" s="128"/>
    </row>
    <row r="74" spans="1:48" s="87" customFormat="1">
      <c r="A74" s="84"/>
      <c r="B74" s="4"/>
      <c r="C74" s="108">
        <f>'[1]Tower A'!Q21</f>
        <v>6257974.2020202018</v>
      </c>
      <c r="D74" s="108">
        <f>'[1]Tower A'!M22</f>
        <v>8781278</v>
      </c>
      <c r="E74" s="108">
        <f>'[1]Tower A'!M23</f>
        <v>9183534</v>
      </c>
      <c r="F74" s="108">
        <f>'[1]Tower A'!M24</f>
        <v>6707446.3636363633</v>
      </c>
      <c r="G74" s="86"/>
      <c r="H74" s="86"/>
      <c r="I74" s="4"/>
      <c r="J74" s="111">
        <f>'[1]Tower B'!M53</f>
        <v>9263247.2727272734</v>
      </c>
      <c r="K74" s="111">
        <f>'[1]Tower B'!M54</f>
        <v>9614446.0606060605</v>
      </c>
      <c r="L74" s="111">
        <f>'[1]Tower B'!M55</f>
        <v>7726282.8282828284</v>
      </c>
      <c r="M74" s="111">
        <f>'[1]Tower B'!M56</f>
        <v>7325311.1111111119</v>
      </c>
      <c r="N74" s="111">
        <f>'[1]Tower B'!M57</f>
        <v>7685332.5252525248</v>
      </c>
      <c r="O74" s="111">
        <f>'[1]Tower B'!M58</f>
        <v>8436973.777777778</v>
      </c>
      <c r="P74" s="152">
        <f>'[1]Tower B'!M59</f>
        <v>8536448.8888888881</v>
      </c>
      <c r="Q74" s="152">
        <f>'[1]Tower B'!M60</f>
        <v>8673782.222222222</v>
      </c>
      <c r="R74" s="111">
        <f>'[1]Tower B'!M61</f>
        <v>7695861.4141414147</v>
      </c>
      <c r="S74" s="112">
        <f>'[1]Tower B'!M62</f>
        <v>7680505.0505050505</v>
      </c>
      <c r="T74" s="111">
        <f>'[1]Tower B'!M63</f>
        <v>8613721.777777778</v>
      </c>
      <c r="U74" s="111">
        <f>'[1]Tower B'!M64</f>
        <v>5592039.5959595963</v>
      </c>
      <c r="V74" s="86"/>
      <c r="W74" s="86"/>
      <c r="X74" s="86"/>
      <c r="Y74" s="4"/>
      <c r="Z74" s="111">
        <f>'[1]Tower B'!M250</f>
        <v>16090189.600448936</v>
      </c>
      <c r="AA74" s="111">
        <f>'[1]Tower B'!M251</f>
        <v>15605144.776655445</v>
      </c>
      <c r="AB74" s="111">
        <f>'[1]Tower B'!M252</f>
        <v>26556826.68013468</v>
      </c>
      <c r="AC74" s="126"/>
      <c r="AD74" s="111">
        <f>'[1]Tower B'!M253</f>
        <v>13257410.327721661</v>
      </c>
      <c r="AE74" s="126"/>
      <c r="AF74" s="126"/>
      <c r="AG74" s="126"/>
      <c r="AH74" s="126"/>
      <c r="AI74" s="111">
        <f>'[1]Tower B'!M254</f>
        <v>13225285.988776654</v>
      </c>
      <c r="AJ74" s="111">
        <f>'[1]Tower B'!M255</f>
        <v>21875511.517396186</v>
      </c>
      <c r="AK74" s="126"/>
      <c r="AL74" s="86"/>
      <c r="AM74" s="86"/>
      <c r="AN74" s="86"/>
      <c r="AO74" s="86"/>
      <c r="AP74" s="86"/>
      <c r="AQ74" s="86"/>
      <c r="AR74" s="86"/>
      <c r="AS74" s="86"/>
      <c r="AT74" s="86"/>
      <c r="AU74" s="86"/>
      <c r="AV74" s="86"/>
    </row>
    <row r="75" spans="1:48" ht="21" thickBot="1">
      <c r="A75" s="9"/>
      <c r="B75" s="4"/>
      <c r="C75" s="11" t="str">
        <f>'[1]Tower A'!I21</f>
        <v>sold</v>
      </c>
      <c r="D75" s="11" t="str">
        <f>'[1]Tower A'!I22</f>
        <v>lock</v>
      </c>
      <c r="E75" s="11" t="str">
        <f>'[1]Tower A'!I23</f>
        <v>lock</v>
      </c>
      <c r="F75" s="11" t="str">
        <f>'[1]Tower A'!I24</f>
        <v>-</v>
      </c>
      <c r="G75" s="10"/>
      <c r="H75" s="10"/>
      <c r="I75" s="4"/>
      <c r="J75" s="11" t="str">
        <f>'[1]Tower B'!I53</f>
        <v>Sold</v>
      </c>
      <c r="K75" s="11" t="str">
        <f>'[1]Tower B'!I54</f>
        <v>Sold</v>
      </c>
      <c r="L75" s="11" t="str">
        <f>'[1]Tower B'!I55</f>
        <v>sold</v>
      </c>
      <c r="M75" s="11" t="str">
        <f>'[1]Tower B'!I56</f>
        <v>sold</v>
      </c>
      <c r="N75" s="11" t="str">
        <f>'[1]Tower B'!I57</f>
        <v>Sold</v>
      </c>
      <c r="O75" s="11" t="str">
        <f>'[1]Tower B'!I58</f>
        <v>-</v>
      </c>
      <c r="P75" s="12" t="str">
        <f>'[1]Tower B'!I59</f>
        <v>-</v>
      </c>
      <c r="Q75" s="12" t="str">
        <f>'[1]Tower B'!I60</f>
        <v>-</v>
      </c>
      <c r="R75" s="11" t="str">
        <f>'[1]Tower B'!I61</f>
        <v>Sold</v>
      </c>
      <c r="S75" s="11" t="str">
        <f>'[1]Tower B'!I62</f>
        <v>Sold</v>
      </c>
      <c r="T75" s="11" t="str">
        <f>'[1]Tower B'!I63</f>
        <v>-</v>
      </c>
      <c r="U75" s="11" t="str">
        <f>'[1]Tower B'!I64</f>
        <v>Sold</v>
      </c>
      <c r="Y75" s="4"/>
      <c r="Z75" s="11" t="str">
        <f>'[1]Tower B'!I250</f>
        <v>lock</v>
      </c>
      <c r="AA75" s="11" t="str">
        <f>'[1]Tower B'!I251</f>
        <v>lock</v>
      </c>
      <c r="AB75" s="11" t="str">
        <f>'[1]Tower B'!I252</f>
        <v>lock</v>
      </c>
      <c r="AC75" s="125"/>
      <c r="AD75" s="11" t="str">
        <f>'[1]Tower B'!I253</f>
        <v>lock</v>
      </c>
      <c r="AE75" s="125"/>
      <c r="AF75" s="125"/>
      <c r="AG75" s="125"/>
      <c r="AH75" s="125"/>
      <c r="AI75" s="11" t="str">
        <f>'[1]Tower B'!I254</f>
        <v>lock</v>
      </c>
      <c r="AJ75" s="11" t="str">
        <f>'[1]Tower B'!I255</f>
        <v>lock</v>
      </c>
      <c r="AK75" s="125"/>
    </row>
    <row r="76" spans="1:48" ht="21" thickTop="1">
      <c r="A76" s="9"/>
      <c r="B76" s="4" t="s">
        <v>6</v>
      </c>
      <c r="C76" s="79" t="s">
        <v>141</v>
      </c>
      <c r="D76" s="79" t="s">
        <v>142</v>
      </c>
      <c r="E76" s="79" t="s">
        <v>143</v>
      </c>
      <c r="F76" s="79" t="s">
        <v>144</v>
      </c>
      <c r="G76" s="10"/>
      <c r="H76" s="10"/>
      <c r="I76" s="4" t="s">
        <v>6</v>
      </c>
      <c r="J76" s="83" t="s">
        <v>315</v>
      </c>
      <c r="K76" s="83" t="s">
        <v>316</v>
      </c>
      <c r="L76" s="83" t="s">
        <v>317</v>
      </c>
      <c r="M76" s="83" t="s">
        <v>318</v>
      </c>
      <c r="N76" s="83" t="s">
        <v>319</v>
      </c>
      <c r="O76" s="83" t="s">
        <v>320</v>
      </c>
      <c r="P76" s="83" t="s">
        <v>321</v>
      </c>
      <c r="Q76" s="83" t="s">
        <v>322</v>
      </c>
      <c r="R76" s="83" t="s">
        <v>323</v>
      </c>
      <c r="S76" s="83" t="s">
        <v>324</v>
      </c>
      <c r="T76" s="83" t="s">
        <v>325</v>
      </c>
      <c r="U76" s="83" t="s">
        <v>326</v>
      </c>
      <c r="Y76" s="4" t="s">
        <v>662</v>
      </c>
      <c r="Z76" s="83" t="s">
        <v>516</v>
      </c>
      <c r="AA76" s="83" t="s">
        <v>517</v>
      </c>
      <c r="AB76" s="83" t="s">
        <v>518</v>
      </c>
      <c r="AC76" s="137"/>
      <c r="AD76" s="83" t="s">
        <v>519</v>
      </c>
      <c r="AE76" s="83" t="s">
        <v>520</v>
      </c>
      <c r="AF76" s="122"/>
      <c r="AG76" s="122"/>
      <c r="AH76" s="83" t="s">
        <v>521</v>
      </c>
      <c r="AI76" s="83" t="s">
        <v>522</v>
      </c>
      <c r="AJ76" s="83" t="s">
        <v>523</v>
      </c>
      <c r="AK76" s="122"/>
    </row>
    <row r="77" spans="1:48">
      <c r="A77" s="5"/>
      <c r="B77" s="6"/>
      <c r="C77" s="79" t="s">
        <v>214</v>
      </c>
      <c r="D77" s="79" t="s">
        <v>215</v>
      </c>
      <c r="E77" s="80" t="s">
        <v>216</v>
      </c>
      <c r="F77" s="80" t="s">
        <v>217</v>
      </c>
      <c r="G77" s="10"/>
      <c r="H77" s="10"/>
      <c r="I77" s="6"/>
      <c r="J77" s="83">
        <v>51.190000000000005</v>
      </c>
      <c r="K77" s="83">
        <v>53.980000000000004</v>
      </c>
      <c r="L77" s="83">
        <v>43.5</v>
      </c>
      <c r="M77" s="83">
        <v>41.150000000000006</v>
      </c>
      <c r="N77" s="83">
        <v>43.26</v>
      </c>
      <c r="O77" s="83">
        <v>43.17</v>
      </c>
      <c r="P77" s="83">
        <v>43.7</v>
      </c>
      <c r="Q77" s="83">
        <v>43.7</v>
      </c>
      <c r="R77" s="83">
        <v>42.59</v>
      </c>
      <c r="S77" s="83">
        <v>42.5</v>
      </c>
      <c r="T77" s="83">
        <v>43.38</v>
      </c>
      <c r="U77" s="83">
        <v>30.26</v>
      </c>
      <c r="Y77" s="6"/>
      <c r="Z77" s="107">
        <v>58.290000000000006</v>
      </c>
      <c r="AA77" s="107">
        <v>56.260000000000005</v>
      </c>
      <c r="AB77" s="107">
        <v>94.820000000000007</v>
      </c>
      <c r="AC77" s="128"/>
      <c r="AD77" s="107">
        <v>47.87</v>
      </c>
      <c r="AE77" s="107">
        <v>134.11999999999998</v>
      </c>
      <c r="AF77" s="128"/>
      <c r="AG77" s="128"/>
      <c r="AH77" s="107">
        <v>134.11999999999998</v>
      </c>
      <c r="AI77" s="107">
        <v>47.96</v>
      </c>
      <c r="AJ77" s="107">
        <v>77.47</v>
      </c>
      <c r="AK77" s="128"/>
    </row>
    <row r="78" spans="1:48" s="87" customFormat="1">
      <c r="A78" s="84"/>
      <c r="B78" s="4"/>
      <c r="C78" s="108">
        <f>'[1]Tower A'!Q17</f>
        <v>5910436.1212121211</v>
      </c>
      <c r="D78" s="108">
        <f>'[1]Tower A'!Q18</f>
        <v>6524677.6161616156</v>
      </c>
      <c r="E78" s="108">
        <f>'[1]Tower A'!M19</f>
        <v>8434279</v>
      </c>
      <c r="F78" s="108">
        <f>'[1]Tower A'!M20</f>
        <v>6133309.7979797982</v>
      </c>
      <c r="G78" s="86"/>
      <c r="H78" s="86"/>
      <c r="I78" s="4"/>
      <c r="J78" s="111">
        <f>'[1]Tower B'!M41</f>
        <v>9156730.7070707083</v>
      </c>
      <c r="K78" s="111">
        <f>'[1]Tower B'!M42</f>
        <v>9502124.0404040404</v>
      </c>
      <c r="L78" s="111">
        <f>'[1]Tower B'!M43</f>
        <v>8399344.444444444</v>
      </c>
      <c r="M78" s="111">
        <f>'[1]Tower B'!M44</f>
        <v>7963654.444444445</v>
      </c>
      <c r="N78" s="111">
        <f>'[1]Tower B'!M45</f>
        <v>8354848.444444445</v>
      </c>
      <c r="O78" s="111">
        <f>'[1]Tower B'!M46</f>
        <v>8338162.444444445</v>
      </c>
      <c r="P78" s="152">
        <f>'[1]Tower B'!M47</f>
        <v>8436424.444444444</v>
      </c>
      <c r="Q78" s="152">
        <f>'[1]Tower B'!M48</f>
        <v>8573757.777777778</v>
      </c>
      <c r="R78" s="111">
        <f>'[1]Tower B'!M49</f>
        <v>8367963.7777777789</v>
      </c>
      <c r="S78" s="111">
        <f>'[1]Tower B'!M50</f>
        <v>8351277.777777778</v>
      </c>
      <c r="T78" s="111">
        <f>'[1]Tower B'!M51</f>
        <v>8514429.777777778</v>
      </c>
      <c r="U78" s="111">
        <f>'[1]Tower B'!M52</f>
        <v>6524171.3090909095</v>
      </c>
      <c r="V78" s="86"/>
      <c r="W78" s="86"/>
      <c r="X78" s="86"/>
      <c r="Y78" s="4"/>
      <c r="Z78" s="111">
        <f>'[1]Tower B'!M242</f>
        <v>16054506.444444448</v>
      </c>
      <c r="AA78" s="111">
        <f>'[1]Tower B'!M243</f>
        <v>15568094.66666667</v>
      </c>
      <c r="AB78" s="111">
        <f>'[1]Tower B'!M244</f>
        <v>26576684.888888888</v>
      </c>
      <c r="AC78" s="126"/>
      <c r="AD78" s="111">
        <f>'[1]Tower B'!M245</f>
        <v>12010229.696969697</v>
      </c>
      <c r="AE78" s="111">
        <f>'[1]Tower B'!M246</f>
        <v>36358862.222222216</v>
      </c>
      <c r="AF78" s="126"/>
      <c r="AG78" s="126"/>
      <c r="AH78" s="111">
        <f>'[1]Tower B'!M247</f>
        <v>32597956</v>
      </c>
      <c r="AI78" s="111">
        <f>'[1]Tower B'!M248</f>
        <v>13178132.444444444</v>
      </c>
      <c r="AJ78" s="111">
        <f>'[1]Tower B'!M249</f>
        <v>20454570.888888888</v>
      </c>
      <c r="AK78" s="126"/>
      <c r="AL78" s="86"/>
      <c r="AM78" s="86"/>
      <c r="AN78" s="86"/>
      <c r="AO78" s="86"/>
      <c r="AP78" s="86"/>
      <c r="AQ78" s="86"/>
      <c r="AR78" s="86"/>
      <c r="AS78" s="86"/>
      <c r="AT78" s="86"/>
      <c r="AU78" s="86"/>
      <c r="AV78" s="86"/>
    </row>
    <row r="79" spans="1:48" ht="21" thickBot="1">
      <c r="A79" s="9"/>
      <c r="B79" s="4"/>
      <c r="C79" s="11" t="str">
        <f>'[1]Tower A'!I17</f>
        <v>Sold</v>
      </c>
      <c r="D79" s="11" t="str">
        <f>'[1]Tower A'!I18</f>
        <v>Sold</v>
      </c>
      <c r="E79" s="11" t="str">
        <f>'[1]Tower A'!I19</f>
        <v>lock</v>
      </c>
      <c r="F79" s="11" t="str">
        <f>'[1]Tower A'!I20</f>
        <v>-</v>
      </c>
      <c r="G79" s="10"/>
      <c r="H79" s="10"/>
      <c r="I79" s="4"/>
      <c r="J79" s="11" t="str">
        <f>'[1]Tower B'!I41</f>
        <v>Sold</v>
      </c>
      <c r="K79" s="11" t="str">
        <f>'[1]Tower B'!I42</f>
        <v>sold</v>
      </c>
      <c r="L79" s="11" t="str">
        <f>'[1]Tower B'!I43</f>
        <v>-</v>
      </c>
      <c r="M79" s="11" t="str">
        <f>'[1]Tower B'!I44</f>
        <v>-</v>
      </c>
      <c r="N79" s="11" t="str">
        <f>'[1]Tower B'!I45</f>
        <v>-</v>
      </c>
      <c r="O79" s="11" t="str">
        <f>'[1]Tower B'!I46</f>
        <v>-</v>
      </c>
      <c r="P79" s="12" t="str">
        <f>'[1]Tower B'!I47</f>
        <v>-</v>
      </c>
      <c r="Q79" s="12" t="str">
        <f>'[1]Tower B'!I48</f>
        <v>-</v>
      </c>
      <c r="R79" s="11" t="str">
        <f>'[1]Tower B'!I49</f>
        <v>-</v>
      </c>
      <c r="S79" s="11" t="str">
        <f>'[1]Tower B'!I50</f>
        <v>-</v>
      </c>
      <c r="T79" s="11" t="str">
        <f>'[1]Tower B'!I51</f>
        <v>-</v>
      </c>
      <c r="U79" s="11" t="str">
        <f>'[1]Tower B'!I52</f>
        <v>Lock</v>
      </c>
      <c r="Y79" s="4"/>
      <c r="Z79" s="11" t="str">
        <f>'[1]Tower B'!I242</f>
        <v>-</v>
      </c>
      <c r="AA79" s="11" t="str">
        <f>'[1]Tower B'!I243</f>
        <v>-</v>
      </c>
      <c r="AB79" s="11" t="str">
        <f>'[1]Tower B'!I244</f>
        <v>-</v>
      </c>
      <c r="AC79" s="125"/>
      <c r="AD79" s="11" t="str">
        <f>'[1]Tower B'!I245</f>
        <v>lock</v>
      </c>
      <c r="AE79" s="11" t="str">
        <f>'[1]Tower B'!I246</f>
        <v>-</v>
      </c>
      <c r="AF79" s="125"/>
      <c r="AG79" s="125"/>
      <c r="AH79" s="11" t="str">
        <f>'[1]Tower B'!I247</f>
        <v>Sold</v>
      </c>
      <c r="AI79" s="11" t="str">
        <f>'[1]Tower B'!I248</f>
        <v>-</v>
      </c>
      <c r="AJ79" s="11" t="str">
        <f>'[1]Tower B'!I249</f>
        <v>-</v>
      </c>
      <c r="AK79" s="125"/>
    </row>
    <row r="80" spans="1:48" ht="21" thickTop="1">
      <c r="A80" s="9"/>
      <c r="B80" s="4" t="s">
        <v>7</v>
      </c>
      <c r="C80" s="79" t="s">
        <v>137</v>
      </c>
      <c r="D80" s="79" t="s">
        <v>138</v>
      </c>
      <c r="E80" s="79" t="s">
        <v>139</v>
      </c>
      <c r="F80" s="79" t="s">
        <v>140</v>
      </c>
      <c r="G80" s="10"/>
      <c r="H80" s="10"/>
      <c r="I80" s="4" t="s">
        <v>7</v>
      </c>
      <c r="J80" s="83" t="s">
        <v>303</v>
      </c>
      <c r="K80" s="83" t="s">
        <v>304</v>
      </c>
      <c r="L80" s="83" t="s">
        <v>305</v>
      </c>
      <c r="M80" s="83" t="s">
        <v>306</v>
      </c>
      <c r="N80" s="83" t="s">
        <v>307</v>
      </c>
      <c r="O80" s="83" t="s">
        <v>308</v>
      </c>
      <c r="P80" s="83" t="s">
        <v>309</v>
      </c>
      <c r="Q80" s="83" t="s">
        <v>310</v>
      </c>
      <c r="R80" s="83" t="s">
        <v>311</v>
      </c>
      <c r="S80" s="83" t="s">
        <v>312</v>
      </c>
      <c r="T80" s="83" t="s">
        <v>313</v>
      </c>
      <c r="U80" s="129" t="s">
        <v>314</v>
      </c>
      <c r="Y80" s="4" t="s">
        <v>661</v>
      </c>
      <c r="Z80" s="122"/>
      <c r="AA80" s="122"/>
      <c r="AB80" s="122"/>
      <c r="AC80" s="122"/>
      <c r="AD80" s="122"/>
      <c r="AE80" s="122"/>
      <c r="AF80" s="122"/>
      <c r="AG80" s="122"/>
      <c r="AH80" s="122"/>
      <c r="AI80" s="122"/>
      <c r="AJ80" s="122"/>
      <c r="AK80" s="122"/>
    </row>
    <row r="81" spans="1:48">
      <c r="A81" s="5"/>
      <c r="B81" s="6"/>
      <c r="C81" s="80" t="s">
        <v>214</v>
      </c>
      <c r="D81" s="80" t="s">
        <v>215</v>
      </c>
      <c r="E81" s="80" t="s">
        <v>216</v>
      </c>
      <c r="F81" s="80" t="s">
        <v>217</v>
      </c>
      <c r="G81" s="10"/>
      <c r="H81" s="10"/>
      <c r="I81" s="6"/>
      <c r="J81" s="107">
        <v>51.190000000000005</v>
      </c>
      <c r="K81" s="107">
        <v>53.980000000000004</v>
      </c>
      <c r="L81" s="107">
        <v>43.5</v>
      </c>
      <c r="M81" s="107">
        <v>41.150000000000006</v>
      </c>
      <c r="N81" s="107">
        <v>43.26</v>
      </c>
      <c r="O81" s="107">
        <v>43.17</v>
      </c>
      <c r="P81" s="107">
        <v>43.7</v>
      </c>
      <c r="Q81" s="107">
        <v>43.7</v>
      </c>
      <c r="R81" s="83">
        <v>42.59</v>
      </c>
      <c r="S81" s="83">
        <v>42.5</v>
      </c>
      <c r="T81" s="83">
        <v>43.38</v>
      </c>
      <c r="U81" s="129">
        <v>30.26</v>
      </c>
      <c r="Y81" s="6"/>
      <c r="Z81" s="123"/>
      <c r="AA81" s="123"/>
      <c r="AB81" s="123"/>
      <c r="AC81" s="123"/>
      <c r="AD81" s="123"/>
      <c r="AE81" s="123"/>
      <c r="AF81" s="123"/>
      <c r="AG81" s="123"/>
      <c r="AH81" s="123"/>
      <c r="AI81" s="123"/>
      <c r="AJ81" s="123"/>
      <c r="AK81" s="123"/>
    </row>
    <row r="82" spans="1:48" s="87" customFormat="1">
      <c r="A82" s="84"/>
      <c r="B82" s="4"/>
      <c r="C82" s="108">
        <f>'[1]Tower A'!Q13</f>
        <v>5839470.111111111</v>
      </c>
      <c r="D82" s="108">
        <f>'[1]Tower A'!Q14</f>
        <v>6446081.6868686862</v>
      </c>
      <c r="E82" s="108">
        <f>'[1]Tower A'!Q15</f>
        <v>6711958.843434344</v>
      </c>
      <c r="F82" s="108">
        <f>'[1]Tower A'!M16</f>
        <v>6061542.7272727275</v>
      </c>
      <c r="G82" s="86"/>
      <c r="H82" s="86"/>
      <c r="I82" s="4"/>
      <c r="J82" s="111">
        <f>'[1]Tower B'!M29</f>
        <v>8870869.2929292917</v>
      </c>
      <c r="K82" s="111">
        <f>'[1]Tower B'!M30</f>
        <v>9389802.0202020202</v>
      </c>
      <c r="L82" s="111">
        <f>'[1]Tower B'!M31</f>
        <v>8299777.7777777771</v>
      </c>
      <c r="M82" s="111">
        <f>'[1]Tower B'!M32</f>
        <v>7869466.666666667</v>
      </c>
      <c r="N82" s="111">
        <f>'[1]Tower B'!M33</f>
        <v>8255831.111111111</v>
      </c>
      <c r="O82" s="111">
        <f>'[1]Tower B'!M34</f>
        <v>8239351.111111111</v>
      </c>
      <c r="P82" s="152">
        <f>'[1]Tower B'!M35</f>
        <v>8336400</v>
      </c>
      <c r="Q82" s="152">
        <f>'[1]Tower B'!M36</f>
        <v>8393622.222222222</v>
      </c>
      <c r="R82" s="111">
        <f>'[1]Tower B'!M37</f>
        <v>8190368.888888889</v>
      </c>
      <c r="S82" s="111">
        <f>'[1]Tower B'!M38</f>
        <v>8173888.888888889</v>
      </c>
      <c r="T82" s="111">
        <f>'[1]Tower B'!M39</f>
        <v>8335026.666666667</v>
      </c>
      <c r="U82" s="131">
        <f>'[1]Tower B'!M40</f>
        <v>5932608.888888889</v>
      </c>
      <c r="V82" s="86"/>
      <c r="W82" s="86"/>
      <c r="X82" s="86"/>
      <c r="Y82" s="4"/>
      <c r="Z82" s="124"/>
      <c r="AA82" s="124"/>
      <c r="AB82" s="124"/>
      <c r="AC82" s="124"/>
      <c r="AD82" s="124"/>
      <c r="AE82" s="124"/>
      <c r="AF82" s="124"/>
      <c r="AG82" s="124"/>
      <c r="AH82" s="124"/>
      <c r="AI82" s="124"/>
      <c r="AJ82" s="124"/>
      <c r="AK82" s="124"/>
      <c r="AL82" s="86"/>
      <c r="AM82" s="86"/>
      <c r="AN82" s="86"/>
      <c r="AO82" s="86"/>
      <c r="AP82" s="86"/>
      <c r="AQ82" s="86"/>
      <c r="AR82" s="86"/>
      <c r="AS82" s="86"/>
      <c r="AT82" s="86"/>
      <c r="AU82" s="86"/>
      <c r="AV82" s="86"/>
    </row>
    <row r="83" spans="1:48" ht="21" thickBot="1">
      <c r="A83" s="9"/>
      <c r="B83" s="4"/>
      <c r="C83" s="11" t="str">
        <f>'[1]Tower A'!I13</f>
        <v>Sold</v>
      </c>
      <c r="D83" s="11" t="str">
        <f>'[1]Tower A'!I14</f>
        <v>Sold</v>
      </c>
      <c r="E83" s="11" t="str">
        <f>'[1]Tower A'!I15</f>
        <v>Sold</v>
      </c>
      <c r="F83" s="11" t="str">
        <f>'[1]Tower A'!I16</f>
        <v>-</v>
      </c>
      <c r="G83" s="10"/>
      <c r="H83" s="10"/>
      <c r="I83" s="4"/>
      <c r="J83" s="11" t="str">
        <f>'[1]Tower B'!I29</f>
        <v>Sold</v>
      </c>
      <c r="K83" s="11" t="str">
        <f>'[1]Tower B'!I30</f>
        <v>Sold</v>
      </c>
      <c r="L83" s="11" t="str">
        <f>'[1]Tower B'!I31</f>
        <v>-</v>
      </c>
      <c r="M83" s="11" t="str">
        <f>'[1]Tower B'!I32</f>
        <v>-</v>
      </c>
      <c r="N83" s="11" t="str">
        <f>'[1]Tower B'!I33</f>
        <v>-</v>
      </c>
      <c r="O83" s="11" t="str">
        <f>'[1]Tower B'!I34</f>
        <v>-</v>
      </c>
      <c r="P83" s="12" t="str">
        <f>'[1]Tower B'!I35</f>
        <v>-</v>
      </c>
      <c r="Q83" s="12" t="str">
        <f>'[1]Tower B'!I36</f>
        <v>-</v>
      </c>
      <c r="R83" s="11" t="str">
        <f>'[1]Tower B'!I37</f>
        <v>-</v>
      </c>
      <c r="S83" s="11" t="str">
        <f>'[1]Tower B'!I38</f>
        <v>-</v>
      </c>
      <c r="T83" s="11" t="str">
        <f>'[1]Tower B'!I39</f>
        <v>-</v>
      </c>
      <c r="U83" s="132" t="str">
        <f>'[1]Tower B'!I40</f>
        <v>-</v>
      </c>
      <c r="Y83" s="4"/>
      <c r="Z83" s="125"/>
      <c r="AA83" s="125"/>
      <c r="AB83" s="125"/>
      <c r="AC83" s="140"/>
      <c r="AD83" s="140"/>
      <c r="AE83" s="140"/>
      <c r="AF83" s="140"/>
      <c r="AG83" s="140"/>
      <c r="AH83" s="140"/>
      <c r="AI83" s="140"/>
      <c r="AJ83" s="140"/>
      <c r="AK83" s="125"/>
    </row>
    <row r="84" spans="1:48" ht="21" thickTop="1">
      <c r="A84" s="9"/>
      <c r="B84" s="4" t="s">
        <v>8</v>
      </c>
      <c r="C84" s="79" t="s">
        <v>133</v>
      </c>
      <c r="D84" s="79" t="s">
        <v>134</v>
      </c>
      <c r="E84" s="79" t="s">
        <v>135</v>
      </c>
      <c r="F84" s="79" t="s">
        <v>136</v>
      </c>
      <c r="G84" s="10"/>
      <c r="H84" s="10"/>
      <c r="I84" s="4" t="s">
        <v>8</v>
      </c>
      <c r="J84" s="83" t="s">
        <v>291</v>
      </c>
      <c r="K84" s="83" t="s">
        <v>292</v>
      </c>
      <c r="L84" s="83" t="s">
        <v>293</v>
      </c>
      <c r="M84" s="83" t="s">
        <v>294</v>
      </c>
      <c r="N84" s="83" t="s">
        <v>295</v>
      </c>
      <c r="O84" s="83" t="s">
        <v>296</v>
      </c>
      <c r="P84" s="83" t="s">
        <v>297</v>
      </c>
      <c r="Q84" s="83" t="s">
        <v>298</v>
      </c>
      <c r="R84" s="83" t="s">
        <v>299</v>
      </c>
      <c r="S84" s="83" t="s">
        <v>300</v>
      </c>
      <c r="T84" s="83" t="s">
        <v>301</v>
      </c>
      <c r="U84" s="129" t="s">
        <v>302</v>
      </c>
      <c r="Y84" s="4" t="s">
        <v>660</v>
      </c>
      <c r="Z84" s="83" t="s">
        <v>509</v>
      </c>
      <c r="AA84" s="83" t="s">
        <v>510</v>
      </c>
      <c r="AB84" s="83" t="s">
        <v>511</v>
      </c>
      <c r="AC84" s="143"/>
      <c r="AD84" s="83" t="s">
        <v>512</v>
      </c>
      <c r="AE84" s="143"/>
      <c r="AF84" s="143"/>
      <c r="AG84" s="143"/>
      <c r="AH84" s="83" t="s">
        <v>513</v>
      </c>
      <c r="AI84" s="83" t="s">
        <v>514</v>
      </c>
      <c r="AJ84" s="143"/>
      <c r="AK84" s="83" t="s">
        <v>515</v>
      </c>
    </row>
    <row r="85" spans="1:48">
      <c r="A85" s="5"/>
      <c r="B85" s="6"/>
      <c r="C85" s="79" t="s">
        <v>214</v>
      </c>
      <c r="D85" s="79" t="s">
        <v>215</v>
      </c>
      <c r="E85" s="80" t="s">
        <v>216</v>
      </c>
      <c r="F85" s="80" t="s">
        <v>217</v>
      </c>
      <c r="G85" s="10"/>
      <c r="H85" s="10"/>
      <c r="I85" s="6"/>
      <c r="J85" s="107">
        <v>51.190000000000005</v>
      </c>
      <c r="K85" s="107">
        <v>53.980000000000004</v>
      </c>
      <c r="L85" s="107">
        <v>43.5</v>
      </c>
      <c r="M85" s="107">
        <v>41.150000000000006</v>
      </c>
      <c r="N85" s="107">
        <v>43.26</v>
      </c>
      <c r="O85" s="107">
        <v>43.17</v>
      </c>
      <c r="P85" s="107">
        <v>43.7</v>
      </c>
      <c r="Q85" s="107">
        <v>43.7</v>
      </c>
      <c r="R85" s="107">
        <v>42.59</v>
      </c>
      <c r="S85" s="107">
        <v>42.5</v>
      </c>
      <c r="T85" s="107">
        <v>43.38</v>
      </c>
      <c r="U85" s="130">
        <v>30.26</v>
      </c>
      <c r="Y85" s="6"/>
      <c r="Z85" s="107">
        <v>57.830000000000005</v>
      </c>
      <c r="AA85" s="107">
        <v>55.46</v>
      </c>
      <c r="AB85" s="107">
        <v>94.14</v>
      </c>
      <c r="AC85" s="123"/>
      <c r="AD85" s="107">
        <v>94.26</v>
      </c>
      <c r="AE85" s="123"/>
      <c r="AF85" s="123"/>
      <c r="AG85" s="123"/>
      <c r="AH85" s="107">
        <v>46.04</v>
      </c>
      <c r="AI85" s="107">
        <v>93.9</v>
      </c>
      <c r="AJ85" s="123"/>
      <c r="AK85" s="107">
        <v>30.26</v>
      </c>
    </row>
    <row r="86" spans="1:48" s="87" customFormat="1">
      <c r="A86" s="84"/>
      <c r="B86" s="4"/>
      <c r="C86" s="108">
        <f>'[1]Tower A'!Q9</f>
        <v>5719084.8989898982</v>
      </c>
      <c r="D86" s="108">
        <f>'[1]Tower A'!Q10</f>
        <v>6318065.777777778</v>
      </c>
      <c r="E86" s="108">
        <f>'[1]Tower A'!M11</f>
        <v>8190911</v>
      </c>
      <c r="F86" s="108">
        <f>'[1]Tower A'!M12</f>
        <v>5937755.4545454541</v>
      </c>
      <c r="G86" s="86"/>
      <c r="H86" s="86"/>
      <c r="I86" s="4"/>
      <c r="J86" s="111">
        <f>'[1]Tower B'!Q17</f>
        <v>8092326.2929292917</v>
      </c>
      <c r="K86" s="111">
        <f>'[1]Tower B'!Q18</f>
        <v>8500000</v>
      </c>
      <c r="L86" s="111">
        <f>'[1]Tower B'!M19</f>
        <v>8200211.111111111</v>
      </c>
      <c r="M86" s="111">
        <f>'[1]Tower B'!M20</f>
        <v>7775278.8888888909</v>
      </c>
      <c r="N86" s="111">
        <f>'[1]Tower B'!M21</f>
        <v>8156813.777777778</v>
      </c>
      <c r="O86" s="111">
        <f>'[1]Tower B'!M22</f>
        <v>8140539.777777778</v>
      </c>
      <c r="P86" s="152">
        <f>'[1]Tower B'!M23</f>
        <v>8236375.555555556</v>
      </c>
      <c r="Q86" s="152">
        <f>'[1]Tower B'!M24</f>
        <v>8293597.777777778</v>
      </c>
      <c r="R86" s="111">
        <f>'[1]Tower B'!M25</f>
        <v>8092885.1111111119</v>
      </c>
      <c r="S86" s="111">
        <f>'[1]Tower B'!M26</f>
        <v>8076611.1111111101</v>
      </c>
      <c r="T86" s="111">
        <f>'[1]Tower B'!M27</f>
        <v>8235734.666666667</v>
      </c>
      <c r="U86" s="131">
        <f>'[1]Tower B'!M28</f>
        <v>0</v>
      </c>
      <c r="V86" s="86"/>
      <c r="W86" s="86"/>
      <c r="X86" s="86"/>
      <c r="Y86" s="4"/>
      <c r="Z86" s="111">
        <f>'[1]Tower B'!M235</f>
        <v>14740020.444444446</v>
      </c>
      <c r="AA86" s="111">
        <f>'[1]Tower B'!M236</f>
        <v>14211378.666666666</v>
      </c>
      <c r="AB86" s="111">
        <f>'[1]Tower B'!M237</f>
        <v>24455296.888888888</v>
      </c>
      <c r="AC86" s="124"/>
      <c r="AD86" s="111">
        <f>'[1]Tower B'!M238</f>
        <v>24484960.888888888</v>
      </c>
      <c r="AE86" s="124"/>
      <c r="AF86" s="124"/>
      <c r="AG86" s="124"/>
      <c r="AH86" s="111">
        <f>'[1]Tower B'!M239</f>
        <v>11715532.444444444</v>
      </c>
      <c r="AI86" s="111">
        <f>'[1]Tower B'!M240</f>
        <v>24338746.666666664</v>
      </c>
      <c r="AJ86" s="124"/>
      <c r="AK86" s="111">
        <f>'[1]Tower B'!M241</f>
        <v>7814716.444444445</v>
      </c>
      <c r="AL86" s="86"/>
      <c r="AM86" s="86"/>
      <c r="AN86" s="86"/>
      <c r="AO86" s="86"/>
      <c r="AP86" s="86"/>
      <c r="AQ86" s="86"/>
      <c r="AR86" s="86"/>
      <c r="AS86" s="86"/>
      <c r="AT86" s="86"/>
      <c r="AU86" s="86"/>
      <c r="AV86" s="86"/>
    </row>
    <row r="87" spans="1:48" ht="21" thickBot="1">
      <c r="A87" s="9"/>
      <c r="B87" s="4"/>
      <c r="C87" s="11" t="str">
        <f>'[1]Tower A'!I9</f>
        <v>Sold</v>
      </c>
      <c r="D87" s="11" t="str">
        <f>'[1]Tower A'!I10</f>
        <v>Sold</v>
      </c>
      <c r="E87" s="11" t="str">
        <f>'[1]Tower A'!I11</f>
        <v>lock</v>
      </c>
      <c r="F87" s="11" t="str">
        <f>'[1]Tower A'!I12</f>
        <v>-</v>
      </c>
      <c r="G87" s="10"/>
      <c r="H87" s="10"/>
      <c r="I87" s="4"/>
      <c r="J87" s="11" t="str">
        <f>'[1]Tower B'!I17</f>
        <v>sold</v>
      </c>
      <c r="K87" s="11" t="str">
        <f>'[1]Tower B'!I18</f>
        <v>sold</v>
      </c>
      <c r="L87" s="11" t="str">
        <f>'[1]Tower B'!I19</f>
        <v>-</v>
      </c>
      <c r="M87" s="11" t="str">
        <f>'[1]Tower B'!I20</f>
        <v>-</v>
      </c>
      <c r="N87" s="11" t="str">
        <f>'[1]Tower B'!I21</f>
        <v>-</v>
      </c>
      <c r="O87" s="11" t="str">
        <f>'[1]Tower B'!I22</f>
        <v>-</v>
      </c>
      <c r="P87" s="12" t="str">
        <f>'[1]Tower B'!I23</f>
        <v>-</v>
      </c>
      <c r="Q87" s="12" t="str">
        <f>'[1]Tower B'!I24</f>
        <v>-</v>
      </c>
      <c r="R87" s="11" t="str">
        <f>'[1]Tower B'!I25</f>
        <v>-</v>
      </c>
      <c r="S87" s="11" t="str">
        <f>'[1]Tower B'!I26</f>
        <v>-</v>
      </c>
      <c r="T87" s="11" t="str">
        <f>'[1]Tower B'!I27</f>
        <v>-</v>
      </c>
      <c r="U87" s="132" t="str">
        <f>'[1]Tower B'!I28</f>
        <v>-</v>
      </c>
      <c r="Y87" s="4"/>
      <c r="Z87" s="11" t="str">
        <f>'[1]Tower B'!I235</f>
        <v>-</v>
      </c>
      <c r="AA87" s="11" t="str">
        <f>'[1]Tower B'!I236</f>
        <v>-</v>
      </c>
      <c r="AB87" s="11" t="str">
        <f>'[1]Tower B'!I237</f>
        <v>-</v>
      </c>
      <c r="AC87" s="125"/>
      <c r="AD87" s="11" t="str">
        <f>'[1]Tower B'!I238</f>
        <v>-</v>
      </c>
      <c r="AE87" s="125"/>
      <c r="AF87" s="125"/>
      <c r="AG87" s="125"/>
      <c r="AH87" s="11" t="str">
        <f>'[1]Tower B'!I239</f>
        <v>-</v>
      </c>
      <c r="AI87" s="11" t="str">
        <f>'[1]Tower B'!I240</f>
        <v>-</v>
      </c>
      <c r="AJ87" s="125"/>
      <c r="AK87" s="11" t="str">
        <f>'[1]Tower B'!I241</f>
        <v>lock</v>
      </c>
    </row>
    <row r="88" spans="1:48" ht="21" thickTop="1">
      <c r="A88" s="9"/>
      <c r="B88" s="4" t="s">
        <v>9</v>
      </c>
      <c r="C88" s="82" t="s">
        <v>129</v>
      </c>
      <c r="D88" s="79" t="s">
        <v>130</v>
      </c>
      <c r="E88" s="79" t="s">
        <v>131</v>
      </c>
      <c r="F88" s="80" t="s">
        <v>132</v>
      </c>
      <c r="G88" s="10"/>
      <c r="H88" s="10"/>
      <c r="I88" s="4" t="s">
        <v>9</v>
      </c>
      <c r="J88" s="130" t="s">
        <v>279</v>
      </c>
      <c r="K88" s="129" t="s">
        <v>280</v>
      </c>
      <c r="L88" s="83" t="s">
        <v>281</v>
      </c>
      <c r="M88" s="83" t="s">
        <v>282</v>
      </c>
      <c r="N88" s="83" t="s">
        <v>283</v>
      </c>
      <c r="O88" s="83" t="s">
        <v>284</v>
      </c>
      <c r="P88" s="83" t="s">
        <v>285</v>
      </c>
      <c r="Q88" s="83" t="s">
        <v>286</v>
      </c>
      <c r="R88" s="83" t="s">
        <v>287</v>
      </c>
      <c r="S88" s="83" t="s">
        <v>288</v>
      </c>
      <c r="T88" s="83" t="s">
        <v>289</v>
      </c>
      <c r="U88" s="129" t="s">
        <v>290</v>
      </c>
      <c r="Y88" s="4" t="s">
        <v>659</v>
      </c>
      <c r="Z88" s="83" t="s">
        <v>500</v>
      </c>
      <c r="AA88" s="83" t="s">
        <v>501</v>
      </c>
      <c r="AB88" s="83" t="s">
        <v>502</v>
      </c>
      <c r="AC88" s="122"/>
      <c r="AD88" s="83" t="s">
        <v>503</v>
      </c>
      <c r="AE88" s="122"/>
      <c r="AF88" s="83" t="s">
        <v>504</v>
      </c>
      <c r="AG88" s="83" t="s">
        <v>505</v>
      </c>
      <c r="AH88" s="83" t="s">
        <v>506</v>
      </c>
      <c r="AI88" s="83" t="s">
        <v>507</v>
      </c>
      <c r="AJ88" s="122"/>
      <c r="AK88" s="83" t="s">
        <v>508</v>
      </c>
    </row>
    <row r="89" spans="1:48">
      <c r="A89" s="9"/>
      <c r="B89" s="4"/>
      <c r="C89" s="80">
        <v>35.9</v>
      </c>
      <c r="D89" s="80">
        <v>39.76</v>
      </c>
      <c r="E89" s="80">
        <v>41.77</v>
      </c>
      <c r="F89" s="80">
        <v>34.49</v>
      </c>
      <c r="G89" s="10"/>
      <c r="H89" s="10"/>
      <c r="I89" s="4"/>
      <c r="J89" s="130">
        <v>51.190000000000005</v>
      </c>
      <c r="K89" s="130">
        <v>53.980000000000004</v>
      </c>
      <c r="L89" s="107">
        <v>43.5</v>
      </c>
      <c r="M89" s="107">
        <v>41.150000000000006</v>
      </c>
      <c r="N89" s="107">
        <v>43.26</v>
      </c>
      <c r="O89" s="107">
        <v>43.17</v>
      </c>
      <c r="P89" s="107">
        <v>43.7</v>
      </c>
      <c r="Q89" s="107">
        <v>43.7</v>
      </c>
      <c r="R89" s="107">
        <v>42.59</v>
      </c>
      <c r="S89" s="107">
        <v>42.5</v>
      </c>
      <c r="T89" s="107">
        <v>43.38</v>
      </c>
      <c r="U89" s="130">
        <v>30.26</v>
      </c>
      <c r="Y89" s="4"/>
      <c r="Z89" s="107">
        <v>57.830000000000005</v>
      </c>
      <c r="AA89" s="107">
        <v>55.46</v>
      </c>
      <c r="AB89" s="107">
        <v>94.14</v>
      </c>
      <c r="AC89" s="123"/>
      <c r="AD89" s="107">
        <v>94.26</v>
      </c>
      <c r="AE89" s="123"/>
      <c r="AF89" s="107">
        <v>84.63</v>
      </c>
      <c r="AG89" s="107">
        <v>84.63</v>
      </c>
      <c r="AH89" s="107">
        <v>46.04</v>
      </c>
      <c r="AI89" s="107">
        <v>93.9</v>
      </c>
      <c r="AJ89" s="123"/>
      <c r="AK89" s="107">
        <v>30.26</v>
      </c>
    </row>
    <row r="90" spans="1:48" s="87" customFormat="1">
      <c r="A90" s="84"/>
      <c r="B90" s="4"/>
      <c r="C90" s="108">
        <f>'[1]Tower A'!Q5</f>
        <v>5598119.444444445</v>
      </c>
      <c r="D90" s="108">
        <f>'[1]Tower A'!Q6</f>
        <v>6350523.6262626266</v>
      </c>
      <c r="E90" s="108">
        <f>'[1]Tower A'!M7</f>
        <v>8097254</v>
      </c>
      <c r="F90" s="108">
        <f>'[1]Tower A'!M8</f>
        <v>5865988.3838383844</v>
      </c>
      <c r="G90" s="86"/>
      <c r="H90" s="86"/>
      <c r="I90" s="4"/>
      <c r="J90" s="133">
        <f>'[1]Tower B'!M5</f>
        <v>9382670</v>
      </c>
      <c r="K90" s="131">
        <f>'[1]Tower B'!Q6</f>
        <v>7900000</v>
      </c>
      <c r="L90" s="111">
        <f>'[1]Tower B'!M7</f>
        <v>8100644.444444445</v>
      </c>
      <c r="M90" s="111">
        <f>'[1]Tower B'!M8</f>
        <v>7681091.1111111129</v>
      </c>
      <c r="N90" s="111">
        <f>'[1]Tower B'!M9</f>
        <v>8057796.444444444</v>
      </c>
      <c r="O90" s="111">
        <f>'[1]Tower B'!M10</f>
        <v>8041728.444444445</v>
      </c>
      <c r="P90" s="152">
        <f>'[1]Tower B'!M11</f>
        <v>8136351.111111111</v>
      </c>
      <c r="Q90" s="152">
        <f>'[1]Tower B'!M12</f>
        <v>8193573.333333333</v>
      </c>
      <c r="R90" s="111">
        <f>'[1]Tower B'!M13</f>
        <v>7995401.3333333349</v>
      </c>
      <c r="S90" s="111">
        <f>'[1]Tower B'!M14</f>
        <v>7979333.333333334</v>
      </c>
      <c r="T90" s="111">
        <f>'[1]Tower B'!M15</f>
        <v>8136442.6666666679</v>
      </c>
      <c r="U90" s="131">
        <f>'[1]Tower B'!Q16</f>
        <v>4850000</v>
      </c>
      <c r="V90" s="86"/>
      <c r="W90" s="86"/>
      <c r="X90" s="86"/>
      <c r="Y90" s="4"/>
      <c r="Z90" s="111">
        <f>'[1]Tower B'!M226</f>
        <v>15666585.555555558</v>
      </c>
      <c r="AA90" s="111">
        <f>'[1]Tower B'!M227</f>
        <v>15099971.11111111</v>
      </c>
      <c r="AB90" s="111">
        <f>'[1]Tower B'!M228</f>
        <v>22036200.8080808</v>
      </c>
      <c r="AC90" s="124"/>
      <c r="AD90" s="111">
        <f>'[1]Tower B'!M229</f>
        <v>24269210.222222224</v>
      </c>
      <c r="AE90" s="124"/>
      <c r="AF90" s="111">
        <f>'[1]Tower B'!M230</f>
        <v>22487383</v>
      </c>
      <c r="AG90" s="111">
        <f>'[1]Tower B'!M231</f>
        <v>22430161</v>
      </c>
      <c r="AH90" s="111">
        <f>'[1]Tower B'!M232</f>
        <v>12453195.555555556</v>
      </c>
      <c r="AI90" s="111">
        <f>'[1]Tower B'!M233</f>
        <v>24123820</v>
      </c>
      <c r="AJ90" s="124"/>
      <c r="AK90" s="111">
        <f>'[1]Tower B'!M234</f>
        <v>8299548.8888888881</v>
      </c>
      <c r="AL90" s="86"/>
      <c r="AM90" s="86"/>
      <c r="AN90" s="86"/>
      <c r="AO90" s="86"/>
      <c r="AP90" s="86"/>
      <c r="AQ90" s="86"/>
      <c r="AR90" s="86"/>
      <c r="AS90" s="86"/>
      <c r="AT90" s="86"/>
      <c r="AU90" s="86"/>
      <c r="AV90" s="86"/>
    </row>
    <row r="91" spans="1:48" ht="21" thickBot="1">
      <c r="A91" s="9"/>
      <c r="B91" s="4"/>
      <c r="C91" s="12" t="str">
        <f>'[1]Tower A'!I5</f>
        <v>Sold</v>
      </c>
      <c r="D91" s="12" t="str">
        <f>'[1]Tower A'!I6</f>
        <v>Sold</v>
      </c>
      <c r="E91" s="12" t="str">
        <f>'[1]Tower A'!I7</f>
        <v>lock</v>
      </c>
      <c r="F91" s="12" t="str">
        <f>'[1]Tower A'!I8</f>
        <v>-</v>
      </c>
      <c r="G91" s="10"/>
      <c r="H91" s="10"/>
      <c r="I91" s="4"/>
      <c r="J91" s="132" t="str">
        <f>'[1]Tower B'!I5</f>
        <v>-</v>
      </c>
      <c r="K91" s="132" t="str">
        <f>'[1]Tower B'!I6</f>
        <v>sold</v>
      </c>
      <c r="L91" s="11" t="str">
        <f>'[1]Tower B'!I7</f>
        <v>-</v>
      </c>
      <c r="M91" s="11" t="str">
        <f>'[1]Tower B'!I8</f>
        <v>-</v>
      </c>
      <c r="N91" s="11" t="str">
        <f>'[1]Tower B'!I9</f>
        <v>-</v>
      </c>
      <c r="O91" s="11" t="str">
        <f>'[1]Tower B'!I10</f>
        <v>-</v>
      </c>
      <c r="P91" s="12" t="str">
        <f>'[1]Tower B'!I11</f>
        <v>-</v>
      </c>
      <c r="Q91" s="12" t="str">
        <f>'[1]Tower B'!I12</f>
        <v>-</v>
      </c>
      <c r="R91" s="11" t="str">
        <f>'[1]Tower B'!I13</f>
        <v>-</v>
      </c>
      <c r="S91" s="11" t="str">
        <f>'[1]Tower B'!I14</f>
        <v>-</v>
      </c>
      <c r="T91" s="11" t="str">
        <f>'[1]Tower B'!I15</f>
        <v>-</v>
      </c>
      <c r="U91" s="132" t="str">
        <f>'[1]Tower B'!I16</f>
        <v>sold</v>
      </c>
      <c r="Y91" s="4"/>
      <c r="Z91" s="11" t="str">
        <f>'[1]Tower B'!I226</f>
        <v>-</v>
      </c>
      <c r="AA91" s="11" t="str">
        <f>'[1]Tower B'!I227</f>
        <v>-</v>
      </c>
      <c r="AB91" s="11" t="str">
        <f>'[1]Tower B'!I228</f>
        <v>Sold</v>
      </c>
      <c r="AC91" s="125"/>
      <c r="AD91" s="11" t="str">
        <f>'[1]Tower B'!I229</f>
        <v>-</v>
      </c>
      <c r="AE91" s="125"/>
      <c r="AF91" s="11" t="str">
        <f>'[1]Tower B'!I230</f>
        <v>sold</v>
      </c>
      <c r="AG91" s="11" t="str">
        <f>'[1]Tower B'!I231</f>
        <v>sold</v>
      </c>
      <c r="AH91" s="11" t="str">
        <f>'[1]Tower B'!I232</f>
        <v>-</v>
      </c>
      <c r="AI91" s="11" t="str">
        <f>'[1]Tower B'!I233</f>
        <v>-</v>
      </c>
      <c r="AJ91" s="125"/>
      <c r="AK91" s="11" t="str">
        <f>'[1]Tower B'!I234</f>
        <v>-</v>
      </c>
    </row>
    <row r="92" spans="1:48" ht="21" thickTop="1">
      <c r="A92" s="2"/>
      <c r="B92" s="3"/>
      <c r="C92" s="7"/>
      <c r="D92" s="7"/>
      <c r="E92" s="7"/>
      <c r="F92" s="7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 spans="1:48">
      <c r="A93" s="2"/>
      <c r="B93" s="3"/>
      <c r="C93" s="7"/>
      <c r="D93" s="7"/>
      <c r="E93" s="7"/>
      <c r="F93" s="7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 spans="1:48" s="10" customFormat="1" ht="24.6">
      <c r="C94" s="420" t="s">
        <v>21</v>
      </c>
      <c r="D94" s="7"/>
      <c r="E94" s="7"/>
      <c r="F94" s="7"/>
      <c r="J94" s="421" t="s">
        <v>22</v>
      </c>
    </row>
    <row r="95" spans="1:48" s="10" customFormat="1" ht="24.6">
      <c r="C95" s="422" t="s">
        <v>852</v>
      </c>
      <c r="D95" s="422">
        <v>28</v>
      </c>
      <c r="E95" s="422" t="s">
        <v>853</v>
      </c>
      <c r="F95" s="422"/>
      <c r="J95" s="422" t="s">
        <v>852</v>
      </c>
      <c r="K95" s="422">
        <f>'[1]Tower B'!I1</f>
        <v>53</v>
      </c>
      <c r="L95" s="422" t="s">
        <v>853</v>
      </c>
    </row>
    <row r="96" spans="1:48" s="10" customFormat="1" ht="24.6">
      <c r="C96" s="423" t="s">
        <v>854</v>
      </c>
      <c r="D96" s="424">
        <f>'[1]Tower A'!Q1</f>
        <v>252567042.48894271</v>
      </c>
      <c r="E96" s="425" t="s">
        <v>71</v>
      </c>
      <c r="F96" s="423"/>
      <c r="J96" s="423" t="s">
        <v>854</v>
      </c>
      <c r="K96" s="424">
        <f>'[1]Tower B'!Q1</f>
        <v>761656200.58818197</v>
      </c>
      <c r="L96" s="425" t="s">
        <v>71</v>
      </c>
    </row>
    <row r="97" spans="3:12" s="10" customFormat="1" ht="24.6">
      <c r="C97" s="426" t="s">
        <v>855</v>
      </c>
      <c r="D97" s="427">
        <f>'[1]Tower A'!E1</f>
        <v>1311.4499999999998</v>
      </c>
      <c r="E97" s="428" t="s">
        <v>856</v>
      </c>
      <c r="F97" s="423"/>
      <c r="J97" s="426" t="s">
        <v>855</v>
      </c>
      <c r="K97" s="429">
        <f>'[1]Tower B'!E1</f>
        <v>3580.74</v>
      </c>
      <c r="L97" s="428" t="s">
        <v>856</v>
      </c>
    </row>
    <row r="98" spans="3:12" s="10" customFormat="1" ht="24.6">
      <c r="C98" s="10" t="s">
        <v>857</v>
      </c>
      <c r="D98" s="430">
        <f>D96/D97</f>
        <v>192586.10125353062</v>
      </c>
      <c r="E98" s="425" t="s">
        <v>71</v>
      </c>
      <c r="J98" s="10" t="s">
        <v>857</v>
      </c>
      <c r="K98" s="430">
        <f>K96/K97</f>
        <v>212709.1608405475</v>
      </c>
      <c r="L98" s="425" t="s">
        <v>71</v>
      </c>
    </row>
    <row r="99" spans="3:12" s="10" customFormat="1"/>
    <row r="100" spans="3:12" s="10" customFormat="1">
      <c r="C100" s="431" t="s">
        <v>858</v>
      </c>
    </row>
    <row r="101" spans="3:12" s="10" customFormat="1">
      <c r="D101" s="432">
        <f>D96+K96</f>
        <v>1014223243.0771247</v>
      </c>
    </row>
    <row r="102" spans="3:12" s="10" customFormat="1"/>
  </sheetData>
  <mergeCells count="3">
    <mergeCell ref="B2:F2"/>
    <mergeCell ref="I2:U2"/>
    <mergeCell ref="Y2:AK2"/>
  </mergeCells>
  <phoneticPr fontId="79"/>
  <conditionalFormatting sqref="C6:U7 C90:U91 G89:U89 G68:U69 C66:U67 G64:U65 C62:U63 C58:U59 G57:U57 C54:U56 G53:U53 C50:U52 G49:U49 C46:U48 F45:I45 C42:U43 F41:U41 C38:U40 C34:U35 F32:U33 C30:U31 C26:U27 E24:U25 C22:U23 C18:U19 E16:U17 C14:U15 E12:U13 C10:U11 D4:I4 G60:I61 P61:Q61 C44:I44 P45:Q45 F36:I37 M37:Q37 T37 F28:I29 M29 O29:Q29 T29 E20:I21 M21 O21:Q21 T21 E8:I9 M9 O9 T9 C5:I5 M5 O5:Q5 T5 C70:U88">
    <cfRule type="containsText" dxfId="25" priority="5" operator="containsText" text="Lock">
      <formula>NOT(ISERROR(SEARCH("Lock",C4)))</formula>
    </cfRule>
    <cfRule type="containsText" dxfId="24" priority="6" operator="containsText" text="Sold">
      <formula>NOT(ISERROR(SEARCH("Sold",C4)))</formula>
    </cfRule>
  </conditionalFormatting>
  <conditionalFormatting sqref="Y4:AK16 AC88:AC89 AE88:AE89 AJ88:AJ89 Y54:AK55 AG52:AH52 Y50:AK51 AD48:AJ48 Y46:AK47 AF44:AI44 Y42:AK43 AD40:AJ40 Y38:AK39 AF36:AI36 Y34:AK35 Y30:AK31 AD28:AI28 Y66:AD67 Y70:AE71 Y74:AD75 Y80:AK83 Y62:AK63 AI66:AJ67 AE64:AH67 Y78:AE79 AH78:AJ79 AI74:AJ75 AH70:AJ71 AF68:AG71 AK64:AK79 Y86:AK87 Y90:AK91 Y88:Y89 Y84:Y85 AC85 AE85:AG85 AJ85 Y76:Y77 AC77 Y72:Y73 AC73 Y68:Y69 AC69 Y64:Y65 AC65 Y60:Y61 AC61 AE60:AH61 AK60:AK61 Y56:Y57 AK56:AK57 Y52:Y53 AC53 AE53:AH53 AK52:AK53 Y48:Y49 AC49:AJ49 Y44:Y45 AD45:AI45 Y40:Y41 AC41:AJ41 Y36:Y37 AD37:AI37 Y32:Y33 AC32:AK33 Y28:Z29 AC29:AI29 AK28:AK29 Y26:AK27 Y25:Z25 AB25:AK25 Y22:AK24 Y21:Z21 AB21:AK21 Y18:AK20 Y17:Z17 AB17:AK17 Y58:AK59 AC57:AI57 AF76:AG79 AE72:AH75">
    <cfRule type="containsText" dxfId="23" priority="3" operator="containsText" text="Lock">
      <formula>NOT(ISERROR(SEARCH("Lock",Y4)))</formula>
    </cfRule>
    <cfRule type="containsText" dxfId="22" priority="4" operator="containsText" text="Sold">
      <formula>NOT(ISERROR(SEARCH("Sold",Y4)))</formula>
    </cfRule>
  </conditionalFormatting>
  <conditionalFormatting sqref="C4:F91">
    <cfRule type="containsText" dxfId="21" priority="2" operator="containsText" text="Thai D">
      <formula>NOT(ISERROR(SEARCH("Thai D",C4)))</formula>
    </cfRule>
  </conditionalFormatting>
  <conditionalFormatting sqref="J4:AK91">
    <cfRule type="containsText" dxfId="20" priority="1" operator="containsText" text="Thai D">
      <formula>NOT(ISERROR(SEARCH("Thai D",J4)))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showGridLines="0" view="pageBreakPreview" zoomScale="60" zoomScaleNormal="85" workbookViewId="0">
      <selection activeCell="AB5" sqref="AB5"/>
    </sheetView>
  </sheetViews>
  <sheetFormatPr defaultRowHeight="20.399999999999999"/>
  <sheetData>
    <row r="1" spans="1:1">
      <c r="A1" s="727" t="s">
        <v>1045</v>
      </c>
    </row>
  </sheetData>
  <phoneticPr fontId="79"/>
  <hyperlinks>
    <hyperlink ref="A1" r:id="rId1" display="こちらに開いてください。" xr:uid="{00000000-0004-0000-0400-000000000000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pageSetUpPr fitToPage="1"/>
  </sheetPr>
  <dimension ref="A1:BF101"/>
  <sheetViews>
    <sheetView showGridLines="0" view="pageBreakPreview" zoomScale="60" zoomScaleNormal="85" workbookViewId="0">
      <pane ySplit="4" topLeftCell="A58" activePane="bottomLeft" state="frozen"/>
      <selection pane="bottomLeft" activeCell="K64" sqref="K64"/>
    </sheetView>
  </sheetViews>
  <sheetFormatPr defaultColWidth="9" defaultRowHeight="26.25" customHeight="1"/>
  <cols>
    <col min="1" max="1" width="10.6640625" style="153" customWidth="1"/>
    <col min="2" max="3" width="9.33203125" style="153" customWidth="1"/>
    <col min="4" max="8" width="11" style="153" customWidth="1"/>
    <col min="9" max="9" width="11.6640625" style="153" customWidth="1"/>
    <col min="10" max="10" width="29.6640625" style="154" customWidth="1"/>
    <col min="11" max="11" width="16.33203125" style="228" customWidth="1"/>
    <col min="12" max="12" width="16.33203125" style="153" customWidth="1"/>
    <col min="13" max="13" width="10.4140625" style="153" customWidth="1"/>
    <col min="14" max="16" width="12.33203125" style="153" customWidth="1"/>
    <col min="17" max="17" width="14.6640625" style="153" customWidth="1"/>
    <col min="18" max="18" width="8.08203125" style="153" customWidth="1"/>
    <col min="19" max="19" width="12.33203125" style="157" customWidth="1"/>
    <col min="20" max="20" width="11.08203125" style="158" customWidth="1"/>
    <col min="21" max="25" width="12.33203125" style="153" customWidth="1"/>
    <col min="26" max="26" width="12.33203125" style="228" customWidth="1"/>
    <col min="27" max="30" width="12.33203125" style="153" customWidth="1"/>
    <col min="31" max="31" width="12.33203125" style="158" customWidth="1"/>
    <col min="32" max="33" width="12.33203125" style="153" customWidth="1"/>
    <col min="34" max="34" width="19.6640625" style="153" customWidth="1"/>
    <col min="35" max="35" width="12.33203125" style="153" customWidth="1"/>
    <col min="36" max="36" width="16.9140625" style="153" customWidth="1"/>
    <col min="37" max="37" width="15.58203125" style="153" customWidth="1"/>
    <col min="38" max="38" width="17.6640625" style="153" customWidth="1"/>
    <col min="39" max="39" width="21.4140625" style="153" customWidth="1"/>
    <col min="40" max="40" width="16" style="153" customWidth="1"/>
    <col min="41" max="41" width="12" style="153" customWidth="1"/>
    <col min="42" max="42" width="25.58203125" style="153" customWidth="1"/>
    <col min="43" max="43" width="22.58203125" style="153" customWidth="1"/>
    <col min="44" max="44" width="27" style="153" customWidth="1"/>
    <col min="45" max="45" width="16" style="153" customWidth="1"/>
    <col min="46" max="47" width="22.4140625" style="153" customWidth="1"/>
    <col min="48" max="48" width="27" style="153" customWidth="1"/>
    <col min="49" max="50" width="21" style="153" customWidth="1"/>
    <col min="51" max="51" width="9" style="153"/>
    <col min="52" max="52" width="23" style="153" customWidth="1"/>
    <col min="53" max="53" width="22.58203125" style="153" customWidth="1"/>
    <col min="54" max="54" width="22.4140625" style="153" customWidth="1"/>
    <col min="55" max="16384" width="9" style="153"/>
  </cols>
  <sheetData>
    <row r="1" spans="1:58" ht="26.25" customHeight="1" thickBot="1">
      <c r="E1" s="445">
        <f>SUM(E5:E74)</f>
        <v>3207.7499999999995</v>
      </c>
      <c r="I1" s="153">
        <f>COUNTIF(I5:I74,"Sold")</f>
        <v>45</v>
      </c>
      <c r="M1" s="155">
        <f>SUM(Q5:Q74)</f>
        <v>673647077.01346624</v>
      </c>
      <c r="N1" s="153" t="s">
        <v>3</v>
      </c>
      <c r="Q1" s="156">
        <f>SUMIFS(Q5:Q74,I5:I74,"Sold")</f>
        <v>387099878.0204159</v>
      </c>
      <c r="R1" s="155">
        <f>AVERAGE(R5:R312)</f>
        <v>222362.00156581643</v>
      </c>
      <c r="S1" s="157" t="s">
        <v>26</v>
      </c>
      <c r="T1" s="158">
        <f>SUMIFS(M5:M74,I5:I74,"-")</f>
        <v>88647423.135376602</v>
      </c>
    </row>
    <row r="2" spans="1:58" s="277" customFormat="1" ht="26.25" customHeight="1">
      <c r="A2" s="754" t="s">
        <v>43</v>
      </c>
      <c r="B2" s="754" t="s">
        <v>44</v>
      </c>
      <c r="C2" s="754" t="s">
        <v>96</v>
      </c>
      <c r="D2" s="753" t="s">
        <v>203</v>
      </c>
      <c r="E2" s="753" t="s">
        <v>45</v>
      </c>
      <c r="F2" s="758" t="s">
        <v>204</v>
      </c>
      <c r="G2" s="276"/>
      <c r="H2" s="758" t="s">
        <v>213</v>
      </c>
      <c r="I2" s="757" t="s">
        <v>46</v>
      </c>
      <c r="J2" s="754" t="s">
        <v>76</v>
      </c>
      <c r="K2" s="755" t="s">
        <v>47</v>
      </c>
      <c r="L2" s="756" t="s">
        <v>88</v>
      </c>
      <c r="M2" s="756" t="s">
        <v>90</v>
      </c>
      <c r="N2" s="746" t="s">
        <v>93</v>
      </c>
      <c r="O2" s="747"/>
      <c r="P2" s="748"/>
      <c r="Q2" s="761" t="s">
        <v>91</v>
      </c>
      <c r="R2" s="778" t="s">
        <v>998</v>
      </c>
      <c r="S2" s="764" t="s">
        <v>48</v>
      </c>
      <c r="T2" s="765"/>
      <c r="U2" s="766"/>
      <c r="V2" s="766"/>
      <c r="W2" s="766"/>
      <c r="X2" s="767"/>
      <c r="Y2" s="768" t="s">
        <v>49</v>
      </c>
      <c r="Z2" s="765"/>
      <c r="AA2" s="769"/>
      <c r="AB2" s="769"/>
      <c r="AC2" s="769"/>
      <c r="AD2" s="770"/>
      <c r="AE2" s="793" t="s">
        <v>50</v>
      </c>
      <c r="AF2" s="794"/>
      <c r="AG2" s="795"/>
      <c r="AH2" s="783" t="s">
        <v>983</v>
      </c>
      <c r="AI2" s="783" t="s">
        <v>834</v>
      </c>
      <c r="AJ2" s="784" t="s">
        <v>127</v>
      </c>
      <c r="AK2" s="784" t="s">
        <v>54</v>
      </c>
      <c r="AL2" s="785" t="s">
        <v>838</v>
      </c>
      <c r="AM2" s="785" t="s">
        <v>839</v>
      </c>
      <c r="AN2" s="785" t="s">
        <v>837</v>
      </c>
      <c r="AO2" s="788" t="s">
        <v>106</v>
      </c>
      <c r="AP2" s="789"/>
      <c r="AQ2" s="789"/>
      <c r="AR2" s="790"/>
      <c r="AS2" s="788" t="s">
        <v>105</v>
      </c>
      <c r="AT2" s="789"/>
      <c r="AU2" s="789"/>
      <c r="AV2" s="790"/>
      <c r="AW2" s="780" t="s">
        <v>835</v>
      </c>
      <c r="AX2" s="780" t="s">
        <v>836</v>
      </c>
    </row>
    <row r="3" spans="1:58" s="277" customFormat="1" ht="34.5" customHeight="1">
      <c r="A3" s="754"/>
      <c r="B3" s="754"/>
      <c r="C3" s="754"/>
      <c r="D3" s="753"/>
      <c r="E3" s="753"/>
      <c r="F3" s="759"/>
      <c r="G3" s="278" t="s">
        <v>212</v>
      </c>
      <c r="H3" s="759"/>
      <c r="I3" s="757"/>
      <c r="J3" s="754"/>
      <c r="K3" s="755"/>
      <c r="L3" s="756"/>
      <c r="M3" s="756"/>
      <c r="N3" s="751" t="s">
        <v>596</v>
      </c>
      <c r="O3" s="749" t="s">
        <v>597</v>
      </c>
      <c r="P3" s="751" t="s">
        <v>595</v>
      </c>
      <c r="Q3" s="762"/>
      <c r="R3" s="778"/>
      <c r="S3" s="781" t="s">
        <v>59</v>
      </c>
      <c r="T3" s="782" t="s">
        <v>60</v>
      </c>
      <c r="U3" s="771" t="s">
        <v>87</v>
      </c>
      <c r="V3" s="772" t="s">
        <v>67</v>
      </c>
      <c r="W3" s="774" t="s">
        <v>86</v>
      </c>
      <c r="X3" s="775" t="s">
        <v>28</v>
      </c>
      <c r="Y3" s="776" t="s">
        <v>59</v>
      </c>
      <c r="Z3" s="777" t="s">
        <v>61</v>
      </c>
      <c r="AA3" s="771" t="s">
        <v>87</v>
      </c>
      <c r="AB3" s="772" t="s">
        <v>67</v>
      </c>
      <c r="AC3" s="772" t="s">
        <v>86</v>
      </c>
      <c r="AD3" s="775" t="s">
        <v>28</v>
      </c>
      <c r="AE3" s="791" t="s">
        <v>62</v>
      </c>
      <c r="AF3" s="792" t="s">
        <v>63</v>
      </c>
      <c r="AG3" s="792" t="s">
        <v>108</v>
      </c>
      <c r="AH3" s="783"/>
      <c r="AI3" s="783"/>
      <c r="AJ3" s="784"/>
      <c r="AK3" s="784"/>
      <c r="AL3" s="785"/>
      <c r="AM3" s="785"/>
      <c r="AN3" s="785"/>
      <c r="AO3" s="786" t="s">
        <v>64</v>
      </c>
      <c r="AP3" s="786" t="s">
        <v>82</v>
      </c>
      <c r="AQ3" s="786" t="s">
        <v>104</v>
      </c>
      <c r="AR3" s="786" t="s">
        <v>103</v>
      </c>
      <c r="AS3" s="786" t="s">
        <v>64</v>
      </c>
      <c r="AT3" s="786" t="s">
        <v>82</v>
      </c>
      <c r="AU3" s="786" t="s">
        <v>104</v>
      </c>
      <c r="AV3" s="786" t="s">
        <v>103</v>
      </c>
      <c r="AW3" s="780"/>
      <c r="AX3" s="780"/>
    </row>
    <row r="4" spans="1:58" s="277" customFormat="1" ht="26.25" customHeight="1">
      <c r="A4" s="754"/>
      <c r="B4" s="754"/>
      <c r="C4" s="754"/>
      <c r="D4" s="753"/>
      <c r="E4" s="753"/>
      <c r="F4" s="760"/>
      <c r="G4" s="279"/>
      <c r="H4" s="760"/>
      <c r="I4" s="757"/>
      <c r="J4" s="754"/>
      <c r="K4" s="755"/>
      <c r="L4" s="756"/>
      <c r="M4" s="756"/>
      <c r="N4" s="752"/>
      <c r="O4" s="750"/>
      <c r="P4" s="752"/>
      <c r="Q4" s="763"/>
      <c r="R4" s="779"/>
      <c r="S4" s="781"/>
      <c r="T4" s="782"/>
      <c r="U4" s="771"/>
      <c r="V4" s="773"/>
      <c r="W4" s="774"/>
      <c r="X4" s="775"/>
      <c r="Y4" s="776"/>
      <c r="Z4" s="777"/>
      <c r="AA4" s="771"/>
      <c r="AB4" s="773"/>
      <c r="AC4" s="773"/>
      <c r="AD4" s="775"/>
      <c r="AE4" s="791"/>
      <c r="AF4" s="792"/>
      <c r="AG4" s="792"/>
      <c r="AH4" s="783"/>
      <c r="AI4" s="783"/>
      <c r="AJ4" s="784"/>
      <c r="AK4" s="784"/>
      <c r="AL4" s="785"/>
      <c r="AM4" s="785"/>
      <c r="AN4" s="785"/>
      <c r="AO4" s="787"/>
      <c r="AP4" s="787"/>
      <c r="AQ4" s="787"/>
      <c r="AR4" s="787"/>
      <c r="AS4" s="787"/>
      <c r="AT4" s="787"/>
      <c r="AU4" s="787"/>
      <c r="AV4" s="787"/>
      <c r="AW4" s="780"/>
      <c r="AX4" s="780"/>
    </row>
    <row r="5" spans="1:58" s="275" customFormat="1" ht="24.75" customHeight="1">
      <c r="A5" s="280" t="s">
        <v>65</v>
      </c>
      <c r="B5" s="281" t="s">
        <v>129</v>
      </c>
      <c r="C5" s="281">
        <v>2</v>
      </c>
      <c r="D5" s="282" t="s">
        <v>199</v>
      </c>
      <c r="E5" s="282">
        <v>35.9</v>
      </c>
      <c r="F5" s="282" t="s">
        <v>205</v>
      </c>
      <c r="G5" s="282" t="s">
        <v>207</v>
      </c>
      <c r="H5" s="282" t="s">
        <v>214</v>
      </c>
      <c r="I5" s="280" t="s">
        <v>3</v>
      </c>
      <c r="J5" s="283" t="s">
        <v>687</v>
      </c>
      <c r="K5" s="284">
        <v>43533</v>
      </c>
      <c r="L5" s="285">
        <v>6145388.888888889</v>
      </c>
      <c r="M5" s="285">
        <v>6145388.888888889</v>
      </c>
      <c r="N5" s="286">
        <v>200000</v>
      </c>
      <c r="O5" s="286">
        <v>297269.44444444444</v>
      </c>
      <c r="P5" s="286">
        <v>50000</v>
      </c>
      <c r="Q5" s="321">
        <f>M5-N5-O5-P5</f>
        <v>5598119.444444445</v>
      </c>
      <c r="R5" s="628"/>
      <c r="S5" s="322">
        <v>50000</v>
      </c>
      <c r="T5" s="288">
        <v>43533</v>
      </c>
      <c r="U5" s="287"/>
      <c r="V5" s="287"/>
      <c r="W5" s="287">
        <v>50000</v>
      </c>
      <c r="X5" s="323"/>
      <c r="Y5" s="322">
        <v>200000</v>
      </c>
      <c r="Z5" s="289">
        <v>43533</v>
      </c>
      <c r="AA5" s="287"/>
      <c r="AB5" s="287"/>
      <c r="AC5" s="287">
        <v>200000</v>
      </c>
      <c r="AD5" s="323"/>
      <c r="AE5" s="334">
        <v>43646</v>
      </c>
      <c r="AF5" s="280"/>
      <c r="AG5" s="300">
        <v>43586</v>
      </c>
      <c r="AH5" s="280" t="s">
        <v>898</v>
      </c>
      <c r="AI5" s="280"/>
      <c r="AJ5" s="280" t="s">
        <v>707</v>
      </c>
      <c r="AK5" s="280" t="s">
        <v>101</v>
      </c>
      <c r="AL5" s="280" t="s">
        <v>99</v>
      </c>
      <c r="AM5" s="280"/>
      <c r="AN5" s="291"/>
      <c r="AO5" s="280"/>
      <c r="AP5" s="280"/>
      <c r="AQ5" s="280"/>
      <c r="AR5" s="280"/>
      <c r="AS5" s="280"/>
      <c r="AT5" s="280"/>
      <c r="AU5" s="280"/>
      <c r="AV5" s="280"/>
      <c r="AW5" s="280"/>
      <c r="AX5" s="280"/>
      <c r="AZ5" s="275" t="s">
        <v>54</v>
      </c>
      <c r="BA5" s="275" t="s">
        <v>617</v>
      </c>
      <c r="BB5" s="275" t="s">
        <v>624</v>
      </c>
      <c r="BF5" s="275">
        <f t="shared" ref="BF5:BF36" si="0">IF(ISNUMBER(MATCH(B5,soldoutunits,0)),0,B5)</f>
        <v>0</v>
      </c>
    </row>
    <row r="6" spans="1:58" s="275" customFormat="1" ht="24.75" customHeight="1">
      <c r="A6" s="280" t="s">
        <v>65</v>
      </c>
      <c r="B6" s="280" t="s">
        <v>130</v>
      </c>
      <c r="C6" s="280">
        <v>2</v>
      </c>
      <c r="D6" s="282" t="s">
        <v>200</v>
      </c>
      <c r="E6" s="282">
        <v>39.76</v>
      </c>
      <c r="F6" s="282" t="s">
        <v>205</v>
      </c>
      <c r="G6" s="282" t="s">
        <v>207</v>
      </c>
      <c r="H6" s="282" t="s">
        <v>215</v>
      </c>
      <c r="I6" s="280" t="s">
        <v>3</v>
      </c>
      <c r="J6" s="283" t="s">
        <v>813</v>
      </c>
      <c r="K6" s="284">
        <v>43554</v>
      </c>
      <c r="L6" s="285">
        <v>6767862.6262626266</v>
      </c>
      <c r="M6" s="285">
        <v>6767862.6262626266</v>
      </c>
      <c r="N6" s="286">
        <v>200000</v>
      </c>
      <c r="O6" s="286">
        <v>217339</v>
      </c>
      <c r="P6" s="286"/>
      <c r="Q6" s="321">
        <f t="shared" ref="Q6:Q69" si="1">M6-N6-O6-P6</f>
        <v>6350523.6262626266</v>
      </c>
      <c r="R6" s="628"/>
      <c r="S6" s="322">
        <v>50000</v>
      </c>
      <c r="T6" s="292">
        <v>43554</v>
      </c>
      <c r="U6" s="287"/>
      <c r="V6" s="287"/>
      <c r="W6" s="287">
        <v>50000</v>
      </c>
      <c r="X6" s="323"/>
      <c r="Y6" s="322">
        <v>200000</v>
      </c>
      <c r="Z6" s="293">
        <v>43554</v>
      </c>
      <c r="AA6" s="287"/>
      <c r="AB6" s="287"/>
      <c r="AC6" s="287">
        <v>200000</v>
      </c>
      <c r="AD6" s="323"/>
      <c r="AE6" s="334">
        <v>43554</v>
      </c>
      <c r="AF6" s="292">
        <v>43554</v>
      </c>
      <c r="AG6" s="300">
        <v>43586</v>
      </c>
      <c r="AH6" s="280" t="s">
        <v>814</v>
      </c>
      <c r="AI6" s="295" t="s">
        <v>815</v>
      </c>
      <c r="AJ6" s="280" t="s">
        <v>707</v>
      </c>
      <c r="AK6" s="280" t="s">
        <v>101</v>
      </c>
      <c r="AL6" s="280" t="s">
        <v>622</v>
      </c>
      <c r="AM6" s="280"/>
      <c r="AN6" s="291"/>
      <c r="AO6" s="280"/>
      <c r="AP6" s="280"/>
      <c r="AQ6" s="280"/>
      <c r="AR6" s="280"/>
      <c r="AS6" s="280"/>
      <c r="AT6" s="280"/>
      <c r="AU6" s="280"/>
      <c r="AV6" s="280"/>
      <c r="AW6" s="280"/>
      <c r="AX6" s="280"/>
      <c r="AZ6" s="275" t="s">
        <v>101</v>
      </c>
      <c r="BA6" s="275" t="s">
        <v>618</v>
      </c>
      <c r="BB6" s="275" t="s">
        <v>625</v>
      </c>
      <c r="BF6" s="275">
        <f t="shared" si="0"/>
        <v>0</v>
      </c>
    </row>
    <row r="7" spans="1:58" s="275" customFormat="1" ht="24.75" customHeight="1">
      <c r="A7" s="280" t="s">
        <v>65</v>
      </c>
      <c r="B7" s="280" t="s">
        <v>131</v>
      </c>
      <c r="C7" s="280">
        <v>2</v>
      </c>
      <c r="D7" s="282" t="s">
        <v>201</v>
      </c>
      <c r="E7" s="282">
        <v>41.77</v>
      </c>
      <c r="F7" s="282" t="s">
        <v>206</v>
      </c>
      <c r="G7" s="282" t="s">
        <v>207</v>
      </c>
      <c r="H7" s="282" t="s">
        <v>216</v>
      </c>
      <c r="I7" s="280" t="s">
        <v>709</v>
      </c>
      <c r="J7" s="283"/>
      <c r="K7" s="284"/>
      <c r="L7" s="285">
        <v>8097254</v>
      </c>
      <c r="M7" s="285">
        <v>8097254</v>
      </c>
      <c r="N7" s="286"/>
      <c r="O7" s="286"/>
      <c r="P7" s="286"/>
      <c r="Q7" s="321">
        <f t="shared" si="1"/>
        <v>8097254</v>
      </c>
      <c r="R7" s="628">
        <f>Q7/E7</f>
        <v>193853.33971750058</v>
      </c>
      <c r="S7" s="322"/>
      <c r="T7" s="296"/>
      <c r="U7" s="287"/>
      <c r="V7" s="287"/>
      <c r="W7" s="287"/>
      <c r="X7" s="323"/>
      <c r="Y7" s="322"/>
      <c r="Z7" s="289"/>
      <c r="AA7" s="287"/>
      <c r="AB7" s="287"/>
      <c r="AC7" s="287"/>
      <c r="AD7" s="323"/>
      <c r="AE7" s="335"/>
      <c r="AF7" s="280"/>
      <c r="AG7" s="290"/>
      <c r="AH7" s="280"/>
      <c r="AI7" s="280"/>
      <c r="AJ7" s="280"/>
      <c r="AK7" s="280"/>
      <c r="AL7" s="280"/>
      <c r="AM7" s="280"/>
      <c r="AN7" s="291"/>
      <c r="AO7" s="280"/>
      <c r="AP7" s="280"/>
      <c r="AQ7" s="280"/>
      <c r="AR7" s="280"/>
      <c r="AS7" s="280"/>
      <c r="AT7" s="280"/>
      <c r="AU7" s="280"/>
      <c r="AV7" s="280"/>
      <c r="AW7" s="280"/>
      <c r="AX7" s="280"/>
      <c r="AZ7" s="275" t="s">
        <v>95</v>
      </c>
      <c r="BA7" s="275" t="s">
        <v>619</v>
      </c>
      <c r="BB7" s="275" t="s">
        <v>626</v>
      </c>
      <c r="BF7" s="275" t="str">
        <f t="shared" si="0"/>
        <v>A0203</v>
      </c>
    </row>
    <row r="8" spans="1:58" s="275" customFormat="1" ht="24.75" customHeight="1">
      <c r="A8" s="280" t="s">
        <v>65</v>
      </c>
      <c r="B8" s="504" t="s">
        <v>132</v>
      </c>
      <c r="C8" s="280">
        <v>2</v>
      </c>
      <c r="D8" s="282" t="s">
        <v>202</v>
      </c>
      <c r="E8" s="282">
        <v>34.49</v>
      </c>
      <c r="F8" s="282" t="s">
        <v>205</v>
      </c>
      <c r="G8" s="282" t="s">
        <v>208</v>
      </c>
      <c r="H8" s="282" t="s">
        <v>217</v>
      </c>
      <c r="I8" s="280" t="s">
        <v>0</v>
      </c>
      <c r="J8" s="283"/>
      <c r="K8" s="284"/>
      <c r="L8" s="285">
        <f>VLOOKUP(B8,'[3]Price list A'!$C$3:$M$72,11,0)</f>
        <v>5865988.3838383844</v>
      </c>
      <c r="M8" s="285">
        <f>L8+150000</f>
        <v>6015988.3838383844</v>
      </c>
      <c r="N8" s="286"/>
      <c r="O8" s="286"/>
      <c r="P8" s="286"/>
      <c r="Q8" s="321">
        <f t="shared" si="1"/>
        <v>6015988.3838383844</v>
      </c>
      <c r="R8" s="628">
        <f>Q8/E8</f>
        <v>174427.03345428774</v>
      </c>
      <c r="S8" s="322"/>
      <c r="T8" s="296"/>
      <c r="U8" s="287"/>
      <c r="V8" s="287"/>
      <c r="W8" s="287"/>
      <c r="X8" s="323"/>
      <c r="Y8" s="322"/>
      <c r="Z8" s="289"/>
      <c r="AA8" s="287"/>
      <c r="AB8" s="287"/>
      <c r="AC8" s="287"/>
      <c r="AD8" s="323"/>
      <c r="AE8" s="335"/>
      <c r="AF8" s="280"/>
      <c r="AG8" s="290"/>
      <c r="AH8" s="280"/>
      <c r="AI8" s="280"/>
      <c r="AJ8" s="280"/>
      <c r="AK8" s="280"/>
      <c r="AL8" s="280"/>
      <c r="AM8" s="280"/>
      <c r="AN8" s="291"/>
      <c r="AO8" s="280"/>
      <c r="AP8" s="280"/>
      <c r="AQ8" s="280"/>
      <c r="AR8" s="280"/>
      <c r="AS8" s="280"/>
      <c r="AT8" s="280"/>
      <c r="AU8" s="280"/>
      <c r="AV8" s="280"/>
      <c r="AW8" s="280"/>
      <c r="AX8" s="280"/>
      <c r="AZ8" s="275" t="s">
        <v>615</v>
      </c>
      <c r="BA8" s="275" t="s">
        <v>620</v>
      </c>
      <c r="BF8" s="275" t="str">
        <f t="shared" si="0"/>
        <v>A0204</v>
      </c>
    </row>
    <row r="9" spans="1:58" s="275" customFormat="1" ht="24.75" customHeight="1">
      <c r="A9" s="280" t="s">
        <v>65</v>
      </c>
      <c r="B9" s="290" t="s">
        <v>133</v>
      </c>
      <c r="C9" s="280">
        <v>3</v>
      </c>
      <c r="D9" s="280" t="s">
        <v>199</v>
      </c>
      <c r="E9" s="280">
        <v>35.9</v>
      </c>
      <c r="F9" s="282" t="s">
        <v>205</v>
      </c>
      <c r="G9" s="280" t="s">
        <v>207</v>
      </c>
      <c r="H9" s="280" t="s">
        <v>214</v>
      </c>
      <c r="I9" s="280" t="s">
        <v>3</v>
      </c>
      <c r="J9" s="297" t="s">
        <v>648</v>
      </c>
      <c r="K9" s="298">
        <v>43526</v>
      </c>
      <c r="L9" s="285">
        <v>6220089.8989898982</v>
      </c>
      <c r="M9" s="285">
        <v>6220089.8989898982</v>
      </c>
      <c r="N9" s="286">
        <v>200000</v>
      </c>
      <c r="O9" s="286">
        <v>301005</v>
      </c>
      <c r="P9" s="286"/>
      <c r="Q9" s="321">
        <f t="shared" si="1"/>
        <v>5719084.8989898982</v>
      </c>
      <c r="R9" s="628"/>
      <c r="S9" s="324">
        <v>50000</v>
      </c>
      <c r="T9" s="292">
        <v>43526</v>
      </c>
      <c r="U9" s="299"/>
      <c r="V9" s="299"/>
      <c r="W9" s="299">
        <v>50000</v>
      </c>
      <c r="X9" s="325"/>
      <c r="Y9" s="340">
        <v>200000</v>
      </c>
      <c r="Z9" s="289">
        <v>43526</v>
      </c>
      <c r="AA9" s="299"/>
      <c r="AB9" s="299"/>
      <c r="AC9" s="299">
        <v>200000</v>
      </c>
      <c r="AD9" s="323"/>
      <c r="AE9" s="334">
        <v>43526</v>
      </c>
      <c r="AF9" s="280"/>
      <c r="AG9" s="300">
        <v>43525</v>
      </c>
      <c r="AH9" s="301" t="s">
        <v>649</v>
      </c>
      <c r="AI9" s="302"/>
      <c r="AJ9" s="280" t="s">
        <v>110</v>
      </c>
      <c r="AK9" s="280" t="s">
        <v>101</v>
      </c>
      <c r="AL9" s="280" t="s">
        <v>621</v>
      </c>
      <c r="AM9" s="280"/>
      <c r="AN9" s="291"/>
      <c r="AO9" s="280"/>
      <c r="AP9" s="280"/>
      <c r="AQ9" s="280"/>
      <c r="AR9" s="280"/>
      <c r="AS9" s="280"/>
      <c r="AT9" s="280"/>
      <c r="AU9" s="280"/>
      <c r="AV9" s="280"/>
      <c r="AW9" s="280"/>
      <c r="AX9" s="280"/>
      <c r="AZ9" s="275" t="s">
        <v>616</v>
      </c>
      <c r="BA9" s="275" t="s">
        <v>621</v>
      </c>
      <c r="BF9" s="275">
        <f t="shared" si="0"/>
        <v>0</v>
      </c>
    </row>
    <row r="10" spans="1:58" s="275" customFormat="1" ht="24.75" customHeight="1">
      <c r="A10" s="280" t="s">
        <v>65</v>
      </c>
      <c r="B10" s="280" t="s">
        <v>134</v>
      </c>
      <c r="C10" s="280">
        <v>3</v>
      </c>
      <c r="D10" s="280" t="s">
        <v>200</v>
      </c>
      <c r="E10" s="280">
        <v>39.76</v>
      </c>
      <c r="F10" s="282" t="s">
        <v>205</v>
      </c>
      <c r="G10" s="280" t="s">
        <v>207</v>
      </c>
      <c r="H10" s="280" t="s">
        <v>215</v>
      </c>
      <c r="I10" s="280" t="s">
        <v>3</v>
      </c>
      <c r="J10" s="303" t="s">
        <v>683</v>
      </c>
      <c r="K10" s="284">
        <v>43531</v>
      </c>
      <c r="L10" s="285">
        <v>6850595.555555556</v>
      </c>
      <c r="M10" s="285">
        <v>6850595.555555556</v>
      </c>
      <c r="N10" s="286">
        <v>200000</v>
      </c>
      <c r="O10" s="286">
        <f>(L10-N10)*5%</f>
        <v>332529.77777777781</v>
      </c>
      <c r="P10" s="286"/>
      <c r="Q10" s="321">
        <f t="shared" si="1"/>
        <v>6318065.777777778</v>
      </c>
      <c r="R10" s="628"/>
      <c r="S10" s="326">
        <v>50000</v>
      </c>
      <c r="T10" s="288">
        <v>43531</v>
      </c>
      <c r="U10" s="287">
        <v>50000</v>
      </c>
      <c r="V10" s="287"/>
      <c r="W10" s="287"/>
      <c r="X10" s="323"/>
      <c r="Y10" s="322">
        <v>200000</v>
      </c>
      <c r="Z10" s="289">
        <v>43531</v>
      </c>
      <c r="AA10" s="287">
        <v>200000</v>
      </c>
      <c r="AB10" s="287"/>
      <c r="AC10" s="287"/>
      <c r="AD10" s="323"/>
      <c r="AE10" s="334">
        <v>43542</v>
      </c>
      <c r="AF10" s="304">
        <v>43542</v>
      </c>
      <c r="AG10" s="300">
        <v>43525</v>
      </c>
      <c r="AH10" s="280" t="s">
        <v>747</v>
      </c>
      <c r="AI10" s="280" t="s">
        <v>748</v>
      </c>
      <c r="AJ10" s="280" t="s">
        <v>110</v>
      </c>
      <c r="AK10" s="280" t="s">
        <v>616</v>
      </c>
      <c r="AL10" s="280" t="s">
        <v>622</v>
      </c>
      <c r="AM10" s="280"/>
      <c r="AN10" s="291"/>
      <c r="AO10" s="280"/>
      <c r="AP10" s="280"/>
      <c r="AQ10" s="280"/>
      <c r="AR10" s="280"/>
      <c r="AS10" s="280"/>
      <c r="AT10" s="280"/>
      <c r="AU10" s="280"/>
      <c r="AV10" s="280"/>
      <c r="AW10" s="280"/>
      <c r="AX10" s="302"/>
      <c r="AZ10" s="275" t="s">
        <v>102</v>
      </c>
      <c r="BA10" s="275" t="s">
        <v>622</v>
      </c>
      <c r="BF10" s="275">
        <f t="shared" si="0"/>
        <v>0</v>
      </c>
    </row>
    <row r="11" spans="1:58" s="275" customFormat="1" ht="24.75" customHeight="1">
      <c r="A11" s="280" t="s">
        <v>65</v>
      </c>
      <c r="B11" s="280" t="s">
        <v>135</v>
      </c>
      <c r="C11" s="280">
        <v>3</v>
      </c>
      <c r="D11" s="282" t="s">
        <v>201</v>
      </c>
      <c r="E11" s="282">
        <v>41.77</v>
      </c>
      <c r="F11" s="282" t="s">
        <v>206</v>
      </c>
      <c r="G11" s="282" t="s">
        <v>207</v>
      </c>
      <c r="H11" s="282" t="s">
        <v>216</v>
      </c>
      <c r="I11" s="280" t="s">
        <v>709</v>
      </c>
      <c r="J11" s="283" t="s">
        <v>847</v>
      </c>
      <c r="K11" s="284"/>
      <c r="L11" s="285">
        <f>VLOOKUP(B11,'[3]Price list A'!$C$3:$M$72,11,0)</f>
        <v>7178915.8585858587</v>
      </c>
      <c r="M11" s="285">
        <v>8190911</v>
      </c>
      <c r="N11" s="286"/>
      <c r="O11" s="286"/>
      <c r="P11" s="286">
        <v>100000</v>
      </c>
      <c r="Q11" s="321">
        <f t="shared" si="1"/>
        <v>8090911</v>
      </c>
      <c r="R11" s="628">
        <f t="shared" ref="R11:R12" si="2">Q11/E11</f>
        <v>193701.48431888915</v>
      </c>
      <c r="S11" s="322"/>
      <c r="T11" s="296"/>
      <c r="U11" s="287"/>
      <c r="V11" s="287"/>
      <c r="W11" s="287"/>
      <c r="X11" s="323"/>
      <c r="Y11" s="322"/>
      <c r="Z11" s="289"/>
      <c r="AA11" s="287"/>
      <c r="AB11" s="287"/>
      <c r="AC11" s="287"/>
      <c r="AD11" s="323"/>
      <c r="AE11" s="335"/>
      <c r="AF11" s="280"/>
      <c r="AG11" s="290"/>
      <c r="AH11" s="280"/>
      <c r="AI11" s="280"/>
      <c r="AJ11" s="280"/>
      <c r="AK11" s="280"/>
      <c r="AL11" s="280"/>
      <c r="AM11" s="280"/>
      <c r="AN11" s="291"/>
      <c r="AO11" s="280"/>
      <c r="AP11" s="280"/>
      <c r="AQ11" s="280"/>
      <c r="AR11" s="280"/>
      <c r="AS11" s="280"/>
      <c r="AT11" s="280"/>
      <c r="AU11" s="280"/>
      <c r="AV11" s="280"/>
      <c r="AW11" s="302"/>
      <c r="AX11" s="302"/>
      <c r="BA11" s="275" t="s">
        <v>120</v>
      </c>
      <c r="BF11" s="275" t="str">
        <f t="shared" si="0"/>
        <v>A0303</v>
      </c>
    </row>
    <row r="12" spans="1:58" s="275" customFormat="1" ht="24.75" customHeight="1">
      <c r="A12" s="280" t="s">
        <v>65</v>
      </c>
      <c r="B12" s="505" t="s">
        <v>136</v>
      </c>
      <c r="C12" s="280">
        <v>3</v>
      </c>
      <c r="D12" s="282" t="s">
        <v>202</v>
      </c>
      <c r="E12" s="282">
        <v>34.49</v>
      </c>
      <c r="F12" s="282" t="s">
        <v>205</v>
      </c>
      <c r="G12" s="282" t="s">
        <v>208</v>
      </c>
      <c r="H12" s="282" t="s">
        <v>217</v>
      </c>
      <c r="I12" s="280" t="s">
        <v>678</v>
      </c>
      <c r="J12" s="283" t="s">
        <v>956</v>
      </c>
      <c r="K12" s="284">
        <v>43664</v>
      </c>
      <c r="L12" s="285">
        <f>VLOOKUP(B12,'[3]Price list A'!$C$3:$M$72,11,0)</f>
        <v>5937755.4545454541</v>
      </c>
      <c r="M12" s="285">
        <f>L12+150000</f>
        <v>6087755.4545454541</v>
      </c>
      <c r="N12" s="286">
        <v>200000</v>
      </c>
      <c r="O12" s="286">
        <v>146632.65</v>
      </c>
      <c r="P12" s="286">
        <v>1000000</v>
      </c>
      <c r="Q12" s="321">
        <f t="shared" si="1"/>
        <v>4741122.8045454537</v>
      </c>
      <c r="R12" s="628">
        <f t="shared" si="2"/>
        <v>137463.69395608737</v>
      </c>
      <c r="S12" s="322"/>
      <c r="T12" s="296"/>
      <c r="U12" s="287"/>
      <c r="V12" s="287"/>
      <c r="W12" s="287"/>
      <c r="X12" s="323"/>
      <c r="Y12" s="322"/>
      <c r="Z12" s="289"/>
      <c r="AA12" s="287"/>
      <c r="AB12" s="287"/>
      <c r="AC12" s="287"/>
      <c r="AD12" s="323"/>
      <c r="AE12" s="335"/>
      <c r="AF12" s="280"/>
      <c r="AG12" s="290"/>
      <c r="AH12" s="280"/>
      <c r="AI12" s="280"/>
      <c r="AJ12" s="280" t="s">
        <v>957</v>
      </c>
      <c r="AK12" s="280" t="s">
        <v>101</v>
      </c>
      <c r="AL12" s="280" t="s">
        <v>619</v>
      </c>
      <c r="AM12" s="280"/>
      <c r="AN12" s="291"/>
      <c r="AO12" s="280"/>
      <c r="AP12" s="283"/>
      <c r="AQ12" s="280"/>
      <c r="AR12" s="280"/>
      <c r="AS12" s="280"/>
      <c r="AT12" s="280"/>
      <c r="AU12" s="280"/>
      <c r="AV12" s="280"/>
      <c r="AW12" s="302"/>
      <c r="AX12" s="302"/>
      <c r="BA12" s="275" t="s">
        <v>623</v>
      </c>
      <c r="BF12" s="275">
        <f t="shared" si="0"/>
        <v>0</v>
      </c>
    </row>
    <row r="13" spans="1:58" s="275" customFormat="1" ht="24.75" customHeight="1">
      <c r="A13" s="280" t="s">
        <v>65</v>
      </c>
      <c r="B13" s="290" t="s">
        <v>137</v>
      </c>
      <c r="C13" s="280">
        <v>4</v>
      </c>
      <c r="D13" s="282" t="s">
        <v>199</v>
      </c>
      <c r="E13" s="282">
        <v>35.9</v>
      </c>
      <c r="F13" s="282" t="s">
        <v>205</v>
      </c>
      <c r="G13" s="282" t="s">
        <v>207</v>
      </c>
      <c r="H13" s="282" t="s">
        <v>214</v>
      </c>
      <c r="I13" s="280" t="s">
        <v>3</v>
      </c>
      <c r="J13" s="305" t="s">
        <v>627</v>
      </c>
      <c r="K13" s="284">
        <v>43526</v>
      </c>
      <c r="L13" s="285">
        <v>6346811.111111111</v>
      </c>
      <c r="M13" s="285">
        <v>6346811.111111111</v>
      </c>
      <c r="N13" s="286">
        <v>200000</v>
      </c>
      <c r="O13" s="286">
        <v>307341</v>
      </c>
      <c r="P13" s="286"/>
      <c r="Q13" s="321">
        <f t="shared" si="1"/>
        <v>5839470.111111111</v>
      </c>
      <c r="R13" s="628"/>
      <c r="S13" s="326">
        <v>50000</v>
      </c>
      <c r="T13" s="288">
        <v>43526</v>
      </c>
      <c r="U13" s="287"/>
      <c r="V13" s="287"/>
      <c r="W13" s="287">
        <v>50000</v>
      </c>
      <c r="X13" s="323"/>
      <c r="Y13" s="322">
        <v>200000</v>
      </c>
      <c r="Z13" s="289">
        <v>43526</v>
      </c>
      <c r="AA13" s="287"/>
      <c r="AB13" s="287"/>
      <c r="AC13" s="287">
        <v>200000</v>
      </c>
      <c r="AD13" s="323"/>
      <c r="AE13" s="336">
        <v>43542</v>
      </c>
      <c r="AF13" s="280"/>
      <c r="AG13" s="300">
        <v>43525</v>
      </c>
      <c r="AH13" s="280" t="s">
        <v>628</v>
      </c>
      <c r="AI13" s="280"/>
      <c r="AJ13" s="280" t="s">
        <v>629</v>
      </c>
      <c r="AK13" s="280" t="s">
        <v>101</v>
      </c>
      <c r="AL13" s="280" t="s">
        <v>618</v>
      </c>
      <c r="AM13" s="280"/>
      <c r="AN13" s="291"/>
      <c r="AO13" s="280"/>
      <c r="AP13" s="280"/>
      <c r="AQ13" s="280"/>
      <c r="AR13" s="280"/>
      <c r="AS13" s="280"/>
      <c r="AT13" s="280"/>
      <c r="AU13" s="280"/>
      <c r="AV13" s="280"/>
      <c r="AW13" s="280"/>
      <c r="AX13" s="302"/>
      <c r="BA13" s="275" t="s">
        <v>99</v>
      </c>
      <c r="BF13" s="275">
        <f t="shared" si="0"/>
        <v>0</v>
      </c>
    </row>
    <row r="14" spans="1:58" s="275" customFormat="1" ht="24.75" customHeight="1">
      <c r="A14" s="280" t="s">
        <v>65</v>
      </c>
      <c r="B14" s="280" t="s">
        <v>138</v>
      </c>
      <c r="C14" s="280">
        <v>4</v>
      </c>
      <c r="D14" s="282" t="s">
        <v>200</v>
      </c>
      <c r="E14" s="282">
        <v>39.76</v>
      </c>
      <c r="F14" s="282" t="s">
        <v>205</v>
      </c>
      <c r="G14" s="282" t="s">
        <v>207</v>
      </c>
      <c r="H14" s="282" t="s">
        <v>215</v>
      </c>
      <c r="I14" s="280" t="s">
        <v>3</v>
      </c>
      <c r="J14" s="307" t="s">
        <v>782</v>
      </c>
      <c r="K14" s="284">
        <v>43552</v>
      </c>
      <c r="L14" s="285">
        <v>6985348.6868686862</v>
      </c>
      <c r="M14" s="285">
        <v>6985348.6868686862</v>
      </c>
      <c r="N14" s="286">
        <v>200000</v>
      </c>
      <c r="O14" s="286">
        <v>339267</v>
      </c>
      <c r="P14" s="286"/>
      <c r="Q14" s="321">
        <f t="shared" si="1"/>
        <v>6446081.6868686862</v>
      </c>
      <c r="R14" s="628"/>
      <c r="S14" s="322">
        <v>50000</v>
      </c>
      <c r="T14" s="288">
        <v>43552</v>
      </c>
      <c r="U14" s="327"/>
      <c r="V14" s="287"/>
      <c r="W14" s="287">
        <v>50000</v>
      </c>
      <c r="X14" s="323"/>
      <c r="Y14" s="322">
        <v>200000</v>
      </c>
      <c r="Z14" s="289">
        <v>43552</v>
      </c>
      <c r="AA14" s="287"/>
      <c r="AB14" s="287"/>
      <c r="AC14" s="287">
        <v>200000</v>
      </c>
      <c r="AD14" s="323"/>
      <c r="AE14" s="336">
        <v>43552</v>
      </c>
      <c r="AF14" s="308">
        <v>43552</v>
      </c>
      <c r="AG14" s="300">
        <v>43586</v>
      </c>
      <c r="AH14" s="280" t="s">
        <v>789</v>
      </c>
      <c r="AI14" s="295" t="s">
        <v>790</v>
      </c>
      <c r="AJ14" s="280" t="s">
        <v>783</v>
      </c>
      <c r="AK14" s="280" t="s">
        <v>616</v>
      </c>
      <c r="AL14" s="280" t="s">
        <v>622</v>
      </c>
      <c r="AM14" s="280"/>
      <c r="AN14" s="291"/>
      <c r="AO14" s="280"/>
      <c r="AP14" s="280"/>
      <c r="AQ14" s="280"/>
      <c r="AR14" s="280"/>
      <c r="AS14" s="280"/>
      <c r="AT14" s="280"/>
      <c r="AU14" s="280"/>
      <c r="AV14" s="280"/>
      <c r="AW14" s="302"/>
      <c r="AX14" s="302"/>
      <c r="BA14" s="275" t="s">
        <v>709</v>
      </c>
      <c r="BF14" s="275">
        <f t="shared" si="0"/>
        <v>0</v>
      </c>
    </row>
    <row r="15" spans="1:58" s="275" customFormat="1" ht="24.75" customHeight="1">
      <c r="A15" s="280" t="s">
        <v>65</v>
      </c>
      <c r="B15" s="280" t="s">
        <v>139</v>
      </c>
      <c r="C15" s="280">
        <v>4</v>
      </c>
      <c r="D15" s="282" t="s">
        <v>201</v>
      </c>
      <c r="E15" s="282">
        <v>41.77</v>
      </c>
      <c r="F15" s="282" t="s">
        <v>205</v>
      </c>
      <c r="G15" s="282" t="s">
        <v>207</v>
      </c>
      <c r="H15" s="282" t="s">
        <v>216</v>
      </c>
      <c r="I15" s="280" t="s">
        <v>3</v>
      </c>
      <c r="J15" s="309" t="s">
        <v>684</v>
      </c>
      <c r="K15" s="284">
        <v>43531</v>
      </c>
      <c r="L15" s="285">
        <v>7317851.4141414147</v>
      </c>
      <c r="M15" s="285">
        <v>7317851.4141414147</v>
      </c>
      <c r="N15" s="286">
        <v>200000</v>
      </c>
      <c r="O15" s="286">
        <f>(L15-N15)*5%</f>
        <v>355892.57070707076</v>
      </c>
      <c r="P15" s="286">
        <v>50000</v>
      </c>
      <c r="Q15" s="321">
        <f t="shared" si="1"/>
        <v>6711958.843434344</v>
      </c>
      <c r="R15" s="628"/>
      <c r="S15" s="326">
        <v>50000</v>
      </c>
      <c r="T15" s="288">
        <v>43531</v>
      </c>
      <c r="U15" s="287"/>
      <c r="V15" s="287"/>
      <c r="W15" s="287">
        <v>50000</v>
      </c>
      <c r="X15" s="323"/>
      <c r="Y15" s="322">
        <v>200000</v>
      </c>
      <c r="Z15" s="289">
        <v>43531</v>
      </c>
      <c r="AA15" s="287"/>
      <c r="AB15" s="287"/>
      <c r="AC15" s="287">
        <v>200000</v>
      </c>
      <c r="AD15" s="323"/>
      <c r="AE15" s="336">
        <v>43525</v>
      </c>
      <c r="AF15" s="280"/>
      <c r="AG15" s="300">
        <v>43525</v>
      </c>
      <c r="AH15" s="302" t="s">
        <v>899</v>
      </c>
      <c r="AI15" s="280"/>
      <c r="AJ15" s="280" t="s">
        <v>788</v>
      </c>
      <c r="AK15" s="280" t="s">
        <v>95</v>
      </c>
      <c r="AL15" s="280" t="s">
        <v>621</v>
      </c>
      <c r="AM15" s="280"/>
      <c r="AN15" s="291"/>
      <c r="AO15" s="280"/>
      <c r="AP15" s="280"/>
      <c r="AQ15" s="280"/>
      <c r="AR15" s="280"/>
      <c r="AS15" s="280"/>
      <c r="AT15" s="280"/>
      <c r="AU15" s="280"/>
      <c r="AV15" s="280"/>
      <c r="AW15" s="302"/>
      <c r="AX15" s="302"/>
      <c r="BF15" s="275">
        <f t="shared" si="0"/>
        <v>0</v>
      </c>
    </row>
    <row r="16" spans="1:58" s="275" customFormat="1" ht="24.75" customHeight="1">
      <c r="A16" s="280" t="s">
        <v>65</v>
      </c>
      <c r="B16" s="505" t="s">
        <v>140</v>
      </c>
      <c r="C16" s="280">
        <v>4</v>
      </c>
      <c r="D16" s="282" t="s">
        <v>202</v>
      </c>
      <c r="E16" s="282">
        <v>34.49</v>
      </c>
      <c r="F16" s="282" t="s">
        <v>205</v>
      </c>
      <c r="G16" s="282" t="s">
        <v>208</v>
      </c>
      <c r="H16" s="282" t="s">
        <v>217</v>
      </c>
      <c r="I16" s="280" t="s">
        <v>678</v>
      </c>
      <c r="J16" s="307" t="s">
        <v>965</v>
      </c>
      <c r="K16" s="284">
        <v>43664</v>
      </c>
      <c r="L16" s="285">
        <f>VLOOKUP(B16,'[3]Price list A'!$C$3:$M$72,11,0)</f>
        <v>6061542.7272727275</v>
      </c>
      <c r="M16" s="285">
        <f>L16+150000</f>
        <v>6211542.7272727275</v>
      </c>
      <c r="N16" s="286">
        <v>200000</v>
      </c>
      <c r="O16" s="286"/>
      <c r="P16" s="286">
        <v>1000000</v>
      </c>
      <c r="Q16" s="321">
        <f t="shared" si="1"/>
        <v>5011542.7272727275</v>
      </c>
      <c r="R16" s="628">
        <f>Q16/E16</f>
        <v>145304.22520361634</v>
      </c>
      <c r="S16" s="322"/>
      <c r="T16" s="296"/>
      <c r="U16" s="287"/>
      <c r="V16" s="287"/>
      <c r="W16" s="287"/>
      <c r="X16" s="323"/>
      <c r="Y16" s="322"/>
      <c r="Z16" s="289"/>
      <c r="AA16" s="287"/>
      <c r="AB16" s="287"/>
      <c r="AC16" s="287"/>
      <c r="AD16" s="323"/>
      <c r="AE16" s="335"/>
      <c r="AF16" s="280"/>
      <c r="AG16" s="290"/>
      <c r="AH16" s="302"/>
      <c r="AI16" s="280"/>
      <c r="AJ16" s="280" t="s">
        <v>957</v>
      </c>
      <c r="AK16" s="280" t="s">
        <v>101</v>
      </c>
      <c r="AL16" s="280" t="s">
        <v>618</v>
      </c>
      <c r="AM16" s="280"/>
      <c r="AN16" s="291"/>
      <c r="AO16" s="280"/>
      <c r="AP16" s="280"/>
      <c r="AQ16" s="280"/>
      <c r="AR16" s="280"/>
      <c r="AS16" s="280"/>
      <c r="AT16" s="280"/>
      <c r="AU16" s="280"/>
      <c r="AV16" s="280"/>
      <c r="AW16" s="302"/>
      <c r="AX16" s="302"/>
      <c r="BF16" s="275">
        <f t="shared" si="0"/>
        <v>0</v>
      </c>
    </row>
    <row r="17" spans="1:58" s="275" customFormat="1" ht="24.75" customHeight="1">
      <c r="A17" s="280" t="s">
        <v>65</v>
      </c>
      <c r="B17" s="290" t="s">
        <v>141</v>
      </c>
      <c r="C17" s="280">
        <v>5</v>
      </c>
      <c r="D17" s="280" t="s">
        <v>199</v>
      </c>
      <c r="E17" s="280">
        <v>35.9</v>
      </c>
      <c r="F17" s="282" t="s">
        <v>205</v>
      </c>
      <c r="G17" s="280" t="s">
        <v>207</v>
      </c>
      <c r="H17" s="280" t="s">
        <v>214</v>
      </c>
      <c r="I17" s="280" t="s">
        <v>3</v>
      </c>
      <c r="J17" s="305" t="s">
        <v>627</v>
      </c>
      <c r="K17" s="284">
        <v>43526</v>
      </c>
      <c r="L17" s="285">
        <v>6421512.1212121211</v>
      </c>
      <c r="M17" s="285">
        <v>6421512.1212121211</v>
      </c>
      <c r="N17" s="286">
        <v>200000</v>
      </c>
      <c r="O17" s="286">
        <v>311076</v>
      </c>
      <c r="P17" s="286"/>
      <c r="Q17" s="321">
        <f t="shared" si="1"/>
        <v>5910436.1212121211</v>
      </c>
      <c r="R17" s="628"/>
      <c r="S17" s="326">
        <v>50000</v>
      </c>
      <c r="T17" s="288">
        <v>43526</v>
      </c>
      <c r="U17" s="287"/>
      <c r="V17" s="287"/>
      <c r="W17" s="287">
        <v>50000</v>
      </c>
      <c r="X17" s="323"/>
      <c r="Y17" s="322">
        <v>200000</v>
      </c>
      <c r="Z17" s="289">
        <v>43542</v>
      </c>
      <c r="AA17" s="287">
        <v>200000</v>
      </c>
      <c r="AB17" s="287"/>
      <c r="AC17" s="287"/>
      <c r="AD17" s="323"/>
      <c r="AE17" s="336">
        <v>43542</v>
      </c>
      <c r="AF17" s="280"/>
      <c r="AG17" s="300">
        <v>43525</v>
      </c>
      <c r="AH17" s="280" t="s">
        <v>628</v>
      </c>
      <c r="AI17" s="280"/>
      <c r="AJ17" s="280" t="s">
        <v>629</v>
      </c>
      <c r="AK17" s="280" t="s">
        <v>101</v>
      </c>
      <c r="AL17" s="280" t="s">
        <v>618</v>
      </c>
      <c r="AM17" s="280"/>
      <c r="AN17" s="291"/>
      <c r="AO17" s="280"/>
      <c r="AP17" s="280"/>
      <c r="AQ17" s="280"/>
      <c r="AR17" s="280"/>
      <c r="AS17" s="280"/>
      <c r="AT17" s="280"/>
      <c r="AU17" s="280"/>
      <c r="AV17" s="280"/>
      <c r="AW17" s="280"/>
      <c r="AX17" s="302"/>
      <c r="BF17" s="275">
        <f t="shared" si="0"/>
        <v>0</v>
      </c>
    </row>
    <row r="18" spans="1:58" s="275" customFormat="1" ht="24.75" customHeight="1">
      <c r="A18" s="280" t="s">
        <v>65</v>
      </c>
      <c r="B18" s="290" t="s">
        <v>142</v>
      </c>
      <c r="C18" s="280">
        <v>5</v>
      </c>
      <c r="D18" s="280" t="s">
        <v>200</v>
      </c>
      <c r="E18" s="280">
        <v>39.76</v>
      </c>
      <c r="F18" s="282" t="s">
        <v>205</v>
      </c>
      <c r="G18" s="280" t="s">
        <v>207</v>
      </c>
      <c r="H18" s="280" t="s">
        <v>215</v>
      </c>
      <c r="I18" s="280" t="s">
        <v>3</v>
      </c>
      <c r="J18" s="283" t="s">
        <v>636</v>
      </c>
      <c r="K18" s="284">
        <v>43526</v>
      </c>
      <c r="L18" s="285">
        <v>7068081.6161616156</v>
      </c>
      <c r="M18" s="285">
        <v>7068081.6161616156</v>
      </c>
      <c r="N18" s="286">
        <v>200000</v>
      </c>
      <c r="O18" s="286">
        <v>343404</v>
      </c>
      <c r="P18" s="286"/>
      <c r="Q18" s="321">
        <f t="shared" si="1"/>
        <v>6524677.6161616156</v>
      </c>
      <c r="R18" s="628"/>
      <c r="S18" s="326">
        <v>50000</v>
      </c>
      <c r="T18" s="288">
        <v>43526</v>
      </c>
      <c r="U18" s="287"/>
      <c r="V18" s="287"/>
      <c r="W18" s="287">
        <v>50000</v>
      </c>
      <c r="X18" s="323"/>
      <c r="Y18" s="322">
        <v>200000</v>
      </c>
      <c r="Z18" s="289">
        <v>43526</v>
      </c>
      <c r="AA18" s="287"/>
      <c r="AB18" s="287"/>
      <c r="AC18" s="287">
        <v>200000</v>
      </c>
      <c r="AD18" s="323"/>
      <c r="AE18" s="336">
        <v>43561</v>
      </c>
      <c r="AF18" s="306">
        <v>43561</v>
      </c>
      <c r="AG18" s="300">
        <v>43586</v>
      </c>
      <c r="AH18" s="280" t="s">
        <v>637</v>
      </c>
      <c r="AI18" s="280"/>
      <c r="AJ18" s="280" t="s">
        <v>110</v>
      </c>
      <c r="AK18" s="280" t="s">
        <v>616</v>
      </c>
      <c r="AL18" s="280" t="s">
        <v>619</v>
      </c>
      <c r="AM18" s="280" t="s">
        <v>618</v>
      </c>
      <c r="AN18" s="291"/>
      <c r="AO18" s="280"/>
      <c r="AP18" s="280"/>
      <c r="AQ18" s="280"/>
      <c r="AR18" s="280"/>
      <c r="AS18" s="280"/>
      <c r="AT18" s="280"/>
      <c r="AU18" s="280"/>
      <c r="AV18" s="280"/>
      <c r="AW18" s="280"/>
      <c r="AX18" s="302"/>
      <c r="BF18" s="275">
        <f t="shared" si="0"/>
        <v>0</v>
      </c>
    </row>
    <row r="19" spans="1:58" s="275" customFormat="1" ht="24.75" customHeight="1">
      <c r="A19" s="280" t="s">
        <v>65</v>
      </c>
      <c r="B19" s="280" t="s">
        <v>143</v>
      </c>
      <c r="C19" s="280">
        <v>5</v>
      </c>
      <c r="D19" s="282" t="s">
        <v>201</v>
      </c>
      <c r="E19" s="282">
        <v>41.77</v>
      </c>
      <c r="F19" s="282" t="s">
        <v>206</v>
      </c>
      <c r="G19" s="282" t="s">
        <v>207</v>
      </c>
      <c r="H19" s="282" t="s">
        <v>216</v>
      </c>
      <c r="I19" s="280" t="s">
        <v>709</v>
      </c>
      <c r="J19" s="440"/>
      <c r="K19" s="284"/>
      <c r="L19" s="285">
        <v>8434279</v>
      </c>
      <c r="M19" s="285">
        <v>8434279</v>
      </c>
      <c r="N19" s="286"/>
      <c r="O19" s="286"/>
      <c r="P19" s="286"/>
      <c r="Q19" s="321">
        <f t="shared" si="1"/>
        <v>8434279</v>
      </c>
      <c r="R19" s="628">
        <f t="shared" ref="R19:R20" si="3">Q19/E19</f>
        <v>201921.92961455588</v>
      </c>
      <c r="S19" s="322"/>
      <c r="T19" s="296"/>
      <c r="U19" s="287"/>
      <c r="V19" s="287"/>
      <c r="W19" s="287"/>
      <c r="X19" s="323"/>
      <c r="Y19" s="322"/>
      <c r="Z19" s="289"/>
      <c r="AA19" s="287"/>
      <c r="AB19" s="287"/>
      <c r="AC19" s="287"/>
      <c r="AD19" s="323"/>
      <c r="AE19" s="335"/>
      <c r="AF19" s="280"/>
      <c r="AG19" s="290"/>
      <c r="AH19" s="302"/>
      <c r="AI19" s="302"/>
      <c r="AJ19" s="280"/>
      <c r="AK19" s="280"/>
      <c r="AL19" s="280"/>
      <c r="AM19" s="280"/>
      <c r="AN19" s="291"/>
      <c r="AO19" s="280"/>
      <c r="AP19" s="280"/>
      <c r="AQ19" s="280"/>
      <c r="AR19" s="280"/>
      <c r="AS19" s="280"/>
      <c r="AT19" s="280"/>
      <c r="AU19" s="280"/>
      <c r="AV19" s="280"/>
      <c r="AW19" s="280"/>
      <c r="AX19" s="302"/>
      <c r="BF19" s="275" t="str">
        <f t="shared" si="0"/>
        <v>A0503</v>
      </c>
    </row>
    <row r="20" spans="1:58" s="275" customFormat="1" ht="24.75" customHeight="1">
      <c r="A20" s="280" t="s">
        <v>65</v>
      </c>
      <c r="B20" s="505" t="s">
        <v>144</v>
      </c>
      <c r="C20" s="280">
        <v>5</v>
      </c>
      <c r="D20" s="282" t="s">
        <v>202</v>
      </c>
      <c r="E20" s="282">
        <v>34.49</v>
      </c>
      <c r="F20" s="282" t="s">
        <v>205</v>
      </c>
      <c r="G20" s="282" t="s">
        <v>208</v>
      </c>
      <c r="H20" s="282" t="s">
        <v>217</v>
      </c>
      <c r="I20" s="280" t="s">
        <v>678</v>
      </c>
      <c r="J20" s="307" t="s">
        <v>965</v>
      </c>
      <c r="K20" s="284">
        <v>43664</v>
      </c>
      <c r="L20" s="285">
        <f>VLOOKUP(B20,'[3]Price list A'!$C$3:$M$72,11,0)</f>
        <v>6133309.7979797982</v>
      </c>
      <c r="M20" s="285">
        <f>L20+150000</f>
        <v>6283309.7979797982</v>
      </c>
      <c r="N20" s="286">
        <v>200000</v>
      </c>
      <c r="O20" s="286"/>
      <c r="P20" s="286">
        <v>1000000</v>
      </c>
      <c r="Q20" s="321">
        <f t="shared" si="1"/>
        <v>5083309.7979797982</v>
      </c>
      <c r="R20" s="628">
        <f t="shared" si="3"/>
        <v>147385.0332844244</v>
      </c>
      <c r="S20" s="322"/>
      <c r="T20" s="296"/>
      <c r="U20" s="287"/>
      <c r="V20" s="287"/>
      <c r="W20" s="287"/>
      <c r="X20" s="323"/>
      <c r="Y20" s="322"/>
      <c r="Z20" s="289"/>
      <c r="AA20" s="287"/>
      <c r="AB20" s="287"/>
      <c r="AC20" s="287"/>
      <c r="AD20" s="323"/>
      <c r="AE20" s="335"/>
      <c r="AF20" s="280"/>
      <c r="AG20" s="290"/>
      <c r="AH20" s="280"/>
      <c r="AI20" s="280"/>
      <c r="AJ20" s="524" t="s">
        <v>957</v>
      </c>
      <c r="AK20" s="280" t="s">
        <v>101</v>
      </c>
      <c r="AL20" s="280" t="s">
        <v>618</v>
      </c>
      <c r="AM20" s="280"/>
      <c r="AN20" s="291"/>
      <c r="AO20" s="280"/>
      <c r="AP20" s="280"/>
      <c r="AQ20" s="280"/>
      <c r="AR20" s="280"/>
      <c r="AS20" s="280"/>
      <c r="AT20" s="280"/>
      <c r="AU20" s="280"/>
      <c r="AV20" s="280"/>
      <c r="AW20" s="280"/>
      <c r="AX20" s="302"/>
      <c r="BF20" s="275">
        <f t="shared" si="0"/>
        <v>0</v>
      </c>
    </row>
    <row r="21" spans="1:58" s="275" customFormat="1" ht="24.75" customHeight="1">
      <c r="A21" s="280" t="s">
        <v>65</v>
      </c>
      <c r="B21" s="280" t="s">
        <v>145</v>
      </c>
      <c r="C21" s="280">
        <v>6</v>
      </c>
      <c r="D21" s="282" t="s">
        <v>199</v>
      </c>
      <c r="E21" s="282">
        <v>35.9</v>
      </c>
      <c r="F21" s="282" t="s">
        <v>205</v>
      </c>
      <c r="G21" s="282" t="s">
        <v>207</v>
      </c>
      <c r="H21" s="282" t="s">
        <v>214</v>
      </c>
      <c r="I21" s="280" t="s">
        <v>678</v>
      </c>
      <c r="J21" s="307" t="s">
        <v>798</v>
      </c>
      <c r="K21" s="284">
        <v>43553</v>
      </c>
      <c r="L21" s="285">
        <v>7019120.2020202018</v>
      </c>
      <c r="M21" s="285">
        <v>7019120.2020202018</v>
      </c>
      <c r="N21" s="286">
        <v>200000</v>
      </c>
      <c r="O21" s="286">
        <v>376051</v>
      </c>
      <c r="P21" s="286">
        <v>185095</v>
      </c>
      <c r="Q21" s="321">
        <f t="shared" si="1"/>
        <v>6257974.2020202018</v>
      </c>
      <c r="R21" s="628"/>
      <c r="S21" s="322">
        <v>50000</v>
      </c>
      <c r="T21" s="296" t="s">
        <v>799</v>
      </c>
      <c r="U21" s="287"/>
      <c r="V21" s="287"/>
      <c r="W21" s="287">
        <v>50000</v>
      </c>
      <c r="X21" s="323"/>
      <c r="Y21" s="322">
        <v>20000</v>
      </c>
      <c r="Z21" s="289">
        <v>22754</v>
      </c>
      <c r="AA21" s="287"/>
      <c r="AB21" s="287"/>
      <c r="AC21" s="287">
        <v>200000</v>
      </c>
      <c r="AD21" s="323"/>
      <c r="AE21" s="336">
        <v>43567</v>
      </c>
      <c r="AF21" s="289">
        <v>22754</v>
      </c>
      <c r="AG21" s="300">
        <v>43586</v>
      </c>
      <c r="AH21" s="280" t="s">
        <v>900</v>
      </c>
      <c r="AI21" s="280"/>
      <c r="AJ21" s="280" t="s">
        <v>743</v>
      </c>
      <c r="AK21" s="280" t="s">
        <v>95</v>
      </c>
      <c r="AL21" s="280" t="s">
        <v>618</v>
      </c>
      <c r="AM21" s="280"/>
      <c r="AN21" s="291"/>
      <c r="AO21" s="280"/>
      <c r="AP21" s="280"/>
      <c r="AQ21" s="280"/>
      <c r="AR21" s="280"/>
      <c r="AS21" s="280"/>
      <c r="AT21" s="280"/>
      <c r="AU21" s="280"/>
      <c r="AV21" s="280"/>
      <c r="AW21" s="280"/>
      <c r="AX21" s="302"/>
      <c r="BF21" s="275">
        <f t="shared" si="0"/>
        <v>0</v>
      </c>
    </row>
    <row r="22" spans="1:58" s="275" customFormat="1" ht="24.75" customHeight="1">
      <c r="A22" s="280" t="s">
        <v>65</v>
      </c>
      <c r="B22" s="280" t="s">
        <v>146</v>
      </c>
      <c r="C22" s="280">
        <v>6</v>
      </c>
      <c r="D22" s="282" t="s">
        <v>200</v>
      </c>
      <c r="E22" s="282">
        <v>39.76</v>
      </c>
      <c r="F22" s="282" t="s">
        <v>206</v>
      </c>
      <c r="G22" s="282" t="s">
        <v>207</v>
      </c>
      <c r="H22" s="282" t="s">
        <v>215</v>
      </c>
      <c r="I22" s="280" t="s">
        <v>709</v>
      </c>
      <c r="J22" s="283" t="s">
        <v>847</v>
      </c>
      <c r="K22" s="284"/>
      <c r="L22" s="285">
        <f>VLOOKUP(B22,'[3]Price list A'!$C$3:$M$72,11,0)</f>
        <v>7729945.0505050505</v>
      </c>
      <c r="M22" s="285">
        <v>8781278</v>
      </c>
      <c r="N22" s="286"/>
      <c r="O22" s="286"/>
      <c r="P22" s="286">
        <v>100000</v>
      </c>
      <c r="Q22" s="321">
        <f t="shared" si="1"/>
        <v>8681278</v>
      </c>
      <c r="R22" s="628">
        <f>Q22/E22</f>
        <v>218342.00201207245</v>
      </c>
      <c r="S22" s="322"/>
      <c r="T22" s="296"/>
      <c r="U22" s="287"/>
      <c r="V22" s="287"/>
      <c r="W22" s="287"/>
      <c r="X22" s="323"/>
      <c r="Y22" s="322"/>
      <c r="Z22" s="289"/>
      <c r="AA22" s="287"/>
      <c r="AB22" s="287"/>
      <c r="AC22" s="287"/>
      <c r="AD22" s="323"/>
      <c r="AE22" s="335"/>
      <c r="AF22" s="280"/>
      <c r="AG22" s="290"/>
      <c r="AH22" s="280"/>
      <c r="AI22" s="280"/>
      <c r="AJ22" s="280"/>
      <c r="AK22" s="280"/>
      <c r="AL22" s="280"/>
      <c r="AM22" s="280"/>
      <c r="AN22" s="291"/>
      <c r="AO22" s="280"/>
      <c r="AP22" s="280"/>
      <c r="AQ22" s="280"/>
      <c r="AR22" s="280"/>
      <c r="AS22" s="280"/>
      <c r="AT22" s="280"/>
      <c r="AU22" s="280"/>
      <c r="AV22" s="280"/>
      <c r="AW22" s="302"/>
      <c r="AX22" s="302"/>
      <c r="BF22" s="275" t="str">
        <f t="shared" si="0"/>
        <v>A0602</v>
      </c>
    </row>
    <row r="23" spans="1:58" s="275" customFormat="1" ht="24.75" customHeight="1">
      <c r="A23" s="280" t="s">
        <v>65</v>
      </c>
      <c r="B23" s="280" t="s">
        <v>147</v>
      </c>
      <c r="C23" s="280">
        <v>6</v>
      </c>
      <c r="D23" s="282" t="s">
        <v>201</v>
      </c>
      <c r="E23" s="282">
        <v>41.77</v>
      </c>
      <c r="F23" s="282" t="s">
        <v>206</v>
      </c>
      <c r="G23" s="282" t="s">
        <v>207</v>
      </c>
      <c r="H23" s="282" t="s">
        <v>216</v>
      </c>
      <c r="I23" s="280" t="s">
        <v>3</v>
      </c>
      <c r="J23" s="283" t="s">
        <v>921</v>
      </c>
      <c r="K23" s="284">
        <v>43619</v>
      </c>
      <c r="L23" s="285">
        <f>VLOOKUP(B23,'[3]Price list A'!$C$3:$M$72,11,0)</f>
        <v>8100089.5959595973</v>
      </c>
      <c r="M23" s="285">
        <v>9183534</v>
      </c>
      <c r="N23" s="286">
        <v>100000</v>
      </c>
      <c r="O23" s="286"/>
      <c r="P23" s="286">
        <v>726683</v>
      </c>
      <c r="Q23" s="321">
        <f t="shared" si="1"/>
        <v>8356851</v>
      </c>
      <c r="R23" s="628"/>
      <c r="S23" s="322"/>
      <c r="T23" s="296"/>
      <c r="U23" s="287"/>
      <c r="V23" s="287"/>
      <c r="W23" s="287"/>
      <c r="X23" s="323"/>
      <c r="Y23" s="322"/>
      <c r="Z23" s="289"/>
      <c r="AA23" s="287"/>
      <c r="AB23" s="287"/>
      <c r="AC23" s="287"/>
      <c r="AD23" s="323"/>
      <c r="AE23" s="335">
        <v>43712</v>
      </c>
      <c r="AF23" s="280"/>
      <c r="AG23" s="546">
        <v>43738</v>
      </c>
      <c r="AH23" s="302"/>
      <c r="AI23" s="280"/>
      <c r="AJ23" s="280"/>
      <c r="AK23" s="280"/>
      <c r="AL23" s="280" t="s">
        <v>709</v>
      </c>
      <c r="AM23" s="280" t="s">
        <v>618</v>
      </c>
      <c r="AN23" s="291"/>
      <c r="AO23" s="280"/>
      <c r="AP23" s="280"/>
      <c r="AQ23" s="280"/>
      <c r="AR23" s="280"/>
      <c r="AS23" s="280"/>
      <c r="AT23" s="280"/>
      <c r="AU23" s="280"/>
      <c r="AV23" s="280"/>
      <c r="AW23" s="280"/>
      <c r="AX23" s="302"/>
      <c r="BF23" s="275">
        <f t="shared" si="0"/>
        <v>0</v>
      </c>
    </row>
    <row r="24" spans="1:58" s="275" customFormat="1" ht="24.75" customHeight="1">
      <c r="A24" s="280" t="s">
        <v>65</v>
      </c>
      <c r="B24" s="505" t="s">
        <v>148</v>
      </c>
      <c r="C24" s="280">
        <v>6</v>
      </c>
      <c r="D24" s="282" t="s">
        <v>202</v>
      </c>
      <c r="E24" s="282">
        <v>34.49</v>
      </c>
      <c r="F24" s="282" t="s">
        <v>205</v>
      </c>
      <c r="G24" s="282" t="s">
        <v>208</v>
      </c>
      <c r="H24" s="282" t="s">
        <v>217</v>
      </c>
      <c r="I24" s="280" t="s">
        <v>678</v>
      </c>
      <c r="J24" s="307" t="s">
        <v>955</v>
      </c>
      <c r="K24" s="284">
        <v>43664</v>
      </c>
      <c r="L24" s="285">
        <f>VLOOKUP(B24,'[3]Price list A'!$C$3:$M$72,11,0)</f>
        <v>6707446.3636363633</v>
      </c>
      <c r="M24" s="285">
        <f>L24+150000</f>
        <v>6857446.3636363633</v>
      </c>
      <c r="N24" s="286">
        <v>200000</v>
      </c>
      <c r="O24" s="286">
        <v>199723.38</v>
      </c>
      <c r="P24" s="286">
        <v>1000000</v>
      </c>
      <c r="Q24" s="321">
        <f t="shared" si="1"/>
        <v>5457722.9836363634</v>
      </c>
      <c r="R24" s="628">
        <f>Q24/E24</f>
        <v>158240.73597090063</v>
      </c>
      <c r="S24" s="322"/>
      <c r="T24" s="296"/>
      <c r="U24" s="287"/>
      <c r="V24" s="287"/>
      <c r="W24" s="287"/>
      <c r="X24" s="323"/>
      <c r="Y24" s="322"/>
      <c r="Z24" s="289"/>
      <c r="AA24" s="287"/>
      <c r="AB24" s="287"/>
      <c r="AC24" s="287"/>
      <c r="AD24" s="323"/>
      <c r="AE24" s="335"/>
      <c r="AF24" s="280"/>
      <c r="AG24" s="290"/>
      <c r="AH24" s="280"/>
      <c r="AI24" s="280"/>
      <c r="AJ24" s="280" t="s">
        <v>957</v>
      </c>
      <c r="AK24" s="280" t="s">
        <v>101</v>
      </c>
      <c r="AL24" s="280" t="s">
        <v>619</v>
      </c>
      <c r="AM24" s="280"/>
      <c r="AN24" s="291"/>
      <c r="AO24" s="280"/>
      <c r="AP24" s="280"/>
      <c r="AQ24" s="280"/>
      <c r="AR24" s="280"/>
      <c r="AS24" s="280"/>
      <c r="AT24" s="280"/>
      <c r="AU24" s="280"/>
      <c r="AV24" s="280"/>
      <c r="AW24" s="280"/>
      <c r="AX24" s="302"/>
      <c r="BF24" s="275">
        <f t="shared" si="0"/>
        <v>0</v>
      </c>
    </row>
    <row r="25" spans="1:58" s="275" customFormat="1" ht="24.75" customHeight="1">
      <c r="A25" s="280" t="s">
        <v>65</v>
      </c>
      <c r="B25" s="280" t="s">
        <v>149</v>
      </c>
      <c r="C25" s="280">
        <v>7</v>
      </c>
      <c r="D25" s="282" t="s">
        <v>199</v>
      </c>
      <c r="E25" s="282">
        <v>35.9</v>
      </c>
      <c r="F25" s="310" t="s">
        <v>206</v>
      </c>
      <c r="G25" s="282" t="s">
        <v>207</v>
      </c>
      <c r="H25" s="282" t="s">
        <v>214</v>
      </c>
      <c r="I25" s="280" t="s">
        <v>3</v>
      </c>
      <c r="J25" s="307" t="s">
        <v>781</v>
      </c>
      <c r="K25" s="284">
        <v>43551</v>
      </c>
      <c r="L25" s="285">
        <v>6975105</v>
      </c>
      <c r="M25" s="285">
        <v>6975105</v>
      </c>
      <c r="N25" s="286">
        <v>100000</v>
      </c>
      <c r="O25" s="286"/>
      <c r="P25" s="286">
        <v>763901</v>
      </c>
      <c r="Q25" s="321">
        <v>6875105</v>
      </c>
      <c r="R25" s="628"/>
      <c r="S25" s="322"/>
      <c r="T25" s="284">
        <v>43551</v>
      </c>
      <c r="U25" s="287"/>
      <c r="V25" s="287"/>
      <c r="W25" s="287"/>
      <c r="X25" s="323"/>
      <c r="Y25" s="322"/>
      <c r="Z25" s="289"/>
      <c r="AA25" s="287"/>
      <c r="AB25" s="287"/>
      <c r="AC25" s="287"/>
      <c r="AD25" s="323"/>
      <c r="AE25" s="335">
        <f>AG25</f>
        <v>43647</v>
      </c>
      <c r="AF25" s="280"/>
      <c r="AG25" s="300">
        <v>43647</v>
      </c>
      <c r="AH25" s="280"/>
      <c r="AI25" s="280"/>
      <c r="AJ25" s="280"/>
      <c r="AK25" s="280"/>
      <c r="AL25" s="280" t="s">
        <v>709</v>
      </c>
      <c r="AM25" s="280" t="s">
        <v>619</v>
      </c>
      <c r="AN25" s="291"/>
      <c r="AO25" s="280"/>
      <c r="AP25" s="280"/>
      <c r="AQ25" s="280"/>
      <c r="AR25" s="280"/>
      <c r="AS25" s="280"/>
      <c r="AT25" s="280"/>
      <c r="AU25" s="280"/>
      <c r="AV25" s="280"/>
      <c r="AW25" s="302"/>
      <c r="AX25" s="302"/>
      <c r="BF25" s="275">
        <f t="shared" si="0"/>
        <v>0</v>
      </c>
    </row>
    <row r="26" spans="1:58" s="275" customFormat="1" ht="24.75" customHeight="1">
      <c r="A26" s="280" t="s">
        <v>65</v>
      </c>
      <c r="B26" s="280" t="s">
        <v>150</v>
      </c>
      <c r="C26" s="280">
        <v>7</v>
      </c>
      <c r="D26" s="282" t="s">
        <v>200</v>
      </c>
      <c r="E26" s="282">
        <v>39.76</v>
      </c>
      <c r="F26" s="282" t="s">
        <v>206</v>
      </c>
      <c r="G26" s="282" t="s">
        <v>207</v>
      </c>
      <c r="H26" s="282" t="s">
        <v>215</v>
      </c>
      <c r="I26" s="280" t="s">
        <v>3</v>
      </c>
      <c r="J26" s="283" t="s">
        <v>862</v>
      </c>
      <c r="K26" s="284">
        <v>43575</v>
      </c>
      <c r="L26" s="285">
        <v>8512502.0564733297</v>
      </c>
      <c r="M26" s="285">
        <f>VLOOKUP(B26,'[4]FQ Tower A'!$D$3:$K$18,8,0)</f>
        <v>8512502.0564733297</v>
      </c>
      <c r="N26" s="286">
        <v>100000</v>
      </c>
      <c r="O26" s="286"/>
      <c r="P26" s="286"/>
      <c r="Q26" s="321">
        <f t="shared" si="1"/>
        <v>8412502.0564733297</v>
      </c>
      <c r="R26" s="628"/>
      <c r="S26" s="322"/>
      <c r="T26" s="296"/>
      <c r="U26" s="287"/>
      <c r="V26" s="287"/>
      <c r="W26" s="287"/>
      <c r="X26" s="323"/>
      <c r="Y26" s="322"/>
      <c r="Z26" s="289"/>
      <c r="AA26" s="287"/>
      <c r="AB26" s="287"/>
      <c r="AC26" s="287"/>
      <c r="AD26" s="323"/>
      <c r="AE26" s="335">
        <f t="shared" ref="AE26:AE30" si="4">AG26</f>
        <v>43647</v>
      </c>
      <c r="AF26" s="280"/>
      <c r="AG26" s="300">
        <v>43647</v>
      </c>
      <c r="AH26" s="280"/>
      <c r="AI26" s="280"/>
      <c r="AJ26" s="280"/>
      <c r="AK26" s="280"/>
      <c r="AL26" s="280" t="s">
        <v>709</v>
      </c>
      <c r="AM26" s="280" t="s">
        <v>618</v>
      </c>
      <c r="AN26" s="291"/>
      <c r="AO26" s="280"/>
      <c r="AP26" s="280"/>
      <c r="AQ26" s="280"/>
      <c r="AR26" s="280"/>
      <c r="AS26" s="280"/>
      <c r="AT26" s="280"/>
      <c r="AU26" s="280"/>
      <c r="AV26" s="280"/>
      <c r="AW26" s="302"/>
      <c r="AX26" s="302"/>
      <c r="BF26" s="275">
        <f t="shared" si="0"/>
        <v>0</v>
      </c>
    </row>
    <row r="27" spans="1:58" s="275" customFormat="1" ht="24.75" customHeight="1">
      <c r="A27" s="280" t="s">
        <v>65</v>
      </c>
      <c r="B27" s="280" t="s">
        <v>151</v>
      </c>
      <c r="C27" s="280">
        <v>7</v>
      </c>
      <c r="D27" s="282" t="s">
        <v>201</v>
      </c>
      <c r="E27" s="282">
        <v>41.77</v>
      </c>
      <c r="F27" s="282" t="s">
        <v>206</v>
      </c>
      <c r="G27" s="282" t="s">
        <v>207</v>
      </c>
      <c r="H27" s="282" t="s">
        <v>216</v>
      </c>
      <c r="I27" s="280" t="s">
        <v>3</v>
      </c>
      <c r="J27" s="440" t="s">
        <v>864</v>
      </c>
      <c r="K27" s="284">
        <v>43570</v>
      </c>
      <c r="L27" s="285">
        <v>8915281.0388982315</v>
      </c>
      <c r="M27" s="285">
        <f>VLOOKUP(B27,'[4]FQ Tower A'!$D$3:$K$18,8,0)</f>
        <v>8915281.0388982315</v>
      </c>
      <c r="N27" s="286"/>
      <c r="O27" s="286">
        <v>881528</v>
      </c>
      <c r="P27" s="286">
        <v>100000</v>
      </c>
      <c r="Q27" s="321">
        <f t="shared" si="1"/>
        <v>7933753.0388982315</v>
      </c>
      <c r="R27" s="628"/>
      <c r="S27" s="322"/>
      <c r="T27" s="296"/>
      <c r="U27" s="287"/>
      <c r="V27" s="287"/>
      <c r="W27" s="287"/>
      <c r="X27" s="323"/>
      <c r="Y27" s="322"/>
      <c r="Z27" s="289"/>
      <c r="AA27" s="287"/>
      <c r="AB27" s="287"/>
      <c r="AC27" s="287"/>
      <c r="AD27" s="323"/>
      <c r="AE27" s="335">
        <f t="shared" si="4"/>
        <v>43647</v>
      </c>
      <c r="AF27" s="280"/>
      <c r="AG27" s="300">
        <v>43647</v>
      </c>
      <c r="AH27" s="280"/>
      <c r="AI27" s="280"/>
      <c r="AJ27" s="280"/>
      <c r="AK27" s="280"/>
      <c r="AL27" s="280" t="s">
        <v>709</v>
      </c>
      <c r="AM27" s="280" t="s">
        <v>620</v>
      </c>
      <c r="AN27" s="291"/>
      <c r="AO27" s="280"/>
      <c r="AP27" s="280"/>
      <c r="AQ27" s="280"/>
      <c r="AR27" s="280"/>
      <c r="AS27" s="280"/>
      <c r="AT27" s="280"/>
      <c r="AU27" s="280"/>
      <c r="AV27" s="280"/>
      <c r="AW27" s="280"/>
      <c r="AX27" s="302"/>
      <c r="BF27" s="275">
        <f t="shared" si="0"/>
        <v>0</v>
      </c>
    </row>
    <row r="28" spans="1:58" s="315" customFormat="1" ht="24.75" customHeight="1">
      <c r="A28" s="290" t="s">
        <v>65</v>
      </c>
      <c r="B28" s="290" t="s">
        <v>152</v>
      </c>
      <c r="C28" s="290">
        <v>7</v>
      </c>
      <c r="D28" s="310" t="s">
        <v>202</v>
      </c>
      <c r="E28" s="310">
        <v>34.49</v>
      </c>
      <c r="F28" s="310" t="s">
        <v>206</v>
      </c>
      <c r="G28" s="310" t="s">
        <v>208</v>
      </c>
      <c r="H28" s="310" t="s">
        <v>217</v>
      </c>
      <c r="I28" s="280" t="s">
        <v>3</v>
      </c>
      <c r="J28" s="297" t="s">
        <v>768</v>
      </c>
      <c r="K28" s="311">
        <v>43550</v>
      </c>
      <c r="L28" s="285">
        <v>6000000</v>
      </c>
      <c r="M28" s="285">
        <v>6000000</v>
      </c>
      <c r="N28" s="286">
        <v>100000</v>
      </c>
      <c r="O28" s="286"/>
      <c r="P28" s="286">
        <v>1340575</v>
      </c>
      <c r="Q28" s="321">
        <f t="shared" si="1"/>
        <v>4559425</v>
      </c>
      <c r="R28" s="628"/>
      <c r="S28" s="328"/>
      <c r="T28" s="312"/>
      <c r="U28" s="285"/>
      <c r="V28" s="285"/>
      <c r="W28" s="285"/>
      <c r="X28" s="329"/>
      <c r="Y28" s="328"/>
      <c r="Z28" s="313"/>
      <c r="AA28" s="285"/>
      <c r="AB28" s="285"/>
      <c r="AC28" s="285"/>
      <c r="AD28" s="329"/>
      <c r="AE28" s="335">
        <f t="shared" si="4"/>
        <v>43696</v>
      </c>
      <c r="AF28" s="290"/>
      <c r="AG28" s="468">
        <v>43696</v>
      </c>
      <c r="AH28" s="302"/>
      <c r="AI28" s="290"/>
      <c r="AJ28" s="290"/>
      <c r="AK28" s="290"/>
      <c r="AL28" s="280" t="s">
        <v>709</v>
      </c>
      <c r="AM28" s="280" t="s">
        <v>620</v>
      </c>
      <c r="AN28" s="314"/>
      <c r="AO28" s="290"/>
      <c r="AP28" s="290"/>
      <c r="AQ28" s="290"/>
      <c r="AR28" s="290"/>
      <c r="AS28" s="290"/>
      <c r="AT28" s="290"/>
      <c r="AU28" s="290"/>
      <c r="AV28" s="290"/>
      <c r="AW28" s="290"/>
      <c r="AX28" s="302"/>
      <c r="AY28" s="275"/>
      <c r="BF28" s="275">
        <f t="shared" si="0"/>
        <v>0</v>
      </c>
    </row>
    <row r="29" spans="1:58" s="275" customFormat="1" ht="24.75" customHeight="1">
      <c r="A29" s="280" t="s">
        <v>65</v>
      </c>
      <c r="B29" s="280" t="s">
        <v>153</v>
      </c>
      <c r="C29" s="280">
        <v>8</v>
      </c>
      <c r="D29" s="282" t="s">
        <v>199</v>
      </c>
      <c r="E29" s="282">
        <v>35.9</v>
      </c>
      <c r="F29" s="310" t="s">
        <v>206</v>
      </c>
      <c r="G29" s="282" t="s">
        <v>207</v>
      </c>
      <c r="H29" s="282" t="s">
        <v>214</v>
      </c>
      <c r="I29" s="280" t="s">
        <v>3</v>
      </c>
      <c r="J29" s="316" t="s">
        <v>780</v>
      </c>
      <c r="K29" s="284">
        <v>43551</v>
      </c>
      <c r="L29" s="285">
        <v>7046842</v>
      </c>
      <c r="M29" s="285">
        <v>7046842</v>
      </c>
      <c r="N29" s="286">
        <v>100000</v>
      </c>
      <c r="O29" s="286"/>
      <c r="P29" s="286">
        <v>771871</v>
      </c>
      <c r="Q29" s="321">
        <v>6946842</v>
      </c>
      <c r="R29" s="628"/>
      <c r="S29" s="322"/>
      <c r="T29" s="284">
        <v>43551</v>
      </c>
      <c r="U29" s="287"/>
      <c r="V29" s="287"/>
      <c r="W29" s="287"/>
      <c r="X29" s="323">
        <v>2084053</v>
      </c>
      <c r="Y29" s="322">
        <v>2084053</v>
      </c>
      <c r="Z29" s="289"/>
      <c r="AA29" s="287"/>
      <c r="AB29" s="287"/>
      <c r="AC29" s="287"/>
      <c r="AD29" s="323"/>
      <c r="AE29" s="335">
        <f t="shared" si="4"/>
        <v>43647</v>
      </c>
      <c r="AF29" s="280"/>
      <c r="AG29" s="300">
        <v>43647</v>
      </c>
      <c r="AH29" s="302"/>
      <c r="AI29" s="280"/>
      <c r="AJ29" s="280"/>
      <c r="AK29" s="280"/>
      <c r="AL29" s="280" t="s">
        <v>709</v>
      </c>
      <c r="AM29" s="280" t="s">
        <v>620</v>
      </c>
      <c r="AN29" s="291"/>
      <c r="AO29" s="280"/>
      <c r="AP29" s="280"/>
      <c r="AQ29" s="280"/>
      <c r="AR29" s="280"/>
      <c r="AS29" s="280"/>
      <c r="AT29" s="280"/>
      <c r="AU29" s="280"/>
      <c r="AV29" s="280"/>
      <c r="AW29" s="280"/>
      <c r="AX29" s="302"/>
      <c r="BF29" s="275">
        <f t="shared" si="0"/>
        <v>0</v>
      </c>
    </row>
    <row r="30" spans="1:58" s="275" customFormat="1" ht="24.75" customHeight="1">
      <c r="A30" s="280" t="s">
        <v>65</v>
      </c>
      <c r="B30" s="280" t="s">
        <v>154</v>
      </c>
      <c r="C30" s="280">
        <v>8</v>
      </c>
      <c r="D30" s="282" t="s">
        <v>200</v>
      </c>
      <c r="E30" s="282">
        <v>39.76</v>
      </c>
      <c r="F30" s="282" t="s">
        <v>206</v>
      </c>
      <c r="G30" s="282" t="s">
        <v>207</v>
      </c>
      <c r="H30" s="282" t="s">
        <v>215</v>
      </c>
      <c r="I30" s="280" t="s">
        <v>3</v>
      </c>
      <c r="J30" s="307" t="s">
        <v>846</v>
      </c>
      <c r="K30" s="311">
        <v>43567</v>
      </c>
      <c r="L30" s="285">
        <v>8600778.9494509846</v>
      </c>
      <c r="M30" s="285">
        <v>8600000</v>
      </c>
      <c r="N30" s="286">
        <v>100000</v>
      </c>
      <c r="O30" s="286"/>
      <c r="P30" s="286">
        <v>850078</v>
      </c>
      <c r="Q30" s="321">
        <f t="shared" si="1"/>
        <v>7649922</v>
      </c>
      <c r="R30" s="628"/>
      <c r="S30" s="322"/>
      <c r="T30" s="296"/>
      <c r="U30" s="287"/>
      <c r="V30" s="287"/>
      <c r="W30" s="287"/>
      <c r="X30" s="323"/>
      <c r="Y30" s="322"/>
      <c r="Z30" s="289"/>
      <c r="AA30" s="287"/>
      <c r="AB30" s="287"/>
      <c r="AC30" s="287"/>
      <c r="AD30" s="323"/>
      <c r="AE30" s="335">
        <f t="shared" si="4"/>
        <v>43647</v>
      </c>
      <c r="AF30" s="280"/>
      <c r="AG30" s="300">
        <v>43647</v>
      </c>
      <c r="AH30" s="280"/>
      <c r="AI30" s="280"/>
      <c r="AJ30" s="280"/>
      <c r="AK30" s="280"/>
      <c r="AL30" s="280" t="s">
        <v>709</v>
      </c>
      <c r="AM30" s="280" t="s">
        <v>120</v>
      </c>
      <c r="AN30" s="291"/>
      <c r="AO30" s="280"/>
      <c r="AP30" s="280"/>
      <c r="AQ30" s="280"/>
      <c r="AR30" s="280"/>
      <c r="AS30" s="280"/>
      <c r="AT30" s="280"/>
      <c r="AU30" s="280"/>
      <c r="AV30" s="280"/>
      <c r="AW30" s="302"/>
      <c r="AX30" s="302"/>
      <c r="BF30" s="275">
        <f t="shared" si="0"/>
        <v>0</v>
      </c>
    </row>
    <row r="31" spans="1:58" s="275" customFormat="1" ht="24.75" customHeight="1">
      <c r="A31" s="280" t="s">
        <v>65</v>
      </c>
      <c r="B31" s="280" t="s">
        <v>155</v>
      </c>
      <c r="C31" s="280">
        <v>8</v>
      </c>
      <c r="D31" s="282" t="s">
        <v>201</v>
      </c>
      <c r="E31" s="282">
        <v>41.77</v>
      </c>
      <c r="F31" s="282" t="s">
        <v>206</v>
      </c>
      <c r="G31" s="282" t="s">
        <v>207</v>
      </c>
      <c r="H31" s="282" t="s">
        <v>216</v>
      </c>
      <c r="I31" s="280" t="s">
        <v>3</v>
      </c>
      <c r="J31" s="316" t="s">
        <v>923</v>
      </c>
      <c r="K31" s="311">
        <v>43612</v>
      </c>
      <c r="L31" s="285">
        <v>9008020.6218880862</v>
      </c>
      <c r="M31" s="285">
        <f>VLOOKUP(B31,'[4]FQ Tower A'!$D$3:$K$18,8,0)</f>
        <v>9008020.6218880862</v>
      </c>
      <c r="N31" s="286">
        <v>100000</v>
      </c>
      <c r="O31" s="475"/>
      <c r="P31" s="522">
        <v>985873</v>
      </c>
      <c r="Q31" s="321">
        <f>M31-N31-P31</f>
        <v>7922147.6218880862</v>
      </c>
      <c r="R31" s="628"/>
      <c r="S31" s="322"/>
      <c r="T31" s="296"/>
      <c r="U31" s="287"/>
      <c r="V31" s="287"/>
      <c r="W31" s="287"/>
      <c r="X31" s="323"/>
      <c r="Y31" s="322"/>
      <c r="Z31" s="289"/>
      <c r="AA31" s="287"/>
      <c r="AB31" s="287"/>
      <c r="AC31" s="287"/>
      <c r="AD31" s="323"/>
      <c r="AE31" s="335">
        <v>43720</v>
      </c>
      <c r="AF31" s="280"/>
      <c r="AG31" s="546">
        <v>43738</v>
      </c>
      <c r="AH31" s="302"/>
      <c r="AI31" s="317"/>
      <c r="AJ31" s="280"/>
      <c r="AK31" s="280"/>
      <c r="AL31" s="280" t="s">
        <v>709</v>
      </c>
      <c r="AM31" s="280" t="s">
        <v>620</v>
      </c>
      <c r="AN31" s="291"/>
      <c r="AO31" s="280"/>
      <c r="AP31" s="280"/>
      <c r="AQ31" s="280"/>
      <c r="AR31" s="280"/>
      <c r="AS31" s="280"/>
      <c r="AT31" s="280"/>
      <c r="AU31" s="280"/>
      <c r="AV31" s="280"/>
      <c r="AW31" s="302"/>
      <c r="AX31" s="302"/>
      <c r="BF31" s="275">
        <f t="shared" si="0"/>
        <v>0</v>
      </c>
    </row>
    <row r="32" spans="1:58" s="315" customFormat="1" ht="24.75" customHeight="1">
      <c r="A32" s="290" t="s">
        <v>65</v>
      </c>
      <c r="B32" s="290" t="s">
        <v>156</v>
      </c>
      <c r="C32" s="290">
        <v>8</v>
      </c>
      <c r="D32" s="310" t="s">
        <v>202</v>
      </c>
      <c r="E32" s="310">
        <v>34.49</v>
      </c>
      <c r="F32" s="310" t="s">
        <v>206</v>
      </c>
      <c r="G32" s="310" t="s">
        <v>208</v>
      </c>
      <c r="H32" s="310" t="s">
        <v>217</v>
      </c>
      <c r="I32" s="280" t="s">
        <v>3</v>
      </c>
      <c r="J32" s="297" t="s">
        <v>769</v>
      </c>
      <c r="K32" s="311">
        <v>43550</v>
      </c>
      <c r="L32" s="285">
        <v>6739777</v>
      </c>
      <c r="M32" s="285">
        <v>6739777</v>
      </c>
      <c r="N32" s="286">
        <v>100000</v>
      </c>
      <c r="O32" s="286"/>
      <c r="P32" s="286">
        <v>737753</v>
      </c>
      <c r="Q32" s="321">
        <f t="shared" si="1"/>
        <v>5902024</v>
      </c>
      <c r="R32" s="628"/>
      <c r="S32" s="328"/>
      <c r="T32" s="312"/>
      <c r="U32" s="285"/>
      <c r="V32" s="285"/>
      <c r="W32" s="285"/>
      <c r="X32" s="329"/>
      <c r="Y32" s="328"/>
      <c r="Z32" s="313"/>
      <c r="AA32" s="285"/>
      <c r="AB32" s="285"/>
      <c r="AC32" s="285"/>
      <c r="AD32" s="329"/>
      <c r="AE32" s="335">
        <f t="shared" ref="AE32:AE33" si="5">AG32</f>
        <v>43647</v>
      </c>
      <c r="AF32" s="290"/>
      <c r="AG32" s="300">
        <v>43647</v>
      </c>
      <c r="AH32" s="290"/>
      <c r="AI32" s="290"/>
      <c r="AJ32" s="290"/>
      <c r="AK32" s="290"/>
      <c r="AL32" s="280" t="s">
        <v>709</v>
      </c>
      <c r="AM32" s="280" t="s">
        <v>619</v>
      </c>
      <c r="AN32" s="314"/>
      <c r="AO32" s="290"/>
      <c r="AP32" s="290"/>
      <c r="AQ32" s="290"/>
      <c r="AR32" s="290"/>
      <c r="AS32" s="290"/>
      <c r="AT32" s="290"/>
      <c r="AU32" s="290"/>
      <c r="AV32" s="290"/>
      <c r="AW32" s="290"/>
      <c r="AX32" s="302"/>
      <c r="AY32" s="275"/>
      <c r="BF32" s="275">
        <f t="shared" si="0"/>
        <v>0</v>
      </c>
    </row>
    <row r="33" spans="1:58" s="315" customFormat="1" ht="24.75" customHeight="1">
      <c r="A33" s="290" t="s">
        <v>65</v>
      </c>
      <c r="B33" s="290" t="s">
        <v>157</v>
      </c>
      <c r="C33" s="290">
        <v>9</v>
      </c>
      <c r="D33" s="310" t="s">
        <v>199</v>
      </c>
      <c r="E33" s="310">
        <v>35.9</v>
      </c>
      <c r="F33" s="310" t="s">
        <v>206</v>
      </c>
      <c r="G33" s="310" t="s">
        <v>207</v>
      </c>
      <c r="H33" s="310" t="s">
        <v>214</v>
      </c>
      <c r="I33" s="280" t="s">
        <v>3</v>
      </c>
      <c r="J33" s="316" t="s">
        <v>822</v>
      </c>
      <c r="K33" s="311">
        <v>43552</v>
      </c>
      <c r="L33" s="285">
        <v>7118578</v>
      </c>
      <c r="M33" s="285">
        <v>7118578</v>
      </c>
      <c r="N33" s="286">
        <v>100000</v>
      </c>
      <c r="O33" s="286"/>
      <c r="P33" s="286">
        <v>779842</v>
      </c>
      <c r="Q33" s="321">
        <f t="shared" si="1"/>
        <v>6238736</v>
      </c>
      <c r="R33" s="628"/>
      <c r="S33" s="328"/>
      <c r="T33" s="312"/>
      <c r="U33" s="285"/>
      <c r="V33" s="285"/>
      <c r="W33" s="285"/>
      <c r="X33" s="329"/>
      <c r="Y33" s="328"/>
      <c r="Z33" s="313"/>
      <c r="AA33" s="285"/>
      <c r="AB33" s="285"/>
      <c r="AC33" s="285"/>
      <c r="AD33" s="329"/>
      <c r="AE33" s="335">
        <f t="shared" si="5"/>
        <v>43647</v>
      </c>
      <c r="AF33" s="290"/>
      <c r="AG33" s="300">
        <v>43647</v>
      </c>
      <c r="AH33" s="302"/>
      <c r="AI33" s="302"/>
      <c r="AJ33" s="290"/>
      <c r="AK33" s="290"/>
      <c r="AL33" s="290" t="s">
        <v>709</v>
      </c>
      <c r="AM33" s="290" t="s">
        <v>619</v>
      </c>
      <c r="AN33" s="314"/>
      <c r="AO33" s="290"/>
      <c r="AP33" s="290"/>
      <c r="AQ33" s="290"/>
      <c r="AR33" s="290"/>
      <c r="AS33" s="290"/>
      <c r="AT33" s="290"/>
      <c r="AU33" s="290"/>
      <c r="AV33" s="290"/>
      <c r="AW33" s="290"/>
      <c r="AX33" s="302"/>
      <c r="AY33" s="275"/>
      <c r="BF33" s="275">
        <f t="shared" si="0"/>
        <v>0</v>
      </c>
    </row>
    <row r="34" spans="1:58" s="315" customFormat="1" ht="24.75" customHeight="1">
      <c r="A34" s="290" t="s">
        <v>65</v>
      </c>
      <c r="B34" s="290" t="s">
        <v>158</v>
      </c>
      <c r="C34" s="290">
        <v>9</v>
      </c>
      <c r="D34" s="310" t="s">
        <v>200</v>
      </c>
      <c r="E34" s="310">
        <v>39.76</v>
      </c>
      <c r="F34" s="282" t="s">
        <v>206</v>
      </c>
      <c r="G34" s="310" t="s">
        <v>207</v>
      </c>
      <c r="H34" s="310" t="s">
        <v>215</v>
      </c>
      <c r="I34" s="280" t="s">
        <v>3</v>
      </c>
      <c r="J34" s="433" t="s">
        <v>879</v>
      </c>
      <c r="K34" s="284">
        <v>43575</v>
      </c>
      <c r="L34" s="285">
        <v>8689055.8424286395</v>
      </c>
      <c r="M34" s="285">
        <f>VLOOKUP(B34,'[4]FQ Tower A'!$D$3:$K$18,8,0)</f>
        <v>8689055.8424286395</v>
      </c>
      <c r="N34" s="286"/>
      <c r="O34" s="286"/>
      <c r="P34" s="286"/>
      <c r="Q34" s="321">
        <f t="shared" si="1"/>
        <v>8689055.8424286395</v>
      </c>
      <c r="R34" s="628">
        <f>Q34/E34</f>
        <v>218537.6217914648</v>
      </c>
      <c r="S34" s="328"/>
      <c r="T34" s="312"/>
      <c r="U34" s="285"/>
      <c r="V34" s="285"/>
      <c r="W34" s="285"/>
      <c r="X34" s="329"/>
      <c r="Y34" s="328"/>
      <c r="Z34" s="313"/>
      <c r="AA34" s="285"/>
      <c r="AB34" s="285"/>
      <c r="AC34" s="285"/>
      <c r="AD34" s="329"/>
      <c r="AE34" s="338"/>
      <c r="AF34" s="290"/>
      <c r="AG34" s="290"/>
      <c r="AH34" s="290"/>
      <c r="AI34" s="290"/>
      <c r="AJ34" s="290"/>
      <c r="AK34" s="290"/>
      <c r="AL34" s="280" t="s">
        <v>709</v>
      </c>
      <c r="AM34" s="290" t="s">
        <v>618</v>
      </c>
      <c r="AN34" s="314"/>
      <c r="AO34" s="290"/>
      <c r="AP34" s="290"/>
      <c r="AQ34" s="290"/>
      <c r="AR34" s="290"/>
      <c r="AS34" s="290"/>
      <c r="AT34" s="290"/>
      <c r="AU34" s="290"/>
      <c r="AV34" s="290"/>
      <c r="AW34" s="290"/>
      <c r="AX34" s="302"/>
      <c r="AY34" s="275"/>
      <c r="BF34" s="275">
        <f t="shared" si="0"/>
        <v>0</v>
      </c>
    </row>
    <row r="35" spans="1:58" s="315" customFormat="1" ht="24.75" customHeight="1">
      <c r="A35" s="290" t="s">
        <v>65</v>
      </c>
      <c r="B35" s="290" t="s">
        <v>159</v>
      </c>
      <c r="C35" s="290">
        <v>9</v>
      </c>
      <c r="D35" s="310" t="s">
        <v>201</v>
      </c>
      <c r="E35" s="310">
        <v>41.77</v>
      </c>
      <c r="F35" s="310" t="s">
        <v>206</v>
      </c>
      <c r="G35" s="310" t="s">
        <v>207</v>
      </c>
      <c r="H35" s="310" t="s">
        <v>216</v>
      </c>
      <c r="I35" s="280" t="s">
        <v>3</v>
      </c>
      <c r="J35" s="316" t="s">
        <v>823</v>
      </c>
      <c r="K35" s="311">
        <v>43553</v>
      </c>
      <c r="L35" s="285">
        <v>8200684</v>
      </c>
      <c r="M35" s="285">
        <v>8200684</v>
      </c>
      <c r="N35" s="286">
        <v>100000</v>
      </c>
      <c r="O35" s="286"/>
      <c r="P35" s="286">
        <v>900076</v>
      </c>
      <c r="Q35" s="321">
        <f t="shared" si="1"/>
        <v>7200608</v>
      </c>
      <c r="R35" s="628"/>
      <c r="S35" s="328"/>
      <c r="T35" s="312"/>
      <c r="U35" s="285"/>
      <c r="V35" s="285"/>
      <c r="W35" s="285"/>
      <c r="X35" s="329"/>
      <c r="Y35" s="328"/>
      <c r="Z35" s="313"/>
      <c r="AA35" s="285"/>
      <c r="AB35" s="285"/>
      <c r="AC35" s="285"/>
      <c r="AD35" s="329"/>
      <c r="AE35" s="335">
        <f>AG35</f>
        <v>43647</v>
      </c>
      <c r="AF35" s="290"/>
      <c r="AG35" s="300">
        <v>43647</v>
      </c>
      <c r="AH35" s="290"/>
      <c r="AI35" s="290"/>
      <c r="AJ35" s="290"/>
      <c r="AK35" s="290"/>
      <c r="AL35" s="290" t="s">
        <v>709</v>
      </c>
      <c r="AM35" s="290" t="s">
        <v>619</v>
      </c>
      <c r="AN35" s="314"/>
      <c r="AO35" s="290"/>
      <c r="AP35" s="290"/>
      <c r="AQ35" s="290"/>
      <c r="AR35" s="290"/>
      <c r="AS35" s="290"/>
      <c r="AT35" s="290"/>
      <c r="AU35" s="290"/>
      <c r="AV35" s="290"/>
      <c r="AW35" s="290"/>
      <c r="AX35" s="302"/>
      <c r="AY35" s="275"/>
      <c r="BF35" s="275">
        <f t="shared" si="0"/>
        <v>0</v>
      </c>
    </row>
    <row r="36" spans="1:58" s="275" customFormat="1" ht="24.75" customHeight="1">
      <c r="A36" s="280" t="s">
        <v>65</v>
      </c>
      <c r="B36" s="280" t="s">
        <v>160</v>
      </c>
      <c r="C36" s="280">
        <v>9</v>
      </c>
      <c r="D36" s="282" t="s">
        <v>202</v>
      </c>
      <c r="E36" s="282">
        <v>34.49</v>
      </c>
      <c r="F36" s="282" t="s">
        <v>206</v>
      </c>
      <c r="G36" s="282" t="s">
        <v>208</v>
      </c>
      <c r="H36" s="282" t="s">
        <v>217</v>
      </c>
      <c r="I36" s="280" t="s">
        <v>3</v>
      </c>
      <c r="J36" s="316" t="s">
        <v>827</v>
      </c>
      <c r="K36" s="311">
        <v>43528</v>
      </c>
      <c r="L36" s="285">
        <v>7554105.971576483</v>
      </c>
      <c r="M36" s="285">
        <f>VLOOKUP(B36,'[4]FQ Tower A'!$D$3:$K$18,8,0)</f>
        <v>7554105.971576483</v>
      </c>
      <c r="N36" s="286">
        <v>100000</v>
      </c>
      <c r="O36" s="286"/>
      <c r="P36" s="286">
        <v>745411</v>
      </c>
      <c r="Q36" s="321">
        <f t="shared" si="1"/>
        <v>6708694.971576483</v>
      </c>
      <c r="R36" s="628"/>
      <c r="S36" s="322"/>
      <c r="T36" s="296"/>
      <c r="U36" s="287"/>
      <c r="V36" s="287"/>
      <c r="W36" s="287"/>
      <c r="X36" s="323"/>
      <c r="Y36" s="322"/>
      <c r="Z36" s="289"/>
      <c r="AA36" s="287"/>
      <c r="AB36" s="287"/>
      <c r="AC36" s="287"/>
      <c r="AD36" s="323"/>
      <c r="AE36" s="534">
        <v>43663</v>
      </c>
      <c r="AF36" s="280"/>
      <c r="AG36" s="300">
        <v>43647</v>
      </c>
      <c r="AH36" s="280"/>
      <c r="AI36" s="280"/>
      <c r="AJ36" s="280"/>
      <c r="AK36" s="280"/>
      <c r="AL36" s="280" t="s">
        <v>709</v>
      </c>
      <c r="AM36" s="280" t="s">
        <v>620</v>
      </c>
      <c r="AN36" s="291"/>
      <c r="AO36" s="280"/>
      <c r="AP36" s="280"/>
      <c r="AQ36" s="280"/>
      <c r="AR36" s="280"/>
      <c r="AS36" s="280"/>
      <c r="AT36" s="280"/>
      <c r="AU36" s="280"/>
      <c r="AV36" s="280"/>
      <c r="AW36" s="280"/>
      <c r="AX36" s="302"/>
      <c r="BF36" s="275">
        <f t="shared" si="0"/>
        <v>0</v>
      </c>
    </row>
    <row r="37" spans="1:58" s="275" customFormat="1" ht="24.75" customHeight="1">
      <c r="A37" s="280" t="s">
        <v>65</v>
      </c>
      <c r="B37" s="280" t="s">
        <v>161</v>
      </c>
      <c r="C37" s="280">
        <v>10</v>
      </c>
      <c r="D37" s="282" t="s">
        <v>199</v>
      </c>
      <c r="E37" s="282">
        <v>35.9</v>
      </c>
      <c r="F37" s="282" t="s">
        <v>206</v>
      </c>
      <c r="G37" s="282" t="s">
        <v>207</v>
      </c>
      <c r="H37" s="282" t="s">
        <v>214</v>
      </c>
      <c r="I37" s="280" t="s">
        <v>3</v>
      </c>
      <c r="J37" s="283" t="s">
        <v>861</v>
      </c>
      <c r="K37" s="311">
        <v>43578</v>
      </c>
      <c r="L37" s="285">
        <v>8350890.9312909311</v>
      </c>
      <c r="M37" s="285">
        <f>VLOOKUP(B37,'[4]FQ Tower A'!$D$3:$K$18,8,0)</f>
        <v>8350890.9312909311</v>
      </c>
      <c r="N37" s="286">
        <v>100000</v>
      </c>
      <c r="O37" s="286"/>
      <c r="P37" s="286">
        <v>897812</v>
      </c>
      <c r="Q37" s="321">
        <f>M37-N37-O37-P37</f>
        <v>7353078.9312909311</v>
      </c>
      <c r="R37" s="628"/>
      <c r="S37" s="322"/>
      <c r="T37" s="296"/>
      <c r="U37" s="287"/>
      <c r="V37" s="287"/>
      <c r="W37" s="287"/>
      <c r="X37" s="323"/>
      <c r="Y37" s="322"/>
      <c r="Z37" s="289"/>
      <c r="AA37" s="287"/>
      <c r="AB37" s="287"/>
      <c r="AC37" s="287"/>
      <c r="AD37" s="323"/>
      <c r="AE37" s="534">
        <v>43677</v>
      </c>
      <c r="AF37" s="280"/>
      <c r="AG37" s="300">
        <v>43647</v>
      </c>
      <c r="AH37" s="280"/>
      <c r="AI37" s="280"/>
      <c r="AJ37" s="280"/>
      <c r="AK37" s="280"/>
      <c r="AL37" s="280" t="s">
        <v>709</v>
      </c>
      <c r="AM37" s="280" t="s">
        <v>120</v>
      </c>
      <c r="AN37" s="291"/>
      <c r="AO37" s="280"/>
      <c r="AP37" s="280"/>
      <c r="AQ37" s="280"/>
      <c r="AR37" s="280"/>
      <c r="AS37" s="280"/>
      <c r="AT37" s="280"/>
      <c r="AU37" s="280"/>
      <c r="AV37" s="280"/>
      <c r="AW37" s="280"/>
      <c r="AX37" s="280"/>
      <c r="BF37" s="275">
        <f t="shared" ref="BF37:BF68" si="6">IF(ISNUMBER(MATCH(B37,soldoutunits,0)),0,B37)</f>
        <v>0</v>
      </c>
    </row>
    <row r="38" spans="1:58" s="275" customFormat="1" ht="24.75" customHeight="1">
      <c r="A38" s="280" t="s">
        <v>65</v>
      </c>
      <c r="B38" s="280" t="s">
        <v>162</v>
      </c>
      <c r="C38" s="280">
        <v>10</v>
      </c>
      <c r="D38" s="282" t="s">
        <v>200</v>
      </c>
      <c r="E38" s="282">
        <v>39.76</v>
      </c>
      <c r="F38" s="282" t="s">
        <v>206</v>
      </c>
      <c r="G38" s="282" t="s">
        <v>207</v>
      </c>
      <c r="H38" s="282" t="s">
        <v>215</v>
      </c>
      <c r="I38" s="280" t="s">
        <v>3</v>
      </c>
      <c r="J38" s="466" t="s">
        <v>905</v>
      </c>
      <c r="K38" s="311">
        <v>43601</v>
      </c>
      <c r="L38" s="285">
        <v>9160165.2747252751</v>
      </c>
      <c r="M38" s="285">
        <f>VLOOKUP(B38,'[4]FQ Tower A'!$D$3:$K$18,8,0)</f>
        <v>9160165.2747252751</v>
      </c>
      <c r="N38" s="286">
        <v>100000</v>
      </c>
      <c r="O38" s="286"/>
      <c r="P38" s="523">
        <v>906017</v>
      </c>
      <c r="Q38" s="321">
        <f t="shared" si="1"/>
        <v>8154148.2747252751</v>
      </c>
      <c r="R38" s="628"/>
      <c r="S38" s="322"/>
      <c r="T38" s="296"/>
      <c r="U38" s="287"/>
      <c r="V38" s="287"/>
      <c r="W38" s="287"/>
      <c r="X38" s="323"/>
      <c r="Y38" s="322"/>
      <c r="Z38" s="289"/>
      <c r="AA38" s="287"/>
      <c r="AB38" s="287"/>
      <c r="AC38" s="287"/>
      <c r="AD38" s="323"/>
      <c r="AE38" s="534">
        <v>43672</v>
      </c>
      <c r="AF38" s="280"/>
      <c r="AG38" s="300">
        <v>43647</v>
      </c>
      <c r="AH38" s="280"/>
      <c r="AI38" s="280"/>
      <c r="AJ38" s="280"/>
      <c r="AK38" s="280"/>
      <c r="AL38" s="280" t="s">
        <v>709</v>
      </c>
      <c r="AM38" s="280" t="s">
        <v>620</v>
      </c>
      <c r="AN38" s="291"/>
      <c r="AO38" s="280"/>
      <c r="AP38" s="280"/>
      <c r="AQ38" s="280"/>
      <c r="AR38" s="280"/>
      <c r="AS38" s="280"/>
      <c r="AT38" s="280"/>
      <c r="AU38" s="280"/>
      <c r="AV38" s="280"/>
      <c r="AW38" s="280"/>
      <c r="AX38" s="280"/>
      <c r="BF38" s="275">
        <f t="shared" si="6"/>
        <v>0</v>
      </c>
    </row>
    <row r="39" spans="1:58" s="275" customFormat="1" ht="24.75" customHeight="1">
      <c r="A39" s="280" t="s">
        <v>65</v>
      </c>
      <c r="B39" s="280" t="s">
        <v>163</v>
      </c>
      <c r="C39" s="280">
        <v>10</v>
      </c>
      <c r="D39" s="282" t="s">
        <v>201</v>
      </c>
      <c r="E39" s="282">
        <v>41.77</v>
      </c>
      <c r="F39" s="282" t="s">
        <v>206</v>
      </c>
      <c r="G39" s="282" t="s">
        <v>207</v>
      </c>
      <c r="H39" s="282" t="s">
        <v>216</v>
      </c>
      <c r="I39" s="280" t="s">
        <v>3</v>
      </c>
      <c r="J39" s="283" t="s">
        <v>860</v>
      </c>
      <c r="K39" s="311">
        <v>43573</v>
      </c>
      <c r="L39" s="285">
        <v>9581574.9716949724</v>
      </c>
      <c r="M39" s="285">
        <f>VLOOKUP(B39,'[4]FQ Tower A'!$D$3:$K$18,8,0)</f>
        <v>9581574.9716949724</v>
      </c>
      <c r="N39" s="286">
        <v>100000</v>
      </c>
      <c r="O39" s="286"/>
      <c r="P39" s="286">
        <v>948157</v>
      </c>
      <c r="Q39" s="321">
        <f t="shared" si="1"/>
        <v>8533417.9716949724</v>
      </c>
      <c r="R39" s="628"/>
      <c r="S39" s="322"/>
      <c r="T39" s="296"/>
      <c r="U39" s="287"/>
      <c r="V39" s="287"/>
      <c r="W39" s="287"/>
      <c r="X39" s="323"/>
      <c r="Y39" s="322"/>
      <c r="Z39" s="289"/>
      <c r="AA39" s="287"/>
      <c r="AB39" s="287"/>
      <c r="AC39" s="287"/>
      <c r="AD39" s="323"/>
      <c r="AE39" s="534">
        <v>43664</v>
      </c>
      <c r="AF39" s="280"/>
      <c r="AG39" s="300">
        <v>43647</v>
      </c>
      <c r="AH39" s="302"/>
      <c r="AI39" s="302"/>
      <c r="AJ39" s="280"/>
      <c r="AK39" s="280"/>
      <c r="AL39" s="280" t="s">
        <v>709</v>
      </c>
      <c r="AM39" s="280" t="s">
        <v>120</v>
      </c>
      <c r="AN39" s="291"/>
      <c r="AO39" s="280"/>
      <c r="AP39" s="280"/>
      <c r="AQ39" s="280"/>
      <c r="AR39" s="280"/>
      <c r="AS39" s="280"/>
      <c r="AT39" s="280"/>
      <c r="AU39" s="280"/>
      <c r="AV39" s="280"/>
      <c r="AW39" s="280"/>
      <c r="AX39" s="280"/>
      <c r="BF39" s="275">
        <f t="shared" si="6"/>
        <v>0</v>
      </c>
    </row>
    <row r="40" spans="1:58" s="275" customFormat="1" ht="24.75" customHeight="1">
      <c r="A40" s="280" t="s">
        <v>65</v>
      </c>
      <c r="B40" s="280" t="s">
        <v>164</v>
      </c>
      <c r="C40" s="280">
        <v>10</v>
      </c>
      <c r="D40" s="280" t="s">
        <v>202</v>
      </c>
      <c r="E40" s="280">
        <v>34.49</v>
      </c>
      <c r="F40" s="282" t="s">
        <v>206</v>
      </c>
      <c r="G40" s="280" t="s">
        <v>208</v>
      </c>
      <c r="H40" s="280" t="s">
        <v>217</v>
      </c>
      <c r="I40" s="280" t="s">
        <v>3</v>
      </c>
      <c r="J40" s="440" t="s">
        <v>865</v>
      </c>
      <c r="K40" s="311">
        <v>43573</v>
      </c>
      <c r="L40" s="285">
        <v>7999220.1176601173</v>
      </c>
      <c r="M40" s="285">
        <f>VLOOKUP(B40,'[4]FQ Tower A'!$D$3:$K$18,8,0)</f>
        <v>7999220.1176601173</v>
      </c>
      <c r="N40" s="286"/>
      <c r="O40" s="286"/>
      <c r="P40" s="286"/>
      <c r="Q40" s="321">
        <f t="shared" si="1"/>
        <v>7999220.1176601173</v>
      </c>
      <c r="R40" s="628"/>
      <c r="S40" s="322"/>
      <c r="T40" s="296"/>
      <c r="U40" s="287"/>
      <c r="V40" s="287"/>
      <c r="W40" s="287"/>
      <c r="X40" s="323"/>
      <c r="Y40" s="322"/>
      <c r="Z40" s="289"/>
      <c r="AA40" s="287"/>
      <c r="AB40" s="287"/>
      <c r="AC40" s="287"/>
      <c r="AD40" s="323"/>
      <c r="AE40" s="335">
        <f>AG40</f>
        <v>43647</v>
      </c>
      <c r="AF40" s="280"/>
      <c r="AG40" s="300">
        <v>43647</v>
      </c>
      <c r="AH40" s="280"/>
      <c r="AI40" s="280"/>
      <c r="AJ40" s="280"/>
      <c r="AK40" s="280"/>
      <c r="AL40" s="280" t="s">
        <v>709</v>
      </c>
      <c r="AM40" s="280" t="s">
        <v>618</v>
      </c>
      <c r="AN40" s="291"/>
      <c r="AO40" s="280"/>
      <c r="AP40" s="280"/>
      <c r="AQ40" s="280"/>
      <c r="AR40" s="280"/>
      <c r="AS40" s="280"/>
      <c r="AT40" s="280"/>
      <c r="AU40" s="280"/>
      <c r="AV40" s="280"/>
      <c r="AW40" s="280"/>
      <c r="AX40" s="280"/>
      <c r="BF40" s="275">
        <f t="shared" si="6"/>
        <v>0</v>
      </c>
    </row>
    <row r="41" spans="1:58" s="275" customFormat="1" ht="24.75" customHeight="1">
      <c r="A41" s="280" t="s">
        <v>65</v>
      </c>
      <c r="B41" s="280" t="s">
        <v>165</v>
      </c>
      <c r="C41" s="280">
        <v>11</v>
      </c>
      <c r="D41" s="280" t="s">
        <v>199</v>
      </c>
      <c r="E41" s="280">
        <v>35.9</v>
      </c>
      <c r="F41" s="282" t="s">
        <v>206</v>
      </c>
      <c r="G41" s="280" t="s">
        <v>207</v>
      </c>
      <c r="H41" s="280" t="s">
        <v>214</v>
      </c>
      <c r="I41" s="280" t="s">
        <v>709</v>
      </c>
      <c r="J41" s="283" t="s">
        <v>847</v>
      </c>
      <c r="K41" s="311"/>
      <c r="L41" s="285">
        <f>M41</f>
        <v>8451510</v>
      </c>
      <c r="M41" s="285">
        <v>8451510</v>
      </c>
      <c r="N41" s="286"/>
      <c r="O41" s="286"/>
      <c r="P41" s="286">
        <v>100000</v>
      </c>
      <c r="Q41" s="321">
        <f t="shared" si="1"/>
        <v>8351510</v>
      </c>
      <c r="R41" s="628">
        <f>Q41/E41</f>
        <v>232632.59052924791</v>
      </c>
      <c r="S41" s="322"/>
      <c r="T41" s="296"/>
      <c r="U41" s="287"/>
      <c r="V41" s="287"/>
      <c r="W41" s="287"/>
      <c r="X41" s="323"/>
      <c r="Y41" s="322"/>
      <c r="Z41" s="289"/>
      <c r="AA41" s="287"/>
      <c r="AB41" s="287"/>
      <c r="AC41" s="287"/>
      <c r="AD41" s="323"/>
      <c r="AE41" s="335"/>
      <c r="AF41" s="280"/>
      <c r="AG41" s="290"/>
      <c r="AH41" s="302"/>
      <c r="AI41" s="302"/>
      <c r="AJ41" s="280"/>
      <c r="AK41" s="280"/>
      <c r="AL41" s="280"/>
      <c r="AM41" s="280"/>
      <c r="AN41" s="291"/>
      <c r="AO41" s="280"/>
      <c r="AP41" s="280"/>
      <c r="AQ41" s="280"/>
      <c r="AR41" s="280"/>
      <c r="AS41" s="280"/>
      <c r="AT41" s="280"/>
      <c r="AU41" s="280"/>
      <c r="AV41" s="280"/>
      <c r="AW41" s="280"/>
      <c r="AX41" s="280"/>
      <c r="BF41" s="275" t="str">
        <f t="shared" si="6"/>
        <v>A1101</v>
      </c>
    </row>
    <row r="42" spans="1:58" s="275" customFormat="1" ht="24.75" customHeight="1">
      <c r="A42" s="280" t="s">
        <v>65</v>
      </c>
      <c r="B42" s="290" t="s">
        <v>166</v>
      </c>
      <c r="C42" s="280">
        <v>11</v>
      </c>
      <c r="D42" s="282" t="s">
        <v>200</v>
      </c>
      <c r="E42" s="282">
        <v>39.76</v>
      </c>
      <c r="F42" s="282" t="s">
        <v>205</v>
      </c>
      <c r="G42" s="282" t="s">
        <v>207</v>
      </c>
      <c r="H42" s="282" t="s">
        <v>215</v>
      </c>
      <c r="I42" s="280" t="s">
        <v>3</v>
      </c>
      <c r="J42" s="307" t="s">
        <v>639</v>
      </c>
      <c r="K42" s="311">
        <v>43526</v>
      </c>
      <c r="L42" s="285">
        <v>8184976.1616161615</v>
      </c>
      <c r="M42" s="285">
        <v>8184976.1616161615</v>
      </c>
      <c r="N42" s="286">
        <v>200000</v>
      </c>
      <c r="O42" s="286">
        <f>(L42-N42)*5%</f>
        <v>399248.80808080808</v>
      </c>
      <c r="P42" s="286"/>
      <c r="Q42" s="321">
        <f t="shared" si="1"/>
        <v>7585727.3535353532</v>
      </c>
      <c r="R42" s="628"/>
      <c r="S42" s="322">
        <v>50000</v>
      </c>
      <c r="T42" s="288">
        <v>43526</v>
      </c>
      <c r="U42" s="287"/>
      <c r="V42" s="287"/>
      <c r="W42" s="287">
        <v>50000</v>
      </c>
      <c r="X42" s="323"/>
      <c r="Y42" s="322">
        <v>200000</v>
      </c>
      <c r="Z42" s="289">
        <v>43533</v>
      </c>
      <c r="AA42" s="287"/>
      <c r="AB42" s="287">
        <v>200000</v>
      </c>
      <c r="AC42" s="287"/>
      <c r="AD42" s="323"/>
      <c r="AE42" s="336">
        <v>43533</v>
      </c>
      <c r="AF42" s="280"/>
      <c r="AG42" s="300">
        <v>43525</v>
      </c>
      <c r="AH42" s="302" t="s">
        <v>640</v>
      </c>
      <c r="AI42" s="318" t="s">
        <v>641</v>
      </c>
      <c r="AJ42" s="280" t="s">
        <v>110</v>
      </c>
      <c r="AK42" s="280" t="s">
        <v>95</v>
      </c>
      <c r="AL42" s="280" t="s">
        <v>619</v>
      </c>
      <c r="AM42" s="280"/>
      <c r="AN42" s="291"/>
      <c r="AO42" s="280"/>
      <c r="AP42" s="280"/>
      <c r="AQ42" s="280"/>
      <c r="AR42" s="280"/>
      <c r="AS42" s="280"/>
      <c r="AT42" s="280"/>
      <c r="AU42" s="280"/>
      <c r="AV42" s="280"/>
      <c r="AW42" s="280"/>
      <c r="AX42" s="280"/>
      <c r="BF42" s="275">
        <f t="shared" si="6"/>
        <v>0</v>
      </c>
    </row>
    <row r="43" spans="1:58" s="275" customFormat="1" ht="24.75" customHeight="1">
      <c r="A43" s="280" t="s">
        <v>65</v>
      </c>
      <c r="B43" s="280" t="s">
        <v>167</v>
      </c>
      <c r="C43" s="280">
        <v>11</v>
      </c>
      <c r="D43" s="282" t="s">
        <v>201</v>
      </c>
      <c r="E43" s="282">
        <v>41.77</v>
      </c>
      <c r="F43" s="282" t="s">
        <v>206</v>
      </c>
      <c r="G43" s="282" t="s">
        <v>207</v>
      </c>
      <c r="H43" s="282" t="s">
        <v>216</v>
      </c>
      <c r="I43" s="280" t="s">
        <v>709</v>
      </c>
      <c r="J43" s="283" t="s">
        <v>847</v>
      </c>
      <c r="K43" s="311"/>
      <c r="L43" s="285">
        <v>9698645.9562659562</v>
      </c>
      <c r="M43" s="285">
        <v>9698646</v>
      </c>
      <c r="N43" s="286"/>
      <c r="O43" s="286"/>
      <c r="P43" s="286">
        <v>100000</v>
      </c>
      <c r="Q43" s="321">
        <f t="shared" si="1"/>
        <v>9598646</v>
      </c>
      <c r="R43" s="628">
        <f>Q43/E43</f>
        <v>229797.60593727554</v>
      </c>
      <c r="S43" s="322"/>
      <c r="T43" s="296"/>
      <c r="U43" s="287"/>
      <c r="V43" s="287"/>
      <c r="W43" s="287"/>
      <c r="X43" s="323"/>
      <c r="Y43" s="322"/>
      <c r="Z43" s="289"/>
      <c r="AA43" s="287"/>
      <c r="AB43" s="287"/>
      <c r="AC43" s="287"/>
      <c r="AD43" s="323"/>
      <c r="AE43" s="335"/>
      <c r="AF43" s="280"/>
      <c r="AG43" s="290"/>
      <c r="AH43" s="280"/>
      <c r="AI43" s="280"/>
      <c r="AJ43" s="280"/>
      <c r="AK43" s="280"/>
      <c r="AL43" s="280"/>
      <c r="AM43" s="280"/>
      <c r="AN43" s="291"/>
      <c r="AO43" s="280"/>
      <c r="AP43" s="280"/>
      <c r="AQ43" s="280"/>
      <c r="AR43" s="280"/>
      <c r="AS43" s="280"/>
      <c r="AT43" s="280"/>
      <c r="AU43" s="280"/>
      <c r="AV43" s="280"/>
      <c r="AW43" s="280"/>
      <c r="AX43" s="280"/>
      <c r="BF43" s="275" t="str">
        <f t="shared" si="6"/>
        <v>A1103</v>
      </c>
    </row>
    <row r="44" spans="1:58" s="275" customFormat="1" ht="24.75" customHeight="1">
      <c r="A44" s="280" t="s">
        <v>65</v>
      </c>
      <c r="B44" s="505" t="s">
        <v>168</v>
      </c>
      <c r="C44" s="280">
        <v>11</v>
      </c>
      <c r="D44" s="282" t="s">
        <v>202</v>
      </c>
      <c r="E44" s="282">
        <v>34.49</v>
      </c>
      <c r="F44" s="282" t="s">
        <v>205</v>
      </c>
      <c r="G44" s="282" t="s">
        <v>208</v>
      </c>
      <c r="H44" s="282" t="s">
        <v>217</v>
      </c>
      <c r="I44" s="280" t="s">
        <v>678</v>
      </c>
      <c r="J44" s="307" t="s">
        <v>958</v>
      </c>
      <c r="K44" s="311">
        <v>43664</v>
      </c>
      <c r="L44" s="285">
        <v>8095887.0618270617</v>
      </c>
      <c r="M44" s="285">
        <f>L44+150000</f>
        <v>8245887.0618270617</v>
      </c>
      <c r="N44" s="286">
        <v>200000</v>
      </c>
      <c r="O44" s="286"/>
      <c r="P44" s="286">
        <v>1000000</v>
      </c>
      <c r="Q44" s="321">
        <f t="shared" si="1"/>
        <v>7045887.0618270617</v>
      </c>
      <c r="R44" s="628"/>
      <c r="S44" s="322"/>
      <c r="T44" s="296"/>
      <c r="U44" s="287"/>
      <c r="V44" s="287"/>
      <c r="W44" s="287"/>
      <c r="X44" s="323"/>
      <c r="Y44" s="322"/>
      <c r="Z44" s="289"/>
      <c r="AA44" s="287"/>
      <c r="AB44" s="287"/>
      <c r="AC44" s="287"/>
      <c r="AD44" s="323"/>
      <c r="AE44" s="534">
        <v>43672</v>
      </c>
      <c r="AF44" s="280"/>
      <c r="AG44" s="300">
        <v>43647</v>
      </c>
      <c r="AH44" s="302"/>
      <c r="AI44" s="280"/>
      <c r="AJ44" s="280" t="s">
        <v>957</v>
      </c>
      <c r="AK44" s="280" t="s">
        <v>95</v>
      </c>
      <c r="AL44" s="280" t="s">
        <v>99</v>
      </c>
      <c r="AM44" s="280"/>
      <c r="AN44" s="291"/>
      <c r="AO44" s="280"/>
      <c r="AP44" s="280"/>
      <c r="AQ44" s="280"/>
      <c r="AR44" s="280"/>
      <c r="AS44" s="280"/>
      <c r="AT44" s="280"/>
      <c r="AU44" s="280"/>
      <c r="AV44" s="280"/>
      <c r="AW44" s="280"/>
      <c r="AX44" s="280"/>
      <c r="BF44" s="275">
        <f t="shared" si="6"/>
        <v>0</v>
      </c>
    </row>
    <row r="45" spans="1:58" s="275" customFormat="1" ht="24.75" customHeight="1">
      <c r="A45" s="280" t="s">
        <v>65</v>
      </c>
      <c r="B45" s="280" t="s">
        <v>169</v>
      </c>
      <c r="C45" s="280">
        <v>12</v>
      </c>
      <c r="D45" s="282" t="s">
        <v>199</v>
      </c>
      <c r="E45" s="282">
        <v>35.9</v>
      </c>
      <c r="F45" s="282" t="s">
        <v>206</v>
      </c>
      <c r="G45" s="282" t="s">
        <v>207</v>
      </c>
      <c r="H45" s="282" t="s">
        <v>214</v>
      </c>
      <c r="I45" s="280"/>
      <c r="J45" s="283"/>
      <c r="K45" s="284"/>
      <c r="L45" s="285">
        <f>M45</f>
        <v>8552129</v>
      </c>
      <c r="M45" s="285">
        <v>8552129</v>
      </c>
      <c r="N45" s="286"/>
      <c r="O45" s="286"/>
      <c r="P45" s="286"/>
      <c r="Q45" s="321">
        <f>M45-N45-O45-P45</f>
        <v>8552129</v>
      </c>
      <c r="R45" s="628">
        <f t="shared" ref="R45:R53" si="7">Q45/E45</f>
        <v>238220.86350974932</v>
      </c>
      <c r="S45" s="322"/>
      <c r="T45" s="296"/>
      <c r="U45" s="287"/>
      <c r="V45" s="287"/>
      <c r="W45" s="287"/>
      <c r="X45" s="323"/>
      <c r="Y45" s="322"/>
      <c r="Z45" s="289"/>
      <c r="AA45" s="287"/>
      <c r="AB45" s="287"/>
      <c r="AC45" s="287"/>
      <c r="AD45" s="323"/>
      <c r="AE45" s="335"/>
      <c r="AF45" s="280"/>
      <c r="AG45" s="290"/>
      <c r="AH45" s="302"/>
      <c r="AI45" s="302"/>
      <c r="AJ45" s="280"/>
      <c r="AK45" s="280"/>
      <c r="AL45" s="280"/>
      <c r="AM45" s="280"/>
      <c r="AN45" s="291"/>
      <c r="AO45" s="280"/>
      <c r="AP45" s="280"/>
      <c r="AQ45" s="280"/>
      <c r="AR45" s="280"/>
      <c r="AS45" s="280"/>
      <c r="AT45" s="280"/>
      <c r="AU45" s="280"/>
      <c r="AV45" s="280"/>
      <c r="AW45" s="280"/>
      <c r="AX45" s="280"/>
      <c r="BF45" s="275" t="str">
        <f t="shared" si="6"/>
        <v>A1201</v>
      </c>
    </row>
    <row r="46" spans="1:58" s="275" customFormat="1" ht="24.75" customHeight="1">
      <c r="A46" s="280" t="s">
        <v>65</v>
      </c>
      <c r="B46" s="280" t="s">
        <v>170</v>
      </c>
      <c r="C46" s="280">
        <v>12</v>
      </c>
      <c r="D46" s="282" t="s">
        <v>200</v>
      </c>
      <c r="E46" s="282">
        <v>39.76</v>
      </c>
      <c r="F46" s="282" t="s">
        <v>206</v>
      </c>
      <c r="G46" s="282" t="s">
        <v>207</v>
      </c>
      <c r="H46" s="282" t="s">
        <v>215</v>
      </c>
      <c r="I46" s="280"/>
      <c r="J46" s="283"/>
      <c r="K46" s="284"/>
      <c r="L46" s="285">
        <f>M46</f>
        <v>9383040</v>
      </c>
      <c r="M46" s="285">
        <v>9383040</v>
      </c>
      <c r="N46" s="286"/>
      <c r="O46" s="286"/>
      <c r="P46" s="286"/>
      <c r="Q46" s="321">
        <f>M46-N46-O46-P46</f>
        <v>9383040</v>
      </c>
      <c r="R46" s="628">
        <f t="shared" si="7"/>
        <v>235991.95171026158</v>
      </c>
      <c r="S46" s="322"/>
      <c r="T46" s="296"/>
      <c r="U46" s="287"/>
      <c r="V46" s="287"/>
      <c r="W46" s="287"/>
      <c r="X46" s="323"/>
      <c r="Y46" s="322"/>
      <c r="Z46" s="289"/>
      <c r="AA46" s="287"/>
      <c r="AB46" s="287"/>
      <c r="AC46" s="287"/>
      <c r="AD46" s="323"/>
      <c r="AE46" s="335"/>
      <c r="AF46" s="280"/>
      <c r="AG46" s="290"/>
      <c r="AH46" s="302"/>
      <c r="AI46" s="302"/>
      <c r="AJ46" s="280"/>
      <c r="AK46" s="280"/>
      <c r="AL46" s="280"/>
      <c r="AM46" s="280"/>
      <c r="AN46" s="291"/>
      <c r="AO46" s="280"/>
      <c r="AP46" s="280"/>
      <c r="AQ46" s="280"/>
      <c r="AR46" s="280"/>
      <c r="AS46" s="280"/>
      <c r="AT46" s="280"/>
      <c r="AU46" s="280"/>
      <c r="AV46" s="280"/>
      <c r="AW46" s="280"/>
      <c r="AX46" s="280"/>
      <c r="BF46" s="275" t="str">
        <f t="shared" si="6"/>
        <v>A1202</v>
      </c>
    </row>
    <row r="47" spans="1:58" s="275" customFormat="1" ht="24.75" customHeight="1">
      <c r="A47" s="280" t="s">
        <v>65</v>
      </c>
      <c r="B47" s="280" t="s">
        <v>171</v>
      </c>
      <c r="C47" s="280">
        <v>12</v>
      </c>
      <c r="D47" s="282" t="s">
        <v>201</v>
      </c>
      <c r="E47" s="282">
        <v>41.77</v>
      </c>
      <c r="F47" s="282" t="s">
        <v>206</v>
      </c>
      <c r="G47" s="282" t="s">
        <v>207</v>
      </c>
      <c r="H47" s="282" t="s">
        <v>216</v>
      </c>
      <c r="I47" s="280"/>
      <c r="J47" s="283"/>
      <c r="K47" s="284"/>
      <c r="L47" s="285">
        <f t="shared" ref="L47:L48" si="8">M47</f>
        <v>9815717</v>
      </c>
      <c r="M47" s="285">
        <v>9815717</v>
      </c>
      <c r="N47" s="286"/>
      <c r="O47" s="286"/>
      <c r="P47" s="286"/>
      <c r="Q47" s="321">
        <f t="shared" si="1"/>
        <v>9815717</v>
      </c>
      <c r="R47" s="628">
        <f t="shared" si="7"/>
        <v>234994.42183385201</v>
      </c>
      <c r="S47" s="322"/>
      <c r="T47" s="296"/>
      <c r="U47" s="287"/>
      <c r="V47" s="287"/>
      <c r="W47" s="287"/>
      <c r="X47" s="323"/>
      <c r="Y47" s="322"/>
      <c r="Z47" s="289"/>
      <c r="AA47" s="287"/>
      <c r="AB47" s="287"/>
      <c r="AC47" s="287"/>
      <c r="AD47" s="323"/>
      <c r="AE47" s="335"/>
      <c r="AF47" s="280"/>
      <c r="AG47" s="290"/>
      <c r="AH47" s="280"/>
      <c r="AI47" s="280"/>
      <c r="AJ47" s="280"/>
      <c r="AK47" s="280"/>
      <c r="AL47" s="280"/>
      <c r="AM47" s="280"/>
      <c r="AN47" s="291"/>
      <c r="AO47" s="280"/>
      <c r="AP47" s="280"/>
      <c r="AQ47" s="280"/>
      <c r="AR47" s="280"/>
      <c r="AS47" s="280"/>
      <c r="AT47" s="280"/>
      <c r="AU47" s="280"/>
      <c r="AV47" s="280"/>
      <c r="AW47" s="280"/>
      <c r="AX47" s="280"/>
      <c r="BF47" s="275" t="str">
        <f t="shared" si="6"/>
        <v>A1203</v>
      </c>
    </row>
    <row r="48" spans="1:58" s="275" customFormat="1" ht="24.75" customHeight="1">
      <c r="A48" s="280" t="s">
        <v>65</v>
      </c>
      <c r="B48" s="280" t="s">
        <v>172</v>
      </c>
      <c r="C48" s="280">
        <v>12</v>
      </c>
      <c r="D48" s="282" t="s">
        <v>202</v>
      </c>
      <c r="E48" s="282">
        <v>34.49</v>
      </c>
      <c r="F48" s="282" t="s">
        <v>206</v>
      </c>
      <c r="G48" s="282" t="s">
        <v>208</v>
      </c>
      <c r="H48" s="282" t="s">
        <v>217</v>
      </c>
      <c r="I48" s="280"/>
      <c r="J48" s="283"/>
      <c r="K48" s="284"/>
      <c r="L48" s="285">
        <f t="shared" si="8"/>
        <v>8192554</v>
      </c>
      <c r="M48" s="285">
        <v>8192554</v>
      </c>
      <c r="N48" s="286"/>
      <c r="O48" s="286"/>
      <c r="P48" s="286"/>
      <c r="Q48" s="321">
        <f t="shared" si="1"/>
        <v>8192554</v>
      </c>
      <c r="R48" s="628">
        <f t="shared" si="7"/>
        <v>237534.18382139748</v>
      </c>
      <c r="S48" s="322"/>
      <c r="T48" s="296"/>
      <c r="U48" s="287"/>
      <c r="V48" s="287"/>
      <c r="W48" s="287"/>
      <c r="X48" s="323"/>
      <c r="Y48" s="322"/>
      <c r="Z48" s="289"/>
      <c r="AA48" s="287"/>
      <c r="AB48" s="287"/>
      <c r="AC48" s="287"/>
      <c r="AD48" s="323"/>
      <c r="AE48" s="335"/>
      <c r="AF48" s="280"/>
      <c r="AG48" s="290"/>
      <c r="AH48" s="280"/>
      <c r="AI48" s="280"/>
      <c r="AJ48" s="280"/>
      <c r="AK48" s="280"/>
      <c r="AL48" s="280"/>
      <c r="AM48" s="280"/>
      <c r="AN48" s="291"/>
      <c r="AO48" s="280"/>
      <c r="AP48" s="280"/>
      <c r="AQ48" s="280"/>
      <c r="AR48" s="280"/>
      <c r="AS48" s="280"/>
      <c r="AT48" s="280"/>
      <c r="AU48" s="280"/>
      <c r="AV48" s="280"/>
      <c r="AW48" s="280"/>
      <c r="AX48" s="280"/>
      <c r="BF48" s="275" t="str">
        <f t="shared" si="6"/>
        <v>A1204</v>
      </c>
    </row>
    <row r="49" spans="1:58" s="275" customFormat="1" ht="24.75" customHeight="1">
      <c r="A49" s="280" t="s">
        <v>65</v>
      </c>
      <c r="B49" s="280" t="s">
        <v>173</v>
      </c>
      <c r="C49" s="280">
        <v>13</v>
      </c>
      <c r="D49" s="282" t="s">
        <v>199</v>
      </c>
      <c r="E49" s="282">
        <v>35.9</v>
      </c>
      <c r="F49" s="282" t="s">
        <v>206</v>
      </c>
      <c r="G49" s="282" t="s">
        <v>207</v>
      </c>
      <c r="H49" s="282" t="s">
        <v>214</v>
      </c>
      <c r="I49" s="280" t="s">
        <v>709</v>
      </c>
      <c r="J49" s="283" t="s">
        <v>847</v>
      </c>
      <c r="K49" s="311"/>
      <c r="L49" s="285">
        <f>M49</f>
        <v>8652747</v>
      </c>
      <c r="M49" s="285">
        <v>8652747</v>
      </c>
      <c r="N49" s="286"/>
      <c r="O49" s="286"/>
      <c r="P49" s="286">
        <v>100000</v>
      </c>
      <c r="Q49" s="321">
        <f t="shared" si="1"/>
        <v>8552747</v>
      </c>
      <c r="R49" s="628">
        <f t="shared" si="7"/>
        <v>238238.07799442898</v>
      </c>
      <c r="S49" s="322"/>
      <c r="T49" s="296"/>
      <c r="U49" s="287"/>
      <c r="V49" s="287"/>
      <c r="W49" s="287"/>
      <c r="X49" s="323"/>
      <c r="Y49" s="322"/>
      <c r="Z49" s="289"/>
      <c r="AA49" s="287"/>
      <c r="AB49" s="287"/>
      <c r="AC49" s="287"/>
      <c r="AD49" s="323"/>
      <c r="AE49" s="335"/>
      <c r="AF49" s="280"/>
      <c r="AG49" s="290"/>
      <c r="AH49" s="302"/>
      <c r="AI49" s="280"/>
      <c r="AJ49" s="280"/>
      <c r="AK49" s="280"/>
      <c r="AL49" s="280"/>
      <c r="AM49" s="280"/>
      <c r="AN49" s="291"/>
      <c r="AO49" s="280"/>
      <c r="AP49" s="280"/>
      <c r="AQ49" s="280"/>
      <c r="AR49" s="280"/>
      <c r="AS49" s="280"/>
      <c r="AT49" s="280"/>
      <c r="AU49" s="280"/>
      <c r="AV49" s="280"/>
      <c r="AW49" s="280"/>
      <c r="AX49" s="280"/>
      <c r="BF49" s="275" t="str">
        <f t="shared" si="6"/>
        <v>A12A01</v>
      </c>
    </row>
    <row r="50" spans="1:58" s="275" customFormat="1" ht="24.75" customHeight="1">
      <c r="A50" s="280" t="s">
        <v>65</v>
      </c>
      <c r="B50" s="280" t="s">
        <v>174</v>
      </c>
      <c r="C50" s="280">
        <v>13</v>
      </c>
      <c r="D50" s="282" t="s">
        <v>200</v>
      </c>
      <c r="E50" s="282">
        <v>39.76</v>
      </c>
      <c r="F50" s="282" t="s">
        <v>206</v>
      </c>
      <c r="G50" s="282" t="s">
        <v>207</v>
      </c>
      <c r="H50" s="282" t="s">
        <v>215</v>
      </c>
      <c r="I50" s="280" t="s">
        <v>709</v>
      </c>
      <c r="J50" s="283" t="s">
        <v>847</v>
      </c>
      <c r="K50" s="311"/>
      <c r="L50" s="285">
        <v>9494477.629037628</v>
      </c>
      <c r="M50" s="285">
        <v>9494478</v>
      </c>
      <c r="N50" s="286"/>
      <c r="O50" s="286"/>
      <c r="P50" s="286">
        <v>100000</v>
      </c>
      <c r="Q50" s="321">
        <f t="shared" si="1"/>
        <v>9394478</v>
      </c>
      <c r="R50" s="628">
        <f t="shared" si="7"/>
        <v>236279.62776659962</v>
      </c>
      <c r="S50" s="322"/>
      <c r="T50" s="296"/>
      <c r="U50" s="287"/>
      <c r="V50" s="287"/>
      <c r="W50" s="287"/>
      <c r="X50" s="323"/>
      <c r="Y50" s="322"/>
      <c r="Z50" s="289"/>
      <c r="AA50" s="287"/>
      <c r="AB50" s="287"/>
      <c r="AC50" s="287"/>
      <c r="AD50" s="323"/>
      <c r="AE50" s="335"/>
      <c r="AF50" s="280"/>
      <c r="AG50" s="290"/>
      <c r="AH50" s="302"/>
      <c r="AI50" s="280"/>
      <c r="AJ50" s="280"/>
      <c r="AK50" s="280"/>
      <c r="AL50" s="280"/>
      <c r="AM50" s="280"/>
      <c r="AN50" s="291"/>
      <c r="AO50" s="280"/>
      <c r="AP50" s="280"/>
      <c r="AQ50" s="280"/>
      <c r="AR50" s="280"/>
      <c r="AS50" s="280"/>
      <c r="AT50" s="280"/>
      <c r="AU50" s="280"/>
      <c r="AV50" s="280"/>
      <c r="AW50" s="280"/>
      <c r="AX50" s="280"/>
      <c r="BF50" s="275" t="str">
        <f t="shared" si="6"/>
        <v>A12A02</v>
      </c>
    </row>
    <row r="51" spans="1:58" s="275" customFormat="1" ht="24.75" customHeight="1">
      <c r="A51" s="280" t="s">
        <v>65</v>
      </c>
      <c r="B51" s="505" t="s">
        <v>175</v>
      </c>
      <c r="C51" s="280">
        <v>13</v>
      </c>
      <c r="D51" s="282" t="s">
        <v>201</v>
      </c>
      <c r="E51" s="282">
        <v>76.14</v>
      </c>
      <c r="F51" s="282" t="s">
        <v>205</v>
      </c>
      <c r="G51" s="282" t="s">
        <v>209</v>
      </c>
      <c r="H51" s="282" t="s">
        <v>218</v>
      </c>
      <c r="I51" s="280" t="s">
        <v>0</v>
      </c>
      <c r="J51" s="307"/>
      <c r="K51" s="311"/>
      <c r="L51" s="285">
        <v>17481510.982350983</v>
      </c>
      <c r="M51" s="285">
        <f>L51+150000</f>
        <v>17631510.982350983</v>
      </c>
      <c r="N51" s="286"/>
      <c r="O51" s="286"/>
      <c r="P51" s="286"/>
      <c r="Q51" s="321">
        <f t="shared" si="1"/>
        <v>17631510.982350983</v>
      </c>
      <c r="R51" s="628">
        <f t="shared" si="7"/>
        <v>231566.99477739667</v>
      </c>
      <c r="S51" s="322"/>
      <c r="T51" s="296"/>
      <c r="U51" s="287"/>
      <c r="V51" s="287"/>
      <c r="W51" s="287"/>
      <c r="X51" s="323"/>
      <c r="Y51" s="322"/>
      <c r="Z51" s="289"/>
      <c r="AA51" s="287"/>
      <c r="AB51" s="287"/>
      <c r="AC51" s="287"/>
      <c r="AD51" s="323"/>
      <c r="AE51" s="335"/>
      <c r="AF51" s="280"/>
      <c r="AG51" s="290"/>
      <c r="AH51" s="302"/>
      <c r="AI51" s="302"/>
      <c r="AJ51" s="280"/>
      <c r="AK51" s="280"/>
      <c r="AL51" s="280"/>
      <c r="AM51" s="280"/>
      <c r="AN51" s="291"/>
      <c r="AO51" s="280"/>
      <c r="AP51" s="280"/>
      <c r="AQ51" s="280"/>
      <c r="AR51" s="280"/>
      <c r="AS51" s="280"/>
      <c r="AT51" s="280"/>
      <c r="AU51" s="280"/>
      <c r="AV51" s="280"/>
      <c r="AW51" s="280"/>
      <c r="AX51" s="280"/>
      <c r="BF51" s="275" t="str">
        <f t="shared" si="6"/>
        <v>A12A03</v>
      </c>
    </row>
    <row r="52" spans="1:58" s="275" customFormat="1" ht="24.75" customHeight="1">
      <c r="A52" s="280" t="s">
        <v>65</v>
      </c>
      <c r="B52" s="280" t="s">
        <v>176</v>
      </c>
      <c r="C52" s="280">
        <v>14</v>
      </c>
      <c r="D52" s="282" t="s">
        <v>199</v>
      </c>
      <c r="E52" s="282">
        <v>35.9</v>
      </c>
      <c r="F52" s="282" t="s">
        <v>206</v>
      </c>
      <c r="G52" s="282" t="s">
        <v>207</v>
      </c>
      <c r="H52" s="282" t="s">
        <v>214</v>
      </c>
      <c r="I52" s="280" t="s">
        <v>709</v>
      </c>
      <c r="J52" s="283" t="s">
        <v>847</v>
      </c>
      <c r="K52" s="311"/>
      <c r="L52" s="285">
        <f>M52</f>
        <v>8753366</v>
      </c>
      <c r="M52" s="285">
        <v>8753366</v>
      </c>
      <c r="N52" s="286"/>
      <c r="O52" s="286"/>
      <c r="P52" s="286">
        <v>100000</v>
      </c>
      <c r="Q52" s="321">
        <f t="shared" si="1"/>
        <v>8653366</v>
      </c>
      <c r="R52" s="628">
        <f t="shared" si="7"/>
        <v>241040.8356545961</v>
      </c>
      <c r="S52" s="322"/>
      <c r="T52" s="296"/>
      <c r="U52" s="287"/>
      <c r="V52" s="287"/>
      <c r="W52" s="287"/>
      <c r="X52" s="323"/>
      <c r="Y52" s="322"/>
      <c r="Z52" s="289"/>
      <c r="AA52" s="287"/>
      <c r="AB52" s="287"/>
      <c r="AC52" s="287"/>
      <c r="AD52" s="323"/>
      <c r="AE52" s="335"/>
      <c r="AF52" s="280"/>
      <c r="AG52" s="290"/>
      <c r="AH52" s="280"/>
      <c r="AI52" s="280"/>
      <c r="AJ52" s="280"/>
      <c r="AK52" s="280"/>
      <c r="AL52" s="280"/>
      <c r="AM52" s="280"/>
      <c r="AN52" s="291"/>
      <c r="AO52" s="280"/>
      <c r="AP52" s="280"/>
      <c r="AQ52" s="280"/>
      <c r="AR52" s="280"/>
      <c r="AS52" s="280"/>
      <c r="AT52" s="280"/>
      <c r="AU52" s="280"/>
      <c r="AV52" s="280"/>
      <c r="AW52" s="280"/>
      <c r="AX52" s="280"/>
      <c r="BF52" s="275" t="str">
        <f t="shared" si="6"/>
        <v>A1401</v>
      </c>
    </row>
    <row r="53" spans="1:58" s="275" customFormat="1" ht="24.75" customHeight="1">
      <c r="A53" s="280" t="s">
        <v>65</v>
      </c>
      <c r="B53" s="280" t="s">
        <v>177</v>
      </c>
      <c r="C53" s="280">
        <v>14</v>
      </c>
      <c r="D53" s="282" t="s">
        <v>200</v>
      </c>
      <c r="E53" s="282">
        <v>39.76</v>
      </c>
      <c r="F53" s="282" t="s">
        <v>206</v>
      </c>
      <c r="G53" s="282" t="s">
        <v>207</v>
      </c>
      <c r="H53" s="282" t="s">
        <v>215</v>
      </c>
      <c r="I53" s="280" t="s">
        <v>709</v>
      </c>
      <c r="J53" s="283" t="s">
        <v>847</v>
      </c>
      <c r="K53" s="311"/>
      <c r="L53" s="285">
        <f>VLOOKUP(B53,'[3]Price list A'!$C$3:$M$72,11,0)</f>
        <v>8495224.6464646459</v>
      </c>
      <c r="M53" s="285">
        <v>9605915</v>
      </c>
      <c r="N53" s="286"/>
      <c r="O53" s="286"/>
      <c r="P53" s="286">
        <v>100000</v>
      </c>
      <c r="Q53" s="321">
        <f t="shared" si="1"/>
        <v>9505915</v>
      </c>
      <c r="R53" s="628">
        <f t="shared" si="7"/>
        <v>239082.36921529175</v>
      </c>
      <c r="S53" s="322"/>
      <c r="T53" s="296"/>
      <c r="U53" s="287"/>
      <c r="V53" s="287"/>
      <c r="W53" s="287"/>
      <c r="X53" s="323"/>
      <c r="Y53" s="322"/>
      <c r="Z53" s="289"/>
      <c r="AA53" s="287"/>
      <c r="AB53" s="287"/>
      <c r="AC53" s="287"/>
      <c r="AD53" s="323"/>
      <c r="AE53" s="335"/>
      <c r="AF53" s="280"/>
      <c r="AG53" s="290"/>
      <c r="AH53" s="302"/>
      <c r="AI53" s="302"/>
      <c r="AJ53" s="280"/>
      <c r="AK53" s="280"/>
      <c r="AL53" s="280"/>
      <c r="AM53" s="280"/>
      <c r="AN53" s="291"/>
      <c r="AO53" s="280"/>
      <c r="AP53" s="280"/>
      <c r="AQ53" s="280"/>
      <c r="AR53" s="280"/>
      <c r="AS53" s="280"/>
      <c r="AT53" s="280"/>
      <c r="AU53" s="280"/>
      <c r="AV53" s="280"/>
      <c r="AW53" s="280"/>
      <c r="AX53" s="280"/>
      <c r="BF53" s="275" t="str">
        <f t="shared" si="6"/>
        <v>A1402</v>
      </c>
    </row>
    <row r="54" spans="1:58" s="275" customFormat="1" ht="24.75" customHeight="1">
      <c r="A54" s="280" t="s">
        <v>65</v>
      </c>
      <c r="B54" s="280" t="s">
        <v>178</v>
      </c>
      <c r="C54" s="280">
        <v>14</v>
      </c>
      <c r="D54" s="282" t="s">
        <v>201</v>
      </c>
      <c r="E54" s="282">
        <v>76.14</v>
      </c>
      <c r="F54" s="282" t="s">
        <v>205</v>
      </c>
      <c r="G54" s="282" t="s">
        <v>209</v>
      </c>
      <c r="H54" s="282" t="s">
        <v>218</v>
      </c>
      <c r="I54" s="280" t="s">
        <v>3</v>
      </c>
      <c r="J54" s="316" t="s">
        <v>696</v>
      </c>
      <c r="K54" s="311">
        <v>43534</v>
      </c>
      <c r="L54" s="285">
        <v>15942859.696969697</v>
      </c>
      <c r="M54" s="285">
        <v>15942859.696969697</v>
      </c>
      <c r="N54" s="286">
        <v>300000</v>
      </c>
      <c r="O54" s="286">
        <v>782143</v>
      </c>
      <c r="P54" s="286">
        <v>100000</v>
      </c>
      <c r="Q54" s="321">
        <f>M54-N54-O54-P54</f>
        <v>14760716.696969697</v>
      </c>
      <c r="R54" s="628"/>
      <c r="S54" s="322">
        <v>50000</v>
      </c>
      <c r="T54" s="288">
        <v>43534</v>
      </c>
      <c r="U54" s="287"/>
      <c r="V54" s="287"/>
      <c r="W54" s="287">
        <v>50000</v>
      </c>
      <c r="X54" s="323"/>
      <c r="Y54" s="322">
        <v>200000</v>
      </c>
      <c r="Z54" s="289" t="s">
        <v>883</v>
      </c>
      <c r="AA54" s="287"/>
      <c r="AB54" s="287"/>
      <c r="AC54" s="287">
        <v>200000</v>
      </c>
      <c r="AD54" s="323"/>
      <c r="AE54" s="336">
        <v>43605</v>
      </c>
      <c r="AF54" s="289" t="s">
        <v>883</v>
      </c>
      <c r="AG54" s="468">
        <v>43635</v>
      </c>
      <c r="AH54" s="301" t="s">
        <v>697</v>
      </c>
      <c r="AI54" s="302"/>
      <c r="AJ54" s="280" t="s">
        <v>708</v>
      </c>
      <c r="AK54" s="280"/>
      <c r="AL54" s="280" t="s">
        <v>621</v>
      </c>
      <c r="AM54" s="280" t="s">
        <v>801</v>
      </c>
      <c r="AN54" s="291"/>
      <c r="AO54" s="280"/>
      <c r="AP54" s="280"/>
      <c r="AQ54" s="280"/>
      <c r="AR54" s="280"/>
      <c r="AS54" s="280"/>
      <c r="AT54" s="280"/>
      <c r="AU54" s="280"/>
      <c r="AV54" s="280"/>
      <c r="AW54" s="280"/>
      <c r="AX54" s="280"/>
      <c r="BF54" s="275">
        <f t="shared" si="6"/>
        <v>0</v>
      </c>
    </row>
    <row r="55" spans="1:58" s="275" customFormat="1" ht="24.75" customHeight="1">
      <c r="A55" s="280" t="s">
        <v>65</v>
      </c>
      <c r="B55" s="280" t="s">
        <v>179</v>
      </c>
      <c r="C55" s="280">
        <v>15</v>
      </c>
      <c r="D55" s="282" t="s">
        <v>199</v>
      </c>
      <c r="E55" s="282">
        <v>35.9</v>
      </c>
      <c r="F55" s="282" t="s">
        <v>206</v>
      </c>
      <c r="G55" s="282" t="s">
        <v>207</v>
      </c>
      <c r="H55" s="282" t="s">
        <v>214</v>
      </c>
      <c r="I55" s="280" t="s">
        <v>3</v>
      </c>
      <c r="J55" s="440" t="s">
        <v>866</v>
      </c>
      <c r="K55" s="311">
        <v>43586</v>
      </c>
      <c r="L55" s="285">
        <v>8768255.0642441828</v>
      </c>
      <c r="M55" s="285">
        <f>VLOOKUP(B55,'[4]FQ Tower A'!$D$19:$K$24,8,0)</f>
        <v>8768255.0642441828</v>
      </c>
      <c r="N55" s="286">
        <v>100000</v>
      </c>
      <c r="O55" s="286"/>
      <c r="P55" s="523">
        <v>1213556</v>
      </c>
      <c r="Q55" s="321">
        <f t="shared" si="1"/>
        <v>7454699.0642441828</v>
      </c>
      <c r="R55" s="628"/>
      <c r="S55" s="322"/>
      <c r="T55" s="296"/>
      <c r="U55" s="287"/>
      <c r="V55" s="287"/>
      <c r="W55" s="287"/>
      <c r="X55" s="323"/>
      <c r="Y55" s="322"/>
      <c r="Z55" s="289"/>
      <c r="AA55" s="287"/>
      <c r="AB55" s="287"/>
      <c r="AC55" s="287"/>
      <c r="AD55" s="323"/>
      <c r="AE55" s="335">
        <f t="shared" ref="AE55:AE57" si="9">AG55</f>
        <v>43647</v>
      </c>
      <c r="AF55" s="280"/>
      <c r="AG55" s="300">
        <v>43647</v>
      </c>
      <c r="AH55" s="302"/>
      <c r="AI55" s="280"/>
      <c r="AJ55" s="280"/>
      <c r="AK55" s="280"/>
      <c r="AL55" s="280" t="s">
        <v>709</v>
      </c>
      <c r="AM55" s="280" t="s">
        <v>618</v>
      </c>
      <c r="AN55" s="291"/>
      <c r="AO55" s="280"/>
      <c r="AP55" s="280"/>
      <c r="AQ55" s="280"/>
      <c r="AR55" s="280"/>
      <c r="AS55" s="280"/>
      <c r="AT55" s="280"/>
      <c r="AU55" s="280"/>
      <c r="AV55" s="280"/>
      <c r="AW55" s="280"/>
      <c r="AX55" s="280"/>
      <c r="BF55" s="275">
        <f t="shared" si="6"/>
        <v>0</v>
      </c>
    </row>
    <row r="56" spans="1:58" s="275" customFormat="1" ht="24.75" customHeight="1">
      <c r="A56" s="280" t="s">
        <v>65</v>
      </c>
      <c r="B56" s="280" t="s">
        <v>180</v>
      </c>
      <c r="C56" s="280">
        <v>15</v>
      </c>
      <c r="D56" s="282" t="s">
        <v>200</v>
      </c>
      <c r="E56" s="282">
        <v>39.76</v>
      </c>
      <c r="F56" s="282" t="s">
        <v>206</v>
      </c>
      <c r="G56" s="282" t="s">
        <v>207</v>
      </c>
      <c r="H56" s="282" t="s">
        <v>215</v>
      </c>
      <c r="I56" s="280" t="s">
        <v>3</v>
      </c>
      <c r="J56" s="283" t="s">
        <v>828</v>
      </c>
      <c r="K56" s="284">
        <v>43550</v>
      </c>
      <c r="L56" s="285">
        <v>9623167.3602180667</v>
      </c>
      <c r="M56" s="285">
        <f>VLOOKUP(B56,'[4]FQ Tower A'!$D$19:$K$24,8,0)</f>
        <v>9623167.3602180667</v>
      </c>
      <c r="N56" s="286">
        <v>100000</v>
      </c>
      <c r="O56" s="286"/>
      <c r="P56" s="286">
        <v>1333243</v>
      </c>
      <c r="Q56" s="321">
        <f t="shared" si="1"/>
        <v>8189924.3602180667</v>
      </c>
      <c r="R56" s="628"/>
      <c r="S56" s="322"/>
      <c r="T56" s="296"/>
      <c r="U56" s="287"/>
      <c r="V56" s="287"/>
      <c r="W56" s="287"/>
      <c r="X56" s="323"/>
      <c r="Y56" s="322"/>
      <c r="Z56" s="289"/>
      <c r="AA56" s="287"/>
      <c r="AB56" s="287"/>
      <c r="AC56" s="287"/>
      <c r="AD56" s="323"/>
      <c r="AE56" s="335">
        <f t="shared" si="9"/>
        <v>43647</v>
      </c>
      <c r="AF56" s="280"/>
      <c r="AG56" s="300">
        <v>43647</v>
      </c>
      <c r="AH56" s="280"/>
      <c r="AI56" s="280"/>
      <c r="AJ56" s="280"/>
      <c r="AK56" s="280"/>
      <c r="AL56" s="280" t="s">
        <v>709</v>
      </c>
      <c r="AM56" s="280" t="s">
        <v>620</v>
      </c>
      <c r="AN56" s="291"/>
      <c r="AO56" s="280"/>
      <c r="AP56" s="280"/>
      <c r="AQ56" s="280"/>
      <c r="AR56" s="280"/>
      <c r="AS56" s="280"/>
      <c r="AT56" s="280"/>
      <c r="AU56" s="280"/>
      <c r="AV56" s="280"/>
      <c r="AW56" s="280"/>
      <c r="AX56" s="280"/>
      <c r="BF56" s="275">
        <f t="shared" si="6"/>
        <v>0</v>
      </c>
    </row>
    <row r="57" spans="1:58" s="275" customFormat="1" ht="24.75" customHeight="1">
      <c r="A57" s="280" t="s">
        <v>65</v>
      </c>
      <c r="B57" s="280" t="s">
        <v>181</v>
      </c>
      <c r="C57" s="280">
        <v>15</v>
      </c>
      <c r="D57" s="282" t="s">
        <v>201</v>
      </c>
      <c r="E57" s="282">
        <v>76.14</v>
      </c>
      <c r="F57" s="282" t="s">
        <v>206</v>
      </c>
      <c r="G57" s="282" t="s">
        <v>209</v>
      </c>
      <c r="H57" s="282" t="s">
        <v>218</v>
      </c>
      <c r="I57" s="280" t="s">
        <v>3</v>
      </c>
      <c r="J57" s="316" t="s">
        <v>829</v>
      </c>
      <c r="K57" s="284">
        <v>43560</v>
      </c>
      <c r="L57" s="285">
        <v>17733912.843340915</v>
      </c>
      <c r="M57" s="285">
        <f>VLOOKUP(B57,'[4]FQ Tower A'!$D$19:$K$24,8,0)</f>
        <v>17733912.843340915</v>
      </c>
      <c r="N57" s="286">
        <v>100000</v>
      </c>
      <c r="O57" s="286"/>
      <c r="P57" s="286">
        <v>2468748</v>
      </c>
      <c r="Q57" s="321">
        <f t="shared" si="1"/>
        <v>15165164.843340915</v>
      </c>
      <c r="R57" s="628"/>
      <c r="S57" s="322"/>
      <c r="T57" s="296"/>
      <c r="U57" s="287"/>
      <c r="V57" s="287"/>
      <c r="W57" s="287"/>
      <c r="X57" s="323"/>
      <c r="Y57" s="322"/>
      <c r="Z57" s="289"/>
      <c r="AA57" s="287"/>
      <c r="AB57" s="287"/>
      <c r="AC57" s="287"/>
      <c r="AD57" s="323"/>
      <c r="AE57" s="335">
        <f t="shared" si="9"/>
        <v>43647</v>
      </c>
      <c r="AF57" s="280"/>
      <c r="AG57" s="300">
        <v>43647</v>
      </c>
      <c r="AH57" s="302"/>
      <c r="AI57" s="280"/>
      <c r="AJ57" s="280"/>
      <c r="AK57" s="280"/>
      <c r="AL57" s="280" t="s">
        <v>709</v>
      </c>
      <c r="AM57" s="280" t="s">
        <v>620</v>
      </c>
      <c r="AN57" s="291"/>
      <c r="AO57" s="280"/>
      <c r="AP57" s="280"/>
      <c r="AQ57" s="280"/>
      <c r="AR57" s="280"/>
      <c r="AS57" s="280"/>
      <c r="AT57" s="280"/>
      <c r="AU57" s="280"/>
      <c r="AV57" s="280"/>
      <c r="AW57" s="280"/>
      <c r="AX57" s="280"/>
      <c r="BF57" s="275">
        <f t="shared" si="6"/>
        <v>0</v>
      </c>
    </row>
    <row r="58" spans="1:58" s="275" customFormat="1" ht="24.75" customHeight="1">
      <c r="A58" s="280" t="s">
        <v>65</v>
      </c>
      <c r="B58" s="280" t="s">
        <v>182</v>
      </c>
      <c r="C58" s="280">
        <v>16</v>
      </c>
      <c r="D58" s="282" t="s">
        <v>199</v>
      </c>
      <c r="E58" s="282">
        <v>35.9</v>
      </c>
      <c r="F58" s="282" t="s">
        <v>206</v>
      </c>
      <c r="G58" s="282" t="s">
        <v>207</v>
      </c>
      <c r="H58" s="282" t="s">
        <v>214</v>
      </c>
      <c r="I58" s="280" t="s">
        <v>709</v>
      </c>
      <c r="J58" s="283" t="s">
        <v>847</v>
      </c>
      <c r="K58" s="284"/>
      <c r="L58" s="285">
        <v>8867888.504193183</v>
      </c>
      <c r="M58" s="285">
        <f>VLOOKUP(B58,'[4]FQ Tower A'!$D$19:$K$24,8,0)</f>
        <v>8867888.504193183</v>
      </c>
      <c r="N58" s="286"/>
      <c r="O58" s="286"/>
      <c r="P58" s="286">
        <v>100000</v>
      </c>
      <c r="Q58" s="321">
        <f t="shared" si="1"/>
        <v>8767888.504193183</v>
      </c>
      <c r="R58" s="628">
        <f t="shared" ref="R58:R61" si="10">Q58/E58</f>
        <v>244230.87755412768</v>
      </c>
      <c r="S58" s="322"/>
      <c r="T58" s="296"/>
      <c r="U58" s="287"/>
      <c r="V58" s="287"/>
      <c r="W58" s="287"/>
      <c r="X58" s="323"/>
      <c r="Y58" s="322"/>
      <c r="Z58" s="289"/>
      <c r="AA58" s="287"/>
      <c r="AB58" s="287"/>
      <c r="AC58" s="287"/>
      <c r="AD58" s="323"/>
      <c r="AE58" s="335"/>
      <c r="AF58" s="280"/>
      <c r="AG58" s="290"/>
      <c r="AH58" s="280"/>
      <c r="AI58" s="280"/>
      <c r="AJ58" s="280"/>
      <c r="AK58" s="280"/>
      <c r="AL58" s="280"/>
      <c r="AM58" s="280"/>
      <c r="AN58" s="291"/>
      <c r="AO58" s="280"/>
      <c r="AP58" s="280"/>
      <c r="AQ58" s="280"/>
      <c r="AR58" s="280"/>
      <c r="AS58" s="280"/>
      <c r="AT58" s="280"/>
      <c r="AU58" s="280"/>
      <c r="AV58" s="280"/>
      <c r="AW58" s="280"/>
      <c r="AX58" s="280"/>
      <c r="BF58" s="275" t="str">
        <f t="shared" si="6"/>
        <v>A1601</v>
      </c>
    </row>
    <row r="59" spans="1:58" s="275" customFormat="1" ht="24.75" customHeight="1">
      <c r="A59" s="280" t="s">
        <v>65</v>
      </c>
      <c r="B59" s="280" t="s">
        <v>183</v>
      </c>
      <c r="C59" s="280">
        <v>16</v>
      </c>
      <c r="D59" s="282" t="s">
        <v>200</v>
      </c>
      <c r="E59" s="282">
        <v>39.76</v>
      </c>
      <c r="F59" s="282" t="s">
        <v>206</v>
      </c>
      <c r="G59" s="282" t="s">
        <v>207</v>
      </c>
      <c r="H59" s="282" t="s">
        <v>215</v>
      </c>
      <c r="I59" s="280" t="s">
        <v>678</v>
      </c>
      <c r="J59" s="283" t="s">
        <v>867</v>
      </c>
      <c r="K59" s="284">
        <v>43618</v>
      </c>
      <c r="L59" s="285">
        <v>9733513.4764401354</v>
      </c>
      <c r="M59" s="285">
        <f>VLOOKUP(B59,'[4]FQ Tower A'!$D$19:$K$24,8,0)</f>
        <v>9733513.4764401354</v>
      </c>
      <c r="N59" s="286">
        <v>963351.34764401359</v>
      </c>
      <c r="O59" s="286"/>
      <c r="P59" s="286">
        <v>100000</v>
      </c>
      <c r="Q59" s="321">
        <f t="shared" si="1"/>
        <v>8670162.1287961211</v>
      </c>
      <c r="R59" s="628">
        <f t="shared" si="10"/>
        <v>218062.42778662278</v>
      </c>
      <c r="S59" s="322"/>
      <c r="T59" s="296"/>
      <c r="U59" s="287"/>
      <c r="V59" s="287"/>
      <c r="W59" s="287"/>
      <c r="X59" s="323"/>
      <c r="Y59" s="322"/>
      <c r="Z59" s="289"/>
      <c r="AA59" s="287"/>
      <c r="AB59" s="287"/>
      <c r="AC59" s="287"/>
      <c r="AD59" s="323"/>
      <c r="AE59" s="335">
        <f>AG59</f>
        <v>43739</v>
      </c>
      <c r="AF59" s="280"/>
      <c r="AG59" s="300">
        <v>43739</v>
      </c>
      <c r="AH59" s="302"/>
      <c r="AI59" s="302"/>
      <c r="AJ59" s="280"/>
      <c r="AK59" s="280"/>
      <c r="AL59" s="280" t="s">
        <v>709</v>
      </c>
      <c r="AM59" s="280" t="s">
        <v>619</v>
      </c>
      <c r="AN59" s="291"/>
      <c r="AO59" s="280"/>
      <c r="AP59" s="280"/>
      <c r="AQ59" s="280"/>
      <c r="AR59" s="280"/>
      <c r="AS59" s="280"/>
      <c r="AT59" s="280"/>
      <c r="AU59" s="280"/>
      <c r="AV59" s="280"/>
      <c r="AW59" s="280"/>
      <c r="AX59" s="280"/>
      <c r="BF59" s="275">
        <f t="shared" si="6"/>
        <v>0</v>
      </c>
    </row>
    <row r="60" spans="1:58" s="381" customFormat="1" ht="24.75" customHeight="1">
      <c r="A60" s="376" t="s">
        <v>65</v>
      </c>
      <c r="B60" s="376" t="s">
        <v>184</v>
      </c>
      <c r="C60" s="376">
        <v>16</v>
      </c>
      <c r="D60" s="378" t="s">
        <v>201</v>
      </c>
      <c r="E60" s="378">
        <v>76.14</v>
      </c>
      <c r="F60" s="378" t="s">
        <v>206</v>
      </c>
      <c r="G60" s="378" t="s">
        <v>209</v>
      </c>
      <c r="H60" s="378" t="s">
        <v>218</v>
      </c>
      <c r="I60" s="376" t="s">
        <v>709</v>
      </c>
      <c r="J60" s="440"/>
      <c r="K60" s="479"/>
      <c r="L60" s="480">
        <v>17945224.545784287</v>
      </c>
      <c r="M60" s="480">
        <f>VLOOKUP(B60,'[4]FQ Tower A'!$D$19:$K$24,8,0)</f>
        <v>17945224.545784287</v>
      </c>
      <c r="N60" s="360"/>
      <c r="O60" s="360"/>
      <c r="P60" s="360"/>
      <c r="Q60" s="481">
        <f t="shared" si="1"/>
        <v>17945224.545784287</v>
      </c>
      <c r="R60" s="628">
        <f t="shared" si="10"/>
        <v>235687.21494331872</v>
      </c>
      <c r="S60" s="482">
        <f>Q60/E60</f>
        <v>235687.21494331872</v>
      </c>
      <c r="T60" s="483"/>
      <c r="U60" s="480"/>
      <c r="V60" s="480"/>
      <c r="W60" s="480"/>
      <c r="X60" s="484"/>
      <c r="Y60" s="482"/>
      <c r="Z60" s="485"/>
      <c r="AA60" s="480"/>
      <c r="AB60" s="480"/>
      <c r="AC60" s="480"/>
      <c r="AD60" s="484"/>
      <c r="AE60" s="486"/>
      <c r="AF60" s="376"/>
      <c r="AG60" s="376"/>
      <c r="AH60" s="386"/>
      <c r="AI60" s="386"/>
      <c r="AJ60" s="376"/>
      <c r="AK60" s="376"/>
      <c r="AL60" s="376"/>
      <c r="AM60" s="376"/>
      <c r="AN60" s="487"/>
      <c r="AO60" s="376"/>
      <c r="AP60" s="376"/>
      <c r="AQ60" s="376"/>
      <c r="AR60" s="376"/>
      <c r="AS60" s="376"/>
      <c r="AT60" s="376"/>
      <c r="AU60" s="376"/>
      <c r="AV60" s="376"/>
      <c r="AW60" s="376"/>
      <c r="AX60" s="376"/>
      <c r="BF60" s="275" t="str">
        <f t="shared" si="6"/>
        <v>A1603</v>
      </c>
    </row>
    <row r="61" spans="1:58" s="275" customFormat="1" ht="24.75" customHeight="1">
      <c r="A61" s="280" t="s">
        <v>65</v>
      </c>
      <c r="B61" s="280" t="s">
        <v>185</v>
      </c>
      <c r="C61" s="280">
        <v>17</v>
      </c>
      <c r="D61" s="282" t="s">
        <v>199</v>
      </c>
      <c r="E61" s="282">
        <v>35.9</v>
      </c>
      <c r="F61" s="282" t="s">
        <v>206</v>
      </c>
      <c r="G61" s="282" t="s">
        <v>207</v>
      </c>
      <c r="H61" s="282" t="s">
        <v>214</v>
      </c>
      <c r="I61" s="280" t="s">
        <v>709</v>
      </c>
      <c r="J61" s="283" t="s">
        <v>847</v>
      </c>
      <c r="K61" s="311"/>
      <c r="L61" s="285">
        <f>M61</f>
        <v>9055223</v>
      </c>
      <c r="M61" s="285">
        <v>9055223</v>
      </c>
      <c r="N61" s="286"/>
      <c r="O61" s="286"/>
      <c r="P61" s="286">
        <v>100000</v>
      </c>
      <c r="Q61" s="321">
        <f t="shared" si="1"/>
        <v>8955223</v>
      </c>
      <c r="R61" s="628">
        <f t="shared" si="10"/>
        <v>249449.10863509751</v>
      </c>
      <c r="S61" s="322"/>
      <c r="T61" s="296"/>
      <c r="U61" s="287"/>
      <c r="V61" s="287"/>
      <c r="W61" s="287"/>
      <c r="X61" s="323"/>
      <c r="Y61" s="322"/>
      <c r="Z61" s="289"/>
      <c r="AA61" s="287"/>
      <c r="AB61" s="287"/>
      <c r="AC61" s="287"/>
      <c r="AD61" s="323"/>
      <c r="AE61" s="339"/>
      <c r="AF61" s="280"/>
      <c r="AG61" s="290"/>
      <c r="AH61" s="302"/>
      <c r="AI61" s="302"/>
      <c r="AJ61" s="280"/>
      <c r="AK61" s="280"/>
      <c r="AL61" s="280"/>
      <c r="AM61" s="280"/>
      <c r="AN61" s="291"/>
      <c r="AO61" s="280"/>
      <c r="AP61" s="280"/>
      <c r="AQ61" s="280"/>
      <c r="AR61" s="280"/>
      <c r="AS61" s="280"/>
      <c r="AT61" s="280"/>
      <c r="AU61" s="280"/>
      <c r="AV61" s="280"/>
      <c r="AW61" s="280"/>
      <c r="AX61" s="280"/>
      <c r="BF61" s="275" t="str">
        <f t="shared" si="6"/>
        <v>A1701</v>
      </c>
    </row>
    <row r="62" spans="1:58" s="275" customFormat="1" ht="24.75" customHeight="1">
      <c r="A62" s="280" t="s">
        <v>65</v>
      </c>
      <c r="B62" s="280" t="s">
        <v>186</v>
      </c>
      <c r="C62" s="280">
        <v>17</v>
      </c>
      <c r="D62" s="282" t="s">
        <v>200</v>
      </c>
      <c r="E62" s="282">
        <v>39.76</v>
      </c>
      <c r="F62" s="282" t="s">
        <v>205</v>
      </c>
      <c r="G62" s="282" t="s">
        <v>207</v>
      </c>
      <c r="H62" s="282" t="s">
        <v>215</v>
      </c>
      <c r="I62" s="280" t="s">
        <v>3</v>
      </c>
      <c r="J62" s="319" t="s">
        <v>688</v>
      </c>
      <c r="K62" s="284">
        <v>43533</v>
      </c>
      <c r="L62" s="285">
        <v>8805473</v>
      </c>
      <c r="M62" s="285">
        <f>L62</f>
        <v>8805473</v>
      </c>
      <c r="N62" s="286">
        <v>200000</v>
      </c>
      <c r="O62" s="286">
        <v>430274</v>
      </c>
      <c r="P62" s="286">
        <v>175199</v>
      </c>
      <c r="Q62" s="321">
        <f t="shared" si="1"/>
        <v>8000000</v>
      </c>
      <c r="R62" s="628"/>
      <c r="S62" s="322">
        <v>50000</v>
      </c>
      <c r="T62" s="288">
        <v>43533</v>
      </c>
      <c r="U62" s="287"/>
      <c r="V62" s="287"/>
      <c r="W62" s="287"/>
      <c r="X62" s="323">
        <v>50000</v>
      </c>
      <c r="Y62" s="322">
        <v>200000</v>
      </c>
      <c r="Z62" s="289">
        <v>43549</v>
      </c>
      <c r="AA62" s="287"/>
      <c r="AB62" s="287"/>
      <c r="AC62" s="287"/>
      <c r="AD62" s="323">
        <v>200000</v>
      </c>
      <c r="AE62" s="336">
        <v>241852</v>
      </c>
      <c r="AF62" s="280"/>
      <c r="AG62" s="300">
        <v>43525</v>
      </c>
      <c r="AH62" s="302" t="s">
        <v>689</v>
      </c>
      <c r="AI62" s="302"/>
      <c r="AJ62" s="280" t="s">
        <v>788</v>
      </c>
      <c r="AK62" s="280"/>
      <c r="AL62" s="290" t="s">
        <v>621</v>
      </c>
      <c r="AM62" s="290" t="s">
        <v>120</v>
      </c>
      <c r="AN62" s="291"/>
      <c r="AO62" s="280"/>
      <c r="AP62" s="280"/>
      <c r="AQ62" s="280"/>
      <c r="AR62" s="280"/>
      <c r="AS62" s="280"/>
      <c r="AT62" s="280"/>
      <c r="AU62" s="280"/>
      <c r="AV62" s="280"/>
      <c r="AW62" s="280"/>
      <c r="AX62" s="280"/>
      <c r="BF62" s="275">
        <f t="shared" si="6"/>
        <v>0</v>
      </c>
    </row>
    <row r="63" spans="1:58" s="275" customFormat="1" ht="24.75" customHeight="1">
      <c r="A63" s="280" t="s">
        <v>65</v>
      </c>
      <c r="B63" s="505" t="s">
        <v>187</v>
      </c>
      <c r="C63" s="280">
        <v>17</v>
      </c>
      <c r="D63" s="282" t="s">
        <v>201</v>
      </c>
      <c r="E63" s="282">
        <v>76.14</v>
      </c>
      <c r="F63" s="282" t="s">
        <v>205</v>
      </c>
      <c r="G63" s="282" t="s">
        <v>209</v>
      </c>
      <c r="H63" s="282" t="s">
        <v>218</v>
      </c>
      <c r="I63" s="280" t="s">
        <v>0</v>
      </c>
      <c r="J63" s="316"/>
      <c r="K63" s="284"/>
      <c r="L63" s="285">
        <f>VLOOKUP(B63,'[3]Price list A'!$C$3:$M$72,11,0)</f>
        <v>16536982.424242424</v>
      </c>
      <c r="M63" s="285">
        <f>18190680.6666667+150000</f>
        <v>18340680.666666701</v>
      </c>
      <c r="N63" s="286"/>
      <c r="O63" s="286"/>
      <c r="P63" s="286"/>
      <c r="Q63" s="321">
        <f t="shared" si="1"/>
        <v>18340680.666666701</v>
      </c>
      <c r="R63" s="628">
        <f t="shared" ref="R63:R73" si="11">Q63/E63</f>
        <v>240881.01742404388</v>
      </c>
      <c r="S63" s="322"/>
      <c r="T63" s="296"/>
      <c r="U63" s="287"/>
      <c r="V63" s="287"/>
      <c r="W63" s="287"/>
      <c r="X63" s="323"/>
      <c r="Y63" s="322"/>
      <c r="Z63" s="289"/>
      <c r="AA63" s="287"/>
      <c r="AB63" s="287"/>
      <c r="AC63" s="287"/>
      <c r="AD63" s="323"/>
      <c r="AE63" s="335"/>
      <c r="AF63" s="280"/>
      <c r="AG63" s="290"/>
      <c r="AH63" s="302"/>
      <c r="AI63" s="302"/>
      <c r="AJ63" s="280"/>
      <c r="AK63" s="280"/>
      <c r="AL63" s="280"/>
      <c r="AM63" s="280"/>
      <c r="AN63" s="291"/>
      <c r="AO63" s="280"/>
      <c r="AP63" s="280"/>
      <c r="AQ63" s="280"/>
      <c r="AR63" s="280"/>
      <c r="AS63" s="280"/>
      <c r="AT63" s="280"/>
      <c r="AU63" s="280"/>
      <c r="AV63" s="280"/>
      <c r="AW63" s="280"/>
      <c r="AX63" s="280"/>
      <c r="BF63" s="275" t="str">
        <f t="shared" si="6"/>
        <v>A1703</v>
      </c>
    </row>
    <row r="64" spans="1:58" s="275" customFormat="1" ht="24.75" customHeight="1">
      <c r="A64" s="280" t="s">
        <v>65</v>
      </c>
      <c r="B64" s="280" t="s">
        <v>188</v>
      </c>
      <c r="C64" s="280">
        <v>18</v>
      </c>
      <c r="D64" s="282" t="s">
        <v>199</v>
      </c>
      <c r="E64" s="282">
        <v>78.39</v>
      </c>
      <c r="F64" s="282" t="s">
        <v>205</v>
      </c>
      <c r="G64" s="282" t="s">
        <v>209</v>
      </c>
      <c r="H64" s="282" t="s">
        <v>219</v>
      </c>
      <c r="I64" s="280" t="s">
        <v>678</v>
      </c>
      <c r="J64" s="307" t="s">
        <v>713</v>
      </c>
      <c r="K64" s="284">
        <v>43537</v>
      </c>
      <c r="L64" s="285">
        <v>19275913</v>
      </c>
      <c r="M64" s="285">
        <v>19275913</v>
      </c>
      <c r="N64" s="286">
        <v>300000</v>
      </c>
      <c r="O64" s="286">
        <v>948796</v>
      </c>
      <c r="P64" s="286">
        <v>150000</v>
      </c>
      <c r="Q64" s="321">
        <f t="shared" si="1"/>
        <v>17877117</v>
      </c>
      <c r="R64" s="628">
        <f t="shared" si="11"/>
        <v>228053.53999234596</v>
      </c>
      <c r="S64" s="322">
        <v>50000</v>
      </c>
      <c r="T64" s="288">
        <v>43537</v>
      </c>
      <c r="U64" s="287"/>
      <c r="V64" s="287"/>
      <c r="W64" s="287">
        <v>50000</v>
      </c>
      <c r="X64" s="323"/>
      <c r="Y64" s="322"/>
      <c r="Z64" s="289"/>
      <c r="AA64" s="287"/>
      <c r="AB64" s="287"/>
      <c r="AC64" s="287"/>
      <c r="AD64" s="323"/>
      <c r="AE64" s="337"/>
      <c r="AF64" s="280"/>
      <c r="AG64" s="290"/>
      <c r="AH64" s="280" t="s">
        <v>714</v>
      </c>
      <c r="AI64" s="280"/>
      <c r="AJ64" s="280" t="s">
        <v>785</v>
      </c>
      <c r="AK64" s="280"/>
      <c r="AL64" s="280" t="s">
        <v>619</v>
      </c>
      <c r="AM64" s="280"/>
      <c r="AN64" s="291"/>
      <c r="AO64" s="280"/>
      <c r="AP64" s="280"/>
      <c r="AQ64" s="280"/>
      <c r="AR64" s="280"/>
      <c r="AS64" s="280"/>
      <c r="AT64" s="280"/>
      <c r="AU64" s="280"/>
      <c r="AV64" s="280"/>
      <c r="AW64" s="280"/>
      <c r="AX64" s="280"/>
      <c r="BF64" s="275">
        <f t="shared" si="6"/>
        <v>0</v>
      </c>
    </row>
    <row r="65" spans="1:58" s="275" customFormat="1" ht="24.75" customHeight="1">
      <c r="A65" s="280" t="s">
        <v>65</v>
      </c>
      <c r="B65" s="505" t="s">
        <v>189</v>
      </c>
      <c r="C65" s="280">
        <v>18</v>
      </c>
      <c r="D65" s="282" t="s">
        <v>200</v>
      </c>
      <c r="E65" s="282">
        <v>76.14</v>
      </c>
      <c r="F65" s="282" t="s">
        <v>205</v>
      </c>
      <c r="G65" s="282" t="s">
        <v>209</v>
      </c>
      <c r="H65" s="282" t="s">
        <v>218</v>
      </c>
      <c r="I65" s="280" t="s">
        <v>0</v>
      </c>
      <c r="J65" s="307"/>
      <c r="K65" s="284"/>
      <c r="L65" s="285">
        <v>16774631.515151516</v>
      </c>
      <c r="M65" s="285">
        <f>18452094.6666667+150000</f>
        <v>18602094.666666701</v>
      </c>
      <c r="N65" s="286"/>
      <c r="O65" s="286"/>
      <c r="P65" s="286"/>
      <c r="Q65" s="321">
        <f t="shared" si="1"/>
        <v>18602094.666666701</v>
      </c>
      <c r="R65" s="628">
        <f t="shared" si="11"/>
        <v>244314.35075737722</v>
      </c>
      <c r="S65" s="322"/>
      <c r="T65" s="296"/>
      <c r="U65" s="287"/>
      <c r="V65" s="287"/>
      <c r="W65" s="287"/>
      <c r="X65" s="323"/>
      <c r="Y65" s="322"/>
      <c r="Z65" s="289"/>
      <c r="AA65" s="287"/>
      <c r="AB65" s="287"/>
      <c r="AC65" s="287"/>
      <c r="AD65" s="323"/>
      <c r="AE65" s="335"/>
      <c r="AF65" s="280"/>
      <c r="AG65" s="290"/>
      <c r="AH65" s="302"/>
      <c r="AI65" s="280"/>
      <c r="AJ65" s="280"/>
      <c r="AK65" s="280"/>
      <c r="AL65" s="280"/>
      <c r="AM65" s="280"/>
      <c r="AN65" s="291"/>
      <c r="AO65" s="280"/>
      <c r="AP65" s="280"/>
      <c r="AQ65" s="280"/>
      <c r="AR65" s="280"/>
      <c r="AS65" s="280"/>
      <c r="AT65" s="280"/>
      <c r="AU65" s="280"/>
      <c r="AV65" s="280"/>
      <c r="AW65" s="280"/>
      <c r="AX65" s="280"/>
      <c r="BF65" s="275" t="str">
        <f t="shared" si="6"/>
        <v>A1802</v>
      </c>
    </row>
    <row r="66" spans="1:58" s="275" customFormat="1" ht="24.75" customHeight="1">
      <c r="A66" s="280" t="s">
        <v>65</v>
      </c>
      <c r="B66" s="280" t="s">
        <v>190</v>
      </c>
      <c r="C66" s="280">
        <v>19</v>
      </c>
      <c r="D66" s="282" t="s">
        <v>199</v>
      </c>
      <c r="E66" s="282">
        <v>78.39</v>
      </c>
      <c r="F66" s="282" t="s">
        <v>206</v>
      </c>
      <c r="G66" s="282" t="s">
        <v>209</v>
      </c>
      <c r="H66" s="282" t="s">
        <v>219</v>
      </c>
      <c r="I66" s="280" t="s">
        <v>764</v>
      </c>
      <c r="J66" s="307" t="s">
        <v>977</v>
      </c>
      <c r="K66" s="284"/>
      <c r="L66" s="285">
        <v>20463931.473604381</v>
      </c>
      <c r="M66" s="285">
        <v>20463931.473604381</v>
      </c>
      <c r="N66" s="286"/>
      <c r="O66" s="286"/>
      <c r="P66" s="286">
        <v>100000</v>
      </c>
      <c r="Q66" s="321">
        <f t="shared" si="1"/>
        <v>20363931.473604381</v>
      </c>
      <c r="R66" s="628">
        <f t="shared" si="11"/>
        <v>259777.15873969105</v>
      </c>
      <c r="S66" s="322"/>
      <c r="T66" s="296"/>
      <c r="U66" s="287"/>
      <c r="V66" s="287"/>
      <c r="W66" s="287"/>
      <c r="X66" s="323"/>
      <c r="Y66" s="322"/>
      <c r="Z66" s="289"/>
      <c r="AA66" s="287"/>
      <c r="AB66" s="287"/>
      <c r="AC66" s="287"/>
      <c r="AD66" s="323"/>
      <c r="AE66" s="335"/>
      <c r="AF66" s="280"/>
      <c r="AG66" s="290"/>
      <c r="AH66" s="302"/>
      <c r="AI66" s="302"/>
      <c r="AJ66" s="280"/>
      <c r="AK66" s="280"/>
      <c r="AL66" s="280"/>
      <c r="AM66" s="280"/>
      <c r="AN66" s="291"/>
      <c r="AO66" s="280"/>
      <c r="AP66" s="280"/>
      <c r="AQ66" s="280"/>
      <c r="AR66" s="280"/>
      <c r="AS66" s="280"/>
      <c r="AT66" s="280"/>
      <c r="AU66" s="280"/>
      <c r="AV66" s="280"/>
      <c r="AW66" s="280"/>
      <c r="AX66" s="280"/>
      <c r="BF66" s="275" t="str">
        <f t="shared" si="6"/>
        <v>A1901</v>
      </c>
    </row>
    <row r="67" spans="1:58" s="275" customFormat="1" ht="24.75" customHeight="1">
      <c r="A67" s="280" t="s">
        <v>65</v>
      </c>
      <c r="B67" s="280" t="s">
        <v>191</v>
      </c>
      <c r="C67" s="280">
        <v>19</v>
      </c>
      <c r="D67" s="280" t="s">
        <v>200</v>
      </c>
      <c r="E67" s="280">
        <v>76.14</v>
      </c>
      <c r="F67" s="282" t="s">
        <v>206</v>
      </c>
      <c r="G67" s="280" t="s">
        <v>209</v>
      </c>
      <c r="H67" s="280" t="s">
        <v>218</v>
      </c>
      <c r="I67" s="280" t="s">
        <v>764</v>
      </c>
      <c r="J67" s="307" t="s">
        <v>977</v>
      </c>
      <c r="K67" s="284"/>
      <c r="L67" s="285">
        <v>18663684.334091734</v>
      </c>
      <c r="M67" s="285">
        <v>18663684.334091734</v>
      </c>
      <c r="N67" s="286"/>
      <c r="O67" s="286"/>
      <c r="P67" s="286">
        <v>100000</v>
      </c>
      <c r="Q67" s="321">
        <f t="shared" si="1"/>
        <v>18563684.334091734</v>
      </c>
      <c r="R67" s="628">
        <f t="shared" si="11"/>
        <v>243809.88093107083</v>
      </c>
      <c r="S67" s="322"/>
      <c r="T67" s="296"/>
      <c r="U67" s="287"/>
      <c r="V67" s="287"/>
      <c r="W67" s="287"/>
      <c r="X67" s="323"/>
      <c r="Y67" s="322"/>
      <c r="Z67" s="289"/>
      <c r="AA67" s="287"/>
      <c r="AB67" s="287"/>
      <c r="AC67" s="287"/>
      <c r="AD67" s="323"/>
      <c r="AE67" s="335"/>
      <c r="AF67" s="280"/>
      <c r="AG67" s="290"/>
      <c r="AH67" s="302"/>
      <c r="AI67" s="302"/>
      <c r="AJ67" s="280"/>
      <c r="AK67" s="280"/>
      <c r="AL67" s="280"/>
      <c r="AM67" s="280"/>
      <c r="AN67" s="291"/>
      <c r="AO67" s="280"/>
      <c r="AP67" s="280"/>
      <c r="AQ67" s="280"/>
      <c r="AR67" s="280"/>
      <c r="AS67" s="280"/>
      <c r="AT67" s="280"/>
      <c r="AU67" s="280"/>
      <c r="AV67" s="280"/>
      <c r="AW67" s="280"/>
      <c r="AX67" s="280"/>
      <c r="BF67" s="275" t="str">
        <f t="shared" si="6"/>
        <v>A1902</v>
      </c>
    </row>
    <row r="68" spans="1:58" s="275" customFormat="1" ht="24.75" customHeight="1">
      <c r="A68" s="280" t="s">
        <v>65</v>
      </c>
      <c r="B68" s="280" t="s">
        <v>192</v>
      </c>
      <c r="C68" s="280">
        <v>20</v>
      </c>
      <c r="D68" s="280" t="s">
        <v>199</v>
      </c>
      <c r="E68" s="280">
        <v>66.239999999999995</v>
      </c>
      <c r="F68" s="310" t="s">
        <v>206</v>
      </c>
      <c r="G68" s="280" t="s">
        <v>210</v>
      </c>
      <c r="H68" s="280" t="s">
        <v>220</v>
      </c>
      <c r="I68" s="280" t="s">
        <v>3</v>
      </c>
      <c r="J68" s="400" t="s">
        <v>840</v>
      </c>
      <c r="K68" s="284">
        <v>43542</v>
      </c>
      <c r="L68" s="285">
        <v>16630185</v>
      </c>
      <c r="M68" s="285">
        <v>16630185</v>
      </c>
      <c r="N68" s="286">
        <v>100000</v>
      </c>
      <c r="O68" s="286"/>
      <c r="P68" s="286">
        <v>1652625</v>
      </c>
      <c r="Q68" s="321">
        <f t="shared" si="1"/>
        <v>14877560</v>
      </c>
      <c r="R68" s="628">
        <f t="shared" si="11"/>
        <v>224600.84541062804</v>
      </c>
      <c r="S68" s="322"/>
      <c r="T68" s="296"/>
      <c r="U68" s="287"/>
      <c r="V68" s="287"/>
      <c r="W68" s="287"/>
      <c r="X68" s="323"/>
      <c r="Y68" s="322"/>
      <c r="Z68" s="289"/>
      <c r="AA68" s="287"/>
      <c r="AB68" s="287"/>
      <c r="AC68" s="287"/>
      <c r="AD68" s="323"/>
      <c r="AE68" s="335"/>
      <c r="AF68" s="280"/>
      <c r="AG68" s="290"/>
      <c r="AH68" s="302"/>
      <c r="AI68" s="302"/>
      <c r="AJ68" s="280"/>
      <c r="AK68" s="280"/>
      <c r="AL68" s="280" t="s">
        <v>709</v>
      </c>
      <c r="AM68" s="280" t="s">
        <v>619</v>
      </c>
      <c r="AN68" s="291"/>
      <c r="AO68" s="280"/>
      <c r="AP68" s="280"/>
      <c r="AQ68" s="280"/>
      <c r="AR68" s="280"/>
      <c r="AS68" s="280"/>
      <c r="AT68" s="280"/>
      <c r="AU68" s="280"/>
      <c r="AV68" s="280"/>
      <c r="AW68" s="280"/>
      <c r="AX68" s="280"/>
      <c r="BF68" s="275">
        <f t="shared" si="6"/>
        <v>0</v>
      </c>
    </row>
    <row r="69" spans="1:58" s="275" customFormat="1" ht="24.75" customHeight="1">
      <c r="A69" s="280" t="s">
        <v>65</v>
      </c>
      <c r="B69" s="505" t="s">
        <v>193</v>
      </c>
      <c r="C69" s="290">
        <v>20</v>
      </c>
      <c r="D69" s="282" t="s">
        <v>200</v>
      </c>
      <c r="E69" s="282">
        <v>76.14</v>
      </c>
      <c r="F69" s="282" t="s">
        <v>205</v>
      </c>
      <c r="G69" s="282" t="s">
        <v>209</v>
      </c>
      <c r="H69" s="282" t="s">
        <v>218</v>
      </c>
      <c r="I69" s="280" t="s">
        <v>0</v>
      </c>
      <c r="J69" s="307"/>
      <c r="K69" s="284"/>
      <c r="L69" s="285">
        <v>18917258.377023771</v>
      </c>
      <c r="M69" s="285">
        <v>18917258.377023771</v>
      </c>
      <c r="N69" s="286"/>
      <c r="O69" s="286"/>
      <c r="P69" s="286"/>
      <c r="Q69" s="321">
        <f t="shared" si="1"/>
        <v>18917258.377023771</v>
      </c>
      <c r="R69" s="628">
        <f t="shared" si="11"/>
        <v>248453.61671951367</v>
      </c>
      <c r="S69" s="322"/>
      <c r="T69" s="296"/>
      <c r="U69" s="287"/>
      <c r="V69" s="287"/>
      <c r="W69" s="287"/>
      <c r="X69" s="323"/>
      <c r="Y69" s="322"/>
      <c r="Z69" s="289"/>
      <c r="AA69" s="287"/>
      <c r="AB69" s="287"/>
      <c r="AC69" s="287"/>
      <c r="AD69" s="323"/>
      <c r="AE69" s="335"/>
      <c r="AF69" s="280"/>
      <c r="AG69" s="290"/>
      <c r="AH69" s="302"/>
      <c r="AI69" s="302"/>
      <c r="AJ69" s="280"/>
      <c r="AK69" s="280"/>
      <c r="AL69" s="280"/>
      <c r="AM69" s="280"/>
      <c r="AN69" s="291"/>
      <c r="AO69" s="280"/>
      <c r="AP69" s="280"/>
      <c r="AQ69" s="280"/>
      <c r="AR69" s="280"/>
      <c r="AS69" s="280"/>
      <c r="AT69" s="280"/>
      <c r="AU69" s="280"/>
      <c r="AV69" s="280"/>
      <c r="AW69" s="280"/>
      <c r="AX69" s="280"/>
      <c r="BF69" s="275" t="str">
        <f t="shared" ref="BF69:BF74" si="12">IF(ISNUMBER(MATCH(B69,soldoutunits,0)),0,B69)</f>
        <v>A2002</v>
      </c>
    </row>
    <row r="70" spans="1:58" s="275" customFormat="1" ht="24.75" customHeight="1">
      <c r="A70" s="280" t="s">
        <v>65</v>
      </c>
      <c r="B70" s="280" t="s">
        <v>194</v>
      </c>
      <c r="C70" s="280">
        <v>21</v>
      </c>
      <c r="D70" s="282" t="s">
        <v>199</v>
      </c>
      <c r="E70" s="282">
        <v>97.67</v>
      </c>
      <c r="F70" s="282" t="s">
        <v>205</v>
      </c>
      <c r="G70" s="282" t="s">
        <v>211</v>
      </c>
      <c r="H70" s="282" t="s">
        <v>221</v>
      </c>
      <c r="I70" s="280" t="s">
        <v>3</v>
      </c>
      <c r="J70" s="307" t="s">
        <v>693</v>
      </c>
      <c r="K70" s="284">
        <v>43534</v>
      </c>
      <c r="L70" s="285">
        <v>27095981.313131314</v>
      </c>
      <c r="M70" s="285">
        <f>L70</f>
        <v>27095981.313131314</v>
      </c>
      <c r="N70" s="286">
        <v>400000</v>
      </c>
      <c r="O70" s="286">
        <v>1334799</v>
      </c>
      <c r="P70" s="286">
        <v>200000</v>
      </c>
      <c r="Q70" s="321">
        <f t="shared" ref="Q70" si="13">M70-N70-O70-P70</f>
        <v>25161182.313131314</v>
      </c>
      <c r="R70" s="628">
        <f t="shared" si="11"/>
        <v>257614.2348022045</v>
      </c>
      <c r="S70" s="322">
        <v>100000</v>
      </c>
      <c r="T70" s="288">
        <v>43534</v>
      </c>
      <c r="U70" s="287"/>
      <c r="V70" s="287"/>
      <c r="W70" s="287">
        <v>100000</v>
      </c>
      <c r="X70" s="323"/>
      <c r="Y70" s="322"/>
      <c r="Z70" s="289"/>
      <c r="AA70" s="287"/>
      <c r="AB70" s="287"/>
      <c r="AC70" s="287"/>
      <c r="AD70" s="323"/>
      <c r="AE70" s="337"/>
      <c r="AF70" s="280"/>
      <c r="AG70" s="290"/>
      <c r="AH70" s="302" t="s">
        <v>694</v>
      </c>
      <c r="AI70" s="280"/>
      <c r="AJ70" s="280" t="s">
        <v>785</v>
      </c>
      <c r="AK70" s="280"/>
      <c r="AL70" s="280" t="s">
        <v>620</v>
      </c>
      <c r="AM70" s="280"/>
      <c r="AN70" s="291"/>
      <c r="AO70" s="280"/>
      <c r="AP70" s="280"/>
      <c r="AQ70" s="280"/>
      <c r="AR70" s="280"/>
      <c r="AS70" s="280"/>
      <c r="AT70" s="280"/>
      <c r="AU70" s="280"/>
      <c r="AV70" s="280"/>
      <c r="AW70" s="280"/>
      <c r="AX70" s="280"/>
      <c r="BF70" s="275">
        <f t="shared" si="12"/>
        <v>0</v>
      </c>
    </row>
    <row r="71" spans="1:58" s="275" customFormat="1" ht="24.75" customHeight="1">
      <c r="A71" s="280" t="s">
        <v>65</v>
      </c>
      <c r="B71" s="505" t="s">
        <v>195</v>
      </c>
      <c r="C71" s="280">
        <v>21</v>
      </c>
      <c r="D71" s="282" t="s">
        <v>200</v>
      </c>
      <c r="E71" s="282">
        <v>34.49</v>
      </c>
      <c r="F71" s="282" t="s">
        <v>205</v>
      </c>
      <c r="G71" s="282" t="s">
        <v>208</v>
      </c>
      <c r="H71" s="282" t="s">
        <v>217</v>
      </c>
      <c r="I71" s="280" t="s">
        <v>0</v>
      </c>
      <c r="J71" s="307"/>
      <c r="K71" s="284"/>
      <c r="L71" s="285">
        <v>9139890.0588300582</v>
      </c>
      <c r="M71" s="285">
        <v>9139890.0588300582</v>
      </c>
      <c r="N71" s="286"/>
      <c r="O71" s="286"/>
      <c r="P71" s="286"/>
      <c r="Q71" s="321">
        <f t="shared" ref="Q71:Q74" si="14">M71-N71-O71-P71</f>
        <v>9139890.0588300582</v>
      </c>
      <c r="R71" s="628">
        <f t="shared" si="11"/>
        <v>265001.1614621646</v>
      </c>
      <c r="S71" s="322"/>
      <c r="T71" s="296"/>
      <c r="U71" s="287"/>
      <c r="V71" s="287"/>
      <c r="W71" s="287"/>
      <c r="X71" s="323"/>
      <c r="Y71" s="322"/>
      <c r="Z71" s="289"/>
      <c r="AA71" s="287"/>
      <c r="AB71" s="287"/>
      <c r="AC71" s="287"/>
      <c r="AD71" s="323"/>
      <c r="AE71" s="335"/>
      <c r="AF71" s="280"/>
      <c r="AG71" s="290"/>
      <c r="AH71" s="280"/>
      <c r="AI71" s="280"/>
      <c r="AJ71" s="280"/>
      <c r="AK71" s="280"/>
      <c r="AL71" s="280"/>
      <c r="AM71" s="280"/>
      <c r="AN71" s="291"/>
      <c r="AO71" s="280"/>
      <c r="AP71" s="280"/>
      <c r="AQ71" s="280"/>
      <c r="AR71" s="280"/>
      <c r="AS71" s="280"/>
      <c r="AT71" s="280"/>
      <c r="AU71" s="280"/>
      <c r="AV71" s="280"/>
      <c r="AW71" s="280"/>
      <c r="AX71" s="280"/>
      <c r="BF71" s="275" t="str">
        <f t="shared" si="12"/>
        <v>A2102</v>
      </c>
    </row>
    <row r="72" spans="1:58" s="275" customFormat="1" ht="24.75" customHeight="1">
      <c r="A72" s="280" t="s">
        <v>65</v>
      </c>
      <c r="B72" s="280" t="s">
        <v>196</v>
      </c>
      <c r="C72" s="280">
        <v>22</v>
      </c>
      <c r="D72" s="282" t="s">
        <v>199</v>
      </c>
      <c r="E72" s="282">
        <v>76.73</v>
      </c>
      <c r="F72" s="282" t="s">
        <v>205</v>
      </c>
      <c r="G72" s="282" t="s">
        <v>210</v>
      </c>
      <c r="H72" s="282" t="s">
        <v>222</v>
      </c>
      <c r="I72" s="280" t="s">
        <v>678</v>
      </c>
      <c r="J72" s="307" t="s">
        <v>960</v>
      </c>
      <c r="K72" s="284">
        <v>43664</v>
      </c>
      <c r="L72" s="285">
        <v>19702171</v>
      </c>
      <c r="M72" s="285">
        <v>19773685</v>
      </c>
      <c r="N72" s="286">
        <v>300000</v>
      </c>
      <c r="O72" s="418">
        <v>584210.55000000005</v>
      </c>
      <c r="P72" s="286">
        <v>1000000</v>
      </c>
      <c r="Q72" s="630">
        <f>M72-N72-O72-P72</f>
        <v>17889474.449999999</v>
      </c>
      <c r="R72" s="628">
        <f t="shared" si="11"/>
        <v>233148.37025935095</v>
      </c>
      <c r="S72" s="322">
        <v>390000</v>
      </c>
      <c r="T72" s="320">
        <v>43664</v>
      </c>
      <c r="U72" s="287"/>
      <c r="V72" s="287"/>
      <c r="W72" s="287"/>
      <c r="X72" s="323"/>
      <c r="Y72" s="322"/>
      <c r="Z72" s="289"/>
      <c r="AA72" s="287"/>
      <c r="AB72" s="287"/>
      <c r="AC72" s="287"/>
      <c r="AD72" s="323"/>
      <c r="AE72" s="335"/>
      <c r="AF72" s="280"/>
      <c r="AG72" s="290"/>
      <c r="AH72" s="301"/>
      <c r="AI72" s="302"/>
      <c r="AJ72" s="280" t="s">
        <v>957</v>
      </c>
      <c r="AK72" s="280" t="s">
        <v>101</v>
      </c>
      <c r="AL72" s="280" t="s">
        <v>99</v>
      </c>
      <c r="AM72" s="280"/>
      <c r="AN72" s="291"/>
      <c r="AO72" s="280"/>
      <c r="AP72" s="280"/>
      <c r="AQ72" s="280"/>
      <c r="AR72" s="280"/>
      <c r="AS72" s="280"/>
      <c r="AT72" s="280"/>
      <c r="AU72" s="280"/>
      <c r="AV72" s="280"/>
      <c r="AW72" s="280"/>
      <c r="AX72" s="280"/>
      <c r="BF72" s="275">
        <f t="shared" si="12"/>
        <v>0</v>
      </c>
    </row>
    <row r="73" spans="1:58" s="275" customFormat="1" ht="20.399999999999999">
      <c r="A73" s="280" t="s">
        <v>65</v>
      </c>
      <c r="B73" s="290" t="s">
        <v>197</v>
      </c>
      <c r="C73" s="290">
        <v>22</v>
      </c>
      <c r="D73" s="282" t="s">
        <v>200</v>
      </c>
      <c r="E73" s="282">
        <v>34.49</v>
      </c>
      <c r="F73" s="282" t="s">
        <v>205</v>
      </c>
      <c r="G73" s="282" t="s">
        <v>208</v>
      </c>
      <c r="H73" s="282" t="s">
        <v>217</v>
      </c>
      <c r="I73" s="280" t="s">
        <v>678</v>
      </c>
      <c r="J73" s="307" t="s">
        <v>960</v>
      </c>
      <c r="K73" s="284">
        <v>43664</v>
      </c>
      <c r="L73"/>
      <c r="M73" s="285">
        <v>9316224</v>
      </c>
      <c r="N73" s="286">
        <v>200000</v>
      </c>
      <c r="O73" s="286">
        <v>273486.71999999997</v>
      </c>
      <c r="P73" s="286">
        <v>1000000</v>
      </c>
      <c r="Q73" s="631">
        <f>M73-N73-O73-P73</f>
        <v>7842737.2799999993</v>
      </c>
      <c r="R73" s="628">
        <f t="shared" si="11"/>
        <v>227391.62887793561</v>
      </c>
      <c r="S73" s="322">
        <v>390000</v>
      </c>
      <c r="T73" s="320">
        <v>43664</v>
      </c>
      <c r="U73" s="287"/>
      <c r="V73" s="287"/>
      <c r="W73" s="287"/>
      <c r="X73" s="323"/>
      <c r="Y73" s="322"/>
      <c r="Z73" s="289"/>
      <c r="AA73" s="287"/>
      <c r="AB73" s="287"/>
      <c r="AC73" s="287"/>
      <c r="AD73" s="323"/>
      <c r="AE73" s="335"/>
      <c r="AF73" s="280"/>
      <c r="AG73" s="290"/>
      <c r="AH73" s="301"/>
      <c r="AI73" s="280"/>
      <c r="AJ73" s="280" t="s">
        <v>957</v>
      </c>
      <c r="AK73" s="280" t="s">
        <v>101</v>
      </c>
      <c r="AL73" s="280" t="s">
        <v>99</v>
      </c>
      <c r="AM73" s="280"/>
      <c r="AN73" s="291"/>
      <c r="AO73" s="280"/>
      <c r="AP73" s="280"/>
      <c r="AQ73" s="280"/>
      <c r="AR73" s="280"/>
      <c r="AS73" s="280"/>
      <c r="AT73" s="280"/>
      <c r="AU73" s="280"/>
      <c r="AV73" s="280"/>
      <c r="AW73" s="280"/>
      <c r="AX73" s="280"/>
      <c r="BF73" s="275">
        <f t="shared" si="12"/>
        <v>0</v>
      </c>
    </row>
    <row r="74" spans="1:58" s="275" customFormat="1" ht="24.75" customHeight="1" thickBot="1">
      <c r="A74" s="280" t="s">
        <v>65</v>
      </c>
      <c r="B74" s="280" t="s">
        <v>198</v>
      </c>
      <c r="C74" s="280">
        <v>23</v>
      </c>
      <c r="D74" s="282" t="s">
        <v>199</v>
      </c>
      <c r="E74" s="282">
        <v>82.81</v>
      </c>
      <c r="F74" s="282" t="s">
        <v>205</v>
      </c>
      <c r="G74" s="282" t="s">
        <v>209</v>
      </c>
      <c r="H74" s="282" t="s">
        <v>223</v>
      </c>
      <c r="I74" s="280" t="s">
        <v>3</v>
      </c>
      <c r="J74" s="307" t="s">
        <v>690</v>
      </c>
      <c r="K74" s="284">
        <v>43533</v>
      </c>
      <c r="L74" s="285">
        <v>20640950</v>
      </c>
      <c r="M74" s="285">
        <v>20640950</v>
      </c>
      <c r="N74" s="286">
        <v>300000</v>
      </c>
      <c r="O74" s="286">
        <v>1017047</v>
      </c>
      <c r="P74" s="286">
        <v>150000</v>
      </c>
      <c r="Q74" s="321">
        <f t="shared" si="14"/>
        <v>19173903</v>
      </c>
      <c r="R74" s="629"/>
      <c r="S74" s="330">
        <v>50000</v>
      </c>
      <c r="T74" s="331">
        <v>43533</v>
      </c>
      <c r="U74" s="332"/>
      <c r="V74" s="332"/>
      <c r="W74" s="332">
        <v>50000</v>
      </c>
      <c r="X74" s="333"/>
      <c r="Y74" s="330">
        <v>200000</v>
      </c>
      <c r="Z74" s="341">
        <v>43555</v>
      </c>
      <c r="AA74" s="332"/>
      <c r="AB74" s="332"/>
      <c r="AC74" s="332"/>
      <c r="AD74" s="333"/>
      <c r="AE74" s="336">
        <f>Z74</f>
        <v>43555</v>
      </c>
      <c r="AF74" s="280"/>
      <c r="AG74" s="300">
        <v>43586</v>
      </c>
      <c r="AH74" s="280" t="s">
        <v>691</v>
      </c>
      <c r="AI74" s="280"/>
      <c r="AJ74" s="280" t="s">
        <v>788</v>
      </c>
      <c r="AK74" s="280" t="s">
        <v>95</v>
      </c>
      <c r="AL74" s="280" t="s">
        <v>620</v>
      </c>
      <c r="AM74" s="280"/>
      <c r="AN74" s="291"/>
      <c r="AO74" s="280"/>
      <c r="AP74" s="280"/>
      <c r="AQ74" s="280"/>
      <c r="AR74" s="280"/>
      <c r="AS74" s="280"/>
      <c r="AT74" s="280"/>
      <c r="AU74" s="280"/>
      <c r="AV74" s="280"/>
      <c r="AW74" s="280"/>
      <c r="AX74" s="280"/>
      <c r="BF74" s="275">
        <f t="shared" si="12"/>
        <v>0</v>
      </c>
    </row>
    <row r="75" spans="1:58" ht="14.4">
      <c r="B75" s="160"/>
      <c r="C75" s="160"/>
      <c r="D75" s="160"/>
      <c r="E75" s="160"/>
      <c r="F75" s="160"/>
      <c r="G75" s="160"/>
      <c r="H75" s="160"/>
      <c r="I75" s="161"/>
      <c r="K75" s="153"/>
      <c r="S75" s="153"/>
      <c r="T75" s="153"/>
      <c r="AH75" s="163"/>
      <c r="BF75" s="663" t="s">
        <v>1026</v>
      </c>
    </row>
    <row r="76" spans="1:58" ht="14.4">
      <c r="D76" s="160"/>
      <c r="E76" s="160"/>
      <c r="F76" s="160"/>
      <c r="G76" s="160"/>
      <c r="H76" s="160"/>
      <c r="K76" s="153"/>
      <c r="S76" s="153"/>
      <c r="T76" s="153"/>
    </row>
    <row r="77" spans="1:58" ht="14.4">
      <c r="K77" s="153"/>
      <c r="S77" s="153"/>
      <c r="T77" s="153"/>
      <c r="BF77" s="153" t="s">
        <v>131</v>
      </c>
    </row>
    <row r="78" spans="1:58" ht="14.4">
      <c r="K78" s="153"/>
      <c r="S78" s="153"/>
      <c r="T78" s="153"/>
      <c r="BF78" s="153" t="s">
        <v>132</v>
      </c>
    </row>
    <row r="79" spans="1:58" ht="20.399999999999999">
      <c r="B79" s="164"/>
      <c r="C79" s="164"/>
      <c r="K79"/>
      <c r="L79"/>
      <c r="M79"/>
      <c r="N79"/>
      <c r="O79"/>
      <c r="P79"/>
      <c r="Q79"/>
      <c r="R79"/>
      <c r="S79"/>
      <c r="BF79" s="153" t="s">
        <v>135</v>
      </c>
    </row>
    <row r="80" spans="1:58" ht="20.399999999999999">
      <c r="B80" s="164"/>
      <c r="C80" s="164"/>
      <c r="K80"/>
      <c r="L80"/>
      <c r="M80"/>
      <c r="N80"/>
      <c r="O80"/>
      <c r="P80"/>
      <c r="Q80"/>
      <c r="R80"/>
      <c r="S80"/>
      <c r="BF80" s="153" t="s">
        <v>143</v>
      </c>
    </row>
    <row r="81" spans="2:58" ht="20.399999999999999">
      <c r="B81" s="164"/>
      <c r="C81" s="164"/>
      <c r="K81"/>
      <c r="L81"/>
      <c r="M81"/>
      <c r="N81"/>
      <c r="O81"/>
      <c r="P81"/>
      <c r="Q81"/>
      <c r="R81"/>
      <c r="S81"/>
      <c r="BF81" s="153" t="s">
        <v>146</v>
      </c>
    </row>
    <row r="82" spans="2:58" ht="20.399999999999999">
      <c r="B82" s="164"/>
      <c r="C82" s="164"/>
      <c r="K82"/>
      <c r="L82"/>
      <c r="M82"/>
      <c r="N82"/>
      <c r="O82"/>
      <c r="P82"/>
      <c r="Q82"/>
      <c r="R82"/>
      <c r="S82"/>
      <c r="BF82" s="153" t="s">
        <v>165</v>
      </c>
    </row>
    <row r="83" spans="2:58" ht="20.399999999999999">
      <c r="B83" s="164"/>
      <c r="C83" s="164"/>
      <c r="K83"/>
      <c r="L83"/>
      <c r="M83"/>
      <c r="BF83" s="153" t="s">
        <v>167</v>
      </c>
    </row>
    <row r="84" spans="2:58" ht="20.399999999999999">
      <c r="B84" s="164"/>
      <c r="C84" s="164"/>
      <c r="K84"/>
      <c r="L84"/>
      <c r="M84"/>
      <c r="BF84" s="153" t="s">
        <v>169</v>
      </c>
    </row>
    <row r="85" spans="2:58" ht="20.399999999999999">
      <c r="K85"/>
      <c r="L85"/>
      <c r="M85"/>
      <c r="BF85" s="153" t="s">
        <v>170</v>
      </c>
    </row>
    <row r="86" spans="2:58" ht="20.399999999999999">
      <c r="K86"/>
      <c r="L86"/>
      <c r="M86"/>
      <c r="BF86" s="153" t="s">
        <v>171</v>
      </c>
    </row>
    <row r="87" spans="2:58" ht="20.399999999999999">
      <c r="K87"/>
      <c r="L87"/>
      <c r="M87"/>
      <c r="BF87" s="153" t="s">
        <v>172</v>
      </c>
    </row>
    <row r="88" spans="2:58" ht="20.399999999999999">
      <c r="K88"/>
      <c r="L88"/>
      <c r="M88"/>
      <c r="BF88" s="153" t="s">
        <v>173</v>
      </c>
    </row>
    <row r="89" spans="2:58" ht="20.399999999999999">
      <c r="K89"/>
      <c r="L89"/>
      <c r="M89"/>
      <c r="BF89" s="153" t="s">
        <v>174</v>
      </c>
    </row>
    <row r="90" spans="2:58" ht="20.399999999999999">
      <c r="K90"/>
      <c r="L90"/>
      <c r="M90"/>
      <c r="BF90" s="153" t="s">
        <v>175</v>
      </c>
    </row>
    <row r="91" spans="2:58" ht="20.399999999999999">
      <c r="K91"/>
      <c r="L91"/>
      <c r="M91"/>
      <c r="BF91" s="153" t="s">
        <v>176</v>
      </c>
    </row>
    <row r="92" spans="2:58" ht="20.399999999999999">
      <c r="K92"/>
      <c r="L92"/>
      <c r="M92"/>
      <c r="BF92" s="153" t="s">
        <v>177</v>
      </c>
    </row>
    <row r="93" spans="2:58" ht="26.25" customHeight="1">
      <c r="BF93" s="153" t="s">
        <v>182</v>
      </c>
    </row>
    <row r="94" spans="2:58" ht="26.25" customHeight="1">
      <c r="BF94" s="153" t="s">
        <v>184</v>
      </c>
    </row>
    <row r="95" spans="2:58" ht="26.25" customHeight="1">
      <c r="BF95" s="153" t="s">
        <v>185</v>
      </c>
    </row>
    <row r="96" spans="2:58" ht="26.25" customHeight="1">
      <c r="BF96" s="153" t="s">
        <v>187</v>
      </c>
    </row>
    <row r="97" spans="58:58" ht="26.25" customHeight="1">
      <c r="BF97" s="153" t="s">
        <v>189</v>
      </c>
    </row>
    <row r="98" spans="58:58" ht="26.25" customHeight="1">
      <c r="BF98" s="153" t="s">
        <v>190</v>
      </c>
    </row>
    <row r="99" spans="58:58" ht="26.25" customHeight="1">
      <c r="BF99" s="153" t="s">
        <v>191</v>
      </c>
    </row>
    <row r="100" spans="58:58" ht="26.25" customHeight="1">
      <c r="BF100" s="153" t="s">
        <v>193</v>
      </c>
    </row>
    <row r="101" spans="58:58" ht="26.25" customHeight="1">
      <c r="BF101" s="153" t="s">
        <v>195</v>
      </c>
    </row>
  </sheetData>
  <mergeCells count="55">
    <mergeCell ref="AF3:AF4"/>
    <mergeCell ref="AO3:AO4"/>
    <mergeCell ref="AW2:AW4"/>
    <mergeCell ref="AO2:AR2"/>
    <mergeCell ref="AR3:AR4"/>
    <mergeCell ref="AE2:AG2"/>
    <mergeCell ref="AG3:AG4"/>
    <mergeCell ref="AV3:AV4"/>
    <mergeCell ref="AQ3:AQ4"/>
    <mergeCell ref="AU3:AU4"/>
    <mergeCell ref="AN2:AN4"/>
    <mergeCell ref="AX2:AX4"/>
    <mergeCell ref="N3:N4"/>
    <mergeCell ref="S3:S4"/>
    <mergeCell ref="T3:T4"/>
    <mergeCell ref="AH2:AH4"/>
    <mergeCell ref="AI2:AI4"/>
    <mergeCell ref="AJ2:AJ4"/>
    <mergeCell ref="AK2:AK4"/>
    <mergeCell ref="AL2:AL4"/>
    <mergeCell ref="AM2:AM4"/>
    <mergeCell ref="AP3:AP4"/>
    <mergeCell ref="AS3:AS4"/>
    <mergeCell ref="AT3:AT4"/>
    <mergeCell ref="AS2:AV2"/>
    <mergeCell ref="AD3:AD4"/>
    <mergeCell ref="AE3:AE4"/>
    <mergeCell ref="Q2:Q4"/>
    <mergeCell ref="S2:X2"/>
    <mergeCell ref="Y2:AD2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R2:R4"/>
    <mergeCell ref="A2:A4"/>
    <mergeCell ref="B2:B4"/>
    <mergeCell ref="D2:D4"/>
    <mergeCell ref="I2:I4"/>
    <mergeCell ref="J2:J4"/>
    <mergeCell ref="F2:F4"/>
    <mergeCell ref="H2:H4"/>
    <mergeCell ref="N2:P2"/>
    <mergeCell ref="O3:O4"/>
    <mergeCell ref="P3:P4"/>
    <mergeCell ref="E2:E4"/>
    <mergeCell ref="C2:C4"/>
    <mergeCell ref="K2:K4"/>
    <mergeCell ref="L2:L4"/>
    <mergeCell ref="M2:M4"/>
  </mergeCells>
  <phoneticPr fontId="79"/>
  <conditionalFormatting sqref="I5:I74">
    <cfRule type="containsText" dxfId="19" priority="2" operator="containsText" text="Lock">
      <formula>NOT(ISERROR(SEARCH("Lock",I5)))</formula>
    </cfRule>
    <cfRule type="containsText" dxfId="18" priority="3" operator="containsText" text="Unpaid">
      <formula>NOT(ISERROR(SEARCH("Unpaid",I5)))</formula>
    </cfRule>
    <cfRule type="containsText" dxfId="17" priority="4" operator="containsText" text="Sold">
      <formula>NOT(ISERROR(SEARCH("Sold",I5)))</formula>
    </cfRule>
  </conditionalFormatting>
  <conditionalFormatting sqref="I22:I23 I11 I7 I19 I25:I73">
    <cfRule type="containsText" dxfId="16" priority="1" operator="containsText" text="Thai D">
      <formula>NOT(ISERROR(SEARCH("Thai D",I7)))</formula>
    </cfRule>
  </conditionalFormatting>
  <dataValidations count="4">
    <dataValidation type="list" allowBlank="1" showInputMessage="1" showErrorMessage="1" sqref="AR5:AR74 AV5:AV74" xr:uid="{00000000-0002-0000-0500-000000000000}">
      <formula1>$BB$6:$BB$7</formula1>
    </dataValidation>
    <dataValidation type="list" allowBlank="1" showInputMessage="1" showErrorMessage="1" sqref="AL5:AM5 AL16 AL70:AM70 AL13:AM15 AL17:AM18 AL42:AM42 AL9:AM10 AL62:AM62 AL64:AM64 AL72:AM74 AL54" xr:uid="{00000000-0002-0000-0500-000001000000}">
      <formula1>$BA$6:$BA$13</formula1>
    </dataValidation>
    <dataValidation type="list" allowBlank="1" showInputMessage="1" showErrorMessage="1" sqref="AK5:AK74" xr:uid="{00000000-0002-0000-0500-000002000000}">
      <formula1>$AZ$6:$AZ$10</formula1>
    </dataValidation>
    <dataValidation type="list" allowBlank="1" showInputMessage="1" showErrorMessage="1" sqref="AL6:AM8 AM16 AL19:AM41 AL71:AM71 AL43:AM53 AL11:AM12 AL63:AM63 AL65:AM69 AL55:AM61" xr:uid="{00000000-0002-0000-0500-000003000000}">
      <formula1>$BA$6:$BA$14</formula1>
    </dataValidation>
  </dataValidations>
  <hyperlinks>
    <hyperlink ref="AI14" r:id="rId1" xr:uid="{00000000-0004-0000-0500-000000000000}"/>
    <hyperlink ref="AI6" r:id="rId2" xr:uid="{00000000-0004-0000-0500-000001000000}"/>
  </hyperlinks>
  <pageMargins left="0.25" right="0.25" top="0.75" bottom="0.75" header="0.3" footer="0.3"/>
  <pageSetup paperSize="9" scale="45" orientation="portrait" r:id="rId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"/>
  <sheetViews>
    <sheetView showGridLines="0" view="pageBreakPreview" zoomScale="60" zoomScaleNormal="85" workbookViewId="0">
      <selection activeCell="C23" sqref="C23"/>
    </sheetView>
  </sheetViews>
  <sheetFormatPr defaultRowHeight="20.399999999999999"/>
  <cols>
    <col min="1" max="1" width="16.1640625" customWidth="1"/>
    <col min="2" max="2" width="26.08203125" bestFit="1" customWidth="1"/>
    <col min="3" max="3" width="26.08203125" customWidth="1"/>
    <col min="4" max="4" width="25.1640625" customWidth="1"/>
    <col min="5" max="5" width="17.4140625" customWidth="1"/>
    <col min="6" max="6" width="26.08203125" customWidth="1"/>
    <col min="7" max="7" width="25.1640625" customWidth="1"/>
    <col min="8" max="8" width="27.5" bestFit="1" customWidth="1"/>
    <col min="9" max="9" width="36.1640625" bestFit="1" customWidth="1"/>
    <col min="10" max="10" width="35.4140625" bestFit="1" customWidth="1"/>
  </cols>
  <sheetData>
    <row r="1" spans="1:10">
      <c r="A1" s="488" t="s">
        <v>46</v>
      </c>
      <c r="B1" t="s">
        <v>1042</v>
      </c>
    </row>
    <row r="3" spans="1:10">
      <c r="B3" s="488" t="s">
        <v>1029</v>
      </c>
    </row>
    <row r="4" spans="1:10">
      <c r="B4" t="s">
        <v>206</v>
      </c>
      <c r="E4" t="s">
        <v>205</v>
      </c>
      <c r="H4" t="s">
        <v>1038</v>
      </c>
      <c r="I4" t="s">
        <v>1040</v>
      </c>
      <c r="J4" t="s">
        <v>1043</v>
      </c>
    </row>
    <row r="5" spans="1:10">
      <c r="A5" s="488" t="s">
        <v>1027</v>
      </c>
      <c r="B5" t="s">
        <v>1039</v>
      </c>
      <c r="C5" t="s">
        <v>1041</v>
      </c>
      <c r="D5" t="s">
        <v>1044</v>
      </c>
      <c r="E5" t="s">
        <v>1039</v>
      </c>
      <c r="F5" t="s">
        <v>1041</v>
      </c>
      <c r="G5" t="s">
        <v>1044</v>
      </c>
    </row>
    <row r="6" spans="1:10">
      <c r="A6" s="489" t="s">
        <v>208</v>
      </c>
      <c r="B6" s="724">
        <v>6021740</v>
      </c>
      <c r="C6" s="724">
        <v>199000</v>
      </c>
      <c r="D6" s="724">
        <v>2</v>
      </c>
      <c r="E6" s="724"/>
      <c r="F6" s="724"/>
      <c r="G6" s="724"/>
      <c r="H6" s="724">
        <v>6021740</v>
      </c>
      <c r="I6" s="724">
        <v>199000</v>
      </c>
      <c r="J6" s="724">
        <v>2</v>
      </c>
    </row>
    <row r="7" spans="1:10">
      <c r="A7" s="725" t="s">
        <v>207</v>
      </c>
      <c r="B7" s="726">
        <v>8629903.75</v>
      </c>
      <c r="C7" s="726">
        <v>189750</v>
      </c>
      <c r="D7" s="726">
        <v>40</v>
      </c>
      <c r="E7" s="724"/>
      <c r="F7" s="724"/>
      <c r="G7" s="724"/>
      <c r="H7" s="724">
        <v>8629903.75</v>
      </c>
      <c r="I7" s="724">
        <v>189750</v>
      </c>
      <c r="J7" s="724">
        <v>40</v>
      </c>
    </row>
    <row r="8" spans="1:10">
      <c r="A8" s="489" t="s">
        <v>210</v>
      </c>
      <c r="B8" s="724">
        <v>10474962</v>
      </c>
      <c r="C8" s="724">
        <v>199000</v>
      </c>
      <c r="D8" s="724">
        <v>5</v>
      </c>
      <c r="E8" s="724">
        <v>11287700</v>
      </c>
      <c r="F8" s="724">
        <v>195187.61888293273</v>
      </c>
      <c r="G8" s="724">
        <v>1</v>
      </c>
      <c r="H8" s="724">
        <v>10610418.333333334</v>
      </c>
      <c r="I8" s="724">
        <v>198364.60314715546</v>
      </c>
      <c r="J8" s="724">
        <v>6</v>
      </c>
    </row>
    <row r="9" spans="1:10">
      <c r="A9" s="489" t="s">
        <v>224</v>
      </c>
      <c r="B9" s="724">
        <v>16841370</v>
      </c>
      <c r="C9" s="724">
        <v>199000</v>
      </c>
      <c r="D9" s="724">
        <v>2</v>
      </c>
      <c r="E9" s="724"/>
      <c r="F9" s="724"/>
      <c r="G9" s="724"/>
      <c r="H9" s="724">
        <v>16841370</v>
      </c>
      <c r="I9" s="724">
        <v>199000</v>
      </c>
      <c r="J9" s="724">
        <v>2</v>
      </c>
    </row>
    <row r="10" spans="1:10">
      <c r="A10" s="489" t="s">
        <v>1028</v>
      </c>
      <c r="B10" s="648">
        <v>9046881.224489795</v>
      </c>
      <c r="C10" s="648">
        <v>191448.97959183675</v>
      </c>
      <c r="D10" s="648">
        <v>49</v>
      </c>
      <c r="E10" s="648">
        <v>11287700</v>
      </c>
      <c r="F10" s="648">
        <v>195187.61888293273</v>
      </c>
      <c r="G10" s="648">
        <v>1</v>
      </c>
      <c r="H10" s="648">
        <v>9091697.5999999996</v>
      </c>
      <c r="I10" s="648">
        <v>191523.75237765865</v>
      </c>
      <c r="J10" s="648">
        <v>50</v>
      </c>
    </row>
  </sheetData>
  <phoneticPr fontId="79"/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>
    <pageSetUpPr fitToPage="1"/>
  </sheetPr>
  <dimension ref="A1:BI512"/>
  <sheetViews>
    <sheetView showGridLines="0" view="pageBreakPreview" zoomScale="60" zoomScaleNormal="85" workbookViewId="0">
      <pane ySplit="4" topLeftCell="A5" activePane="bottomLeft" state="frozen"/>
      <selection activeCell="J47" sqref="J47"/>
      <selection pane="bottomLeft" activeCell="A4" sqref="A4:R312"/>
    </sheetView>
  </sheetViews>
  <sheetFormatPr defaultColWidth="8.33203125" defaultRowHeight="26.25" customHeight="1"/>
  <cols>
    <col min="1" max="1" width="8.33203125" style="153"/>
    <col min="2" max="2" width="9.58203125" style="162" bestFit="1" customWidth="1"/>
    <col min="3" max="3" width="9.4140625" style="153" customWidth="1"/>
    <col min="4" max="4" width="8.33203125" style="153"/>
    <col min="5" max="6" width="10" style="153" customWidth="1"/>
    <col min="7" max="7" width="12" style="153" customWidth="1"/>
    <col min="8" max="8" width="8.33203125" style="153" customWidth="1"/>
    <col min="9" max="9" width="9.4140625" style="153" customWidth="1"/>
    <col min="10" max="10" width="27.33203125" style="154" customWidth="1"/>
    <col min="11" max="11" width="12" style="490" customWidth="1"/>
    <col min="12" max="12" width="11.6640625" style="165" customWidth="1"/>
    <col min="13" max="13" width="13.9140625" style="153" customWidth="1"/>
    <col min="14" max="14" width="15.33203125" style="153" customWidth="1"/>
    <col min="15" max="15" width="11.33203125" style="153" customWidth="1"/>
    <col min="16" max="16" width="11.9140625" style="153" customWidth="1"/>
    <col min="17" max="17" width="19.58203125" style="153" customWidth="1"/>
    <col min="18" max="18" width="16.58203125" style="153" customWidth="1"/>
    <col min="19" max="19" width="12" style="167" customWidth="1"/>
    <col min="20" max="20" width="20.9140625" style="168" customWidth="1"/>
    <col min="21" max="21" width="9.33203125" style="167" customWidth="1"/>
    <col min="22" max="22" width="8.33203125" style="167" customWidth="1"/>
    <col min="23" max="23" width="8.58203125" style="167" customWidth="1"/>
    <col min="24" max="24" width="8.33203125" style="167" customWidth="1"/>
    <col min="25" max="25" width="9.33203125" style="167" customWidth="1"/>
    <col min="26" max="26" width="10.9140625" style="169" customWidth="1"/>
    <col min="27" max="28" width="8.33203125" style="167" customWidth="1"/>
    <col min="29" max="29" width="9" style="167" customWidth="1"/>
    <col min="30" max="30" width="8.33203125" style="167" customWidth="1"/>
    <col min="31" max="31" width="12" style="158" customWidth="1"/>
    <col min="32" max="32" width="10.6640625" style="153" customWidth="1"/>
    <col min="33" max="33" width="13.4140625" style="153" customWidth="1"/>
    <col min="34" max="34" width="15.4140625" style="153" customWidth="1"/>
    <col min="35" max="35" width="9.33203125" style="153" customWidth="1"/>
    <col min="36" max="36" width="11" style="153" customWidth="1"/>
    <col min="37" max="37" width="8.33203125" style="153" customWidth="1"/>
    <col min="38" max="38" width="21.08203125" style="153" bestFit="1" customWidth="1"/>
    <col min="39" max="39" width="22.4140625" style="153" customWidth="1"/>
    <col min="40" max="50" width="8.33203125" style="153" customWidth="1"/>
    <col min="51" max="16384" width="8.33203125" style="153"/>
  </cols>
  <sheetData>
    <row r="1" spans="1:61" ht="26.25" customHeight="1">
      <c r="B1" s="162">
        <f>IF(ISNUMBER(MATCH(B23,soldoutunits,0)),1,0)</f>
        <v>0</v>
      </c>
      <c r="E1" s="445">
        <f>SUM(E5:E312)</f>
        <v>18514.269999999979</v>
      </c>
      <c r="I1" s="155">
        <f>COUNTIFS(I5:I312,"Sold")</f>
        <v>111</v>
      </c>
      <c r="M1" s="166">
        <f>SUM(Q5:Q312)</f>
        <v>4298999926.1716862</v>
      </c>
      <c r="P1" s="153" t="s">
        <v>3</v>
      </c>
      <c r="Q1" s="155">
        <f>SUMIFS(Q5:Q312,I5:I312,"Sold")</f>
        <v>1420381545.9848914</v>
      </c>
      <c r="R1" s="155">
        <f>AVERAGE(R5:R312)</f>
        <v>225020.68710736456</v>
      </c>
      <c r="S1" s="167" t="s">
        <v>26</v>
      </c>
      <c r="T1" s="168">
        <f>SUMIFS(M5:M312,I5:I312,"-")</f>
        <v>1032217573.3131312</v>
      </c>
      <c r="U1" s="167" t="s">
        <v>23</v>
      </c>
      <c r="V1" s="167">
        <f>SUMIFS(Q5:Q312,I5:I312,"Lock")</f>
        <v>524812517.22158688</v>
      </c>
      <c r="AE1" s="158" t="str">
        <f>AG8</f>
        <v>Jul</v>
      </c>
    </row>
    <row r="2" spans="1:61" s="277" customFormat="1" ht="26.1" customHeight="1">
      <c r="A2" s="673"/>
      <c r="B2" s="673"/>
      <c r="C2" s="673"/>
      <c r="D2" s="674"/>
      <c r="E2" s="674"/>
      <c r="F2" s="674"/>
      <c r="G2" s="674"/>
      <c r="H2" s="674"/>
      <c r="I2" s="675"/>
      <c r="J2" s="673"/>
      <c r="K2" s="676"/>
      <c r="L2" s="677"/>
      <c r="M2" s="678"/>
      <c r="N2" s="679" t="s">
        <v>596</v>
      </c>
      <c r="O2" s="680" t="s">
        <v>826</v>
      </c>
      <c r="P2" s="679" t="s">
        <v>595</v>
      </c>
      <c r="Q2" s="690"/>
      <c r="R2" s="690"/>
      <c r="S2" s="707" t="s">
        <v>59</v>
      </c>
      <c r="T2" s="708" t="s">
        <v>60</v>
      </c>
      <c r="U2" s="707" t="s">
        <v>87</v>
      </c>
      <c r="V2" s="707" t="s">
        <v>67</v>
      </c>
      <c r="W2" s="707" t="s">
        <v>86</v>
      </c>
      <c r="X2" s="707" t="s">
        <v>28</v>
      </c>
      <c r="Y2" s="707" t="s">
        <v>59</v>
      </c>
      <c r="Z2" s="709" t="s">
        <v>61</v>
      </c>
      <c r="AA2" s="707" t="s">
        <v>87</v>
      </c>
      <c r="AB2" s="707" t="s">
        <v>67</v>
      </c>
      <c r="AC2" s="707" t="s">
        <v>86</v>
      </c>
      <c r="AD2" s="707" t="s">
        <v>28</v>
      </c>
      <c r="AE2" s="710" t="s">
        <v>62</v>
      </c>
      <c r="AF2" s="711" t="s">
        <v>63</v>
      </c>
      <c r="AG2" s="711" t="s">
        <v>107</v>
      </c>
      <c r="AH2" s="712"/>
      <c r="AI2" s="712"/>
      <c r="AJ2" s="713"/>
      <c r="AK2" s="713"/>
      <c r="AL2" s="714"/>
      <c r="AM2" s="714"/>
      <c r="AN2" s="714"/>
      <c r="AO2" s="715" t="s">
        <v>64</v>
      </c>
      <c r="AP2" s="715" t="s">
        <v>82</v>
      </c>
      <c r="AQ2" s="715" t="s">
        <v>104</v>
      </c>
      <c r="AR2" s="715" t="s">
        <v>103</v>
      </c>
      <c r="AS2" s="715" t="s">
        <v>64</v>
      </c>
      <c r="AT2" s="715" t="s">
        <v>82</v>
      </c>
      <c r="AU2" s="715" t="s">
        <v>104</v>
      </c>
      <c r="AV2" s="715" t="s">
        <v>103</v>
      </c>
      <c r="AW2" s="716"/>
      <c r="AX2" s="716"/>
    </row>
    <row r="3" spans="1:61" s="277" customFormat="1" ht="23.25" customHeight="1">
      <c r="A3" s="681"/>
      <c r="B3" s="681"/>
      <c r="C3" s="681"/>
      <c r="D3" s="682"/>
      <c r="E3" s="682"/>
      <c r="F3" s="682"/>
      <c r="G3" s="682"/>
      <c r="H3" s="682"/>
      <c r="I3" s="683"/>
      <c r="J3" s="681"/>
      <c r="K3" s="684"/>
      <c r="L3" s="685"/>
      <c r="M3" s="686"/>
      <c r="N3" s="687"/>
      <c r="O3" s="688"/>
      <c r="P3" s="687"/>
      <c r="Q3" s="691"/>
      <c r="R3" s="691"/>
      <c r="S3" s="717"/>
      <c r="T3" s="717"/>
      <c r="U3" s="717"/>
      <c r="V3" s="717"/>
      <c r="W3" s="717"/>
      <c r="X3" s="717"/>
      <c r="Y3" s="717"/>
      <c r="Z3" s="717"/>
      <c r="AA3" s="717"/>
      <c r="AB3" s="717"/>
      <c r="AC3" s="717"/>
      <c r="AD3" s="717"/>
      <c r="AE3" s="718"/>
      <c r="AF3" s="718"/>
      <c r="AG3" s="718"/>
      <c r="AH3" s="719"/>
      <c r="AI3" s="719"/>
      <c r="AJ3" s="720"/>
      <c r="AK3" s="720"/>
      <c r="AL3" s="721"/>
      <c r="AM3" s="721"/>
      <c r="AN3" s="721"/>
      <c r="AO3" s="722"/>
      <c r="AP3" s="722"/>
      <c r="AQ3" s="722"/>
      <c r="AR3" s="722"/>
      <c r="AS3" s="722"/>
      <c r="AT3" s="722"/>
      <c r="AU3" s="722"/>
      <c r="AV3" s="722"/>
      <c r="AW3" s="723"/>
      <c r="AX3" s="723"/>
    </row>
    <row r="4" spans="1:61" s="277" customFormat="1" ht="37.049999999999997" customHeight="1">
      <c r="A4" s="666" t="s">
        <v>43</v>
      </c>
      <c r="B4" s="666" t="s">
        <v>44</v>
      </c>
      <c r="C4" s="666" t="s">
        <v>96</v>
      </c>
      <c r="D4" s="667" t="s">
        <v>203</v>
      </c>
      <c r="E4" s="667" t="s">
        <v>45</v>
      </c>
      <c r="F4" s="667" t="s">
        <v>204</v>
      </c>
      <c r="G4" s="667" t="s">
        <v>212</v>
      </c>
      <c r="H4" s="667" t="s">
        <v>213</v>
      </c>
      <c r="I4" s="668" t="s">
        <v>46</v>
      </c>
      <c r="J4" s="666" t="s">
        <v>76</v>
      </c>
      <c r="K4" s="669" t="s">
        <v>47</v>
      </c>
      <c r="L4" s="670" t="s">
        <v>88</v>
      </c>
      <c r="M4" s="671" t="s">
        <v>90</v>
      </c>
      <c r="N4" s="672" t="s">
        <v>93</v>
      </c>
      <c r="O4" s="680" t="s">
        <v>826</v>
      </c>
      <c r="P4" s="679" t="s">
        <v>595</v>
      </c>
      <c r="Q4" s="689" t="s">
        <v>91</v>
      </c>
      <c r="R4" s="689" t="s">
        <v>997</v>
      </c>
      <c r="S4" s="692" t="s">
        <v>48</v>
      </c>
      <c r="T4" s="693"/>
      <c r="U4" s="694"/>
      <c r="V4" s="694"/>
      <c r="W4" s="694"/>
      <c r="X4" s="695"/>
      <c r="Y4" s="692" t="s">
        <v>49</v>
      </c>
      <c r="Z4" s="696"/>
      <c r="AA4" s="694"/>
      <c r="AB4" s="694"/>
      <c r="AC4" s="694"/>
      <c r="AD4" s="695"/>
      <c r="AE4" s="697" t="s">
        <v>100</v>
      </c>
      <c r="AF4" s="698"/>
      <c r="AG4" s="699"/>
      <c r="AH4" s="700" t="s">
        <v>51</v>
      </c>
      <c r="AI4" s="700" t="s">
        <v>52</v>
      </c>
      <c r="AJ4" s="701" t="s">
        <v>53</v>
      </c>
      <c r="AK4" s="701" t="s">
        <v>54</v>
      </c>
      <c r="AL4" s="702" t="s">
        <v>55</v>
      </c>
      <c r="AM4" s="702" t="s">
        <v>56</v>
      </c>
      <c r="AN4" s="702" t="s">
        <v>98</v>
      </c>
      <c r="AO4" s="703" t="s">
        <v>106</v>
      </c>
      <c r="AP4" s="704"/>
      <c r="AQ4" s="704"/>
      <c r="AR4" s="705"/>
      <c r="AS4" s="703" t="s">
        <v>105</v>
      </c>
      <c r="AT4" s="704"/>
      <c r="AU4" s="704"/>
      <c r="AV4" s="705"/>
      <c r="AW4" s="706" t="s">
        <v>57</v>
      </c>
      <c r="AX4" s="706" t="s">
        <v>58</v>
      </c>
    </row>
    <row r="5" spans="1:61" s="275" customFormat="1" ht="21.75" customHeight="1">
      <c r="A5" s="281" t="s">
        <v>22</v>
      </c>
      <c r="B5" s="342" t="s">
        <v>279</v>
      </c>
      <c r="C5" s="342">
        <v>2</v>
      </c>
      <c r="D5" s="342" t="s">
        <v>199</v>
      </c>
      <c r="E5" s="342">
        <v>51.190000000000005</v>
      </c>
      <c r="F5" s="342" t="s">
        <v>206</v>
      </c>
      <c r="G5" s="342" t="s">
        <v>210</v>
      </c>
      <c r="H5" s="343" t="s">
        <v>227</v>
      </c>
      <c r="I5" s="281" t="s">
        <v>3</v>
      </c>
      <c r="J5" s="455" t="s">
        <v>926</v>
      </c>
      <c r="K5" s="313">
        <v>43639</v>
      </c>
      <c r="L5" s="287">
        <f>VLOOKUP(B5,'[3]Price list B'!$C$4:$M$313,11,0)</f>
        <v>8529700</v>
      </c>
      <c r="M5" s="345">
        <v>9382670</v>
      </c>
      <c r="N5" s="346"/>
      <c r="O5" s="346"/>
      <c r="P5" s="346">
        <f>M5-Q5</f>
        <v>2267259.9999999991</v>
      </c>
      <c r="Q5" s="346">
        <f>139000*E5</f>
        <v>7115410.0000000009</v>
      </c>
      <c r="R5" s="346">
        <f t="shared" ref="R5:R68" si="0">Q5/E5</f>
        <v>139000</v>
      </c>
      <c r="S5" s="347"/>
      <c r="T5" s="348"/>
      <c r="U5" s="347"/>
      <c r="V5" s="347"/>
      <c r="W5" s="347"/>
      <c r="X5" s="347"/>
      <c r="Y5" s="347"/>
      <c r="Z5" s="347"/>
      <c r="AA5" s="347"/>
      <c r="AB5" s="347"/>
      <c r="AC5" s="347"/>
      <c r="AD5" s="347"/>
      <c r="AE5" s="349">
        <f>AG5</f>
        <v>43696</v>
      </c>
      <c r="AF5" s="281"/>
      <c r="AG5" s="545">
        <v>43696</v>
      </c>
      <c r="AH5" s="342"/>
      <c r="AI5" s="281"/>
      <c r="AJ5" s="280"/>
      <c r="AK5" s="281"/>
      <c r="AL5" s="281" t="s">
        <v>709</v>
      </c>
      <c r="AM5" s="281" t="s">
        <v>620</v>
      </c>
      <c r="AN5" s="280"/>
      <c r="AO5" s="281"/>
      <c r="AP5" s="281"/>
      <c r="AQ5" s="281"/>
      <c r="AR5" s="281"/>
      <c r="AS5" s="281"/>
      <c r="AT5" s="281"/>
      <c r="AU5" s="281"/>
      <c r="AV5" s="281"/>
      <c r="AW5" s="281"/>
      <c r="AX5" s="281"/>
      <c r="AY5" s="350"/>
      <c r="BD5" s="275" t="s">
        <v>54</v>
      </c>
      <c r="BE5" s="275" t="s">
        <v>617</v>
      </c>
      <c r="BF5" s="275" t="s">
        <v>624</v>
      </c>
      <c r="BH5" s="275">
        <f t="shared" ref="BH5:BH68" si="1">IF(ISNUMBER(MATCH(B5,soldoutunits,0)),1,0)</f>
        <v>1</v>
      </c>
      <c r="BI5" s="275">
        <f>IF(BH5=1,0,B5)</f>
        <v>0</v>
      </c>
    </row>
    <row r="6" spans="1:61" s="275" customFormat="1" ht="21.75" customHeight="1">
      <c r="A6" s="280" t="s">
        <v>22</v>
      </c>
      <c r="B6" s="290" t="s">
        <v>280</v>
      </c>
      <c r="C6" s="342">
        <v>2</v>
      </c>
      <c r="D6" s="342" t="s">
        <v>200</v>
      </c>
      <c r="E6" s="342">
        <v>53.980000000000004</v>
      </c>
      <c r="F6" s="342" t="s">
        <v>205</v>
      </c>
      <c r="G6" s="342" t="s">
        <v>210</v>
      </c>
      <c r="H6" s="310" t="s">
        <v>228</v>
      </c>
      <c r="I6" s="281" t="s">
        <v>3</v>
      </c>
      <c r="J6" s="297" t="s">
        <v>830</v>
      </c>
      <c r="K6" s="313">
        <v>43536</v>
      </c>
      <c r="L6" s="287">
        <v>8529700</v>
      </c>
      <c r="M6" s="352">
        <v>8529700</v>
      </c>
      <c r="N6" s="286">
        <v>300000</v>
      </c>
      <c r="O6" s="286"/>
      <c r="P6" s="286">
        <v>329700</v>
      </c>
      <c r="Q6" s="346">
        <f>M6-N6-O6-P6</f>
        <v>7900000</v>
      </c>
      <c r="R6" s="346">
        <f t="shared" si="0"/>
        <v>146350.5001852538</v>
      </c>
      <c r="S6" s="299">
        <v>50000</v>
      </c>
      <c r="T6" s="448">
        <v>43536</v>
      </c>
      <c r="U6" s="299"/>
      <c r="V6" s="299"/>
      <c r="W6" s="299">
        <v>50000</v>
      </c>
      <c r="X6" s="299"/>
      <c r="Y6" s="299">
        <v>200000</v>
      </c>
      <c r="Z6" s="353">
        <v>43536</v>
      </c>
      <c r="AA6" s="299"/>
      <c r="AB6" s="299"/>
      <c r="AC6" s="299">
        <v>200000</v>
      </c>
      <c r="AD6" s="299"/>
      <c r="AE6" s="294">
        <v>43541</v>
      </c>
      <c r="AF6" s="280"/>
      <c r="AG6" s="300">
        <v>43525</v>
      </c>
      <c r="AH6" s="354" t="s">
        <v>890</v>
      </c>
      <c r="AI6" s="280"/>
      <c r="AJ6" s="280"/>
      <c r="AK6" s="280"/>
      <c r="AL6" s="280" t="s">
        <v>618</v>
      </c>
      <c r="AM6" s="275" t="s">
        <v>802</v>
      </c>
      <c r="AN6" s="280"/>
      <c r="AO6" s="280"/>
      <c r="AP6" s="280"/>
      <c r="AQ6" s="280"/>
      <c r="AR6" s="280"/>
      <c r="AS6" s="280"/>
      <c r="AT6" s="280"/>
      <c r="AU6" s="280"/>
      <c r="AV6" s="280"/>
      <c r="AW6" s="280"/>
      <c r="AX6" s="280"/>
      <c r="AY6" s="350"/>
      <c r="BD6" s="275" t="s">
        <v>101</v>
      </c>
      <c r="BE6" s="275" t="s">
        <v>618</v>
      </c>
      <c r="BF6" s="275" t="s">
        <v>625</v>
      </c>
      <c r="BH6" s="275">
        <f t="shared" si="1"/>
        <v>1</v>
      </c>
      <c r="BI6" s="275">
        <f t="shared" ref="BI6:BI69" si="2">IF(BH6=1,0,B6)</f>
        <v>0</v>
      </c>
    </row>
    <row r="7" spans="1:61" s="275" customFormat="1" ht="21.75" customHeight="1">
      <c r="A7" s="281" t="s">
        <v>22</v>
      </c>
      <c r="B7" s="290" t="s">
        <v>281</v>
      </c>
      <c r="C7" s="342">
        <v>2</v>
      </c>
      <c r="D7" s="342" t="s">
        <v>201</v>
      </c>
      <c r="E7" s="342">
        <v>43.5</v>
      </c>
      <c r="F7" s="342" t="s">
        <v>206</v>
      </c>
      <c r="G7" s="342" t="s">
        <v>207</v>
      </c>
      <c r="H7" s="310" t="s">
        <v>229</v>
      </c>
      <c r="I7" s="281" t="s">
        <v>3</v>
      </c>
      <c r="J7" s="297" t="s">
        <v>993</v>
      </c>
      <c r="K7" s="313">
        <v>43647</v>
      </c>
      <c r="L7" s="287">
        <f>VLOOKUP(B7,'[3]Price list B'!$C$4:$M$313,11,0)</f>
        <v>7364222.2222222229</v>
      </c>
      <c r="M7" s="345">
        <v>8100644.444444445</v>
      </c>
      <c r="N7" s="286"/>
      <c r="O7" s="286"/>
      <c r="P7" s="346">
        <f t="shared" ref="P7:P16" si="3">M7-Q7</f>
        <v>2054144.444444445</v>
      </c>
      <c r="Q7" s="346">
        <f>139000*E7</f>
        <v>6046500</v>
      </c>
      <c r="R7" s="346">
        <f t="shared" si="0"/>
        <v>139000</v>
      </c>
      <c r="S7" s="299"/>
      <c r="T7" s="355"/>
      <c r="U7" s="299"/>
      <c r="V7" s="299"/>
      <c r="W7" s="299"/>
      <c r="X7" s="299"/>
      <c r="Y7" s="299"/>
      <c r="Z7" s="299"/>
      <c r="AA7" s="299"/>
      <c r="AB7" s="299"/>
      <c r="AC7" s="299"/>
      <c r="AD7" s="299"/>
      <c r="AE7" s="356">
        <f>AG7</f>
        <v>43697</v>
      </c>
      <c r="AF7" s="280"/>
      <c r="AG7" s="545">
        <v>43697</v>
      </c>
      <c r="AH7" s="354"/>
      <c r="AI7" s="280"/>
      <c r="AJ7" s="280"/>
      <c r="AK7" s="280"/>
      <c r="AL7" s="281" t="s">
        <v>709</v>
      </c>
      <c r="AM7" s="281" t="s">
        <v>618</v>
      </c>
      <c r="AN7" s="280"/>
      <c r="AO7" s="280"/>
      <c r="AP7" s="280"/>
      <c r="AQ7" s="280"/>
      <c r="AR7" s="280"/>
      <c r="AS7" s="280"/>
      <c r="AT7" s="280"/>
      <c r="AU7" s="280"/>
      <c r="AV7" s="280"/>
      <c r="AW7" s="280"/>
      <c r="AX7" s="280"/>
      <c r="AY7" s="350"/>
      <c r="BD7" s="275" t="s">
        <v>95</v>
      </c>
      <c r="BE7" s="275" t="s">
        <v>619</v>
      </c>
      <c r="BF7" s="275" t="s">
        <v>626</v>
      </c>
      <c r="BH7" s="275">
        <f t="shared" si="1"/>
        <v>1</v>
      </c>
      <c r="BI7" s="275">
        <f t="shared" si="2"/>
        <v>0</v>
      </c>
    </row>
    <row r="8" spans="1:61" s="275" customFormat="1" ht="21.75" customHeight="1">
      <c r="A8" s="280" t="s">
        <v>22</v>
      </c>
      <c r="B8" s="290" t="s">
        <v>282</v>
      </c>
      <c r="C8" s="342">
        <v>2</v>
      </c>
      <c r="D8" s="342" t="s">
        <v>202</v>
      </c>
      <c r="E8" s="342">
        <v>41.150000000000006</v>
      </c>
      <c r="F8" s="342" t="s">
        <v>205</v>
      </c>
      <c r="G8" s="342" t="s">
        <v>207</v>
      </c>
      <c r="H8" s="310" t="s">
        <v>230</v>
      </c>
      <c r="I8" s="281" t="s">
        <v>678</v>
      </c>
      <c r="J8" s="297" t="s">
        <v>940</v>
      </c>
      <c r="K8" s="313">
        <v>43652</v>
      </c>
      <c r="L8" s="287">
        <f>VLOOKUP(B8,'[3]Price list B'!$C$4:$M$313,11,0)</f>
        <v>6982810.1010101028</v>
      </c>
      <c r="M8" s="345">
        <v>7681091.1111111129</v>
      </c>
      <c r="N8" s="286"/>
      <c r="O8" s="286"/>
      <c r="P8" s="346">
        <f t="shared" si="3"/>
        <v>1961241.1111111119</v>
      </c>
      <c r="Q8" s="346">
        <f>139000*E8</f>
        <v>5719850.0000000009</v>
      </c>
      <c r="R8" s="346">
        <f t="shared" si="0"/>
        <v>139000</v>
      </c>
      <c r="S8" s="299">
        <v>50000</v>
      </c>
      <c r="T8" s="448">
        <v>43652</v>
      </c>
      <c r="U8" s="299"/>
      <c r="V8" s="299"/>
      <c r="W8" s="299"/>
      <c r="X8" s="299"/>
      <c r="Y8" s="299"/>
      <c r="Z8" s="299"/>
      <c r="AA8" s="299"/>
      <c r="AB8" s="299"/>
      <c r="AC8" s="299"/>
      <c r="AD8" s="299"/>
      <c r="AE8" s="356">
        <v>43668</v>
      </c>
      <c r="AF8" s="280"/>
      <c r="AG8" s="533" t="s">
        <v>31</v>
      </c>
      <c r="AH8" s="342"/>
      <c r="AJ8" s="281"/>
      <c r="AK8" s="281"/>
      <c r="AL8" s="281" t="s">
        <v>619</v>
      </c>
      <c r="AM8" s="281" t="s">
        <v>620</v>
      </c>
      <c r="AN8" s="280"/>
      <c r="AO8" s="280"/>
      <c r="AP8" s="280"/>
      <c r="AQ8" s="280"/>
      <c r="AR8" s="280"/>
      <c r="AS8" s="280"/>
      <c r="AT8" s="280"/>
      <c r="AU8" s="280"/>
      <c r="AV8" s="280"/>
      <c r="AW8" s="280"/>
      <c r="AX8" s="280"/>
      <c r="AY8" s="350"/>
      <c r="BD8" s="275" t="s">
        <v>615</v>
      </c>
      <c r="BE8" s="275" t="s">
        <v>620</v>
      </c>
      <c r="BH8" s="275">
        <f t="shared" si="1"/>
        <v>1</v>
      </c>
      <c r="BI8" s="275">
        <f t="shared" si="2"/>
        <v>0</v>
      </c>
    </row>
    <row r="9" spans="1:61" s="275" customFormat="1" ht="21.75" customHeight="1">
      <c r="A9" s="281" t="s">
        <v>22</v>
      </c>
      <c r="B9" s="290" t="s">
        <v>283</v>
      </c>
      <c r="C9" s="342">
        <v>2</v>
      </c>
      <c r="D9" s="342" t="s">
        <v>587</v>
      </c>
      <c r="E9" s="342">
        <v>43.26</v>
      </c>
      <c r="F9" s="342" t="s">
        <v>206</v>
      </c>
      <c r="G9" s="342" t="s">
        <v>207</v>
      </c>
      <c r="H9" s="310" t="s">
        <v>231</v>
      </c>
      <c r="I9" s="281" t="s">
        <v>3</v>
      </c>
      <c r="J9" s="297" t="s">
        <v>963</v>
      </c>
      <c r="K9" s="313">
        <v>43656</v>
      </c>
      <c r="L9" s="287">
        <f>VLOOKUP(B9,'[3]Price list B'!$C$4:$M$313,11,0)</f>
        <v>7325269.4949494945</v>
      </c>
      <c r="M9" s="345">
        <v>8057796.444444444</v>
      </c>
      <c r="N9" s="286"/>
      <c r="O9" s="286">
        <v>50000</v>
      </c>
      <c r="P9" s="346">
        <f t="shared" si="3"/>
        <v>2094656.444444444</v>
      </c>
      <c r="Q9" s="346">
        <f>139000*E9-O9</f>
        <v>5963140</v>
      </c>
      <c r="R9" s="346">
        <f t="shared" si="0"/>
        <v>137844.1978733241</v>
      </c>
      <c r="S9" s="299"/>
      <c r="T9" s="355"/>
      <c r="U9" s="299"/>
      <c r="V9" s="299"/>
      <c r="W9" s="299"/>
      <c r="X9" s="299"/>
      <c r="Y9" s="299"/>
      <c r="Z9" s="299"/>
      <c r="AA9" s="299"/>
      <c r="AB9" s="299"/>
      <c r="AC9" s="299"/>
      <c r="AD9" s="299"/>
      <c r="AE9" s="356"/>
      <c r="AF9" s="280"/>
      <c r="AG9" s="547"/>
      <c r="AH9" s="290"/>
      <c r="AI9" s="280"/>
      <c r="AJ9" s="280"/>
      <c r="AK9" s="280"/>
      <c r="AL9" s="281" t="s">
        <v>709</v>
      </c>
      <c r="AM9" s="281" t="s">
        <v>619</v>
      </c>
      <c r="AN9" s="280"/>
      <c r="AO9" s="280"/>
      <c r="AP9" s="280"/>
      <c r="AQ9" s="280"/>
      <c r="AR9" s="280"/>
      <c r="AS9" s="280"/>
      <c r="AT9" s="280"/>
      <c r="AU9" s="280"/>
      <c r="AV9" s="280"/>
      <c r="AW9" s="280"/>
      <c r="AX9" s="280"/>
      <c r="AY9" s="350"/>
      <c r="BD9" s="275" t="s">
        <v>616</v>
      </c>
      <c r="BE9" s="275" t="s">
        <v>621</v>
      </c>
      <c r="BH9" s="275">
        <f t="shared" si="1"/>
        <v>1</v>
      </c>
      <c r="BI9" s="275">
        <f t="shared" si="2"/>
        <v>0</v>
      </c>
    </row>
    <row r="10" spans="1:61" s="275" customFormat="1" ht="21.75" customHeight="1">
      <c r="A10" s="280" t="s">
        <v>22</v>
      </c>
      <c r="B10" s="290" t="s">
        <v>284</v>
      </c>
      <c r="C10" s="342">
        <v>2</v>
      </c>
      <c r="D10" s="342" t="s">
        <v>588</v>
      </c>
      <c r="E10" s="342">
        <v>43.17</v>
      </c>
      <c r="F10" s="342" t="s">
        <v>206</v>
      </c>
      <c r="G10" s="342" t="s">
        <v>207</v>
      </c>
      <c r="H10" s="290" t="s">
        <v>232</v>
      </c>
      <c r="I10" s="281" t="s">
        <v>3</v>
      </c>
      <c r="J10" s="297" t="s">
        <v>963</v>
      </c>
      <c r="K10" s="313">
        <v>43656</v>
      </c>
      <c r="L10" s="287">
        <f>VLOOKUP(B10,'[3]Price list B'!$C$4:$M$313,11,0)</f>
        <v>7310662.2222222229</v>
      </c>
      <c r="M10" s="345">
        <v>8041728.444444445</v>
      </c>
      <c r="N10" s="527"/>
      <c r="O10" s="286">
        <v>50000</v>
      </c>
      <c r="P10" s="346">
        <f t="shared" si="3"/>
        <v>2091098.444444445</v>
      </c>
      <c r="Q10" s="346">
        <f>139000*E10-O10</f>
        <v>5950630</v>
      </c>
      <c r="R10" s="346">
        <f t="shared" si="0"/>
        <v>137841.78827889738</v>
      </c>
      <c r="S10" s="299"/>
      <c r="T10" s="355"/>
      <c r="U10" s="299"/>
      <c r="V10" s="299"/>
      <c r="W10" s="299"/>
      <c r="X10" s="299"/>
      <c r="Y10" s="299"/>
      <c r="Z10" s="299"/>
      <c r="AA10" s="299"/>
      <c r="AB10" s="299"/>
      <c r="AC10" s="299"/>
      <c r="AD10" s="299"/>
      <c r="AE10" s="356"/>
      <c r="AF10" s="280"/>
      <c r="AG10" s="547"/>
      <c r="AH10" s="290"/>
      <c r="AI10" s="280"/>
      <c r="AJ10" s="280"/>
      <c r="AK10" s="280"/>
      <c r="AL10" s="281" t="s">
        <v>709</v>
      </c>
      <c r="AM10" s="281" t="s">
        <v>619</v>
      </c>
      <c r="AN10" s="280"/>
      <c r="AO10" s="280"/>
      <c r="AP10" s="280"/>
      <c r="AQ10" s="280"/>
      <c r="AR10" s="280"/>
      <c r="AS10" s="280"/>
      <c r="AT10" s="280"/>
      <c r="AU10" s="280"/>
      <c r="AV10" s="280"/>
      <c r="AW10" s="280"/>
      <c r="AX10" s="280"/>
      <c r="AY10" s="350"/>
      <c r="BD10" s="275" t="s">
        <v>102</v>
      </c>
      <c r="BE10" s="275" t="s">
        <v>622</v>
      </c>
      <c r="BH10" s="275">
        <f t="shared" si="1"/>
        <v>1</v>
      </c>
      <c r="BI10" s="275">
        <f t="shared" si="2"/>
        <v>0</v>
      </c>
    </row>
    <row r="11" spans="1:61" s="275" customFormat="1" ht="21.75" customHeight="1">
      <c r="A11" s="281" t="s">
        <v>22</v>
      </c>
      <c r="B11" s="290" t="s">
        <v>285</v>
      </c>
      <c r="C11" s="342">
        <v>2</v>
      </c>
      <c r="D11" s="493" t="s">
        <v>589</v>
      </c>
      <c r="E11" s="342">
        <v>43.7</v>
      </c>
      <c r="F11" s="342" t="s">
        <v>206</v>
      </c>
      <c r="G11" s="342" t="s">
        <v>207</v>
      </c>
      <c r="H11" s="290" t="s">
        <v>233</v>
      </c>
      <c r="I11" s="281" t="s">
        <v>3</v>
      </c>
      <c r="J11" s="297" t="s">
        <v>963</v>
      </c>
      <c r="K11" s="313">
        <v>43656</v>
      </c>
      <c r="L11" s="287">
        <f>VLOOKUP(B11,'[3]Price list B'!$C$4:$M$313,11,0)</f>
        <v>7396682.8282828284</v>
      </c>
      <c r="M11" s="345">
        <v>8136351.111111111</v>
      </c>
      <c r="N11" s="286"/>
      <c r="O11" s="286">
        <v>50000</v>
      </c>
      <c r="P11" s="346">
        <f t="shared" si="3"/>
        <v>2112051.111111111</v>
      </c>
      <c r="Q11" s="346">
        <f>139000*E11-O11</f>
        <v>6024300</v>
      </c>
      <c r="R11" s="346">
        <f t="shared" si="0"/>
        <v>137855.83524027458</v>
      </c>
      <c r="S11" s="299"/>
      <c r="T11" s="355"/>
      <c r="U11" s="299"/>
      <c r="V11" s="299"/>
      <c r="W11" s="299"/>
      <c r="X11" s="299"/>
      <c r="Y11" s="299"/>
      <c r="Z11" s="299"/>
      <c r="AA11" s="299"/>
      <c r="AB11" s="299"/>
      <c r="AC11" s="299"/>
      <c r="AD11" s="299"/>
      <c r="AE11" s="356"/>
      <c r="AF11" s="280"/>
      <c r="AG11" s="547"/>
      <c r="AH11" s="290"/>
      <c r="AI11" s="280"/>
      <c r="AJ11" s="280"/>
      <c r="AK11" s="280"/>
      <c r="AL11" s="281" t="s">
        <v>709</v>
      </c>
      <c r="AM11" s="281" t="s">
        <v>619</v>
      </c>
      <c r="AN11" s="280"/>
      <c r="AO11" s="280"/>
      <c r="AP11" s="280"/>
      <c r="AQ11" s="280"/>
      <c r="AR11" s="280"/>
      <c r="AS11" s="280"/>
      <c r="AT11" s="280"/>
      <c r="AU11" s="280"/>
      <c r="AV11" s="280"/>
      <c r="AW11" s="280"/>
      <c r="AX11" s="280"/>
      <c r="AY11" s="350"/>
      <c r="BE11" s="275" t="s">
        <v>120</v>
      </c>
      <c r="BH11" s="275">
        <f t="shared" si="1"/>
        <v>1</v>
      </c>
      <c r="BI11" s="275">
        <f t="shared" si="2"/>
        <v>0</v>
      </c>
    </row>
    <row r="12" spans="1:61" s="275" customFormat="1" ht="21.75" customHeight="1">
      <c r="A12" s="280" t="s">
        <v>22</v>
      </c>
      <c r="B12" s="290" t="s">
        <v>286</v>
      </c>
      <c r="C12" s="342">
        <v>2</v>
      </c>
      <c r="D12" s="342" t="s">
        <v>590</v>
      </c>
      <c r="E12" s="342">
        <v>43.7</v>
      </c>
      <c r="F12" s="342" t="s">
        <v>206</v>
      </c>
      <c r="G12" s="342" t="s">
        <v>207</v>
      </c>
      <c r="H12" s="310" t="s">
        <v>234</v>
      </c>
      <c r="I12" s="281" t="s">
        <v>678</v>
      </c>
      <c r="J12" s="297" t="s">
        <v>932</v>
      </c>
      <c r="K12" s="491">
        <v>43641</v>
      </c>
      <c r="L12" s="287">
        <f>VLOOKUP(B12,'[3]Price list B'!$C$4:$M$313,11,0)</f>
        <v>7448703.0303030303</v>
      </c>
      <c r="M12" s="345">
        <v>8193573.333333333</v>
      </c>
      <c r="N12" s="286"/>
      <c r="O12" s="286"/>
      <c r="P12" s="346">
        <f t="shared" si="3"/>
        <v>2119273.333333333</v>
      </c>
      <c r="Q12" s="346">
        <f>139000*E12</f>
        <v>6074300</v>
      </c>
      <c r="R12" s="346">
        <f t="shared" si="0"/>
        <v>139000</v>
      </c>
      <c r="S12" s="299"/>
      <c r="T12" s="355"/>
      <c r="U12" s="299"/>
      <c r="V12" s="299"/>
      <c r="W12" s="299"/>
      <c r="X12" s="299"/>
      <c r="Y12" s="299"/>
      <c r="Z12" s="299"/>
      <c r="AA12" s="299"/>
      <c r="AB12" s="299"/>
      <c r="AC12" s="299"/>
      <c r="AD12" s="299"/>
      <c r="AE12" s="356">
        <v>43734</v>
      </c>
      <c r="AF12" s="280"/>
      <c r="AG12" s="546">
        <v>43738</v>
      </c>
      <c r="AH12" s="354"/>
      <c r="AI12" s="358"/>
      <c r="AJ12" s="280"/>
      <c r="AK12" s="280"/>
      <c r="AL12" s="281" t="s">
        <v>709</v>
      </c>
      <c r="AM12" s="281" t="s">
        <v>620</v>
      </c>
      <c r="AN12" s="280"/>
      <c r="AO12" s="280"/>
      <c r="AP12" s="280"/>
      <c r="AQ12" s="280"/>
      <c r="AR12" s="280"/>
      <c r="AS12" s="280"/>
      <c r="AT12" s="280"/>
      <c r="AU12" s="280"/>
      <c r="AV12" s="280"/>
      <c r="AW12" s="280"/>
      <c r="AX12" s="280"/>
      <c r="AY12" s="350"/>
      <c r="BE12" s="275" t="s">
        <v>623</v>
      </c>
      <c r="BH12" s="275">
        <f t="shared" si="1"/>
        <v>1</v>
      </c>
      <c r="BI12" s="275">
        <f t="shared" si="2"/>
        <v>0</v>
      </c>
    </row>
    <row r="13" spans="1:61" s="275" customFormat="1" ht="21.75" customHeight="1">
      <c r="A13" s="281" t="s">
        <v>22</v>
      </c>
      <c r="B13" s="290" t="s">
        <v>287</v>
      </c>
      <c r="C13" s="342">
        <v>2</v>
      </c>
      <c r="D13" s="342" t="s">
        <v>591</v>
      </c>
      <c r="E13" s="342">
        <v>42.59</v>
      </c>
      <c r="F13" s="342" t="s">
        <v>206</v>
      </c>
      <c r="G13" s="342" t="s">
        <v>207</v>
      </c>
      <c r="H13" s="310" t="s">
        <v>235</v>
      </c>
      <c r="I13" s="281" t="s">
        <v>3</v>
      </c>
      <c r="J13" s="297" t="s">
        <v>907</v>
      </c>
      <c r="K13" s="491">
        <v>43618</v>
      </c>
      <c r="L13" s="287">
        <f>VLOOKUP(B13,'[3]Price list B'!$C$4:$M$313,11,0)</f>
        <v>7268546.6666666679</v>
      </c>
      <c r="M13" s="345">
        <v>7995401.3333333349</v>
      </c>
      <c r="N13" s="286"/>
      <c r="O13" s="286"/>
      <c r="P13" s="346">
        <f t="shared" si="3"/>
        <v>2075391.333333334</v>
      </c>
      <c r="Q13" s="346">
        <f>139000*E13</f>
        <v>5920010.0000000009</v>
      </c>
      <c r="R13" s="346">
        <f t="shared" si="0"/>
        <v>139000</v>
      </c>
      <c r="S13" s="299">
        <v>100000</v>
      </c>
      <c r="T13" s="355">
        <v>43639</v>
      </c>
      <c r="U13" s="299"/>
      <c r="V13" s="299"/>
      <c r="W13" s="299"/>
      <c r="X13" s="299"/>
      <c r="Y13" s="299"/>
      <c r="Z13" s="299"/>
      <c r="AA13" s="299"/>
      <c r="AB13" s="299"/>
      <c r="AC13" s="299"/>
      <c r="AD13" s="299"/>
      <c r="AE13" s="356">
        <v>43677</v>
      </c>
      <c r="AF13" s="280"/>
      <c r="AG13" s="546">
        <v>43677</v>
      </c>
      <c r="AH13" s="290"/>
      <c r="AI13" s="280"/>
      <c r="AJ13" s="280"/>
      <c r="AK13" s="280"/>
      <c r="AL13" s="281" t="s">
        <v>709</v>
      </c>
      <c r="AM13" s="281" t="s">
        <v>620</v>
      </c>
      <c r="AN13" s="280"/>
      <c r="AO13" s="280"/>
      <c r="AP13" s="280"/>
      <c r="AQ13" s="280"/>
      <c r="AR13" s="280"/>
      <c r="AS13" s="280"/>
      <c r="AT13" s="280"/>
      <c r="AU13" s="280"/>
      <c r="AV13" s="280"/>
      <c r="AW13" s="280"/>
      <c r="AX13" s="280"/>
      <c r="AY13" s="350"/>
      <c r="BE13" s="275" t="s">
        <v>99</v>
      </c>
      <c r="BH13" s="275">
        <f t="shared" si="1"/>
        <v>1</v>
      </c>
      <c r="BI13" s="275">
        <f t="shared" si="2"/>
        <v>0</v>
      </c>
    </row>
    <row r="14" spans="1:61" s="315" customFormat="1" ht="21.75" customHeight="1">
      <c r="A14" s="290" t="s">
        <v>22</v>
      </c>
      <c r="B14" s="290" t="s">
        <v>288</v>
      </c>
      <c r="C14" s="342">
        <v>2</v>
      </c>
      <c r="D14" s="342" t="s">
        <v>592</v>
      </c>
      <c r="E14" s="342">
        <v>42.5</v>
      </c>
      <c r="F14" s="342" t="s">
        <v>206</v>
      </c>
      <c r="G14" s="342" t="s">
        <v>207</v>
      </c>
      <c r="H14" s="310" t="s">
        <v>236</v>
      </c>
      <c r="I14" s="342" t="s">
        <v>3</v>
      </c>
      <c r="J14" s="494" t="s">
        <v>933</v>
      </c>
      <c r="K14" s="313">
        <v>43641</v>
      </c>
      <c r="L14" s="285">
        <f>VLOOKUP(B14,'[3]Price list B'!$C$4:$M$313,11,0)</f>
        <v>7253939.3939393945</v>
      </c>
      <c r="M14" s="379">
        <v>7979333.333333334</v>
      </c>
      <c r="N14" s="286"/>
      <c r="O14" s="286"/>
      <c r="P14" s="346">
        <f t="shared" si="3"/>
        <v>2071833.333333334</v>
      </c>
      <c r="Q14" s="346">
        <f>139000*E14</f>
        <v>5907500</v>
      </c>
      <c r="R14" s="346">
        <f t="shared" si="0"/>
        <v>139000</v>
      </c>
      <c r="S14" s="299">
        <v>100000</v>
      </c>
      <c r="T14" s="401">
        <f>K14</f>
        <v>43641</v>
      </c>
      <c r="U14" s="367"/>
      <c r="V14" s="367"/>
      <c r="W14" s="367"/>
      <c r="X14" s="367"/>
      <c r="Y14" s="367"/>
      <c r="Z14" s="367"/>
      <c r="AA14" s="367"/>
      <c r="AB14" s="367"/>
      <c r="AC14" s="367"/>
      <c r="AD14" s="367"/>
      <c r="AE14" s="402">
        <f>AG14</f>
        <v>43770</v>
      </c>
      <c r="AF14" s="290"/>
      <c r="AG14" s="550">
        <v>43770</v>
      </c>
      <c r="AH14" s="302"/>
      <c r="AI14" s="290"/>
      <c r="AJ14" s="290"/>
      <c r="AK14" s="290"/>
      <c r="AL14" s="342" t="s">
        <v>709</v>
      </c>
      <c r="AM14" s="342" t="s">
        <v>619</v>
      </c>
      <c r="AN14" s="290"/>
      <c r="AO14" s="290"/>
      <c r="AP14" s="290"/>
      <c r="AQ14" s="290"/>
      <c r="AR14" s="290"/>
      <c r="AS14" s="290"/>
      <c r="AT14" s="290"/>
      <c r="AU14" s="290"/>
      <c r="AV14" s="290"/>
      <c r="AW14" s="290"/>
      <c r="AX14" s="290"/>
      <c r="AY14" s="495"/>
      <c r="BE14" s="315" t="s">
        <v>709</v>
      </c>
      <c r="BH14" s="275">
        <f t="shared" si="1"/>
        <v>1</v>
      </c>
      <c r="BI14" s="275">
        <f t="shared" si="2"/>
        <v>0</v>
      </c>
    </row>
    <row r="15" spans="1:61" s="315" customFormat="1" ht="21.75" customHeight="1">
      <c r="A15" s="342" t="s">
        <v>22</v>
      </c>
      <c r="B15" s="290" t="s">
        <v>289</v>
      </c>
      <c r="C15" s="342">
        <v>2</v>
      </c>
      <c r="D15" s="342" t="s">
        <v>593</v>
      </c>
      <c r="E15" s="342">
        <v>43.38</v>
      </c>
      <c r="F15" s="342" t="s">
        <v>206</v>
      </c>
      <c r="G15" s="342" t="s">
        <v>207</v>
      </c>
      <c r="H15" s="310" t="s">
        <v>237</v>
      </c>
      <c r="I15" s="342" t="s">
        <v>3</v>
      </c>
      <c r="J15" s="459" t="s">
        <v>934</v>
      </c>
      <c r="K15" s="491">
        <v>43639</v>
      </c>
      <c r="L15" s="285">
        <f>VLOOKUP(B15,'[3]Price list B'!$C$4:$M$313,11,0)</f>
        <v>7396766.0606060615</v>
      </c>
      <c r="M15" s="379">
        <v>8136442.6666666679</v>
      </c>
      <c r="N15" s="286"/>
      <c r="O15" s="286"/>
      <c r="P15" s="346">
        <f t="shared" si="3"/>
        <v>2106622.6666666679</v>
      </c>
      <c r="Q15" s="346">
        <f>139000*E15</f>
        <v>6029820</v>
      </c>
      <c r="R15" s="346">
        <f t="shared" si="0"/>
        <v>139000</v>
      </c>
      <c r="S15" s="299">
        <v>100000</v>
      </c>
      <c r="T15" s="401">
        <f>K15</f>
        <v>43639</v>
      </c>
      <c r="U15" s="367"/>
      <c r="V15" s="367"/>
      <c r="W15" s="367"/>
      <c r="X15" s="367"/>
      <c r="Y15" s="367"/>
      <c r="Z15" s="367"/>
      <c r="AA15" s="367"/>
      <c r="AB15" s="367"/>
      <c r="AC15" s="367"/>
      <c r="AD15" s="367"/>
      <c r="AE15" s="402">
        <f t="shared" ref="AE15:AE16" si="4">AG15</f>
        <v>43754</v>
      </c>
      <c r="AF15" s="290"/>
      <c r="AG15" s="550">
        <v>43754</v>
      </c>
      <c r="AH15" s="290"/>
      <c r="AI15" s="290"/>
      <c r="AJ15" s="290"/>
      <c r="AK15" s="290"/>
      <c r="AL15" s="342" t="s">
        <v>709</v>
      </c>
      <c r="AM15" s="290" t="s">
        <v>619</v>
      </c>
      <c r="AN15" s="290"/>
      <c r="AO15" s="290"/>
      <c r="AP15" s="290"/>
      <c r="AQ15" s="290"/>
      <c r="AR15" s="290"/>
      <c r="AS15" s="290"/>
      <c r="AT15" s="290"/>
      <c r="AU15" s="290"/>
      <c r="AV15" s="290"/>
      <c r="AW15" s="290"/>
      <c r="AX15" s="290"/>
      <c r="AY15" s="495"/>
      <c r="BH15" s="275">
        <f t="shared" si="1"/>
        <v>1</v>
      </c>
      <c r="BI15" s="275">
        <f t="shared" si="2"/>
        <v>0</v>
      </c>
    </row>
    <row r="16" spans="1:61" s="315" customFormat="1" ht="21.75" customHeight="1">
      <c r="A16" s="290" t="s">
        <v>22</v>
      </c>
      <c r="B16" s="290" t="s">
        <v>290</v>
      </c>
      <c r="C16" s="342">
        <v>2</v>
      </c>
      <c r="D16" s="342">
        <v>12</v>
      </c>
      <c r="E16" s="342">
        <v>30.26</v>
      </c>
      <c r="F16" s="342" t="s">
        <v>206</v>
      </c>
      <c r="G16" s="342" t="s">
        <v>208</v>
      </c>
      <c r="H16" s="290" t="s">
        <v>238</v>
      </c>
      <c r="I16" s="342" t="s">
        <v>678</v>
      </c>
      <c r="J16" s="459" t="s">
        <v>935</v>
      </c>
      <c r="K16" s="491">
        <v>43639</v>
      </c>
      <c r="L16" s="285">
        <v>5267350</v>
      </c>
      <c r="M16" s="360">
        <v>5267350</v>
      </c>
      <c r="N16" s="286"/>
      <c r="O16" s="286"/>
      <c r="P16" s="346">
        <f t="shared" si="3"/>
        <v>1061210</v>
      </c>
      <c r="Q16" s="346">
        <f>139000*E16</f>
        <v>4206140</v>
      </c>
      <c r="R16" s="346">
        <f t="shared" si="0"/>
        <v>139000</v>
      </c>
      <c r="S16" s="299">
        <v>100000</v>
      </c>
      <c r="T16" s="496">
        <f>K16</f>
        <v>43639</v>
      </c>
      <c r="U16" s="367"/>
      <c r="V16" s="367"/>
      <c r="W16" s="367"/>
      <c r="X16" s="367"/>
      <c r="Y16" s="367"/>
      <c r="Z16" s="367"/>
      <c r="AA16" s="367"/>
      <c r="AB16" s="367"/>
      <c r="AC16" s="367"/>
      <c r="AD16" s="367"/>
      <c r="AE16" s="402">
        <f t="shared" si="4"/>
        <v>43697</v>
      </c>
      <c r="AF16" s="290"/>
      <c r="AG16" s="548">
        <v>43697</v>
      </c>
      <c r="AH16" s="290"/>
      <c r="AI16" s="290"/>
      <c r="AJ16" s="290"/>
      <c r="AK16" s="290"/>
      <c r="AL16" s="342" t="s">
        <v>709</v>
      </c>
      <c r="AM16" s="290" t="s">
        <v>619</v>
      </c>
      <c r="AN16" s="290"/>
      <c r="AO16" s="290"/>
      <c r="AP16" s="290"/>
      <c r="AQ16" s="290"/>
      <c r="AR16" s="290"/>
      <c r="AS16" s="290"/>
      <c r="AT16" s="290"/>
      <c r="AU16" s="290"/>
      <c r="AV16" s="290"/>
      <c r="AW16" s="290"/>
      <c r="AX16" s="290"/>
      <c r="AY16" s="495"/>
      <c r="BH16" s="275">
        <f t="shared" si="1"/>
        <v>1</v>
      </c>
      <c r="BI16" s="275">
        <f t="shared" si="2"/>
        <v>0</v>
      </c>
    </row>
    <row r="17" spans="1:61" s="275" customFormat="1" ht="21.75" customHeight="1">
      <c r="A17" s="281" t="s">
        <v>22</v>
      </c>
      <c r="B17" s="290" t="s">
        <v>291</v>
      </c>
      <c r="C17" s="342">
        <v>3</v>
      </c>
      <c r="D17" s="342" t="s">
        <v>199</v>
      </c>
      <c r="E17" s="342">
        <v>51.190000000000005</v>
      </c>
      <c r="F17" s="342" t="s">
        <v>205</v>
      </c>
      <c r="G17" s="342" t="s">
        <v>210</v>
      </c>
      <c r="H17" s="290" t="s">
        <v>227</v>
      </c>
      <c r="I17" s="281" t="s">
        <v>3</v>
      </c>
      <c r="J17" s="297" t="s">
        <v>711</v>
      </c>
      <c r="K17" s="491">
        <v>43536</v>
      </c>
      <c r="L17" s="287">
        <v>8870869.2929292917</v>
      </c>
      <c r="M17" s="360">
        <v>8870869.2929292917</v>
      </c>
      <c r="N17" s="286">
        <v>300000</v>
      </c>
      <c r="O17" s="286">
        <v>428543</v>
      </c>
      <c r="P17" s="286">
        <v>50000</v>
      </c>
      <c r="Q17" s="346">
        <f>M17-N17-O17-P17</f>
        <v>8092326.2929292917</v>
      </c>
      <c r="R17" s="346">
        <f t="shared" si="0"/>
        <v>158084.12371418814</v>
      </c>
      <c r="S17" s="299">
        <v>50000</v>
      </c>
      <c r="T17" s="449">
        <v>43536</v>
      </c>
      <c r="U17" s="299"/>
      <c r="V17" s="299"/>
      <c r="W17" s="299">
        <v>50000</v>
      </c>
      <c r="X17" s="299"/>
      <c r="Y17" s="299">
        <v>200000</v>
      </c>
      <c r="Z17" s="308">
        <v>43541</v>
      </c>
      <c r="AA17" s="299"/>
      <c r="AB17" s="299"/>
      <c r="AC17" s="299">
        <v>200000</v>
      </c>
      <c r="AD17" s="299"/>
      <c r="AE17" s="306">
        <v>43541</v>
      </c>
      <c r="AF17" s="308">
        <v>43541</v>
      </c>
      <c r="AG17" s="546">
        <v>43743</v>
      </c>
      <c r="AH17" s="302" t="s">
        <v>741</v>
      </c>
      <c r="AI17" s="302"/>
      <c r="AJ17" s="280" t="s">
        <v>743</v>
      </c>
      <c r="AK17" s="280" t="s">
        <v>101</v>
      </c>
      <c r="AL17" s="280" t="s">
        <v>622</v>
      </c>
      <c r="AM17" s="280"/>
      <c r="AN17" s="280"/>
      <c r="AO17" s="280"/>
      <c r="AP17" s="280"/>
      <c r="AQ17" s="280"/>
      <c r="AR17" s="280"/>
      <c r="AS17" s="280"/>
      <c r="AT17" s="280"/>
      <c r="AU17" s="280"/>
      <c r="AV17" s="280"/>
      <c r="AW17" s="280"/>
      <c r="AX17" s="280"/>
      <c r="AY17" s="350"/>
      <c r="BH17" s="275">
        <f t="shared" si="1"/>
        <v>1</v>
      </c>
      <c r="BI17" s="275">
        <f t="shared" si="2"/>
        <v>0</v>
      </c>
    </row>
    <row r="18" spans="1:61" s="275" customFormat="1" ht="21.75" customHeight="1">
      <c r="A18" s="280" t="s">
        <v>22</v>
      </c>
      <c r="B18" s="290" t="s">
        <v>292</v>
      </c>
      <c r="C18" s="342">
        <v>3</v>
      </c>
      <c r="D18" s="342" t="s">
        <v>200</v>
      </c>
      <c r="E18" s="342">
        <v>53.980000000000004</v>
      </c>
      <c r="F18" s="342" t="s">
        <v>205</v>
      </c>
      <c r="G18" s="342" t="s">
        <v>210</v>
      </c>
      <c r="H18" s="310" t="s">
        <v>228</v>
      </c>
      <c r="I18" s="281" t="s">
        <v>3</v>
      </c>
      <c r="J18" s="456" t="s">
        <v>817</v>
      </c>
      <c r="K18" s="491">
        <v>43555</v>
      </c>
      <c r="L18" s="287">
        <v>9277480</v>
      </c>
      <c r="M18" s="360">
        <v>9277480</v>
      </c>
      <c r="N18" s="286">
        <v>300000</v>
      </c>
      <c r="O18" s="286">
        <v>448874</v>
      </c>
      <c r="P18" s="286">
        <v>28606</v>
      </c>
      <c r="Q18" s="346">
        <f>M18-N18-O18-P18</f>
        <v>8500000</v>
      </c>
      <c r="R18" s="346">
        <f t="shared" si="0"/>
        <v>157465.72804742496</v>
      </c>
      <c r="S18" s="299">
        <v>50000</v>
      </c>
      <c r="T18" s="450">
        <v>43555</v>
      </c>
      <c r="U18" s="299"/>
      <c r="V18" s="299"/>
      <c r="W18" s="299">
        <v>50000</v>
      </c>
      <c r="X18" s="299"/>
      <c r="Y18" s="299">
        <v>200000</v>
      </c>
      <c r="Z18" s="359">
        <v>43555</v>
      </c>
      <c r="AA18" s="299"/>
      <c r="AB18" s="299"/>
      <c r="AC18" s="299">
        <v>200000</v>
      </c>
      <c r="AD18" s="299"/>
      <c r="AE18" s="361">
        <v>43555</v>
      </c>
      <c r="AF18" s="280"/>
      <c r="AG18" s="546">
        <v>43744</v>
      </c>
      <c r="AH18" s="362" t="s">
        <v>816</v>
      </c>
      <c r="AI18" s="280"/>
      <c r="AJ18" s="280" t="s">
        <v>743</v>
      </c>
      <c r="AK18" s="280" t="s">
        <v>616</v>
      </c>
      <c r="AL18" s="281" t="s">
        <v>621</v>
      </c>
      <c r="AM18" s="281"/>
      <c r="AN18" s="280"/>
      <c r="AO18" s="280"/>
      <c r="AP18" s="280"/>
      <c r="AQ18" s="280"/>
      <c r="AR18" s="280"/>
      <c r="AS18" s="280"/>
      <c r="AT18" s="280"/>
      <c r="AU18" s="280"/>
      <c r="AV18" s="280"/>
      <c r="AW18" s="280"/>
      <c r="AX18" s="280"/>
      <c r="AY18" s="350"/>
      <c r="BH18" s="275">
        <f t="shared" si="1"/>
        <v>1</v>
      </c>
      <c r="BI18" s="275">
        <f t="shared" si="2"/>
        <v>0</v>
      </c>
    </row>
    <row r="19" spans="1:61" s="275" customFormat="1" ht="21.75" customHeight="1">
      <c r="A19" s="281" t="s">
        <v>22</v>
      </c>
      <c r="B19" s="290" t="s">
        <v>293</v>
      </c>
      <c r="C19" s="342">
        <v>3</v>
      </c>
      <c r="D19" s="342" t="s">
        <v>201</v>
      </c>
      <c r="E19" s="342">
        <v>43.5</v>
      </c>
      <c r="F19" s="342" t="s">
        <v>206</v>
      </c>
      <c r="G19" s="342" t="s">
        <v>207</v>
      </c>
      <c r="H19" s="310" t="s">
        <v>229</v>
      </c>
      <c r="I19" s="281" t="s">
        <v>678</v>
      </c>
      <c r="J19" s="462" t="s">
        <v>944</v>
      </c>
      <c r="K19" s="491">
        <v>43655</v>
      </c>
      <c r="L19" s="287">
        <f>VLOOKUP(B19,'[3]Price list B'!$C$4:$M$313,11,0)</f>
        <v>7454737.3737373734</v>
      </c>
      <c r="M19" s="345">
        <v>8200211.111111111</v>
      </c>
      <c r="N19" s="286"/>
      <c r="O19" s="286"/>
      <c r="P19" s="286">
        <f t="shared" ref="P19:P28" si="5">M19-Q19</f>
        <v>1718711.111111111</v>
      </c>
      <c r="Q19" s="346">
        <f>149000*E19</f>
        <v>6481500</v>
      </c>
      <c r="R19" s="346">
        <f t="shared" si="0"/>
        <v>149000</v>
      </c>
      <c r="S19" s="299"/>
      <c r="T19" s="355"/>
      <c r="U19" s="299"/>
      <c r="V19" s="299"/>
      <c r="W19" s="299"/>
      <c r="X19" s="299"/>
      <c r="Y19" s="299"/>
      <c r="Z19" s="299"/>
      <c r="AA19" s="299"/>
      <c r="AB19" s="299"/>
      <c r="AC19" s="299"/>
      <c r="AD19" s="299"/>
      <c r="AE19" s="356">
        <f>AG19</f>
        <v>43697</v>
      </c>
      <c r="AF19" s="280"/>
      <c r="AG19" s="546">
        <v>43697</v>
      </c>
      <c r="AH19" s="354"/>
      <c r="AI19" s="358"/>
      <c r="AJ19" s="280"/>
      <c r="AK19" s="280"/>
      <c r="AL19" s="281" t="s">
        <v>709</v>
      </c>
      <c r="AM19" s="290" t="s">
        <v>620</v>
      </c>
      <c r="AN19" s="280"/>
      <c r="AO19" s="280"/>
      <c r="AP19" s="280"/>
      <c r="AQ19" s="280"/>
      <c r="AR19" s="280"/>
      <c r="AS19" s="280"/>
      <c r="AT19" s="280"/>
      <c r="AU19" s="280"/>
      <c r="AV19" s="280"/>
      <c r="AW19" s="280"/>
      <c r="AX19" s="280"/>
      <c r="AY19" s="350"/>
      <c r="BH19" s="275">
        <f t="shared" si="1"/>
        <v>1</v>
      </c>
      <c r="BI19" s="275">
        <f t="shared" si="2"/>
        <v>0</v>
      </c>
    </row>
    <row r="20" spans="1:61" s="275" customFormat="1" ht="21.75" customHeight="1">
      <c r="A20" s="280" t="s">
        <v>22</v>
      </c>
      <c r="B20" s="290" t="s">
        <v>294</v>
      </c>
      <c r="C20" s="342">
        <v>3</v>
      </c>
      <c r="D20" s="342" t="s">
        <v>202</v>
      </c>
      <c r="E20" s="342">
        <v>41.150000000000006</v>
      </c>
      <c r="F20" s="342" t="s">
        <v>206</v>
      </c>
      <c r="G20" s="342" t="s">
        <v>207</v>
      </c>
      <c r="H20" s="310" t="s">
        <v>230</v>
      </c>
      <c r="I20" s="281" t="s">
        <v>3</v>
      </c>
      <c r="J20" s="297" t="s">
        <v>937</v>
      </c>
      <c r="K20" s="313">
        <v>43642</v>
      </c>
      <c r="L20" s="287">
        <f>VLOOKUP(B20,'[3]Price list B'!$C$4:$M$313,11,0)</f>
        <v>7068435.3535353551</v>
      </c>
      <c r="M20" s="345">
        <v>7775278.8888888909</v>
      </c>
      <c r="N20" s="286"/>
      <c r="O20" s="286"/>
      <c r="P20" s="286">
        <f t="shared" si="5"/>
        <v>1643928.8888888899</v>
      </c>
      <c r="Q20" s="346">
        <f>149000*E20</f>
        <v>6131350.0000000009</v>
      </c>
      <c r="R20" s="346">
        <f t="shared" si="0"/>
        <v>149000</v>
      </c>
      <c r="S20" s="299"/>
      <c r="T20" s="355"/>
      <c r="U20" s="299"/>
      <c r="V20" s="299"/>
      <c r="W20" s="299"/>
      <c r="X20" s="299"/>
      <c r="Y20" s="299"/>
      <c r="Z20" s="299"/>
      <c r="AA20" s="299"/>
      <c r="AB20" s="299"/>
      <c r="AC20" s="299"/>
      <c r="AD20" s="299"/>
      <c r="AE20" s="356">
        <v>43664</v>
      </c>
      <c r="AF20" s="280"/>
      <c r="AG20" s="546">
        <v>43664</v>
      </c>
      <c r="AH20" s="302" t="s">
        <v>938</v>
      </c>
      <c r="AI20" s="280"/>
      <c r="AJ20" s="280"/>
      <c r="AK20" s="280"/>
      <c r="AL20" s="281" t="s">
        <v>709</v>
      </c>
      <c r="AM20" s="281" t="s">
        <v>618</v>
      </c>
      <c r="AN20" s="280"/>
      <c r="AO20" s="280"/>
      <c r="AP20" s="280"/>
      <c r="AQ20" s="280"/>
      <c r="AR20" s="280"/>
      <c r="AS20" s="280"/>
      <c r="AT20" s="280"/>
      <c r="AU20" s="280"/>
      <c r="AV20" s="280"/>
      <c r="AW20" s="280"/>
      <c r="AX20" s="280"/>
      <c r="AY20" s="350"/>
      <c r="BH20" s="275">
        <f t="shared" si="1"/>
        <v>1</v>
      </c>
      <c r="BI20" s="275">
        <f t="shared" si="2"/>
        <v>0</v>
      </c>
    </row>
    <row r="21" spans="1:61" s="275" customFormat="1" ht="21.75" customHeight="1">
      <c r="A21" s="281" t="s">
        <v>22</v>
      </c>
      <c r="B21" s="290" t="s">
        <v>295</v>
      </c>
      <c r="C21" s="342">
        <v>3</v>
      </c>
      <c r="D21" s="342" t="s">
        <v>587</v>
      </c>
      <c r="E21" s="342">
        <v>43.26</v>
      </c>
      <c r="F21" s="342" t="s">
        <v>206</v>
      </c>
      <c r="G21" s="342" t="s">
        <v>207</v>
      </c>
      <c r="H21" s="310" t="s">
        <v>231</v>
      </c>
      <c r="I21" s="281" t="s">
        <v>3</v>
      </c>
      <c r="J21" s="297" t="s">
        <v>963</v>
      </c>
      <c r="K21" s="313">
        <v>43656</v>
      </c>
      <c r="L21" s="287">
        <f>VLOOKUP(B21,'[3]Price list B'!$C$4:$M$313,11,0)</f>
        <v>7415285.2525252523</v>
      </c>
      <c r="M21" s="345">
        <v>8156813.777777778</v>
      </c>
      <c r="N21" s="286"/>
      <c r="O21" s="286">
        <v>50000</v>
      </c>
      <c r="P21" s="286">
        <f t="shared" si="5"/>
        <v>2193673.777777778</v>
      </c>
      <c r="Q21" s="346">
        <f>139000*E21-O21</f>
        <v>5963140</v>
      </c>
      <c r="R21" s="346">
        <f t="shared" si="0"/>
        <v>137844.1978733241</v>
      </c>
      <c r="S21" s="299"/>
      <c r="T21" s="355"/>
      <c r="U21" s="299"/>
      <c r="V21" s="299"/>
      <c r="W21" s="299"/>
      <c r="X21" s="299"/>
      <c r="Y21" s="299"/>
      <c r="Z21" s="299"/>
      <c r="AA21" s="299"/>
      <c r="AB21" s="299"/>
      <c r="AC21" s="299"/>
      <c r="AD21" s="299"/>
      <c r="AE21" s="356"/>
      <c r="AF21" s="280"/>
      <c r="AG21" s="547"/>
      <c r="AH21" s="354"/>
      <c r="AI21" s="358"/>
      <c r="AJ21" s="280"/>
      <c r="AK21" s="280"/>
      <c r="AL21" s="281" t="s">
        <v>709</v>
      </c>
      <c r="AM21" s="281" t="s">
        <v>619</v>
      </c>
      <c r="AN21" s="280"/>
      <c r="AO21" s="280"/>
      <c r="AP21" s="280"/>
      <c r="AQ21" s="280"/>
      <c r="AR21" s="280"/>
      <c r="AS21" s="280"/>
      <c r="AT21" s="280"/>
      <c r="AU21" s="280"/>
      <c r="AV21" s="280"/>
      <c r="AW21" s="280"/>
      <c r="AX21" s="280"/>
      <c r="AY21" s="350"/>
      <c r="BH21" s="275">
        <f t="shared" si="1"/>
        <v>1</v>
      </c>
      <c r="BI21" s="275">
        <f t="shared" si="2"/>
        <v>0</v>
      </c>
    </row>
    <row r="22" spans="1:61" s="275" customFormat="1" ht="21.75" customHeight="1">
      <c r="A22" s="280" t="s">
        <v>22</v>
      </c>
      <c r="B22" s="290" t="s">
        <v>296</v>
      </c>
      <c r="C22" s="342">
        <v>3</v>
      </c>
      <c r="D22" s="342" t="s">
        <v>588</v>
      </c>
      <c r="E22" s="342">
        <v>43.17</v>
      </c>
      <c r="F22" s="342" t="s">
        <v>206</v>
      </c>
      <c r="G22" s="342" t="s">
        <v>207</v>
      </c>
      <c r="H22" s="310" t="s">
        <v>232</v>
      </c>
      <c r="I22" s="281" t="s">
        <v>678</v>
      </c>
      <c r="J22" s="297" t="s">
        <v>943</v>
      </c>
      <c r="K22" s="313">
        <v>43652</v>
      </c>
      <c r="L22" s="287">
        <f>VLOOKUP(B22,'[3]Price list B'!$C$4:$M$313,11,0)</f>
        <v>7400490.7070707073</v>
      </c>
      <c r="M22" s="345">
        <v>8140539.777777778</v>
      </c>
      <c r="N22" s="286"/>
      <c r="O22" s="286"/>
      <c r="P22" s="286">
        <f t="shared" si="5"/>
        <v>1708209.777777778</v>
      </c>
      <c r="Q22" s="346">
        <f t="shared" ref="Q22:Q28" si="6">149000*E22</f>
        <v>6432330</v>
      </c>
      <c r="R22" s="346">
        <f t="shared" si="0"/>
        <v>149000</v>
      </c>
      <c r="S22" s="299"/>
      <c r="T22" s="355"/>
      <c r="U22" s="299"/>
      <c r="V22" s="299"/>
      <c r="W22" s="299"/>
      <c r="X22" s="299"/>
      <c r="Y22" s="299"/>
      <c r="Z22" s="299"/>
      <c r="AA22" s="299"/>
      <c r="AB22" s="299"/>
      <c r="AC22" s="299"/>
      <c r="AD22" s="299"/>
      <c r="AE22" s="356">
        <f>AG22</f>
        <v>43706</v>
      </c>
      <c r="AF22" s="280"/>
      <c r="AG22" s="548">
        <v>43706</v>
      </c>
      <c r="AH22" s="354"/>
      <c r="AI22" s="358"/>
      <c r="AJ22" s="280"/>
      <c r="AK22" s="280"/>
      <c r="AL22" s="281" t="s">
        <v>709</v>
      </c>
      <c r="AM22" s="290" t="s">
        <v>619</v>
      </c>
      <c r="AN22" s="280"/>
      <c r="AO22" s="280"/>
      <c r="AP22" s="280"/>
      <c r="AQ22" s="280"/>
      <c r="AR22" s="280"/>
      <c r="AS22" s="280"/>
      <c r="AT22" s="280"/>
      <c r="AU22" s="280"/>
      <c r="AV22" s="280"/>
      <c r="AW22" s="280"/>
      <c r="AX22" s="280"/>
      <c r="AY22" s="350"/>
      <c r="BH22" s="275">
        <f t="shared" si="1"/>
        <v>1</v>
      </c>
      <c r="BI22" s="275">
        <f t="shared" si="2"/>
        <v>0</v>
      </c>
    </row>
    <row r="23" spans="1:61" s="275" customFormat="1" ht="21.75" customHeight="1">
      <c r="A23" s="281" t="s">
        <v>22</v>
      </c>
      <c r="B23" s="290" t="s">
        <v>297</v>
      </c>
      <c r="C23" s="342">
        <v>3</v>
      </c>
      <c r="D23" s="342" t="s">
        <v>589</v>
      </c>
      <c r="E23" s="342">
        <v>43.7</v>
      </c>
      <c r="F23" s="342" t="s">
        <v>206</v>
      </c>
      <c r="G23" s="342" t="s">
        <v>207</v>
      </c>
      <c r="H23" s="310" t="s">
        <v>233</v>
      </c>
      <c r="I23" s="281" t="s">
        <v>0</v>
      </c>
      <c r="J23" s="283"/>
      <c r="K23" s="313"/>
      <c r="L23" s="287">
        <f>VLOOKUP(B23,'[3]Price list B'!$C$4:$M$313,11,0)</f>
        <v>7487614.1414141422</v>
      </c>
      <c r="M23" s="345">
        <v>8236375.555555556</v>
      </c>
      <c r="N23" s="286"/>
      <c r="O23" s="286"/>
      <c r="P23" s="286">
        <f t="shared" si="5"/>
        <v>1725075.555555556</v>
      </c>
      <c r="Q23" s="346">
        <f t="shared" si="6"/>
        <v>6511300</v>
      </c>
      <c r="R23" s="346">
        <f t="shared" si="0"/>
        <v>149000</v>
      </c>
      <c r="S23" s="299"/>
      <c r="T23" s="355"/>
      <c r="U23" s="299"/>
      <c r="V23" s="299"/>
      <c r="W23" s="299"/>
      <c r="X23" s="299"/>
      <c r="Y23" s="299"/>
      <c r="Z23" s="299"/>
      <c r="AA23" s="299"/>
      <c r="AB23" s="299"/>
      <c r="AC23" s="299"/>
      <c r="AD23" s="299"/>
      <c r="AE23" s="356"/>
      <c r="AF23" s="280"/>
      <c r="AG23" s="547"/>
      <c r="AH23" s="290"/>
      <c r="AJ23" s="363"/>
      <c r="AK23" s="280"/>
      <c r="AL23" s="281" t="s">
        <v>709</v>
      </c>
      <c r="AM23" s="281" t="s">
        <v>618</v>
      </c>
      <c r="AN23" s="280"/>
      <c r="AO23" s="280"/>
      <c r="AP23" s="280"/>
      <c r="AQ23" s="280"/>
      <c r="AR23" s="280"/>
      <c r="AS23" s="280"/>
      <c r="AT23" s="280"/>
      <c r="AU23" s="280"/>
      <c r="AV23" s="280"/>
      <c r="AW23" s="280"/>
      <c r="AX23" s="280"/>
      <c r="AY23" s="350"/>
      <c r="BH23" s="275">
        <f t="shared" si="1"/>
        <v>0</v>
      </c>
      <c r="BI23" s="275" t="str">
        <f t="shared" si="2"/>
        <v>B0307</v>
      </c>
    </row>
    <row r="24" spans="1:61" s="275" customFormat="1" ht="21.75" customHeight="1">
      <c r="A24" s="280" t="s">
        <v>22</v>
      </c>
      <c r="B24" s="290" t="s">
        <v>298</v>
      </c>
      <c r="C24" s="342">
        <v>3</v>
      </c>
      <c r="D24" s="342" t="s">
        <v>590</v>
      </c>
      <c r="E24" s="342">
        <v>43.7</v>
      </c>
      <c r="F24" s="342" t="s">
        <v>206</v>
      </c>
      <c r="G24" s="342" t="s">
        <v>207</v>
      </c>
      <c r="H24" s="343" t="s">
        <v>234</v>
      </c>
      <c r="I24" s="281" t="s">
        <v>0</v>
      </c>
      <c r="J24" s="297"/>
      <c r="K24" s="491"/>
      <c r="L24" s="287">
        <f>VLOOKUP(B24,'[3]Price list B'!$C$4:$M$313,11,0)</f>
        <v>7539634.343434344</v>
      </c>
      <c r="M24" s="345">
        <v>8293597.777777778</v>
      </c>
      <c r="N24" s="286"/>
      <c r="O24" s="286"/>
      <c r="P24" s="286">
        <f t="shared" si="5"/>
        <v>1782297.777777778</v>
      </c>
      <c r="Q24" s="346">
        <f t="shared" si="6"/>
        <v>6511300</v>
      </c>
      <c r="R24" s="346">
        <f t="shared" si="0"/>
        <v>149000</v>
      </c>
      <c r="S24" s="299"/>
      <c r="T24" s="364"/>
      <c r="U24" s="299"/>
      <c r="V24" s="299"/>
      <c r="W24" s="299"/>
      <c r="X24" s="299"/>
      <c r="Y24" s="299"/>
      <c r="Z24" s="299"/>
      <c r="AA24" s="299"/>
      <c r="AB24" s="299"/>
      <c r="AC24" s="299"/>
      <c r="AD24" s="299"/>
      <c r="AE24" s="356">
        <f>AG24</f>
        <v>43750</v>
      </c>
      <c r="AF24" s="280"/>
      <c r="AG24" s="546">
        <v>43750</v>
      </c>
      <c r="AH24" s="354"/>
      <c r="AI24" s="358"/>
      <c r="AJ24" s="280"/>
      <c r="AK24" s="280"/>
      <c r="AL24" s="281"/>
      <c r="AM24" s="281"/>
      <c r="AN24" s="280"/>
      <c r="AO24" s="280"/>
      <c r="AP24" s="280"/>
      <c r="AQ24" s="280"/>
      <c r="AR24" s="280"/>
      <c r="AS24" s="280"/>
      <c r="AT24" s="280"/>
      <c r="AU24" s="280"/>
      <c r="AV24" s="280"/>
      <c r="AW24" s="280"/>
      <c r="AX24" s="280"/>
      <c r="AY24" s="350"/>
      <c r="BH24" s="275">
        <f t="shared" si="1"/>
        <v>0</v>
      </c>
      <c r="BI24" s="275" t="str">
        <f t="shared" si="2"/>
        <v>B0308</v>
      </c>
    </row>
    <row r="25" spans="1:61" s="275" customFormat="1" ht="21.75" customHeight="1">
      <c r="A25" s="281" t="s">
        <v>22</v>
      </c>
      <c r="B25" s="290" t="s">
        <v>299</v>
      </c>
      <c r="C25" s="342">
        <v>3</v>
      </c>
      <c r="D25" s="342" t="s">
        <v>591</v>
      </c>
      <c r="E25" s="342">
        <v>42.59</v>
      </c>
      <c r="F25" s="342" t="s">
        <v>206</v>
      </c>
      <c r="G25" s="342" t="s">
        <v>207</v>
      </c>
      <c r="H25" s="310" t="s">
        <v>235</v>
      </c>
      <c r="I25" s="281" t="s">
        <v>3</v>
      </c>
      <c r="J25" s="297" t="s">
        <v>936</v>
      </c>
      <c r="K25" s="491">
        <v>43645</v>
      </c>
      <c r="L25" s="287">
        <f>VLOOKUP(B25,'[3]Price list B'!$C$4:$M$313,11,0)</f>
        <v>7357168.2828282835</v>
      </c>
      <c r="M25" s="345">
        <v>8092885.1111111119</v>
      </c>
      <c r="N25" s="286"/>
      <c r="O25" s="286"/>
      <c r="P25" s="286">
        <f t="shared" si="5"/>
        <v>1746975.111111111</v>
      </c>
      <c r="Q25" s="346">
        <f t="shared" si="6"/>
        <v>6345910.0000000009</v>
      </c>
      <c r="R25" s="346">
        <f t="shared" si="0"/>
        <v>149000</v>
      </c>
      <c r="S25" s="299"/>
      <c r="T25" s="355"/>
      <c r="U25" s="299"/>
      <c r="V25" s="299"/>
      <c r="W25" s="299"/>
      <c r="X25" s="299"/>
      <c r="Y25" s="299"/>
      <c r="Z25" s="299"/>
      <c r="AA25" s="299"/>
      <c r="AB25" s="299"/>
      <c r="AC25" s="299"/>
      <c r="AD25" s="299"/>
      <c r="AE25" s="356">
        <f>AG25</f>
        <v>43707</v>
      </c>
      <c r="AF25" s="280"/>
      <c r="AG25" s="546">
        <v>43707</v>
      </c>
      <c r="AH25" s="354">
        <v>13983921574</v>
      </c>
      <c r="AI25" s="358"/>
      <c r="AJ25" s="280"/>
      <c r="AK25" s="280"/>
      <c r="AL25" s="281" t="s">
        <v>709</v>
      </c>
      <c r="AM25" s="281" t="s">
        <v>618</v>
      </c>
      <c r="AN25" s="280"/>
      <c r="AO25" s="280"/>
      <c r="AP25" s="280"/>
      <c r="AQ25" s="280"/>
      <c r="AR25" s="280"/>
      <c r="AS25" s="280"/>
      <c r="AT25" s="280"/>
      <c r="AU25" s="280"/>
      <c r="AV25" s="280"/>
      <c r="AW25" s="280"/>
      <c r="AX25" s="280"/>
      <c r="AY25" s="350"/>
      <c r="BH25" s="275">
        <f t="shared" si="1"/>
        <v>1</v>
      </c>
      <c r="BI25" s="275">
        <f t="shared" si="2"/>
        <v>0</v>
      </c>
    </row>
    <row r="26" spans="1:61" s="275" customFormat="1" ht="21.75" customHeight="1">
      <c r="A26" s="280" t="s">
        <v>22</v>
      </c>
      <c r="B26" s="290" t="s">
        <v>300</v>
      </c>
      <c r="C26" s="342">
        <v>3</v>
      </c>
      <c r="D26" s="342" t="s">
        <v>592</v>
      </c>
      <c r="E26" s="342">
        <v>42.5</v>
      </c>
      <c r="F26" s="342" t="s">
        <v>206</v>
      </c>
      <c r="G26" s="342" t="s">
        <v>207</v>
      </c>
      <c r="H26" s="310" t="s">
        <v>236</v>
      </c>
      <c r="I26" s="281" t="s">
        <v>3</v>
      </c>
      <c r="J26" s="297" t="s">
        <v>976</v>
      </c>
      <c r="K26" s="491">
        <v>43642</v>
      </c>
      <c r="L26" s="287">
        <f>VLOOKUP(B26,'[3]Price list B'!$C$4:$M$313,11,0)</f>
        <v>7342373.7373737367</v>
      </c>
      <c r="M26" s="345">
        <v>8076611.1111111101</v>
      </c>
      <c r="N26" s="286"/>
      <c r="O26" s="286"/>
      <c r="P26" s="286">
        <f t="shared" si="5"/>
        <v>1744111.1111111101</v>
      </c>
      <c r="Q26" s="346">
        <f t="shared" si="6"/>
        <v>6332500</v>
      </c>
      <c r="R26" s="346">
        <f t="shared" si="0"/>
        <v>149000</v>
      </c>
      <c r="S26" s="299"/>
      <c r="T26" s="355"/>
      <c r="U26" s="299"/>
      <c r="V26" s="299"/>
      <c r="W26" s="299"/>
      <c r="X26" s="299"/>
      <c r="Y26" s="299"/>
      <c r="Z26" s="299"/>
      <c r="AA26" s="299"/>
      <c r="AB26" s="299"/>
      <c r="AC26" s="299"/>
      <c r="AD26" s="299"/>
      <c r="AE26" s="356">
        <v>43712</v>
      </c>
      <c r="AF26" s="280"/>
      <c r="AG26" s="546">
        <v>43712</v>
      </c>
      <c r="AH26" s="354"/>
      <c r="AI26" s="358"/>
      <c r="AJ26" s="280"/>
      <c r="AK26" s="280"/>
      <c r="AL26" s="281" t="s">
        <v>709</v>
      </c>
      <c r="AM26" s="281" t="s">
        <v>620</v>
      </c>
      <c r="AN26" s="280"/>
      <c r="AO26" s="280"/>
      <c r="AP26" s="280"/>
      <c r="AQ26" s="280"/>
      <c r="AR26" s="280"/>
      <c r="AS26" s="280"/>
      <c r="AT26" s="280"/>
      <c r="AU26" s="280"/>
      <c r="AV26" s="280"/>
      <c r="AW26" s="280"/>
      <c r="AX26" s="280"/>
      <c r="AY26" s="350"/>
      <c r="BH26" s="275">
        <f t="shared" si="1"/>
        <v>1</v>
      </c>
      <c r="BI26" s="275">
        <f t="shared" si="2"/>
        <v>0</v>
      </c>
    </row>
    <row r="27" spans="1:61" s="275" customFormat="1" ht="21.75" customHeight="1">
      <c r="A27" s="281" t="s">
        <v>22</v>
      </c>
      <c r="B27" s="290" t="s">
        <v>301</v>
      </c>
      <c r="C27" s="342">
        <v>3</v>
      </c>
      <c r="D27" s="342" t="s">
        <v>593</v>
      </c>
      <c r="E27" s="342">
        <v>43.38</v>
      </c>
      <c r="F27" s="342" t="s">
        <v>206</v>
      </c>
      <c r="G27" s="342" t="s">
        <v>207</v>
      </c>
      <c r="H27" s="310" t="s">
        <v>237</v>
      </c>
      <c r="I27" s="281" t="s">
        <v>3</v>
      </c>
      <c r="J27" s="297" t="s">
        <v>939</v>
      </c>
      <c r="K27" s="491">
        <v>43645</v>
      </c>
      <c r="L27" s="287">
        <f>VLOOKUP(B27,'[3]Price list B'!$C$4:$M$313,11,0)</f>
        <v>7487031.5151515156</v>
      </c>
      <c r="M27" s="345">
        <v>8235734.666666667</v>
      </c>
      <c r="N27" s="286"/>
      <c r="O27" s="286"/>
      <c r="P27" s="286">
        <f t="shared" si="5"/>
        <v>1772114.666666667</v>
      </c>
      <c r="Q27" s="346">
        <f t="shared" si="6"/>
        <v>6463620</v>
      </c>
      <c r="R27" s="346">
        <f t="shared" si="0"/>
        <v>149000</v>
      </c>
      <c r="S27" s="299">
        <v>100000</v>
      </c>
      <c r="T27" s="496">
        <f>K27</f>
        <v>43645</v>
      </c>
      <c r="U27" s="299"/>
      <c r="V27" s="299"/>
      <c r="W27" s="299"/>
      <c r="X27" s="299"/>
      <c r="Y27" s="299"/>
      <c r="Z27" s="299"/>
      <c r="AA27" s="299"/>
      <c r="AB27" s="299"/>
      <c r="AC27" s="299"/>
      <c r="AD27" s="299"/>
      <c r="AE27" s="356">
        <v>43822</v>
      </c>
      <c r="AF27" s="280"/>
      <c r="AG27" s="662">
        <v>43800</v>
      </c>
      <c r="AH27" s="354"/>
      <c r="AI27" s="358"/>
      <c r="AJ27" s="280"/>
      <c r="AK27" s="280"/>
      <c r="AL27" s="281" t="s">
        <v>709</v>
      </c>
      <c r="AM27" s="290" t="s">
        <v>619</v>
      </c>
      <c r="AN27" s="280"/>
      <c r="AO27" s="280"/>
      <c r="AP27" s="280"/>
      <c r="AQ27" s="280"/>
      <c r="AR27" s="280"/>
      <c r="AS27" s="280"/>
      <c r="AT27" s="280"/>
      <c r="AU27" s="280"/>
      <c r="AV27" s="280"/>
      <c r="AW27" s="280"/>
      <c r="AX27" s="280"/>
      <c r="AY27" s="350"/>
      <c r="BH27" s="275">
        <f t="shared" si="1"/>
        <v>1</v>
      </c>
      <c r="BI27" s="275">
        <f t="shared" si="2"/>
        <v>0</v>
      </c>
    </row>
    <row r="28" spans="1:61" s="275" customFormat="1" ht="21.75" customHeight="1">
      <c r="A28" s="280" t="s">
        <v>22</v>
      </c>
      <c r="B28" s="290" t="s">
        <v>302</v>
      </c>
      <c r="C28" s="342">
        <v>3</v>
      </c>
      <c r="D28" s="342" t="s">
        <v>594</v>
      </c>
      <c r="E28" s="342">
        <v>30.26</v>
      </c>
      <c r="F28" s="342" t="s">
        <v>206</v>
      </c>
      <c r="G28" s="342" t="s">
        <v>208</v>
      </c>
      <c r="H28" s="310" t="s">
        <v>238</v>
      </c>
      <c r="I28" s="281" t="s">
        <v>3</v>
      </c>
      <c r="J28" s="297" t="s">
        <v>930</v>
      </c>
      <c r="K28" s="491">
        <v>43640</v>
      </c>
      <c r="L28" s="287">
        <f>VLOOKUP(B28,'[3]Price list B'!$C$4:$M$313,11,0)</f>
        <v>5330315.555555556</v>
      </c>
      <c r="M28" s="345">
        <v>5863347.1111111119</v>
      </c>
      <c r="N28" s="286"/>
      <c r="O28" s="286"/>
      <c r="P28" s="286">
        <f t="shared" si="5"/>
        <v>1354607.1111111119</v>
      </c>
      <c r="Q28" s="346">
        <f t="shared" si="6"/>
        <v>4508740</v>
      </c>
      <c r="R28" s="346">
        <f t="shared" si="0"/>
        <v>149000</v>
      </c>
      <c r="S28" s="299"/>
      <c r="T28" s="355"/>
      <c r="U28" s="299"/>
      <c r="V28" s="299"/>
      <c r="W28" s="299"/>
      <c r="X28" s="299"/>
      <c r="Y28" s="299"/>
      <c r="Z28" s="299"/>
      <c r="AA28" s="299"/>
      <c r="AB28" s="299"/>
      <c r="AC28" s="299"/>
      <c r="AD28" s="299"/>
      <c r="AE28" s="356">
        <f>AG28</f>
        <v>43697</v>
      </c>
      <c r="AF28" s="280"/>
      <c r="AG28" s="545">
        <v>43697</v>
      </c>
      <c r="AH28" s="290" t="s">
        <v>931</v>
      </c>
      <c r="AI28" s="280"/>
      <c r="AJ28" s="280"/>
      <c r="AK28" s="280"/>
      <c r="AL28" s="281" t="s">
        <v>709</v>
      </c>
      <c r="AM28" s="281" t="s">
        <v>618</v>
      </c>
      <c r="AN28" s="280"/>
      <c r="AO28" s="280"/>
      <c r="AP28" s="280"/>
      <c r="AQ28" s="280"/>
      <c r="AR28" s="280"/>
      <c r="AS28" s="280"/>
      <c r="AT28" s="280"/>
      <c r="AU28" s="280"/>
      <c r="AV28" s="280"/>
      <c r="AW28" s="280"/>
      <c r="AX28" s="280"/>
      <c r="AY28" s="350"/>
      <c r="BH28" s="275">
        <f t="shared" si="1"/>
        <v>1</v>
      </c>
      <c r="BI28" s="275">
        <f t="shared" si="2"/>
        <v>0</v>
      </c>
    </row>
    <row r="29" spans="1:61" s="275" customFormat="1" ht="21.75" customHeight="1">
      <c r="A29" s="281" t="s">
        <v>22</v>
      </c>
      <c r="B29" s="290" t="s">
        <v>303</v>
      </c>
      <c r="C29" s="342">
        <v>4</v>
      </c>
      <c r="D29" s="342" t="s">
        <v>199</v>
      </c>
      <c r="E29" s="342">
        <v>51.190000000000005</v>
      </c>
      <c r="F29" s="342" t="s">
        <v>205</v>
      </c>
      <c r="G29" s="342" t="s">
        <v>210</v>
      </c>
      <c r="H29" s="310" t="s">
        <v>227</v>
      </c>
      <c r="I29" s="281" t="s">
        <v>3</v>
      </c>
      <c r="J29" s="297" t="s">
        <v>653</v>
      </c>
      <c r="K29" s="313">
        <v>43526</v>
      </c>
      <c r="L29" s="287">
        <v>8870869.2929292917</v>
      </c>
      <c r="M29" s="352">
        <v>8870869.2929292917</v>
      </c>
      <c r="N29" s="286">
        <v>300000</v>
      </c>
      <c r="O29" s="286">
        <v>428543</v>
      </c>
      <c r="P29" s="286"/>
      <c r="Q29" s="346">
        <f>M29-N29-O29-P29</f>
        <v>8142326.2929292917</v>
      </c>
      <c r="R29" s="346">
        <f t="shared" si="0"/>
        <v>159060.8769863116</v>
      </c>
      <c r="S29" s="299">
        <v>50000</v>
      </c>
      <c r="T29" s="448">
        <v>43526</v>
      </c>
      <c r="U29" s="299"/>
      <c r="V29" s="299"/>
      <c r="W29" s="299">
        <v>50000</v>
      </c>
      <c r="X29" s="299"/>
      <c r="Y29" s="299">
        <v>200000</v>
      </c>
      <c r="Z29" s="353">
        <v>43526</v>
      </c>
      <c r="AA29" s="299"/>
      <c r="AB29" s="299"/>
      <c r="AC29" s="299">
        <v>200000</v>
      </c>
      <c r="AD29" s="299"/>
      <c r="AE29" s="294">
        <v>43646</v>
      </c>
      <c r="AF29" s="280"/>
      <c r="AG29" s="544">
        <v>43696</v>
      </c>
      <c r="AH29" s="354" t="s">
        <v>658</v>
      </c>
      <c r="AI29" s="358"/>
      <c r="AJ29" s="280" t="s">
        <v>647</v>
      </c>
      <c r="AK29" s="280" t="s">
        <v>101</v>
      </c>
      <c r="AL29" s="280" t="s">
        <v>619</v>
      </c>
      <c r="AM29" s="280"/>
      <c r="AN29" s="280"/>
      <c r="AO29" s="280"/>
      <c r="AP29" s="280"/>
      <c r="AQ29" s="280"/>
      <c r="AR29" s="280"/>
      <c r="AS29" s="280"/>
      <c r="AT29" s="280"/>
      <c r="AU29" s="280"/>
      <c r="AV29" s="280"/>
      <c r="AW29" s="280"/>
      <c r="AX29" s="280"/>
      <c r="AY29" s="350"/>
      <c r="BH29" s="275">
        <f t="shared" si="1"/>
        <v>1</v>
      </c>
      <c r="BI29" s="275">
        <f t="shared" si="2"/>
        <v>0</v>
      </c>
    </row>
    <row r="30" spans="1:61" s="275" customFormat="1" ht="21.75" customHeight="1">
      <c r="A30" s="280" t="s">
        <v>22</v>
      </c>
      <c r="B30" s="290" t="s">
        <v>304</v>
      </c>
      <c r="C30" s="342">
        <v>4</v>
      </c>
      <c r="D30" s="342" t="s">
        <v>200</v>
      </c>
      <c r="E30" s="342">
        <v>53.980000000000004</v>
      </c>
      <c r="F30" s="342" t="s">
        <v>205</v>
      </c>
      <c r="G30" s="342" t="s">
        <v>210</v>
      </c>
      <c r="H30" s="310" t="s">
        <v>228</v>
      </c>
      <c r="I30" s="281" t="s">
        <v>3</v>
      </c>
      <c r="J30" s="297" t="s">
        <v>749</v>
      </c>
      <c r="K30" s="491">
        <v>43546</v>
      </c>
      <c r="L30" s="287">
        <v>9389802.0202020202</v>
      </c>
      <c r="M30" s="352">
        <v>9389802.0202020202</v>
      </c>
      <c r="N30" s="286">
        <v>300000</v>
      </c>
      <c r="O30" s="286">
        <v>454490</v>
      </c>
      <c r="P30" s="286">
        <v>100000</v>
      </c>
      <c r="Q30" s="346">
        <f>M30-N30-O30-P30</f>
        <v>8535312.0202020202</v>
      </c>
      <c r="R30" s="346">
        <f t="shared" si="0"/>
        <v>158119.89663212336</v>
      </c>
      <c r="S30" s="299">
        <v>50000</v>
      </c>
      <c r="T30" s="448">
        <v>43546</v>
      </c>
      <c r="U30" s="299"/>
      <c r="V30" s="299"/>
      <c r="W30" s="299">
        <v>50000</v>
      </c>
      <c r="X30" s="299"/>
      <c r="Y30" s="299">
        <v>200000</v>
      </c>
      <c r="Z30" s="353">
        <v>43546</v>
      </c>
      <c r="AA30" s="299"/>
      <c r="AB30" s="299"/>
      <c r="AC30" s="299">
        <v>200000</v>
      </c>
      <c r="AD30" s="299"/>
      <c r="AE30" s="294">
        <v>43546</v>
      </c>
      <c r="AF30" s="280"/>
      <c r="AG30" s="300">
        <v>43525</v>
      </c>
      <c r="AH30" s="290">
        <v>899018112</v>
      </c>
      <c r="AI30" s="280"/>
      <c r="AJ30" s="280" t="s">
        <v>647</v>
      </c>
      <c r="AK30" s="280" t="s">
        <v>95</v>
      </c>
      <c r="AL30" s="280" t="s">
        <v>618</v>
      </c>
      <c r="AM30" s="280"/>
      <c r="AN30" s="280"/>
      <c r="AO30" s="280"/>
      <c r="AP30" s="280"/>
      <c r="AQ30" s="280"/>
      <c r="AR30" s="280"/>
      <c r="AS30" s="280"/>
      <c r="AT30" s="280"/>
      <c r="AU30" s="280"/>
      <c r="AV30" s="280"/>
      <c r="AW30" s="280"/>
      <c r="AX30" s="280"/>
      <c r="AY30" s="350"/>
      <c r="BH30" s="275">
        <f t="shared" si="1"/>
        <v>1</v>
      </c>
      <c r="BI30" s="275">
        <f t="shared" si="2"/>
        <v>0</v>
      </c>
    </row>
    <row r="31" spans="1:61" s="275" customFormat="1" ht="21.75" customHeight="1">
      <c r="A31" s="281" t="s">
        <v>22</v>
      </c>
      <c r="B31" s="290" t="s">
        <v>305</v>
      </c>
      <c r="C31" s="342">
        <v>4</v>
      </c>
      <c r="D31" s="342" t="s">
        <v>201</v>
      </c>
      <c r="E31" s="342">
        <v>43.5</v>
      </c>
      <c r="F31" s="342" t="s">
        <v>206</v>
      </c>
      <c r="G31" s="342" t="s">
        <v>207</v>
      </c>
      <c r="H31" s="310" t="s">
        <v>229</v>
      </c>
      <c r="I31" s="281" t="s">
        <v>872</v>
      </c>
      <c r="J31" s="297"/>
      <c r="K31" s="313"/>
      <c r="L31" s="287">
        <f>VLOOKUP(B31,'[3]Price list B'!$C$4:$M$313,11,0)</f>
        <v>7545252.5252525248</v>
      </c>
      <c r="M31" s="345">
        <v>8299777.7777777771</v>
      </c>
      <c r="N31" s="286"/>
      <c r="O31" s="286"/>
      <c r="P31" s="286">
        <f t="shared" ref="P31:P40" si="7">M31-Q31</f>
        <v>948277.77777777705</v>
      </c>
      <c r="Q31" s="346">
        <f t="shared" ref="Q31:Q40" si="8">169000*E31</f>
        <v>7351500</v>
      </c>
      <c r="R31" s="346">
        <f t="shared" si="0"/>
        <v>169000</v>
      </c>
      <c r="S31" s="299"/>
      <c r="T31" s="355"/>
      <c r="U31" s="299"/>
      <c r="V31" s="299"/>
      <c r="W31" s="299"/>
      <c r="X31" s="299"/>
      <c r="Y31" s="299"/>
      <c r="Z31" s="299"/>
      <c r="AA31" s="299"/>
      <c r="AB31" s="299"/>
      <c r="AC31" s="299"/>
      <c r="AD31" s="299"/>
      <c r="AE31" s="356"/>
      <c r="AF31" s="280"/>
      <c r="AG31" s="342"/>
      <c r="AH31" s="290"/>
      <c r="AI31" s="280"/>
      <c r="AJ31" s="280"/>
      <c r="AK31" s="280"/>
      <c r="AL31" s="281"/>
      <c r="AM31" s="281"/>
      <c r="AN31" s="280"/>
      <c r="AO31" s="280"/>
      <c r="AP31" s="280"/>
      <c r="AQ31" s="280"/>
      <c r="AR31" s="280"/>
      <c r="AS31" s="280"/>
      <c r="AT31" s="280"/>
      <c r="AU31" s="280"/>
      <c r="AV31" s="280"/>
      <c r="AW31" s="280"/>
      <c r="AX31" s="280"/>
      <c r="AY31" s="350"/>
      <c r="BH31" s="275">
        <f t="shared" si="1"/>
        <v>0</v>
      </c>
      <c r="BI31" s="275" t="str">
        <f t="shared" si="2"/>
        <v>B0403</v>
      </c>
    </row>
    <row r="32" spans="1:61" s="275" customFormat="1" ht="21.75" customHeight="1">
      <c r="A32" s="280" t="s">
        <v>22</v>
      </c>
      <c r="B32" s="290" t="s">
        <v>306</v>
      </c>
      <c r="C32" s="342">
        <v>4</v>
      </c>
      <c r="D32" s="342" t="s">
        <v>202</v>
      </c>
      <c r="E32" s="342">
        <v>41.150000000000006</v>
      </c>
      <c r="F32" s="342" t="s">
        <v>206</v>
      </c>
      <c r="G32" s="342" t="s">
        <v>207</v>
      </c>
      <c r="H32" s="310" t="s">
        <v>230</v>
      </c>
      <c r="I32" s="281" t="s">
        <v>872</v>
      </c>
      <c r="J32" s="316"/>
      <c r="K32" s="313"/>
      <c r="L32" s="287">
        <f>VLOOKUP(B32,'[3]Price list B'!$C$4:$M$313,11,0)</f>
        <v>7154060.6060606064</v>
      </c>
      <c r="M32" s="345">
        <v>7869466.666666667</v>
      </c>
      <c r="N32" s="286"/>
      <c r="O32" s="286"/>
      <c r="P32" s="286">
        <f t="shared" si="7"/>
        <v>915116.66666666605</v>
      </c>
      <c r="Q32" s="346">
        <f t="shared" si="8"/>
        <v>6954350.0000000009</v>
      </c>
      <c r="R32" s="346">
        <f t="shared" si="0"/>
        <v>169000</v>
      </c>
      <c r="S32" s="299"/>
      <c r="T32" s="355"/>
      <c r="U32" s="299"/>
      <c r="V32" s="299"/>
      <c r="W32" s="299"/>
      <c r="X32" s="299"/>
      <c r="Y32" s="299"/>
      <c r="Z32" s="299"/>
      <c r="AA32" s="299"/>
      <c r="AB32" s="299"/>
      <c r="AC32" s="299"/>
      <c r="AD32" s="299"/>
      <c r="AE32" s="356"/>
      <c r="AF32" s="280"/>
      <c r="AG32" s="290"/>
      <c r="AH32" s="302"/>
      <c r="AI32" s="365"/>
      <c r="AJ32" s="280"/>
      <c r="AK32" s="280"/>
      <c r="AL32" s="281"/>
      <c r="AM32" s="281"/>
      <c r="AN32" s="280"/>
      <c r="AO32" s="280"/>
      <c r="AP32" s="280"/>
      <c r="AQ32" s="280"/>
      <c r="AR32" s="280"/>
      <c r="AS32" s="280"/>
      <c r="AT32" s="280"/>
      <c r="AU32" s="280"/>
      <c r="AV32" s="280"/>
      <c r="AW32" s="280"/>
      <c r="AX32" s="280"/>
      <c r="AY32" s="350"/>
      <c r="BH32" s="275">
        <f t="shared" si="1"/>
        <v>0</v>
      </c>
      <c r="BI32" s="275" t="str">
        <f t="shared" si="2"/>
        <v>B0404</v>
      </c>
    </row>
    <row r="33" spans="1:61" s="275" customFormat="1" ht="21.75" customHeight="1">
      <c r="A33" s="281" t="s">
        <v>22</v>
      </c>
      <c r="B33" s="290" t="s">
        <v>307</v>
      </c>
      <c r="C33" s="342">
        <v>4</v>
      </c>
      <c r="D33" s="342" t="s">
        <v>587</v>
      </c>
      <c r="E33" s="342">
        <v>43.26</v>
      </c>
      <c r="F33" s="342" t="s">
        <v>206</v>
      </c>
      <c r="G33" s="342" t="s">
        <v>207</v>
      </c>
      <c r="H33" s="310" t="s">
        <v>231</v>
      </c>
      <c r="I33" s="281" t="s">
        <v>872</v>
      </c>
      <c r="J33" s="316"/>
      <c r="K33" s="313"/>
      <c r="L33" s="287">
        <f>VLOOKUP(B33,'[3]Price list B'!$C$4:$M$313,11,0)</f>
        <v>7505301.0101010101</v>
      </c>
      <c r="M33" s="345">
        <v>8255831.111111111</v>
      </c>
      <c r="N33" s="286"/>
      <c r="O33" s="286"/>
      <c r="P33" s="286">
        <f t="shared" si="7"/>
        <v>944891.11111111101</v>
      </c>
      <c r="Q33" s="346">
        <f t="shared" si="8"/>
        <v>7310940</v>
      </c>
      <c r="R33" s="346">
        <f t="shared" si="0"/>
        <v>169000</v>
      </c>
      <c r="S33" s="299"/>
      <c r="T33" s="355"/>
      <c r="U33" s="299"/>
      <c r="V33" s="299"/>
      <c r="W33" s="299"/>
      <c r="X33" s="299"/>
      <c r="Y33" s="299"/>
      <c r="Z33" s="299"/>
      <c r="AA33" s="299"/>
      <c r="AB33" s="299"/>
      <c r="AC33" s="299"/>
      <c r="AD33" s="299"/>
      <c r="AE33" s="356"/>
      <c r="AF33" s="280"/>
      <c r="AG33" s="290"/>
      <c r="AH33" s="290"/>
      <c r="AI33" s="280"/>
      <c r="AJ33" s="280"/>
      <c r="AK33" s="280"/>
      <c r="AL33" s="281"/>
      <c r="AM33" s="281"/>
      <c r="AN33" s="280"/>
      <c r="AO33" s="280"/>
      <c r="AP33" s="280"/>
      <c r="AQ33" s="280"/>
      <c r="AR33" s="280"/>
      <c r="AS33" s="280"/>
      <c r="AT33" s="280"/>
      <c r="AU33" s="280"/>
      <c r="AV33" s="280"/>
      <c r="AW33" s="280"/>
      <c r="AX33" s="280"/>
      <c r="AY33" s="350"/>
      <c r="BH33" s="275">
        <f t="shared" si="1"/>
        <v>0</v>
      </c>
      <c r="BI33" s="275" t="str">
        <f t="shared" si="2"/>
        <v>B0405</v>
      </c>
    </row>
    <row r="34" spans="1:61" s="275" customFormat="1" ht="21.75" customHeight="1">
      <c r="A34" s="280" t="s">
        <v>22</v>
      </c>
      <c r="B34" s="290" t="s">
        <v>308</v>
      </c>
      <c r="C34" s="342">
        <v>4</v>
      </c>
      <c r="D34" s="342" t="s">
        <v>588</v>
      </c>
      <c r="E34" s="342">
        <v>43.17</v>
      </c>
      <c r="F34" s="342" t="s">
        <v>206</v>
      </c>
      <c r="G34" s="342" t="s">
        <v>207</v>
      </c>
      <c r="H34" s="310" t="s">
        <v>232</v>
      </c>
      <c r="I34" s="281" t="s">
        <v>872</v>
      </c>
      <c r="J34" s="316"/>
      <c r="K34" s="313"/>
      <c r="L34" s="287">
        <f>VLOOKUP(B34,'[3]Price list B'!$C$4:$M$313,11,0)</f>
        <v>7490319.1919191917</v>
      </c>
      <c r="M34" s="345">
        <v>8239351.111111111</v>
      </c>
      <c r="N34" s="286"/>
      <c r="O34" s="286"/>
      <c r="P34" s="286">
        <f t="shared" si="7"/>
        <v>943621.11111111101</v>
      </c>
      <c r="Q34" s="346">
        <f t="shared" si="8"/>
        <v>7295730</v>
      </c>
      <c r="R34" s="346">
        <f t="shared" si="0"/>
        <v>169000</v>
      </c>
      <c r="S34" s="299"/>
      <c r="T34" s="355"/>
      <c r="U34" s="299"/>
      <c r="V34" s="299"/>
      <c r="W34" s="299"/>
      <c r="X34" s="299"/>
      <c r="Y34" s="299"/>
      <c r="Z34" s="299"/>
      <c r="AA34" s="299"/>
      <c r="AB34" s="299"/>
      <c r="AC34" s="299"/>
      <c r="AD34" s="299"/>
      <c r="AE34" s="356"/>
      <c r="AF34" s="280"/>
      <c r="AG34" s="342"/>
      <c r="AH34" s="290"/>
      <c r="AI34" s="280"/>
      <c r="AJ34" s="280"/>
      <c r="AK34" s="280"/>
      <c r="AL34" s="281"/>
      <c r="AM34" s="281"/>
      <c r="AN34" s="280"/>
      <c r="AO34" s="280"/>
      <c r="AP34" s="280"/>
      <c r="AQ34" s="280"/>
      <c r="AR34" s="280"/>
      <c r="AS34" s="280"/>
      <c r="AT34" s="280"/>
      <c r="AU34" s="280"/>
      <c r="AV34" s="280"/>
      <c r="AW34" s="280"/>
      <c r="AX34" s="280"/>
      <c r="AY34" s="350"/>
      <c r="BH34" s="275">
        <f t="shared" si="1"/>
        <v>0</v>
      </c>
      <c r="BI34" s="275" t="str">
        <f t="shared" si="2"/>
        <v>B0406</v>
      </c>
    </row>
    <row r="35" spans="1:61" s="275" customFormat="1" ht="21.75" customHeight="1">
      <c r="A35" s="281" t="s">
        <v>22</v>
      </c>
      <c r="B35" s="290" t="s">
        <v>309</v>
      </c>
      <c r="C35" s="342">
        <v>4</v>
      </c>
      <c r="D35" s="342" t="s">
        <v>589</v>
      </c>
      <c r="E35" s="342">
        <v>43.7</v>
      </c>
      <c r="F35" s="342" t="s">
        <v>206</v>
      </c>
      <c r="G35" s="342" t="s">
        <v>207</v>
      </c>
      <c r="H35" s="310" t="s">
        <v>233</v>
      </c>
      <c r="I35" s="281" t="s">
        <v>872</v>
      </c>
      <c r="J35" s="455"/>
      <c r="K35" s="313"/>
      <c r="L35" s="287">
        <f>VLOOKUP(B35,'[3]Price list B'!$C$4:$M$313,11,0)</f>
        <v>7578545.4545454541</v>
      </c>
      <c r="M35" s="345">
        <v>8336400</v>
      </c>
      <c r="N35" s="286"/>
      <c r="O35" s="286"/>
      <c r="P35" s="286">
        <f t="shared" si="7"/>
        <v>951099.99999999907</v>
      </c>
      <c r="Q35" s="346">
        <f t="shared" si="8"/>
        <v>7385300.0000000009</v>
      </c>
      <c r="R35" s="346">
        <f t="shared" si="0"/>
        <v>169000</v>
      </c>
      <c r="S35" s="299"/>
      <c r="T35" s="355"/>
      <c r="U35" s="299"/>
      <c r="V35" s="299"/>
      <c r="W35" s="299"/>
      <c r="X35" s="299"/>
      <c r="Y35" s="299"/>
      <c r="Z35" s="299"/>
      <c r="AA35" s="299"/>
      <c r="AB35" s="299"/>
      <c r="AC35" s="299"/>
      <c r="AD35" s="299"/>
      <c r="AE35" s="356"/>
      <c r="AF35" s="280"/>
      <c r="AG35" s="290"/>
      <c r="AH35" s="290"/>
      <c r="AI35" s="280"/>
      <c r="AJ35" s="280"/>
      <c r="AK35" s="280"/>
      <c r="AL35" s="281"/>
      <c r="AM35" s="281"/>
      <c r="AN35" s="280"/>
      <c r="AO35" s="280"/>
      <c r="AP35" s="280"/>
      <c r="AQ35" s="280"/>
      <c r="AR35" s="280"/>
      <c r="AS35" s="280"/>
      <c r="AT35" s="280"/>
      <c r="AU35" s="280"/>
      <c r="AV35" s="280"/>
      <c r="AW35" s="280"/>
      <c r="AX35" s="280"/>
      <c r="AY35" s="350"/>
      <c r="BH35" s="275">
        <f t="shared" si="1"/>
        <v>0</v>
      </c>
      <c r="BI35" s="275" t="str">
        <f t="shared" si="2"/>
        <v>B0407</v>
      </c>
    </row>
    <row r="36" spans="1:61" s="275" customFormat="1" ht="21.75" customHeight="1">
      <c r="A36" s="280" t="s">
        <v>22</v>
      </c>
      <c r="B36" s="290" t="s">
        <v>310</v>
      </c>
      <c r="C36" s="290">
        <v>4</v>
      </c>
      <c r="D36" s="342" t="s">
        <v>590</v>
      </c>
      <c r="E36" s="342">
        <v>43.7</v>
      </c>
      <c r="F36" s="342" t="s">
        <v>206</v>
      </c>
      <c r="G36" s="342" t="s">
        <v>207</v>
      </c>
      <c r="H36" s="343" t="s">
        <v>234</v>
      </c>
      <c r="I36" s="281" t="s">
        <v>764</v>
      </c>
      <c r="J36" s="316" t="s">
        <v>973</v>
      </c>
      <c r="K36" s="313"/>
      <c r="L36" s="287">
        <f>VLOOKUP(B36,'[3]Price list B'!$C$4:$M$313,11,0)</f>
        <v>7630565.656565656</v>
      </c>
      <c r="M36" s="345">
        <v>8393622.222222222</v>
      </c>
      <c r="N36" s="286"/>
      <c r="O36" s="286"/>
      <c r="P36" s="286">
        <f t="shared" si="7"/>
        <v>1008322.2222222211</v>
      </c>
      <c r="Q36" s="346">
        <f t="shared" si="8"/>
        <v>7385300.0000000009</v>
      </c>
      <c r="R36" s="346">
        <f t="shared" si="0"/>
        <v>169000</v>
      </c>
      <c r="S36" s="299"/>
      <c r="T36" s="355"/>
      <c r="U36" s="299"/>
      <c r="V36" s="299"/>
      <c r="W36" s="299"/>
      <c r="X36" s="299"/>
      <c r="Y36" s="299"/>
      <c r="Z36" s="299"/>
      <c r="AA36" s="299"/>
      <c r="AB36" s="299"/>
      <c r="AC36" s="299"/>
      <c r="AD36" s="299"/>
      <c r="AE36" s="356"/>
      <c r="AF36" s="280"/>
      <c r="AG36" s="290"/>
      <c r="AH36" s="290"/>
      <c r="AI36" s="280"/>
      <c r="AJ36" s="280"/>
      <c r="AK36" s="280"/>
      <c r="AL36" s="281"/>
      <c r="AM36" s="281"/>
      <c r="AN36" s="280"/>
      <c r="AO36" s="280"/>
      <c r="AP36" s="280"/>
      <c r="AQ36" s="280"/>
      <c r="AR36" s="280"/>
      <c r="AS36" s="280"/>
      <c r="AT36" s="280"/>
      <c r="AU36" s="280"/>
      <c r="AV36" s="280"/>
      <c r="AW36" s="280"/>
      <c r="AX36" s="280"/>
      <c r="AY36" s="350"/>
      <c r="BH36" s="275">
        <f t="shared" si="1"/>
        <v>0</v>
      </c>
      <c r="BI36" s="275" t="str">
        <f t="shared" si="2"/>
        <v>B0408</v>
      </c>
    </row>
    <row r="37" spans="1:61" s="275" customFormat="1" ht="21.75" customHeight="1">
      <c r="A37" s="281" t="s">
        <v>22</v>
      </c>
      <c r="B37" s="290" t="s">
        <v>311</v>
      </c>
      <c r="C37" s="290">
        <v>4</v>
      </c>
      <c r="D37" s="290" t="s">
        <v>591</v>
      </c>
      <c r="E37" s="290">
        <v>42.59</v>
      </c>
      <c r="F37" s="342" t="s">
        <v>206</v>
      </c>
      <c r="G37" s="290" t="s">
        <v>207</v>
      </c>
      <c r="H37" s="310" t="s">
        <v>235</v>
      </c>
      <c r="I37" s="281" t="s">
        <v>3</v>
      </c>
      <c r="J37" s="535" t="s">
        <v>988</v>
      </c>
      <c r="K37" s="313">
        <v>43689</v>
      </c>
      <c r="L37" s="287">
        <f>VLOOKUP(B37,'[3]Price list B'!$C$4:$M$313,11,0)</f>
        <v>7445789.8989898991</v>
      </c>
      <c r="M37" s="345">
        <v>8190368.888888889</v>
      </c>
      <c r="N37" s="286"/>
      <c r="O37" s="286"/>
      <c r="P37" s="286">
        <f t="shared" si="7"/>
        <v>992658.88888888806</v>
      </c>
      <c r="Q37" s="346">
        <f t="shared" si="8"/>
        <v>7197710.0000000009</v>
      </c>
      <c r="R37" s="346">
        <f t="shared" si="0"/>
        <v>169000</v>
      </c>
      <c r="S37" s="299"/>
      <c r="T37" s="355"/>
      <c r="U37" s="299"/>
      <c r="V37" s="299"/>
      <c r="W37" s="299"/>
      <c r="X37" s="299"/>
      <c r="Y37" s="299"/>
      <c r="Z37" s="299"/>
      <c r="AA37" s="299"/>
      <c r="AB37" s="299"/>
      <c r="AC37" s="299"/>
      <c r="AD37" s="299"/>
      <c r="AE37" s="356">
        <f t="shared" ref="AE37:AE39" si="9">AG37</f>
        <v>43696</v>
      </c>
      <c r="AF37" s="280"/>
      <c r="AG37" s="545">
        <v>43696</v>
      </c>
      <c r="AH37" s="290"/>
      <c r="AI37" s="280"/>
      <c r="AJ37" s="280"/>
      <c r="AK37" s="280"/>
      <c r="AL37" s="281" t="s">
        <v>709</v>
      </c>
      <c r="AM37" s="281" t="s">
        <v>620</v>
      </c>
      <c r="AN37" s="280"/>
      <c r="AO37" s="280"/>
      <c r="AP37" s="280"/>
      <c r="AQ37" s="280"/>
      <c r="AR37" s="280"/>
      <c r="AS37" s="280"/>
      <c r="AT37" s="280"/>
      <c r="AU37" s="280"/>
      <c r="AV37" s="280"/>
      <c r="AW37" s="280"/>
      <c r="AX37" s="280"/>
      <c r="AY37" s="350"/>
      <c r="BH37" s="275">
        <f t="shared" si="1"/>
        <v>1</v>
      </c>
      <c r="BI37" s="275">
        <f t="shared" si="2"/>
        <v>0</v>
      </c>
    </row>
    <row r="38" spans="1:61" s="275" customFormat="1" ht="21.75" customHeight="1">
      <c r="A38" s="280" t="s">
        <v>22</v>
      </c>
      <c r="B38" s="290" t="s">
        <v>312</v>
      </c>
      <c r="C38" s="290">
        <v>4</v>
      </c>
      <c r="D38" s="290" t="s">
        <v>592</v>
      </c>
      <c r="E38" s="290">
        <v>42.5</v>
      </c>
      <c r="F38" s="342" t="s">
        <v>206</v>
      </c>
      <c r="G38" s="290" t="s">
        <v>207</v>
      </c>
      <c r="H38" s="310" t="s">
        <v>236</v>
      </c>
      <c r="I38" s="281" t="s">
        <v>3</v>
      </c>
      <c r="J38" s="535" t="s">
        <v>988</v>
      </c>
      <c r="K38" s="313">
        <v>43689</v>
      </c>
      <c r="L38" s="287">
        <f>VLOOKUP(B38,'[3]Price list B'!$C$4:$M$313,11,0)</f>
        <v>7430808.0808080807</v>
      </c>
      <c r="M38" s="345">
        <v>8173888.888888889</v>
      </c>
      <c r="N38" s="286"/>
      <c r="O38" s="286"/>
      <c r="P38" s="286">
        <f t="shared" si="7"/>
        <v>991388.88888888899</v>
      </c>
      <c r="Q38" s="346">
        <f t="shared" si="8"/>
        <v>7182500</v>
      </c>
      <c r="R38" s="346">
        <f t="shared" si="0"/>
        <v>169000</v>
      </c>
      <c r="S38" s="299"/>
      <c r="T38" s="355"/>
      <c r="U38" s="299"/>
      <c r="V38" s="299"/>
      <c r="W38" s="299"/>
      <c r="X38" s="299"/>
      <c r="Y38" s="299"/>
      <c r="Z38" s="299"/>
      <c r="AA38" s="299"/>
      <c r="AB38" s="299"/>
      <c r="AC38" s="299"/>
      <c r="AD38" s="299"/>
      <c r="AE38" s="356">
        <f t="shared" si="9"/>
        <v>43696</v>
      </c>
      <c r="AF38" s="280"/>
      <c r="AG38" s="545">
        <v>43696</v>
      </c>
      <c r="AH38" s="354"/>
      <c r="AI38" s="358"/>
      <c r="AJ38" s="280"/>
      <c r="AK38" s="280"/>
      <c r="AL38" s="281" t="s">
        <v>709</v>
      </c>
      <c r="AM38" s="281" t="s">
        <v>620</v>
      </c>
      <c r="AN38" s="280"/>
      <c r="AO38" s="280"/>
      <c r="AP38" s="280"/>
      <c r="AQ38" s="280"/>
      <c r="AR38" s="280"/>
      <c r="AS38" s="280"/>
      <c r="AT38" s="280"/>
      <c r="AU38" s="280"/>
      <c r="AV38" s="280"/>
      <c r="AW38" s="280"/>
      <c r="AX38" s="280"/>
      <c r="AY38" s="350"/>
      <c r="BH38" s="275">
        <f t="shared" si="1"/>
        <v>1</v>
      </c>
      <c r="BI38" s="275">
        <f t="shared" si="2"/>
        <v>0</v>
      </c>
    </row>
    <row r="39" spans="1:61" s="275" customFormat="1" ht="21.75" customHeight="1">
      <c r="A39" s="281" t="s">
        <v>22</v>
      </c>
      <c r="B39" s="290" t="s">
        <v>313</v>
      </c>
      <c r="C39" s="290">
        <v>4</v>
      </c>
      <c r="D39" s="290" t="s">
        <v>593</v>
      </c>
      <c r="E39" s="290">
        <v>43.38</v>
      </c>
      <c r="F39" s="342" t="s">
        <v>206</v>
      </c>
      <c r="G39" s="290" t="s">
        <v>207</v>
      </c>
      <c r="H39" s="310" t="s">
        <v>237</v>
      </c>
      <c r="I39" s="281" t="s">
        <v>3</v>
      </c>
      <c r="J39" s="535" t="s">
        <v>988</v>
      </c>
      <c r="K39" s="313">
        <v>43689</v>
      </c>
      <c r="L39" s="287">
        <f>VLOOKUP(B39,'[3]Price list B'!$C$4:$M$313,11,0)</f>
        <v>7577296.9696969697</v>
      </c>
      <c r="M39" s="345">
        <v>8335026.666666667</v>
      </c>
      <c r="N39" s="286"/>
      <c r="O39" s="286"/>
      <c r="P39" s="286">
        <f t="shared" si="7"/>
        <v>1003806.666666667</v>
      </c>
      <c r="Q39" s="346">
        <f t="shared" si="8"/>
        <v>7331220</v>
      </c>
      <c r="R39" s="346">
        <f t="shared" si="0"/>
        <v>169000</v>
      </c>
      <c r="S39" s="299"/>
      <c r="T39" s="355"/>
      <c r="U39" s="299"/>
      <c r="V39" s="299"/>
      <c r="W39" s="299"/>
      <c r="X39" s="299"/>
      <c r="Y39" s="299"/>
      <c r="Z39" s="299"/>
      <c r="AA39" s="299"/>
      <c r="AB39" s="299"/>
      <c r="AC39" s="299"/>
      <c r="AD39" s="299"/>
      <c r="AE39" s="356">
        <f t="shared" si="9"/>
        <v>43696</v>
      </c>
      <c r="AF39" s="280"/>
      <c r="AG39" s="545">
        <v>43696</v>
      </c>
      <c r="AH39" s="302"/>
      <c r="AI39" s="302"/>
      <c r="AJ39" s="280"/>
      <c r="AK39" s="280"/>
      <c r="AL39" s="281" t="s">
        <v>709</v>
      </c>
      <c r="AM39" s="281" t="s">
        <v>620</v>
      </c>
      <c r="AN39" s="280"/>
      <c r="AO39" s="280"/>
      <c r="AP39" s="280"/>
      <c r="AQ39" s="280"/>
      <c r="AR39" s="280"/>
      <c r="AS39" s="280"/>
      <c r="AT39" s="280"/>
      <c r="AU39" s="280"/>
      <c r="AV39" s="280"/>
      <c r="AW39" s="280"/>
      <c r="AX39" s="280"/>
      <c r="AY39" s="350"/>
      <c r="BH39" s="275">
        <f t="shared" si="1"/>
        <v>1</v>
      </c>
      <c r="BI39" s="275">
        <f t="shared" si="2"/>
        <v>0</v>
      </c>
    </row>
    <row r="40" spans="1:61" s="275" customFormat="1" ht="21.75" customHeight="1">
      <c r="A40" s="280" t="s">
        <v>22</v>
      </c>
      <c r="B40" s="290" t="s">
        <v>314</v>
      </c>
      <c r="C40" s="290">
        <v>4</v>
      </c>
      <c r="D40" s="290" t="s">
        <v>594</v>
      </c>
      <c r="E40" s="290">
        <v>30.26</v>
      </c>
      <c r="F40" s="342" t="s">
        <v>205</v>
      </c>
      <c r="G40" s="290" t="s">
        <v>208</v>
      </c>
      <c r="H40" s="310" t="s">
        <v>238</v>
      </c>
      <c r="I40" s="281" t="s">
        <v>3</v>
      </c>
      <c r="J40" s="456" t="s">
        <v>972</v>
      </c>
      <c r="K40" s="313">
        <v>43672</v>
      </c>
      <c r="L40" s="287">
        <f>VLOOKUP(B40,'[3]Price list B'!$C$4:$M$313,11,0)</f>
        <v>5393280.8080808083</v>
      </c>
      <c r="M40" s="345">
        <v>5932608.888888889</v>
      </c>
      <c r="N40" s="286"/>
      <c r="O40" s="286"/>
      <c r="P40" s="286">
        <f t="shared" si="7"/>
        <v>818668.88888888899</v>
      </c>
      <c r="Q40" s="346">
        <f t="shared" si="8"/>
        <v>5113940</v>
      </c>
      <c r="R40" s="346">
        <f t="shared" si="0"/>
        <v>169000</v>
      </c>
      <c r="S40" s="299">
        <v>50000</v>
      </c>
      <c r="T40" s="355">
        <f>K40</f>
        <v>43672</v>
      </c>
      <c r="U40" s="299"/>
      <c r="V40" s="299"/>
      <c r="W40" s="299">
        <f>S40</f>
        <v>50000</v>
      </c>
      <c r="X40" s="299"/>
      <c r="Y40" s="299"/>
      <c r="Z40" s="299"/>
      <c r="AA40" s="299"/>
      <c r="AB40" s="299"/>
      <c r="AC40" s="299"/>
      <c r="AD40" s="299"/>
      <c r="AE40" s="356"/>
      <c r="AF40" s="280"/>
      <c r="AG40" s="290"/>
      <c r="AH40" s="354"/>
      <c r="AI40" s="366"/>
      <c r="AJ40" s="280" t="s">
        <v>635</v>
      </c>
      <c r="AK40" s="280" t="s">
        <v>616</v>
      </c>
      <c r="AL40" s="281" t="s">
        <v>620</v>
      </c>
      <c r="AM40" s="281"/>
      <c r="AN40" s="280"/>
      <c r="AO40" s="280"/>
      <c r="AP40" s="280"/>
      <c r="AQ40" s="280"/>
      <c r="AR40" s="280"/>
      <c r="AS40" s="280"/>
      <c r="AT40" s="280"/>
      <c r="AU40" s="280"/>
      <c r="AV40" s="280"/>
      <c r="AW40" s="280"/>
      <c r="AX40" s="280"/>
      <c r="AY40" s="350"/>
      <c r="BH40" s="275">
        <f t="shared" si="1"/>
        <v>1</v>
      </c>
      <c r="BI40" s="275">
        <f t="shared" si="2"/>
        <v>0</v>
      </c>
    </row>
    <row r="41" spans="1:61" s="275" customFormat="1" ht="21.75" customHeight="1">
      <c r="A41" s="281" t="s">
        <v>22</v>
      </c>
      <c r="B41" s="290" t="s">
        <v>315</v>
      </c>
      <c r="C41" s="290">
        <v>5</v>
      </c>
      <c r="D41" s="290" t="s">
        <v>199</v>
      </c>
      <c r="E41" s="290">
        <v>51.190000000000005</v>
      </c>
      <c r="F41" s="342" t="s">
        <v>205</v>
      </c>
      <c r="G41" s="290" t="s">
        <v>210</v>
      </c>
      <c r="H41" s="290" t="s">
        <v>227</v>
      </c>
      <c r="I41" s="281" t="s">
        <v>3</v>
      </c>
      <c r="J41" s="456" t="s">
        <v>642</v>
      </c>
      <c r="K41" s="313">
        <v>43526</v>
      </c>
      <c r="L41" s="287">
        <v>9156730.7070707083</v>
      </c>
      <c r="M41" s="360">
        <v>9156730.7070707083</v>
      </c>
      <c r="N41" s="286">
        <v>300000</v>
      </c>
      <c r="O41" s="286">
        <v>442837</v>
      </c>
      <c r="P41" s="286"/>
      <c r="Q41" s="346">
        <f>M41-N41-O41-P41</f>
        <v>8413893.7070707083</v>
      </c>
      <c r="R41" s="346">
        <f t="shared" si="0"/>
        <v>164365.96419360631</v>
      </c>
      <c r="S41" s="299">
        <v>50000</v>
      </c>
      <c r="T41" s="448">
        <v>43526</v>
      </c>
      <c r="U41" s="299"/>
      <c r="V41" s="299"/>
      <c r="W41" s="299">
        <v>50000</v>
      </c>
      <c r="X41" s="299"/>
      <c r="Y41" s="299">
        <v>200000</v>
      </c>
      <c r="Z41" s="353">
        <v>43526</v>
      </c>
      <c r="AA41" s="299"/>
      <c r="AB41" s="299"/>
      <c r="AC41" s="299">
        <v>200000</v>
      </c>
      <c r="AD41" s="299"/>
      <c r="AE41" s="294">
        <v>43526</v>
      </c>
      <c r="AF41" s="280"/>
      <c r="AG41" s="300">
        <v>43525</v>
      </c>
      <c r="AH41" s="302" t="s">
        <v>643</v>
      </c>
      <c r="AI41" s="302"/>
      <c r="AJ41" s="280" t="s">
        <v>644</v>
      </c>
      <c r="AK41" s="280" t="s">
        <v>615</v>
      </c>
      <c r="AL41" s="280" t="s">
        <v>619</v>
      </c>
      <c r="AM41" s="280"/>
      <c r="AN41" s="280"/>
      <c r="AO41" s="280"/>
      <c r="AP41" s="280"/>
      <c r="AQ41" s="280"/>
      <c r="AR41" s="280"/>
      <c r="AS41" s="280"/>
      <c r="AT41" s="280"/>
      <c r="AU41" s="280"/>
      <c r="AV41" s="280"/>
      <c r="AW41" s="280"/>
      <c r="AX41" s="280"/>
      <c r="AY41" s="350"/>
      <c r="BH41" s="275">
        <f t="shared" si="1"/>
        <v>1</v>
      </c>
      <c r="BI41" s="275">
        <f t="shared" si="2"/>
        <v>0</v>
      </c>
    </row>
    <row r="42" spans="1:61" s="275" customFormat="1" ht="21.75" customHeight="1">
      <c r="A42" s="280" t="s">
        <v>22</v>
      </c>
      <c r="B42" s="290" t="s">
        <v>316</v>
      </c>
      <c r="C42" s="290">
        <v>5</v>
      </c>
      <c r="D42" s="290" t="s">
        <v>200</v>
      </c>
      <c r="E42" s="290">
        <v>53.980000000000004</v>
      </c>
      <c r="F42" s="290" t="s">
        <v>205</v>
      </c>
      <c r="G42" s="290" t="s">
        <v>210</v>
      </c>
      <c r="H42" s="290" t="s">
        <v>228</v>
      </c>
      <c r="I42" s="281" t="s">
        <v>3</v>
      </c>
      <c r="J42" s="251" t="s">
        <v>809</v>
      </c>
      <c r="K42" s="491">
        <v>43553</v>
      </c>
      <c r="L42" s="287">
        <v>9502124.0404040404</v>
      </c>
      <c r="M42" s="360">
        <v>9502124.0404040404</v>
      </c>
      <c r="N42" s="367">
        <v>300000</v>
      </c>
      <c r="O42" s="367">
        <v>452606.2</v>
      </c>
      <c r="P42" s="286">
        <v>150000</v>
      </c>
      <c r="Q42" s="346">
        <f>M42-N42-O42-P42</f>
        <v>8599517.8404040411</v>
      </c>
      <c r="R42" s="346">
        <f t="shared" si="0"/>
        <v>159309.33383482846</v>
      </c>
      <c r="S42" s="299">
        <v>50000</v>
      </c>
      <c r="T42" s="450" t="s">
        <v>799</v>
      </c>
      <c r="U42" s="299"/>
      <c r="V42" s="299"/>
      <c r="W42" s="299">
        <v>50000</v>
      </c>
      <c r="X42" s="299"/>
      <c r="Y42" s="299">
        <v>200000</v>
      </c>
      <c r="Z42" s="353">
        <v>43628</v>
      </c>
      <c r="AA42" s="299"/>
      <c r="AB42" s="299"/>
      <c r="AC42" s="299">
        <v>200000</v>
      </c>
      <c r="AD42" s="299"/>
      <c r="AE42" s="294">
        <v>43526</v>
      </c>
      <c r="AF42" s="280"/>
      <c r="AG42" s="477">
        <v>241974</v>
      </c>
      <c r="AH42" s="354"/>
      <c r="AI42" s="280"/>
      <c r="AJ42" s="280" t="s">
        <v>743</v>
      </c>
      <c r="AK42" s="280" t="s">
        <v>95</v>
      </c>
      <c r="AL42" s="281" t="s">
        <v>620</v>
      </c>
      <c r="AM42" s="281"/>
      <c r="AN42" s="280"/>
      <c r="AO42" s="280"/>
      <c r="AP42" s="280"/>
      <c r="AQ42" s="280"/>
      <c r="AR42" s="280"/>
      <c r="AS42" s="280"/>
      <c r="AT42" s="280"/>
      <c r="AU42" s="280"/>
      <c r="AV42" s="280"/>
      <c r="AW42" s="280"/>
      <c r="AX42" s="280"/>
      <c r="AY42" s="350"/>
      <c r="BH42" s="275">
        <f t="shared" si="1"/>
        <v>1</v>
      </c>
      <c r="BI42" s="275">
        <f t="shared" si="2"/>
        <v>0</v>
      </c>
    </row>
    <row r="43" spans="1:61" s="275" customFormat="1" ht="21.75" customHeight="1">
      <c r="A43" s="281" t="s">
        <v>22</v>
      </c>
      <c r="B43" s="290" t="s">
        <v>317</v>
      </c>
      <c r="C43" s="290">
        <v>5</v>
      </c>
      <c r="D43" s="290" t="s">
        <v>201</v>
      </c>
      <c r="E43" s="290">
        <v>43.5</v>
      </c>
      <c r="F43" s="342" t="s">
        <v>206</v>
      </c>
      <c r="G43" s="290" t="s">
        <v>207</v>
      </c>
      <c r="H43" s="310" t="s">
        <v>229</v>
      </c>
      <c r="I43" s="281" t="s">
        <v>872</v>
      </c>
      <c r="J43" s="456"/>
      <c r="K43" s="491"/>
      <c r="L43" s="287">
        <f>VLOOKUP(B43,'[3]Price list B'!$C$4:$M$313,11,0)</f>
        <v>7635767.6767676771</v>
      </c>
      <c r="M43" s="345">
        <v>8399344.444444444</v>
      </c>
      <c r="N43" s="286"/>
      <c r="O43" s="286"/>
      <c r="P43" s="286">
        <f t="shared" ref="P43:P51" si="10">M43-Q43</f>
        <v>1047844.444444444</v>
      </c>
      <c r="Q43" s="346">
        <f t="shared" ref="Q43:Q51" si="11">169000*E43</f>
        <v>7351500</v>
      </c>
      <c r="R43" s="346">
        <f t="shared" si="0"/>
        <v>169000</v>
      </c>
      <c r="S43" s="299"/>
      <c r="T43" s="355"/>
      <c r="U43" s="299"/>
      <c r="V43" s="299"/>
      <c r="W43" s="299"/>
      <c r="X43" s="299"/>
      <c r="Y43" s="299"/>
      <c r="Z43" s="353"/>
      <c r="AA43" s="299"/>
      <c r="AB43" s="299"/>
      <c r="AC43" s="299"/>
      <c r="AD43" s="299"/>
      <c r="AE43" s="304"/>
      <c r="AF43" s="280"/>
      <c r="AG43" s="290"/>
      <c r="AH43" s="354"/>
      <c r="AI43" s="358"/>
      <c r="AJ43" s="280"/>
      <c r="AK43" s="280"/>
      <c r="AL43" s="281"/>
      <c r="AM43" s="281"/>
      <c r="AN43" s="280"/>
      <c r="AO43" s="280"/>
      <c r="AP43" s="280"/>
      <c r="AQ43" s="280"/>
      <c r="AR43" s="280"/>
      <c r="AS43" s="280"/>
      <c r="AT43" s="280"/>
      <c r="AU43" s="280"/>
      <c r="AV43" s="280"/>
      <c r="AW43" s="280"/>
      <c r="AX43" s="280"/>
      <c r="AY43" s="350"/>
      <c r="BH43" s="275">
        <f t="shared" si="1"/>
        <v>0</v>
      </c>
      <c r="BI43" s="275" t="str">
        <f t="shared" si="2"/>
        <v>B0503</v>
      </c>
    </row>
    <row r="44" spans="1:61" s="275" customFormat="1" ht="21.75" customHeight="1">
      <c r="A44" s="280" t="s">
        <v>22</v>
      </c>
      <c r="B44" s="290" t="s">
        <v>318</v>
      </c>
      <c r="C44" s="290">
        <v>5</v>
      </c>
      <c r="D44" s="290" t="s">
        <v>202</v>
      </c>
      <c r="E44" s="290">
        <v>41.150000000000006</v>
      </c>
      <c r="F44" s="342" t="s">
        <v>206</v>
      </c>
      <c r="G44" s="290" t="s">
        <v>207</v>
      </c>
      <c r="H44" s="310" t="s">
        <v>230</v>
      </c>
      <c r="I44" s="281" t="s">
        <v>872</v>
      </c>
      <c r="J44" s="456"/>
      <c r="K44" s="491"/>
      <c r="L44" s="287">
        <f>VLOOKUP(B44,'[3]Price list B'!$C$4:$M$313,11,0)</f>
        <v>7239685.8585858587</v>
      </c>
      <c r="M44" s="345">
        <v>7963654.444444445</v>
      </c>
      <c r="N44" s="286"/>
      <c r="O44" s="286"/>
      <c r="P44" s="286">
        <f t="shared" si="10"/>
        <v>1009304.444444444</v>
      </c>
      <c r="Q44" s="346">
        <f t="shared" si="11"/>
        <v>6954350.0000000009</v>
      </c>
      <c r="R44" s="346">
        <f t="shared" si="0"/>
        <v>169000</v>
      </c>
      <c r="S44" s="299"/>
      <c r="T44" s="355"/>
      <c r="U44" s="299"/>
      <c r="V44" s="299"/>
      <c r="W44" s="299"/>
      <c r="X44" s="299"/>
      <c r="Y44" s="299"/>
      <c r="Z44" s="353"/>
      <c r="AA44" s="299"/>
      <c r="AB44" s="299"/>
      <c r="AC44" s="299"/>
      <c r="AD44" s="299"/>
      <c r="AE44" s="304"/>
      <c r="AF44" s="280"/>
      <c r="AG44" s="290"/>
      <c r="AH44" s="302"/>
      <c r="AI44" s="302"/>
      <c r="AJ44" s="280"/>
      <c r="AK44" s="280"/>
      <c r="AL44" s="281"/>
      <c r="AM44" s="281"/>
      <c r="AN44" s="280"/>
      <c r="AO44" s="280"/>
      <c r="AP44" s="280"/>
      <c r="AQ44" s="280"/>
      <c r="AR44" s="280"/>
      <c r="AS44" s="280"/>
      <c r="AT44" s="280"/>
      <c r="AU44" s="280"/>
      <c r="AV44" s="280"/>
      <c r="AW44" s="280"/>
      <c r="AX44" s="280"/>
      <c r="AY44" s="350"/>
      <c r="BH44" s="275">
        <f t="shared" si="1"/>
        <v>0</v>
      </c>
      <c r="BI44" s="275" t="str">
        <f t="shared" si="2"/>
        <v>B0504</v>
      </c>
    </row>
    <row r="45" spans="1:61" s="275" customFormat="1" ht="21.75" customHeight="1">
      <c r="A45" s="281" t="s">
        <v>22</v>
      </c>
      <c r="B45" s="290" t="s">
        <v>319</v>
      </c>
      <c r="C45" s="290">
        <v>5</v>
      </c>
      <c r="D45" s="290" t="s">
        <v>587</v>
      </c>
      <c r="E45" s="290">
        <v>43.26</v>
      </c>
      <c r="F45" s="342" t="s">
        <v>206</v>
      </c>
      <c r="G45" s="290" t="s">
        <v>207</v>
      </c>
      <c r="H45" s="310" t="s">
        <v>231</v>
      </c>
      <c r="I45" s="281" t="s">
        <v>678</v>
      </c>
      <c r="J45" s="456" t="s">
        <v>990</v>
      </c>
      <c r="K45" s="491">
        <v>43700</v>
      </c>
      <c r="L45" s="287">
        <f>VLOOKUP(B45,'[3]Price list B'!$C$4:$M$313,11,0)</f>
        <v>7595316.7676767679</v>
      </c>
      <c r="M45" s="345">
        <v>8354848.444444445</v>
      </c>
      <c r="N45" s="286"/>
      <c r="O45" s="286"/>
      <c r="P45" s="286">
        <f t="shared" si="10"/>
        <v>1043908.444444445</v>
      </c>
      <c r="Q45" s="346">
        <f t="shared" si="11"/>
        <v>7310940</v>
      </c>
      <c r="R45" s="346">
        <f t="shared" si="0"/>
        <v>169000</v>
      </c>
      <c r="S45" s="299">
        <v>50000</v>
      </c>
      <c r="T45" s="355">
        <v>43700</v>
      </c>
      <c r="U45" s="299"/>
      <c r="V45" s="299"/>
      <c r="W45" s="299"/>
      <c r="X45" s="299">
        <v>50000</v>
      </c>
      <c r="Y45" s="299">
        <v>200000</v>
      </c>
      <c r="Z45" s="353">
        <v>43703</v>
      </c>
      <c r="AA45" s="299"/>
      <c r="AB45" s="299"/>
      <c r="AC45" s="299"/>
      <c r="AD45" s="299">
        <v>200000</v>
      </c>
      <c r="AE45" s="294">
        <v>43703</v>
      </c>
      <c r="AF45" s="280"/>
      <c r="AG45" s="544">
        <v>43696</v>
      </c>
      <c r="AH45" s="354"/>
      <c r="AI45" s="358"/>
      <c r="AJ45" s="280" t="s">
        <v>110</v>
      </c>
      <c r="AK45" s="280" t="s">
        <v>95</v>
      </c>
      <c r="AL45" s="281" t="s">
        <v>619</v>
      </c>
      <c r="AM45" s="281" t="s">
        <v>620</v>
      </c>
      <c r="AN45" s="280"/>
      <c r="AO45" s="280"/>
      <c r="AP45" s="280"/>
      <c r="AQ45" s="280"/>
      <c r="AR45" s="280"/>
      <c r="AS45" s="280"/>
      <c r="AT45" s="280"/>
      <c r="AU45" s="280"/>
      <c r="AV45" s="280"/>
      <c r="AW45" s="280"/>
      <c r="AX45" s="280"/>
      <c r="AY45" s="350"/>
      <c r="BH45" s="275">
        <f t="shared" si="1"/>
        <v>1</v>
      </c>
      <c r="BI45" s="275">
        <f t="shared" si="2"/>
        <v>0</v>
      </c>
    </row>
    <row r="46" spans="1:61" s="275" customFormat="1" ht="21.75" customHeight="1">
      <c r="A46" s="280" t="s">
        <v>22</v>
      </c>
      <c r="B46" s="290" t="s">
        <v>320</v>
      </c>
      <c r="C46" s="290">
        <v>5</v>
      </c>
      <c r="D46" s="290" t="s">
        <v>588</v>
      </c>
      <c r="E46" s="290">
        <v>43.17</v>
      </c>
      <c r="F46" s="342" t="s">
        <v>206</v>
      </c>
      <c r="G46" s="290" t="s">
        <v>207</v>
      </c>
      <c r="H46" s="310" t="s">
        <v>232</v>
      </c>
      <c r="I46" s="281" t="s">
        <v>872</v>
      </c>
      <c r="J46" s="456"/>
      <c r="K46" s="491"/>
      <c r="L46" s="287">
        <f>VLOOKUP(B46,'[3]Price list B'!$C$4:$M$313,11,0)</f>
        <v>7580147.6767676771</v>
      </c>
      <c r="M46" s="345">
        <v>8338162.444444445</v>
      </c>
      <c r="N46" s="286"/>
      <c r="O46" s="286"/>
      <c r="P46" s="286">
        <f t="shared" si="10"/>
        <v>1042432.444444445</v>
      </c>
      <c r="Q46" s="346">
        <f t="shared" si="11"/>
        <v>7295730</v>
      </c>
      <c r="R46" s="346">
        <f t="shared" si="0"/>
        <v>169000</v>
      </c>
      <c r="S46" s="299"/>
      <c r="T46" s="355"/>
      <c r="U46" s="299"/>
      <c r="V46" s="299"/>
      <c r="W46" s="299"/>
      <c r="X46" s="299"/>
      <c r="Y46" s="299"/>
      <c r="Z46" s="299"/>
      <c r="AA46" s="299"/>
      <c r="AB46" s="299"/>
      <c r="AC46" s="299"/>
      <c r="AD46" s="299"/>
      <c r="AE46" s="356"/>
      <c r="AF46" s="280"/>
      <c r="AG46" s="290"/>
      <c r="AH46" s="354"/>
      <c r="AI46" s="358"/>
      <c r="AJ46" s="280"/>
      <c r="AK46" s="280"/>
      <c r="AL46" s="281"/>
      <c r="AM46" s="281"/>
      <c r="AN46" s="280"/>
      <c r="AO46" s="280"/>
      <c r="AP46" s="280"/>
      <c r="AQ46" s="280"/>
      <c r="AR46" s="280"/>
      <c r="AS46" s="280"/>
      <c r="AT46" s="280"/>
      <c r="AU46" s="280"/>
      <c r="AV46" s="280"/>
      <c r="AW46" s="280"/>
      <c r="AX46" s="280"/>
      <c r="AY46" s="350"/>
      <c r="BH46" s="275">
        <f t="shared" si="1"/>
        <v>0</v>
      </c>
      <c r="BI46" s="275" t="str">
        <f t="shared" si="2"/>
        <v>B0506</v>
      </c>
    </row>
    <row r="47" spans="1:61" s="275" customFormat="1" ht="21.75" customHeight="1">
      <c r="A47" s="281" t="s">
        <v>22</v>
      </c>
      <c r="B47" s="290" t="s">
        <v>321</v>
      </c>
      <c r="C47" s="290">
        <v>5</v>
      </c>
      <c r="D47" s="290" t="s">
        <v>589</v>
      </c>
      <c r="E47" s="290">
        <v>43.7</v>
      </c>
      <c r="F47" s="342" t="s">
        <v>206</v>
      </c>
      <c r="G47" s="290" t="s">
        <v>207</v>
      </c>
      <c r="H47" s="290" t="s">
        <v>233</v>
      </c>
      <c r="I47" s="281" t="s">
        <v>678</v>
      </c>
      <c r="J47" s="456" t="s">
        <v>1019</v>
      </c>
      <c r="K47" s="491">
        <v>43807</v>
      </c>
      <c r="L47" s="287">
        <f>VLOOKUP(B47,'[3]Price list B'!$C$4:$M$313,11,0)</f>
        <v>7669476.7676767679</v>
      </c>
      <c r="M47" s="345">
        <v>8436424.444444444</v>
      </c>
      <c r="N47" s="286"/>
      <c r="O47" s="286"/>
      <c r="P47" s="286">
        <f t="shared" si="10"/>
        <v>1051124.4444444431</v>
      </c>
      <c r="Q47" s="346">
        <f t="shared" si="11"/>
        <v>7385300.0000000009</v>
      </c>
      <c r="R47" s="346">
        <f t="shared" si="0"/>
        <v>169000</v>
      </c>
      <c r="S47" s="299"/>
      <c r="T47" s="355"/>
      <c r="U47" s="299"/>
      <c r="V47" s="299"/>
      <c r="W47" s="299"/>
      <c r="X47" s="299"/>
      <c r="Y47" s="299"/>
      <c r="Z47" s="299"/>
      <c r="AA47" s="299"/>
      <c r="AB47" s="299"/>
      <c r="AC47" s="299"/>
      <c r="AD47" s="299"/>
      <c r="AE47" s="356"/>
      <c r="AF47" s="280"/>
      <c r="AG47" s="290"/>
      <c r="AH47" s="354"/>
      <c r="AI47" s="358"/>
      <c r="AJ47" s="280"/>
      <c r="AK47" s="280"/>
      <c r="AL47" s="281" t="s">
        <v>709</v>
      </c>
      <c r="AM47" s="281"/>
      <c r="AN47" s="280"/>
      <c r="AO47" s="280"/>
      <c r="AP47" s="280"/>
      <c r="AQ47" s="280"/>
      <c r="AR47" s="280"/>
      <c r="AS47" s="280"/>
      <c r="AT47" s="280"/>
      <c r="AU47" s="280"/>
      <c r="AV47" s="280"/>
      <c r="AW47" s="280"/>
      <c r="AX47" s="280"/>
      <c r="AY47" s="350"/>
      <c r="BH47" s="275">
        <f t="shared" si="1"/>
        <v>1</v>
      </c>
      <c r="BI47" s="275">
        <f t="shared" si="2"/>
        <v>0</v>
      </c>
    </row>
    <row r="48" spans="1:61" s="275" customFormat="1" ht="21.75" customHeight="1">
      <c r="A48" s="280" t="s">
        <v>22</v>
      </c>
      <c r="B48" s="290" t="s">
        <v>322</v>
      </c>
      <c r="C48" s="290">
        <v>5</v>
      </c>
      <c r="D48" s="290" t="s">
        <v>590</v>
      </c>
      <c r="E48" s="290">
        <v>43.7</v>
      </c>
      <c r="F48" s="342" t="s">
        <v>206</v>
      </c>
      <c r="G48" s="290" t="s">
        <v>207</v>
      </c>
      <c r="H48" s="290" t="s">
        <v>234</v>
      </c>
      <c r="I48" s="281" t="s">
        <v>3</v>
      </c>
      <c r="J48" s="456" t="s">
        <v>975</v>
      </c>
      <c r="K48" s="491">
        <v>43672</v>
      </c>
      <c r="L48" s="285">
        <f>VLOOKUP(B48,'[3]Price list B'!$C$4:$M$313,11,0)</f>
        <v>7794325.2525252523</v>
      </c>
      <c r="M48" s="379">
        <v>8573757.777777778</v>
      </c>
      <c r="N48" s="286"/>
      <c r="O48" s="286"/>
      <c r="P48" s="286">
        <f t="shared" si="10"/>
        <v>1188457.7777777771</v>
      </c>
      <c r="Q48" s="346">
        <f t="shared" si="11"/>
        <v>7385300.0000000009</v>
      </c>
      <c r="R48" s="346">
        <f t="shared" si="0"/>
        <v>169000</v>
      </c>
      <c r="S48" s="367"/>
      <c r="T48" s="401"/>
      <c r="U48" s="367"/>
      <c r="V48" s="367"/>
      <c r="W48" s="367"/>
      <c r="X48" s="367"/>
      <c r="Y48" s="367"/>
      <c r="Z48" s="367"/>
      <c r="AA48" s="367"/>
      <c r="AB48" s="367"/>
      <c r="AC48" s="367"/>
      <c r="AD48" s="367"/>
      <c r="AE48" s="356">
        <f t="shared" ref="AE48:AE49" si="12">AG48</f>
        <v>43696</v>
      </c>
      <c r="AF48" s="290"/>
      <c r="AG48" s="545">
        <v>43696</v>
      </c>
      <c r="AH48" s="354"/>
      <c r="AI48" s="354"/>
      <c r="AJ48" s="290"/>
      <c r="AK48" s="290"/>
      <c r="AL48" s="342" t="s">
        <v>709</v>
      </c>
      <c r="AM48" s="342" t="s">
        <v>620</v>
      </c>
      <c r="AN48" s="280"/>
      <c r="AO48" s="280"/>
      <c r="AP48" s="280"/>
      <c r="AQ48" s="280"/>
      <c r="AR48" s="280"/>
      <c r="AS48" s="280"/>
      <c r="AT48" s="280"/>
      <c r="AU48" s="280"/>
      <c r="AV48" s="280"/>
      <c r="AW48" s="280"/>
      <c r="AX48" s="280"/>
      <c r="AY48" s="350"/>
      <c r="BH48" s="275">
        <f t="shared" si="1"/>
        <v>1</v>
      </c>
      <c r="BI48" s="275">
        <f t="shared" si="2"/>
        <v>0</v>
      </c>
    </row>
    <row r="49" spans="1:61" s="275" customFormat="1" ht="21.6" customHeight="1">
      <c r="A49" s="281" t="s">
        <v>22</v>
      </c>
      <c r="B49" s="290" t="s">
        <v>323</v>
      </c>
      <c r="C49" s="290">
        <v>5</v>
      </c>
      <c r="D49" s="290" t="s">
        <v>591</v>
      </c>
      <c r="E49" s="290">
        <v>42.59</v>
      </c>
      <c r="F49" s="342" t="s">
        <v>206</v>
      </c>
      <c r="G49" s="290" t="s">
        <v>207</v>
      </c>
      <c r="H49" s="310" t="s">
        <v>235</v>
      </c>
      <c r="I49" s="281" t="s">
        <v>3</v>
      </c>
      <c r="J49" s="535" t="s">
        <v>988</v>
      </c>
      <c r="K49" s="491">
        <v>43689</v>
      </c>
      <c r="L49" s="287">
        <f>VLOOKUP(B49,'[3]Price list B'!$C$4:$M$313,11,0)</f>
        <v>7607239.7979797991</v>
      </c>
      <c r="M49" s="345">
        <v>8367963.7777777789</v>
      </c>
      <c r="N49" s="286"/>
      <c r="O49" s="286"/>
      <c r="P49" s="286">
        <f t="shared" si="10"/>
        <v>1170253.777777778</v>
      </c>
      <c r="Q49" s="346">
        <f t="shared" si="11"/>
        <v>7197710.0000000009</v>
      </c>
      <c r="R49" s="346">
        <f t="shared" si="0"/>
        <v>169000</v>
      </c>
      <c r="S49" s="299"/>
      <c r="T49" s="359"/>
      <c r="U49" s="299"/>
      <c r="V49" s="299"/>
      <c r="W49" s="299"/>
      <c r="X49" s="299"/>
      <c r="Y49" s="299"/>
      <c r="Z49" s="359"/>
      <c r="AA49" s="299"/>
      <c r="AB49" s="299"/>
      <c r="AC49" s="299"/>
      <c r="AD49" s="299"/>
      <c r="AE49" s="356">
        <f t="shared" si="12"/>
        <v>43696</v>
      </c>
      <c r="AF49" s="280"/>
      <c r="AG49" s="545">
        <v>43696</v>
      </c>
      <c r="AH49" s="362"/>
      <c r="AI49" s="280"/>
      <c r="AJ49" s="280"/>
      <c r="AK49" s="280"/>
      <c r="AL49" s="281" t="s">
        <v>709</v>
      </c>
      <c r="AM49" s="281" t="s">
        <v>620</v>
      </c>
      <c r="AN49" s="280"/>
      <c r="AO49" s="280"/>
      <c r="AP49" s="280"/>
      <c r="AQ49" s="280"/>
      <c r="AR49" s="280"/>
      <c r="AS49" s="280"/>
      <c r="AT49" s="280"/>
      <c r="AU49" s="280"/>
      <c r="AV49" s="280"/>
      <c r="AW49" s="280"/>
      <c r="AX49" s="280"/>
      <c r="AY49" s="350"/>
      <c r="BH49" s="275">
        <f t="shared" si="1"/>
        <v>1</v>
      </c>
      <c r="BI49" s="275">
        <f t="shared" si="2"/>
        <v>0</v>
      </c>
    </row>
    <row r="50" spans="1:61" s="275" customFormat="1" ht="21.6" customHeight="1">
      <c r="A50" s="280" t="s">
        <v>22</v>
      </c>
      <c r="B50" s="290" t="s">
        <v>324</v>
      </c>
      <c r="C50" s="290">
        <v>5</v>
      </c>
      <c r="D50" s="290" t="s">
        <v>592</v>
      </c>
      <c r="E50" s="290">
        <v>42.5</v>
      </c>
      <c r="F50" s="342" t="s">
        <v>206</v>
      </c>
      <c r="G50" s="290" t="s">
        <v>207</v>
      </c>
      <c r="H50" s="310" t="s">
        <v>236</v>
      </c>
      <c r="I50" s="281" t="s">
        <v>3</v>
      </c>
      <c r="J50" s="456" t="s">
        <v>1023</v>
      </c>
      <c r="K50" s="313">
        <v>43807</v>
      </c>
      <c r="L50" s="287">
        <f>VLOOKUP(B50,'[3]Price list B'!$C$4:$M$313,11,0)</f>
        <v>7592070.7070707073</v>
      </c>
      <c r="M50" s="345">
        <v>8351277.777777778</v>
      </c>
      <c r="N50" s="286"/>
      <c r="O50" s="286"/>
      <c r="P50" s="286">
        <f t="shared" si="10"/>
        <v>1168777.777777778</v>
      </c>
      <c r="Q50" s="346">
        <f t="shared" si="11"/>
        <v>7182500</v>
      </c>
      <c r="R50" s="346">
        <f t="shared" si="0"/>
        <v>169000</v>
      </c>
      <c r="S50" s="299"/>
      <c r="T50" s="364"/>
      <c r="U50" s="299"/>
      <c r="V50" s="299"/>
      <c r="W50" s="299"/>
      <c r="X50" s="299"/>
      <c r="Y50" s="299"/>
      <c r="Z50" s="299"/>
      <c r="AA50" s="299"/>
      <c r="AB50" s="299"/>
      <c r="AC50" s="299"/>
      <c r="AD50" s="299"/>
      <c r="AE50" s="356"/>
      <c r="AF50" s="280"/>
      <c r="AG50" s="547"/>
      <c r="AH50" s="354"/>
      <c r="AI50" s="358"/>
      <c r="AJ50" s="280"/>
      <c r="AK50" s="280"/>
      <c r="AL50" s="281" t="s">
        <v>709</v>
      </c>
      <c r="AM50" s="281" t="s">
        <v>618</v>
      </c>
      <c r="AN50" s="280"/>
      <c r="AO50" s="280"/>
      <c r="AP50" s="280"/>
      <c r="AQ50" s="280"/>
      <c r="AR50" s="280"/>
      <c r="AS50" s="280"/>
      <c r="AT50" s="280"/>
      <c r="AU50" s="280"/>
      <c r="AV50" s="280"/>
      <c r="AW50" s="280"/>
      <c r="AX50" s="280"/>
      <c r="AY50" s="350"/>
      <c r="BH50" s="275">
        <f t="shared" si="1"/>
        <v>1</v>
      </c>
      <c r="BI50" s="275">
        <f t="shared" si="2"/>
        <v>0</v>
      </c>
    </row>
    <row r="51" spans="1:61" s="275" customFormat="1" ht="21.75" customHeight="1">
      <c r="A51" s="281" t="s">
        <v>22</v>
      </c>
      <c r="B51" s="290" t="s">
        <v>325</v>
      </c>
      <c r="C51" s="290">
        <v>5</v>
      </c>
      <c r="D51" s="290" t="s">
        <v>593</v>
      </c>
      <c r="E51" s="290">
        <v>43.38</v>
      </c>
      <c r="F51" s="342" t="s">
        <v>206</v>
      </c>
      <c r="G51" s="290" t="s">
        <v>207</v>
      </c>
      <c r="H51" s="310" t="s">
        <v>237</v>
      </c>
      <c r="I51" s="281" t="s">
        <v>678</v>
      </c>
      <c r="J51" s="297" t="s">
        <v>964</v>
      </c>
      <c r="K51" s="313">
        <v>43658</v>
      </c>
      <c r="L51" s="287">
        <f>VLOOKUP(B51,'[3]Price list B'!$C$4:$M$313,11,0)</f>
        <v>7740390.7070707073</v>
      </c>
      <c r="M51" s="345">
        <v>8514429.777777778</v>
      </c>
      <c r="N51" s="286"/>
      <c r="O51" s="286"/>
      <c r="P51" s="286">
        <f t="shared" si="10"/>
        <v>1183209.777777778</v>
      </c>
      <c r="Q51" s="346">
        <f t="shared" si="11"/>
        <v>7331220</v>
      </c>
      <c r="R51" s="346">
        <f t="shared" si="0"/>
        <v>169000</v>
      </c>
      <c r="S51" s="299"/>
      <c r="T51" s="364"/>
      <c r="U51" s="299"/>
      <c r="V51" s="299"/>
      <c r="W51" s="299"/>
      <c r="X51" s="299"/>
      <c r="Y51" s="299"/>
      <c r="Z51" s="368"/>
      <c r="AA51" s="299"/>
      <c r="AB51" s="299"/>
      <c r="AC51" s="299"/>
      <c r="AD51" s="299"/>
      <c r="AE51" s="356">
        <f>AG51</f>
        <v>43692</v>
      </c>
      <c r="AF51" s="280"/>
      <c r="AG51" s="549">
        <v>43692</v>
      </c>
      <c r="AH51" s="290"/>
      <c r="AI51" s="369"/>
      <c r="AJ51" s="280"/>
      <c r="AK51" s="280"/>
      <c r="AL51" s="281" t="s">
        <v>709</v>
      </c>
      <c r="AM51" s="281" t="s">
        <v>619</v>
      </c>
      <c r="AN51" s="280"/>
      <c r="AO51" s="280"/>
      <c r="AP51" s="280"/>
      <c r="AQ51" s="280"/>
      <c r="AR51" s="280"/>
      <c r="AS51" s="280"/>
      <c r="AT51" s="280"/>
      <c r="AU51" s="280"/>
      <c r="AV51" s="280"/>
      <c r="AW51" s="280"/>
      <c r="AX51" s="280"/>
      <c r="AY51" s="350"/>
      <c r="BH51" s="275">
        <f t="shared" si="1"/>
        <v>1</v>
      </c>
      <c r="BI51" s="275">
        <f t="shared" si="2"/>
        <v>0</v>
      </c>
    </row>
    <row r="52" spans="1:61" s="275" customFormat="1" ht="21.75" customHeight="1">
      <c r="A52" s="280" t="s">
        <v>22</v>
      </c>
      <c r="B52" s="290" t="s">
        <v>326</v>
      </c>
      <c r="C52" s="290">
        <v>5</v>
      </c>
      <c r="D52" s="290" t="s">
        <v>594</v>
      </c>
      <c r="E52" s="290">
        <v>30.26</v>
      </c>
      <c r="F52" s="342" t="s">
        <v>206</v>
      </c>
      <c r="G52" s="290" t="s">
        <v>208</v>
      </c>
      <c r="H52" s="310" t="s">
        <v>238</v>
      </c>
      <c r="I52" s="281" t="s">
        <v>3</v>
      </c>
      <c r="J52" s="456" t="s">
        <v>859</v>
      </c>
      <c r="K52" s="491">
        <v>43572</v>
      </c>
      <c r="L52" s="287">
        <v>6524171.3090909095</v>
      </c>
      <c r="M52" s="345">
        <v>6524171.3090909095</v>
      </c>
      <c r="N52" s="286">
        <v>100000</v>
      </c>
      <c r="O52" s="286"/>
      <c r="P52" s="286">
        <v>321209</v>
      </c>
      <c r="Q52" s="346">
        <f t="shared" ref="Q52:Q57" si="13">M52-N52-O52-P52</f>
        <v>6102962.3090909095</v>
      </c>
      <c r="R52" s="346">
        <f t="shared" si="0"/>
        <v>201684.14768971939</v>
      </c>
      <c r="S52" s="299"/>
      <c r="T52" s="355"/>
      <c r="U52" s="299"/>
      <c r="V52" s="299"/>
      <c r="W52" s="299"/>
      <c r="X52" s="299"/>
      <c r="Y52" s="299"/>
      <c r="Z52" s="299"/>
      <c r="AA52" s="299"/>
      <c r="AB52" s="299"/>
      <c r="AC52" s="299"/>
      <c r="AD52" s="299"/>
      <c r="AE52" s="356">
        <v>43663</v>
      </c>
      <c r="AF52" s="280"/>
      <c r="AG52" s="550">
        <v>43663</v>
      </c>
      <c r="AH52" s="354"/>
      <c r="AI52" s="358"/>
      <c r="AJ52" s="280"/>
      <c r="AK52" s="280"/>
      <c r="AL52" s="281" t="s">
        <v>709</v>
      </c>
      <c r="AM52" s="281" t="s">
        <v>619</v>
      </c>
      <c r="AN52" s="280"/>
      <c r="AO52" s="280"/>
      <c r="AP52" s="280"/>
      <c r="AQ52" s="280"/>
      <c r="AR52" s="280"/>
      <c r="AS52" s="280"/>
      <c r="AT52" s="280"/>
      <c r="AU52" s="280"/>
      <c r="AV52" s="280"/>
      <c r="AW52" s="280"/>
      <c r="AX52" s="280"/>
      <c r="AY52" s="350"/>
      <c r="BH52" s="275">
        <f t="shared" si="1"/>
        <v>1</v>
      </c>
      <c r="BI52" s="275">
        <f t="shared" si="2"/>
        <v>0</v>
      </c>
    </row>
    <row r="53" spans="1:61" s="275" customFormat="1" ht="21.75" customHeight="1">
      <c r="A53" s="281" t="s">
        <v>22</v>
      </c>
      <c r="B53" s="290" t="s">
        <v>327</v>
      </c>
      <c r="C53" s="290">
        <v>6</v>
      </c>
      <c r="D53" s="290" t="s">
        <v>199</v>
      </c>
      <c r="E53" s="290">
        <v>51.190000000000005</v>
      </c>
      <c r="F53" s="342" t="s">
        <v>205</v>
      </c>
      <c r="G53" s="290" t="s">
        <v>210</v>
      </c>
      <c r="H53" s="310" t="s">
        <v>227</v>
      </c>
      <c r="I53" s="281" t="s">
        <v>3</v>
      </c>
      <c r="J53" s="456" t="s">
        <v>927</v>
      </c>
      <c r="K53" s="491">
        <v>43534</v>
      </c>
      <c r="L53" s="287">
        <v>9263247.2727272734</v>
      </c>
      <c r="M53" s="370">
        <v>9263247.2727272734</v>
      </c>
      <c r="N53" s="286">
        <v>300000</v>
      </c>
      <c r="O53" s="286">
        <v>448162</v>
      </c>
      <c r="P53" s="286">
        <v>50000</v>
      </c>
      <c r="Q53" s="346">
        <f t="shared" si="13"/>
        <v>8465085.2727272734</v>
      </c>
      <c r="R53" s="346">
        <f t="shared" si="0"/>
        <v>165365.99477880978</v>
      </c>
      <c r="S53" s="299">
        <v>50000</v>
      </c>
      <c r="T53" s="449">
        <v>43534</v>
      </c>
      <c r="U53" s="299"/>
      <c r="V53" s="299"/>
      <c r="W53" s="299">
        <v>50000</v>
      </c>
      <c r="X53" s="299"/>
      <c r="Y53" s="299">
        <v>200000</v>
      </c>
      <c r="Z53" s="371">
        <v>43555</v>
      </c>
      <c r="AA53" s="299"/>
      <c r="AB53" s="299"/>
      <c r="AC53" s="299">
        <v>200000</v>
      </c>
      <c r="AD53" s="299"/>
      <c r="AE53" s="361">
        <v>43555</v>
      </c>
      <c r="AF53" s="371">
        <v>43555</v>
      </c>
      <c r="AG53" s="300">
        <v>43586</v>
      </c>
      <c r="AH53" s="354" t="s">
        <v>744</v>
      </c>
      <c r="AI53" s="358" t="s">
        <v>745</v>
      </c>
      <c r="AJ53" s="280" t="s">
        <v>746</v>
      </c>
      <c r="AK53" s="280" t="s">
        <v>616</v>
      </c>
      <c r="AL53" s="280" t="s">
        <v>622</v>
      </c>
      <c r="AM53" s="280"/>
      <c r="AN53" s="280"/>
      <c r="AO53" s="280"/>
      <c r="AP53" s="280"/>
      <c r="AQ53" s="280"/>
      <c r="AR53" s="280"/>
      <c r="AS53" s="280"/>
      <c r="AT53" s="280"/>
      <c r="AU53" s="280"/>
      <c r="AV53" s="280"/>
      <c r="AW53" s="280"/>
      <c r="AX53" s="280"/>
      <c r="AY53" s="350"/>
      <c r="BH53" s="275">
        <f t="shared" si="1"/>
        <v>1</v>
      </c>
      <c r="BI53" s="275">
        <f t="shared" si="2"/>
        <v>0</v>
      </c>
    </row>
    <row r="54" spans="1:61" s="275" customFormat="1" ht="21.75" customHeight="1">
      <c r="A54" s="280" t="s">
        <v>22</v>
      </c>
      <c r="B54" s="290" t="s">
        <v>328</v>
      </c>
      <c r="C54" s="290">
        <v>6</v>
      </c>
      <c r="D54" s="290" t="s">
        <v>200</v>
      </c>
      <c r="E54" s="290">
        <v>53.980000000000004</v>
      </c>
      <c r="F54" s="342" t="s">
        <v>205</v>
      </c>
      <c r="G54" s="290" t="s">
        <v>210</v>
      </c>
      <c r="H54" s="310" t="s">
        <v>228</v>
      </c>
      <c r="I54" s="281" t="s">
        <v>3</v>
      </c>
      <c r="J54" s="456" t="s">
        <v>704</v>
      </c>
      <c r="K54" s="313">
        <v>43527</v>
      </c>
      <c r="L54" s="287">
        <v>9614446.0606060605</v>
      </c>
      <c r="M54" s="370">
        <v>9614446.0606060605</v>
      </c>
      <c r="N54" s="286">
        <v>300000</v>
      </c>
      <c r="O54" s="286">
        <v>465722</v>
      </c>
      <c r="P54" s="286"/>
      <c r="Q54" s="346">
        <f t="shared" si="13"/>
        <v>8848724.0606060605</v>
      </c>
      <c r="R54" s="346">
        <f t="shared" si="0"/>
        <v>163925.97370518823</v>
      </c>
      <c r="S54" s="299">
        <v>50000</v>
      </c>
      <c r="T54" s="449">
        <v>43527</v>
      </c>
      <c r="U54" s="299"/>
      <c r="V54" s="299"/>
      <c r="W54" s="299">
        <v>50000</v>
      </c>
      <c r="X54" s="299"/>
      <c r="Y54" s="299">
        <v>200000</v>
      </c>
      <c r="Z54" s="371">
        <v>43527</v>
      </c>
      <c r="AA54" s="299"/>
      <c r="AB54" s="299"/>
      <c r="AC54" s="299">
        <v>200000</v>
      </c>
      <c r="AD54" s="299"/>
      <c r="AE54" s="294">
        <v>43541</v>
      </c>
      <c r="AF54" s="280"/>
      <c r="AG54" s="300">
        <v>43586</v>
      </c>
      <c r="AH54" s="372" t="s">
        <v>654</v>
      </c>
      <c r="AI54" s="280"/>
      <c r="AJ54" s="280" t="s">
        <v>655</v>
      </c>
      <c r="AK54" s="280" t="s">
        <v>616</v>
      </c>
      <c r="AL54" s="280" t="s">
        <v>621</v>
      </c>
      <c r="AM54" s="280"/>
      <c r="AN54" s="280"/>
      <c r="AO54" s="280"/>
      <c r="AP54" s="280"/>
      <c r="AQ54" s="280"/>
      <c r="AR54" s="280"/>
      <c r="AS54" s="280"/>
      <c r="AT54" s="280"/>
      <c r="AU54" s="280"/>
      <c r="AV54" s="280"/>
      <c r="AW54" s="280"/>
      <c r="AX54" s="280"/>
      <c r="AY54" s="350"/>
      <c r="BH54" s="275">
        <f t="shared" si="1"/>
        <v>1</v>
      </c>
      <c r="BI54" s="275">
        <f t="shared" si="2"/>
        <v>0</v>
      </c>
    </row>
    <row r="55" spans="1:61" s="275" customFormat="1" ht="21.75" customHeight="1">
      <c r="A55" s="281" t="s">
        <v>22</v>
      </c>
      <c r="B55" s="290" t="s">
        <v>329</v>
      </c>
      <c r="C55" s="290">
        <v>6</v>
      </c>
      <c r="D55" s="342" t="s">
        <v>201</v>
      </c>
      <c r="E55" s="342">
        <v>43.5</v>
      </c>
      <c r="F55" s="342" t="s">
        <v>205</v>
      </c>
      <c r="G55" s="342" t="s">
        <v>207</v>
      </c>
      <c r="H55" s="343" t="s">
        <v>229</v>
      </c>
      <c r="I55" s="281" t="s">
        <v>3</v>
      </c>
      <c r="J55" s="456" t="s">
        <v>680</v>
      </c>
      <c r="K55" s="313">
        <v>43530</v>
      </c>
      <c r="L55" s="287">
        <v>7726282.8282828284</v>
      </c>
      <c r="M55" s="370">
        <v>7726282.8282828284</v>
      </c>
      <c r="N55" s="286">
        <v>200000</v>
      </c>
      <c r="O55" s="286">
        <v>376314</v>
      </c>
      <c r="P55" s="286"/>
      <c r="Q55" s="346">
        <f t="shared" si="13"/>
        <v>7149968.8282828284</v>
      </c>
      <c r="R55" s="346">
        <f t="shared" si="0"/>
        <v>164367.09950075467</v>
      </c>
      <c r="S55" s="299">
        <v>50000</v>
      </c>
      <c r="T55" s="292"/>
      <c r="U55" s="299"/>
      <c r="V55" s="299"/>
      <c r="W55" s="299"/>
      <c r="X55" s="299"/>
      <c r="Y55" s="299">
        <v>200000</v>
      </c>
      <c r="Z55" s="371">
        <v>43536</v>
      </c>
      <c r="AA55" s="299"/>
      <c r="AB55" s="299"/>
      <c r="AC55" s="299">
        <v>200000</v>
      </c>
      <c r="AD55" s="299"/>
      <c r="AE55" s="306">
        <v>43536</v>
      </c>
      <c r="AF55" s="280"/>
      <c r="AG55" s="300">
        <v>43525</v>
      </c>
      <c r="AH55" s="290" t="s">
        <v>891</v>
      </c>
      <c r="AI55" s="280"/>
      <c r="AJ55" s="280" t="s">
        <v>635</v>
      </c>
      <c r="AK55" s="280" t="s">
        <v>616</v>
      </c>
      <c r="AL55" s="281" t="s">
        <v>621</v>
      </c>
      <c r="AM55" s="280"/>
      <c r="AN55" s="280"/>
      <c r="AO55" s="280"/>
      <c r="AP55" s="280"/>
      <c r="AQ55" s="280"/>
      <c r="AR55" s="280"/>
      <c r="AS55" s="280"/>
      <c r="AT55" s="280"/>
      <c r="AU55" s="280"/>
      <c r="AV55" s="280"/>
      <c r="AW55" s="280"/>
      <c r="AX55" s="280"/>
      <c r="AY55" s="350"/>
      <c r="BH55" s="275">
        <f t="shared" si="1"/>
        <v>1</v>
      </c>
      <c r="BI55" s="275">
        <f t="shared" si="2"/>
        <v>0</v>
      </c>
    </row>
    <row r="56" spans="1:61" s="275" customFormat="1" ht="21.75" customHeight="1">
      <c r="A56" s="280" t="s">
        <v>22</v>
      </c>
      <c r="B56" s="290" t="s">
        <v>330</v>
      </c>
      <c r="C56" s="290">
        <v>6</v>
      </c>
      <c r="D56" s="290" t="s">
        <v>202</v>
      </c>
      <c r="E56" s="290">
        <v>41.150000000000006</v>
      </c>
      <c r="F56" s="342" t="s">
        <v>205</v>
      </c>
      <c r="G56" s="290" t="s">
        <v>207</v>
      </c>
      <c r="H56" s="310" t="s">
        <v>230</v>
      </c>
      <c r="I56" s="281" t="s">
        <v>3</v>
      </c>
      <c r="J56" s="456" t="s">
        <v>680</v>
      </c>
      <c r="K56" s="313">
        <v>43530</v>
      </c>
      <c r="L56" s="287">
        <v>7325311.1111111119</v>
      </c>
      <c r="M56" s="370">
        <v>7325311.1111111119</v>
      </c>
      <c r="N56" s="286">
        <v>200000</v>
      </c>
      <c r="O56" s="286">
        <v>356266</v>
      </c>
      <c r="P56" s="286"/>
      <c r="Q56" s="346">
        <f t="shared" si="13"/>
        <v>6769045.1111111119</v>
      </c>
      <c r="R56" s="346">
        <f t="shared" si="0"/>
        <v>164496.84352639396</v>
      </c>
      <c r="S56" s="299">
        <v>50000</v>
      </c>
      <c r="T56" s="292"/>
      <c r="U56" s="299"/>
      <c r="V56" s="299"/>
      <c r="W56" s="299"/>
      <c r="X56" s="299"/>
      <c r="Y56" s="299">
        <v>200000</v>
      </c>
      <c r="Z56" s="371">
        <v>43536</v>
      </c>
      <c r="AA56" s="299"/>
      <c r="AB56" s="299"/>
      <c r="AC56" s="299">
        <v>200000</v>
      </c>
      <c r="AD56" s="299"/>
      <c r="AE56" s="306">
        <v>43536</v>
      </c>
      <c r="AF56" s="280"/>
      <c r="AG56" s="300">
        <v>43525</v>
      </c>
      <c r="AH56" s="290" t="s">
        <v>891</v>
      </c>
      <c r="AI56" s="280"/>
      <c r="AJ56" s="280" t="s">
        <v>635</v>
      </c>
      <c r="AK56" s="280" t="s">
        <v>616</v>
      </c>
      <c r="AL56" s="280" t="s">
        <v>621</v>
      </c>
      <c r="AM56" s="280"/>
      <c r="AN56" s="280"/>
      <c r="AO56" s="280"/>
      <c r="AP56" s="280"/>
      <c r="AQ56" s="280"/>
      <c r="AR56" s="280"/>
      <c r="AS56" s="280"/>
      <c r="AT56" s="280"/>
      <c r="AU56" s="280"/>
      <c r="AV56" s="280"/>
      <c r="AW56" s="280"/>
      <c r="AX56" s="280"/>
      <c r="AY56" s="350"/>
      <c r="BH56" s="275">
        <f t="shared" si="1"/>
        <v>1</v>
      </c>
      <c r="BI56" s="275">
        <f t="shared" si="2"/>
        <v>0</v>
      </c>
    </row>
    <row r="57" spans="1:61" s="275" customFormat="1" ht="21.75" customHeight="1">
      <c r="A57" s="281" t="s">
        <v>22</v>
      </c>
      <c r="B57" s="290" t="s">
        <v>331</v>
      </c>
      <c r="C57" s="290">
        <v>6</v>
      </c>
      <c r="D57" s="290" t="s">
        <v>587</v>
      </c>
      <c r="E57" s="290">
        <v>43.26</v>
      </c>
      <c r="F57" s="342" t="s">
        <v>205</v>
      </c>
      <c r="G57" s="290" t="s">
        <v>207</v>
      </c>
      <c r="H57" s="310" t="s">
        <v>231</v>
      </c>
      <c r="I57" s="281" t="s">
        <v>3</v>
      </c>
      <c r="J57" s="456" t="s">
        <v>680</v>
      </c>
      <c r="K57" s="313">
        <v>43536</v>
      </c>
      <c r="L57" s="287">
        <v>7685332.5252525248</v>
      </c>
      <c r="M57" s="370">
        <v>7685332.5252525248</v>
      </c>
      <c r="N57" s="286">
        <v>200000</v>
      </c>
      <c r="O57" s="286">
        <v>384267</v>
      </c>
      <c r="P57" s="286">
        <v>50000</v>
      </c>
      <c r="Q57" s="346">
        <f t="shared" si="13"/>
        <v>7051065.5252525248</v>
      </c>
      <c r="R57" s="346">
        <f t="shared" si="0"/>
        <v>162992.73058836165</v>
      </c>
      <c r="S57" s="299">
        <v>50000</v>
      </c>
      <c r="T57" s="292"/>
      <c r="U57" s="299"/>
      <c r="V57" s="299"/>
      <c r="W57" s="299">
        <v>50000</v>
      </c>
      <c r="X57" s="299"/>
      <c r="Y57" s="299">
        <v>200000</v>
      </c>
      <c r="Z57" s="353">
        <v>43539</v>
      </c>
      <c r="AA57" s="299"/>
      <c r="AB57" s="299"/>
      <c r="AC57" s="299">
        <v>200000</v>
      </c>
      <c r="AD57" s="299"/>
      <c r="AE57" s="294">
        <v>43539</v>
      </c>
      <c r="AF57" s="280"/>
      <c r="AG57" s="300">
        <v>43525</v>
      </c>
      <c r="AH57" s="372" t="s">
        <v>654</v>
      </c>
      <c r="AI57" s="369"/>
      <c r="AJ57" s="280" t="s">
        <v>635</v>
      </c>
      <c r="AK57" s="280" t="s">
        <v>616</v>
      </c>
      <c r="AL57" s="281" t="s">
        <v>621</v>
      </c>
      <c r="AM57" s="280"/>
      <c r="AN57" s="280"/>
      <c r="AO57" s="280"/>
      <c r="AP57" s="280"/>
      <c r="AQ57" s="280"/>
      <c r="AR57" s="280"/>
      <c r="AS57" s="280"/>
      <c r="AT57" s="280"/>
      <c r="AU57" s="280"/>
      <c r="AV57" s="280"/>
      <c r="AW57" s="280"/>
      <c r="AX57" s="280"/>
      <c r="AY57" s="350"/>
      <c r="BH57" s="275">
        <f t="shared" si="1"/>
        <v>1</v>
      </c>
      <c r="BI57" s="275">
        <f t="shared" si="2"/>
        <v>0</v>
      </c>
    </row>
    <row r="58" spans="1:61" s="275" customFormat="1" ht="21.75" customHeight="1">
      <c r="A58" s="280" t="s">
        <v>22</v>
      </c>
      <c r="B58" s="290" t="s">
        <v>332</v>
      </c>
      <c r="C58" s="290">
        <v>6</v>
      </c>
      <c r="D58" s="290" t="s">
        <v>588</v>
      </c>
      <c r="E58" s="290">
        <v>43.17</v>
      </c>
      <c r="F58" s="342" t="s">
        <v>206</v>
      </c>
      <c r="G58" s="290" t="s">
        <v>207</v>
      </c>
      <c r="H58" s="310" t="s">
        <v>232</v>
      </c>
      <c r="I58" s="281" t="s">
        <v>872</v>
      </c>
      <c r="J58" s="456"/>
      <c r="K58" s="491"/>
      <c r="L58" s="287">
        <f>VLOOKUP(B58,'[3]Price list B'!$C$4:$M$313,11,0)</f>
        <v>7669976.1616161615</v>
      </c>
      <c r="M58" s="345">
        <v>8436973.777777778</v>
      </c>
      <c r="N58" s="286"/>
      <c r="O58" s="286"/>
      <c r="P58" s="286">
        <f>M58-Q58</f>
        <v>-153856.22222222202</v>
      </c>
      <c r="Q58" s="346">
        <f>199000*E58</f>
        <v>8590830</v>
      </c>
      <c r="R58" s="346">
        <f t="shared" si="0"/>
        <v>199000</v>
      </c>
      <c r="S58" s="299"/>
      <c r="T58" s="355"/>
      <c r="U58" s="299"/>
      <c r="V58" s="299"/>
      <c r="W58" s="299"/>
      <c r="X58" s="299"/>
      <c r="Y58" s="299"/>
      <c r="Z58" s="299"/>
      <c r="AA58" s="299"/>
      <c r="AB58" s="299"/>
      <c r="AC58" s="299"/>
      <c r="AD58" s="299"/>
      <c r="AE58" s="356"/>
      <c r="AF58" s="280"/>
      <c r="AG58" s="290"/>
      <c r="AH58" s="354"/>
      <c r="AI58" s="358"/>
      <c r="AJ58" s="280"/>
      <c r="AK58" s="280"/>
      <c r="AL58" s="281"/>
      <c r="AM58" s="281"/>
      <c r="AN58" s="280"/>
      <c r="AO58" s="280"/>
      <c r="AP58" s="280"/>
      <c r="AQ58" s="280"/>
      <c r="AR58" s="280"/>
      <c r="AS58" s="280"/>
      <c r="AT58" s="280"/>
      <c r="AU58" s="280"/>
      <c r="AV58" s="280"/>
      <c r="AW58" s="280"/>
      <c r="AX58" s="280"/>
      <c r="AY58" s="350"/>
      <c r="BH58" s="275">
        <f t="shared" si="1"/>
        <v>0</v>
      </c>
      <c r="BI58" s="275" t="str">
        <f t="shared" si="2"/>
        <v>B0606</v>
      </c>
    </row>
    <row r="59" spans="1:61" s="275" customFormat="1" ht="23.1" customHeight="1">
      <c r="A59" s="281" t="s">
        <v>22</v>
      </c>
      <c r="B59" s="290" t="s">
        <v>333</v>
      </c>
      <c r="C59" s="290">
        <v>6</v>
      </c>
      <c r="D59" s="290" t="s">
        <v>589</v>
      </c>
      <c r="E59" s="290">
        <v>43.7</v>
      </c>
      <c r="F59" s="342" t="s">
        <v>206</v>
      </c>
      <c r="G59" s="290" t="s">
        <v>207</v>
      </c>
      <c r="H59" s="310" t="s">
        <v>233</v>
      </c>
      <c r="I59" s="281" t="s">
        <v>872</v>
      </c>
      <c r="J59" s="297"/>
      <c r="K59" s="491"/>
      <c r="L59" s="287">
        <f>VLOOKUP(B59,'[3]Price list B'!$C$4:$M$313,11,0)</f>
        <v>7760408.0808080807</v>
      </c>
      <c r="M59" s="345">
        <v>8536448.8888888881</v>
      </c>
      <c r="N59" s="286"/>
      <c r="O59" s="286"/>
      <c r="P59" s="286">
        <f>M59-Q59</f>
        <v>-159851.11111111194</v>
      </c>
      <c r="Q59" s="346">
        <f>199000*E59</f>
        <v>8696300</v>
      </c>
      <c r="R59" s="346">
        <f t="shared" si="0"/>
        <v>199000</v>
      </c>
      <c r="S59" s="299"/>
      <c r="T59" s="355"/>
      <c r="U59" s="299"/>
      <c r="V59" s="299"/>
      <c r="W59" s="299"/>
      <c r="X59" s="299"/>
      <c r="Y59" s="299"/>
      <c r="Z59" s="299"/>
      <c r="AA59" s="299"/>
      <c r="AB59" s="299"/>
      <c r="AC59" s="299"/>
      <c r="AD59" s="299"/>
      <c r="AE59" s="356"/>
      <c r="AF59" s="280"/>
      <c r="AG59" s="290"/>
      <c r="AH59" s="290"/>
      <c r="AI59" s="280"/>
      <c r="AJ59" s="280"/>
      <c r="AK59" s="280"/>
      <c r="AL59" s="281"/>
      <c r="AM59" s="281"/>
      <c r="AN59" s="280"/>
      <c r="AO59" s="280"/>
      <c r="AP59" s="280"/>
      <c r="AQ59" s="280"/>
      <c r="AR59" s="280"/>
      <c r="AS59" s="280"/>
      <c r="AT59" s="280"/>
      <c r="AU59" s="280"/>
      <c r="AV59" s="280"/>
      <c r="AW59" s="280"/>
      <c r="AX59" s="280"/>
      <c r="AY59" s="350"/>
      <c r="BH59" s="275">
        <f t="shared" si="1"/>
        <v>0</v>
      </c>
      <c r="BI59" s="275" t="str">
        <f t="shared" si="2"/>
        <v>B0607</v>
      </c>
    </row>
    <row r="60" spans="1:61" s="275" customFormat="1" ht="28.5" customHeight="1">
      <c r="A60" s="280" t="s">
        <v>22</v>
      </c>
      <c r="B60" s="290" t="s">
        <v>334</v>
      </c>
      <c r="C60" s="290">
        <v>6</v>
      </c>
      <c r="D60" s="290" t="s">
        <v>590</v>
      </c>
      <c r="E60" s="290">
        <v>43.7</v>
      </c>
      <c r="F60" s="342" t="s">
        <v>206</v>
      </c>
      <c r="G60" s="290" t="s">
        <v>207</v>
      </c>
      <c r="H60" s="310" t="s">
        <v>234</v>
      </c>
      <c r="I60" s="281" t="s">
        <v>872</v>
      </c>
      <c r="J60" s="297"/>
      <c r="K60" s="313"/>
      <c r="L60" s="287">
        <f>VLOOKUP(B60,'[3]Price list B'!$C$4:$M$313,11,0)</f>
        <v>7885256.5656565651</v>
      </c>
      <c r="M60" s="345">
        <v>8673782.222222222</v>
      </c>
      <c r="N60" s="286"/>
      <c r="O60" s="286"/>
      <c r="P60" s="286">
        <f>M60-Q60</f>
        <v>-22517.777777777985</v>
      </c>
      <c r="Q60" s="346">
        <f>199000*E60</f>
        <v>8696300</v>
      </c>
      <c r="R60" s="346">
        <f t="shared" si="0"/>
        <v>199000</v>
      </c>
      <c r="S60" s="299"/>
      <c r="T60" s="355"/>
      <c r="U60" s="299"/>
      <c r="V60" s="299"/>
      <c r="W60" s="299"/>
      <c r="X60" s="299"/>
      <c r="Y60" s="299"/>
      <c r="Z60" s="299"/>
      <c r="AA60" s="299"/>
      <c r="AB60" s="299"/>
      <c r="AC60" s="299"/>
      <c r="AD60" s="299"/>
      <c r="AE60" s="356"/>
      <c r="AF60" s="280"/>
      <c r="AG60" s="290"/>
      <c r="AH60" s="302"/>
      <c r="AI60" s="280"/>
      <c r="AJ60" s="280"/>
      <c r="AK60" s="280"/>
      <c r="AL60" s="281"/>
      <c r="AM60" s="281"/>
      <c r="AN60" s="280"/>
      <c r="AO60" s="280"/>
      <c r="AP60" s="280"/>
      <c r="AQ60" s="280"/>
      <c r="AR60" s="280"/>
      <c r="AS60" s="280"/>
      <c r="AT60" s="280"/>
      <c r="AU60" s="280"/>
      <c r="AV60" s="280"/>
      <c r="AW60" s="280"/>
      <c r="AX60" s="280"/>
      <c r="AY60" s="350"/>
      <c r="BH60" s="275">
        <f t="shared" si="1"/>
        <v>0</v>
      </c>
      <c r="BI60" s="275" t="str">
        <f t="shared" si="2"/>
        <v>B0608</v>
      </c>
    </row>
    <row r="61" spans="1:61" s="275" customFormat="1" ht="21.75" customHeight="1">
      <c r="A61" s="281" t="s">
        <v>22</v>
      </c>
      <c r="B61" s="290" t="s">
        <v>335</v>
      </c>
      <c r="C61" s="290" t="s">
        <v>795</v>
      </c>
      <c r="D61" s="290" t="s">
        <v>591</v>
      </c>
      <c r="E61" s="290">
        <v>42.59</v>
      </c>
      <c r="F61" s="342" t="s">
        <v>205</v>
      </c>
      <c r="G61" s="290" t="s">
        <v>207</v>
      </c>
      <c r="H61" s="290" t="s">
        <v>235</v>
      </c>
      <c r="I61" s="281" t="s">
        <v>3</v>
      </c>
      <c r="J61" s="456" t="s">
        <v>680</v>
      </c>
      <c r="K61" s="313">
        <v>43536</v>
      </c>
      <c r="L61" s="287">
        <v>7695861.4141414147</v>
      </c>
      <c r="M61" s="370">
        <v>7695861.4141414147</v>
      </c>
      <c r="N61" s="286">
        <v>200000</v>
      </c>
      <c r="O61" s="286">
        <v>374793</v>
      </c>
      <c r="P61" s="286">
        <v>50000</v>
      </c>
      <c r="Q61" s="346">
        <f>M61-N61-O61-P61</f>
        <v>7071068.4141414147</v>
      </c>
      <c r="R61" s="346">
        <f t="shared" si="0"/>
        <v>166026.49481430885</v>
      </c>
      <c r="S61" s="299">
        <v>50000</v>
      </c>
      <c r="T61" s="292"/>
      <c r="U61" s="299"/>
      <c r="V61" s="299"/>
      <c r="W61" s="299">
        <v>50000</v>
      </c>
      <c r="X61" s="299"/>
      <c r="Y61" s="299">
        <v>200000</v>
      </c>
      <c r="Z61" s="353">
        <v>43542</v>
      </c>
      <c r="AA61" s="299">
        <v>200000</v>
      </c>
      <c r="AB61" s="299"/>
      <c r="AC61" s="299"/>
      <c r="AD61" s="299"/>
      <c r="AE61" s="294">
        <v>43542</v>
      </c>
      <c r="AF61" s="280"/>
      <c r="AG61" s="300">
        <v>43525</v>
      </c>
      <c r="AH61" s="372" t="s">
        <v>654</v>
      </c>
      <c r="AI61" s="280"/>
      <c r="AJ61" s="280" t="s">
        <v>110</v>
      </c>
      <c r="AK61" s="280" t="s">
        <v>616</v>
      </c>
      <c r="AL61" s="280" t="s">
        <v>621</v>
      </c>
      <c r="AM61" s="280"/>
      <c r="AN61" s="280"/>
      <c r="AO61" s="280"/>
      <c r="AP61" s="280"/>
      <c r="AQ61" s="280"/>
      <c r="AR61" s="280"/>
      <c r="AS61" s="280"/>
      <c r="AT61" s="280"/>
      <c r="AU61" s="280"/>
      <c r="AV61" s="280"/>
      <c r="AW61" s="280"/>
      <c r="AX61" s="280"/>
      <c r="AY61" s="350"/>
      <c r="BH61" s="275">
        <f t="shared" si="1"/>
        <v>1</v>
      </c>
      <c r="BI61" s="275">
        <f t="shared" si="2"/>
        <v>0</v>
      </c>
    </row>
    <row r="62" spans="1:61" s="275" customFormat="1" ht="21.75" customHeight="1">
      <c r="A62" s="280" t="s">
        <v>22</v>
      </c>
      <c r="B62" s="290" t="s">
        <v>336</v>
      </c>
      <c r="C62" s="290">
        <v>6</v>
      </c>
      <c r="D62" s="290" t="s">
        <v>592</v>
      </c>
      <c r="E62" s="290">
        <v>42.5</v>
      </c>
      <c r="F62" s="342" t="s">
        <v>205</v>
      </c>
      <c r="G62" s="290" t="s">
        <v>207</v>
      </c>
      <c r="H62" s="290" t="s">
        <v>236</v>
      </c>
      <c r="I62" s="281" t="s">
        <v>3</v>
      </c>
      <c r="J62" s="456" t="s">
        <v>680</v>
      </c>
      <c r="K62" s="313">
        <v>43536</v>
      </c>
      <c r="L62" s="287">
        <v>7680505.0505050505</v>
      </c>
      <c r="M62" s="373">
        <v>7680505.0505050505</v>
      </c>
      <c r="N62" s="286">
        <v>200000</v>
      </c>
      <c r="O62" s="286">
        <v>374025</v>
      </c>
      <c r="P62" s="286">
        <v>50000</v>
      </c>
      <c r="Q62" s="346">
        <f>M62-N62-O62-P62</f>
        <v>7056480.0505050505</v>
      </c>
      <c r="R62" s="346">
        <f t="shared" si="0"/>
        <v>166034.82471776591</v>
      </c>
      <c r="S62" s="299">
        <v>50000</v>
      </c>
      <c r="T62" s="292"/>
      <c r="U62" s="299"/>
      <c r="V62" s="299"/>
      <c r="W62" s="299">
        <v>50000</v>
      </c>
      <c r="X62" s="299"/>
      <c r="Y62" s="299">
        <v>200000</v>
      </c>
      <c r="Z62" s="353">
        <v>43542</v>
      </c>
      <c r="AA62" s="299">
        <v>200000</v>
      </c>
      <c r="AB62" s="299"/>
      <c r="AC62" s="299"/>
      <c r="AD62" s="299"/>
      <c r="AE62" s="294">
        <v>43542</v>
      </c>
      <c r="AF62" s="280"/>
      <c r="AG62" s="300">
        <v>43525</v>
      </c>
      <c r="AH62" s="372" t="s">
        <v>654</v>
      </c>
      <c r="AI62" s="280"/>
      <c r="AJ62" s="280" t="s">
        <v>110</v>
      </c>
      <c r="AK62" s="280" t="s">
        <v>616</v>
      </c>
      <c r="AL62" s="281" t="s">
        <v>621</v>
      </c>
      <c r="AM62" s="280"/>
      <c r="AN62" s="280"/>
      <c r="AO62" s="280"/>
      <c r="AP62" s="280"/>
      <c r="AQ62" s="280"/>
      <c r="AR62" s="280"/>
      <c r="AS62" s="280"/>
      <c r="AT62" s="280"/>
      <c r="AU62" s="280"/>
      <c r="AV62" s="280"/>
      <c r="AW62" s="280"/>
      <c r="AX62" s="280"/>
      <c r="AY62" s="350"/>
      <c r="BH62" s="275">
        <f t="shared" si="1"/>
        <v>1</v>
      </c>
      <c r="BI62" s="275">
        <f t="shared" si="2"/>
        <v>0</v>
      </c>
    </row>
    <row r="63" spans="1:61" s="275" customFormat="1" ht="21.75" customHeight="1">
      <c r="A63" s="281" t="s">
        <v>22</v>
      </c>
      <c r="B63" s="290" t="s">
        <v>337</v>
      </c>
      <c r="C63" s="290">
        <v>6</v>
      </c>
      <c r="D63" s="290" t="s">
        <v>593</v>
      </c>
      <c r="E63" s="290">
        <v>43.38</v>
      </c>
      <c r="F63" s="342" t="s">
        <v>206</v>
      </c>
      <c r="G63" s="290" t="s">
        <v>207</v>
      </c>
      <c r="H63" s="310" t="s">
        <v>237</v>
      </c>
      <c r="I63" s="281" t="s">
        <v>872</v>
      </c>
      <c r="J63" s="297"/>
      <c r="K63" s="313"/>
      <c r="L63" s="287">
        <f>VLOOKUP(B63,'[3]Price list B'!$C$4:$M$313,11,0)</f>
        <v>7830656.1616161615</v>
      </c>
      <c r="M63" s="345">
        <v>8613721.777777778</v>
      </c>
      <c r="N63" s="286"/>
      <c r="O63" s="286"/>
      <c r="P63" s="286">
        <f>M63-Q63</f>
        <v>-18898.222222222015</v>
      </c>
      <c r="Q63" s="346">
        <f>199000*E63</f>
        <v>8632620</v>
      </c>
      <c r="R63" s="346">
        <f t="shared" si="0"/>
        <v>199000</v>
      </c>
      <c r="S63" s="299"/>
      <c r="T63" s="355"/>
      <c r="U63" s="299"/>
      <c r="V63" s="299"/>
      <c r="W63" s="299"/>
      <c r="X63" s="299"/>
      <c r="Y63" s="299"/>
      <c r="Z63" s="299"/>
      <c r="AA63" s="299"/>
      <c r="AB63" s="299"/>
      <c r="AC63" s="299"/>
      <c r="AD63" s="299"/>
      <c r="AE63" s="356"/>
      <c r="AF63" s="280"/>
      <c r="AG63" s="290"/>
      <c r="AH63" s="302"/>
      <c r="AI63" s="363"/>
      <c r="AJ63" s="280"/>
      <c r="AK63" s="280"/>
      <c r="AL63" s="281"/>
      <c r="AM63" s="281"/>
      <c r="AN63" s="280"/>
      <c r="AO63" s="280"/>
      <c r="AP63" s="280"/>
      <c r="AQ63" s="280"/>
      <c r="AR63" s="280"/>
      <c r="AS63" s="280"/>
      <c r="AT63" s="280"/>
      <c r="AU63" s="280"/>
      <c r="AV63" s="280"/>
      <c r="AW63" s="280"/>
      <c r="AX63" s="280"/>
      <c r="AY63" s="350"/>
      <c r="BH63" s="275">
        <f t="shared" si="1"/>
        <v>0</v>
      </c>
      <c r="BI63" s="275" t="str">
        <f t="shared" si="2"/>
        <v>B0611</v>
      </c>
    </row>
    <row r="64" spans="1:61" s="275" customFormat="1" ht="21.75" customHeight="1">
      <c r="A64" s="280" t="s">
        <v>22</v>
      </c>
      <c r="B64" s="290" t="s">
        <v>338</v>
      </c>
      <c r="C64" s="290">
        <v>6</v>
      </c>
      <c r="D64" s="290" t="s">
        <v>594</v>
      </c>
      <c r="E64" s="290">
        <v>30.26</v>
      </c>
      <c r="F64" s="342" t="s">
        <v>205</v>
      </c>
      <c r="G64" s="290" t="s">
        <v>208</v>
      </c>
      <c r="H64" s="310" t="s">
        <v>238</v>
      </c>
      <c r="I64" s="281" t="s">
        <v>3</v>
      </c>
      <c r="J64" s="297" t="s">
        <v>811</v>
      </c>
      <c r="K64" s="313">
        <v>43541</v>
      </c>
      <c r="L64" s="287">
        <v>5592039.5959595963</v>
      </c>
      <c r="M64" s="370">
        <v>5592039.5959595963</v>
      </c>
      <c r="N64" s="286">
        <v>200000</v>
      </c>
      <c r="O64" s="286">
        <v>269602</v>
      </c>
      <c r="P64" s="286">
        <v>50000</v>
      </c>
      <c r="Q64" s="346">
        <f>M64-N64-O64-P64</f>
        <v>5072437.5959595963</v>
      </c>
      <c r="R64" s="346">
        <f t="shared" si="0"/>
        <v>167628.47309846649</v>
      </c>
      <c r="S64" s="299">
        <v>50000</v>
      </c>
      <c r="T64" s="355"/>
      <c r="U64" s="299"/>
      <c r="V64" s="299"/>
      <c r="W64" s="299">
        <v>50000</v>
      </c>
      <c r="X64" s="299"/>
      <c r="Y64" s="299">
        <v>200000</v>
      </c>
      <c r="Z64" s="304">
        <v>43554</v>
      </c>
      <c r="AA64" s="299"/>
      <c r="AB64" s="299"/>
      <c r="AC64" s="299">
        <v>200000</v>
      </c>
      <c r="AD64" s="299"/>
      <c r="AE64" s="294">
        <v>43554</v>
      </c>
      <c r="AF64" s="280"/>
      <c r="AG64" s="300">
        <v>43586</v>
      </c>
      <c r="AH64" s="374" t="s">
        <v>733</v>
      </c>
      <c r="AI64" s="375"/>
      <c r="AJ64" s="280" t="s">
        <v>638</v>
      </c>
      <c r="AK64" s="280" t="s">
        <v>616</v>
      </c>
      <c r="AL64" s="281" t="s">
        <v>621</v>
      </c>
      <c r="AM64" s="280"/>
      <c r="AN64" s="280"/>
      <c r="AO64" s="280"/>
      <c r="AP64" s="280"/>
      <c r="AQ64" s="280"/>
      <c r="AR64" s="280"/>
      <c r="AS64" s="280"/>
      <c r="AT64" s="280"/>
      <c r="AU64" s="280"/>
      <c r="AV64" s="280"/>
      <c r="AW64" s="280"/>
      <c r="AX64" s="280"/>
      <c r="AY64" s="350"/>
      <c r="BH64" s="275">
        <f t="shared" si="1"/>
        <v>1</v>
      </c>
      <c r="BI64" s="275">
        <f t="shared" si="2"/>
        <v>0</v>
      </c>
    </row>
    <row r="65" spans="1:61" s="275" customFormat="1" ht="21.75" customHeight="1">
      <c r="A65" s="281" t="s">
        <v>22</v>
      </c>
      <c r="B65" s="290" t="s">
        <v>339</v>
      </c>
      <c r="C65" s="290">
        <v>7</v>
      </c>
      <c r="D65" s="290" t="s">
        <v>199</v>
      </c>
      <c r="E65" s="290">
        <v>57.830000000000005</v>
      </c>
      <c r="F65" s="342" t="s">
        <v>205</v>
      </c>
      <c r="G65" s="290" t="s">
        <v>210</v>
      </c>
      <c r="H65" s="310" t="s">
        <v>239</v>
      </c>
      <c r="I65" s="281" t="s">
        <v>3</v>
      </c>
      <c r="J65" s="297" t="s">
        <v>698</v>
      </c>
      <c r="K65" s="313">
        <v>43531</v>
      </c>
      <c r="L65" s="287">
        <v>10516538.787878789</v>
      </c>
      <c r="M65" s="286">
        <v>10516538.787878789</v>
      </c>
      <c r="N65" s="286">
        <v>300000</v>
      </c>
      <c r="O65" s="286">
        <f>(L65-N65)*5%</f>
        <v>510826.93939393945</v>
      </c>
      <c r="P65" s="286"/>
      <c r="Q65" s="346">
        <f>M65-N65-O65-P65</f>
        <v>9705711.8484848496</v>
      </c>
      <c r="R65" s="346">
        <f t="shared" si="0"/>
        <v>167831.78019167989</v>
      </c>
      <c r="S65" s="299">
        <v>500000</v>
      </c>
      <c r="T65" s="448">
        <v>43531</v>
      </c>
      <c r="U65" s="299"/>
      <c r="V65" s="299"/>
      <c r="W65" s="299">
        <v>50000</v>
      </c>
      <c r="X65" s="299"/>
      <c r="Y65" s="299">
        <v>200000</v>
      </c>
      <c r="Z65" s="353">
        <v>43531</v>
      </c>
      <c r="AA65" s="299"/>
      <c r="AB65" s="299"/>
      <c r="AC65" s="299"/>
      <c r="AD65" s="299"/>
      <c r="AE65" s="294">
        <v>43554</v>
      </c>
      <c r="AF65" s="280"/>
      <c r="AG65" s="300">
        <v>43525</v>
      </c>
      <c r="AH65" s="290" t="s">
        <v>892</v>
      </c>
      <c r="AI65" s="369"/>
      <c r="AJ65" s="280" t="s">
        <v>784</v>
      </c>
      <c r="AK65" s="280"/>
      <c r="AL65" s="281" t="s">
        <v>120</v>
      </c>
      <c r="AM65" s="280"/>
      <c r="AN65" s="280"/>
      <c r="AO65" s="280"/>
      <c r="AP65" s="280"/>
      <c r="AQ65" s="280"/>
      <c r="AR65" s="280"/>
      <c r="AS65" s="280"/>
      <c r="AT65" s="280"/>
      <c r="AU65" s="280"/>
      <c r="AV65" s="280"/>
      <c r="AW65" s="280"/>
      <c r="AX65" s="280"/>
      <c r="AY65" s="350"/>
      <c r="BH65" s="275">
        <f t="shared" si="1"/>
        <v>1</v>
      </c>
      <c r="BI65" s="275">
        <f t="shared" si="2"/>
        <v>0</v>
      </c>
    </row>
    <row r="66" spans="1:61" s="381" customFormat="1" ht="21.75" customHeight="1">
      <c r="A66" s="376" t="s">
        <v>22</v>
      </c>
      <c r="B66" s="376" t="s">
        <v>340</v>
      </c>
      <c r="C66" s="376">
        <v>7</v>
      </c>
      <c r="D66" s="376" t="s">
        <v>200</v>
      </c>
      <c r="E66" s="376">
        <v>55.46</v>
      </c>
      <c r="F66" s="377" t="s">
        <v>205</v>
      </c>
      <c r="G66" s="376" t="s">
        <v>210</v>
      </c>
      <c r="H66" s="378" t="s">
        <v>240</v>
      </c>
      <c r="I66" s="281" t="s">
        <v>3</v>
      </c>
      <c r="J66" s="440" t="s">
        <v>755</v>
      </c>
      <c r="K66" s="485">
        <v>43549</v>
      </c>
      <c r="L66" s="360">
        <v>9982375</v>
      </c>
      <c r="M66" s="360">
        <v>9982375</v>
      </c>
      <c r="N66" s="360">
        <v>300000</v>
      </c>
      <c r="O66" s="360">
        <v>484118.75</v>
      </c>
      <c r="P66" s="360">
        <v>250000</v>
      </c>
      <c r="Q66" s="379">
        <f>M66-N66-O66-P66</f>
        <v>8948256.25</v>
      </c>
      <c r="R66" s="346">
        <f t="shared" si="0"/>
        <v>161346.1278398846</v>
      </c>
      <c r="S66" s="380">
        <v>50000</v>
      </c>
      <c r="T66" s="451" t="s">
        <v>756</v>
      </c>
      <c r="U66" s="380"/>
      <c r="V66" s="380"/>
      <c r="W66" s="380">
        <v>50000</v>
      </c>
      <c r="X66" s="380"/>
      <c r="Y66" s="380">
        <v>200000</v>
      </c>
      <c r="Z66" s="304">
        <v>43553</v>
      </c>
      <c r="AA66" s="380"/>
      <c r="AB66" s="380"/>
      <c r="AC66" s="380"/>
      <c r="AD66" s="380"/>
      <c r="AE66" s="294">
        <v>43646</v>
      </c>
      <c r="AF66" s="376"/>
      <c r="AG66" s="477">
        <v>241974</v>
      </c>
      <c r="AH66" s="376" t="s">
        <v>893</v>
      </c>
      <c r="AI66" s="376"/>
      <c r="AJ66" s="376" t="s">
        <v>786</v>
      </c>
      <c r="AK66" s="376" t="s">
        <v>95</v>
      </c>
      <c r="AL66" s="377" t="s">
        <v>620</v>
      </c>
      <c r="AM66" s="376"/>
      <c r="AN66" s="376"/>
      <c r="AO66" s="376"/>
      <c r="AP66" s="376"/>
      <c r="AQ66" s="376"/>
      <c r="AR66" s="376"/>
      <c r="AS66" s="376"/>
      <c r="AT66" s="376"/>
      <c r="AU66" s="376"/>
      <c r="AV66" s="376"/>
      <c r="AW66" s="376"/>
      <c r="AX66" s="376"/>
      <c r="AY66" s="350"/>
      <c r="BH66" s="275">
        <f t="shared" si="1"/>
        <v>1</v>
      </c>
      <c r="BI66" s="275">
        <f t="shared" si="2"/>
        <v>0</v>
      </c>
    </row>
    <row r="67" spans="1:61" s="275" customFormat="1" ht="21.75" customHeight="1">
      <c r="A67" s="281" t="s">
        <v>22</v>
      </c>
      <c r="B67" s="290" t="s">
        <v>341</v>
      </c>
      <c r="C67" s="290">
        <v>7</v>
      </c>
      <c r="D67" s="342" t="s">
        <v>201</v>
      </c>
      <c r="E67" s="342">
        <v>46.82</v>
      </c>
      <c r="F67" s="342" t="s">
        <v>206</v>
      </c>
      <c r="G67" s="342" t="s">
        <v>207</v>
      </c>
      <c r="H67" s="343" t="s">
        <v>241</v>
      </c>
      <c r="I67" s="281" t="s">
        <v>872</v>
      </c>
      <c r="J67" s="297"/>
      <c r="K67" s="313"/>
      <c r="L67" s="287">
        <f>VLOOKUP(B67,'[3]Price list B'!$C$4:$M$313,11,0)</f>
        <v>8390185.4545454532</v>
      </c>
      <c r="M67" s="345">
        <v>9229203.9999999981</v>
      </c>
      <c r="N67" s="286"/>
      <c r="O67" s="286"/>
      <c r="P67" s="286">
        <f t="shared" ref="P67:P72" si="14">M67-Q67</f>
        <v>-87976.000000001863</v>
      </c>
      <c r="Q67" s="346">
        <f t="shared" ref="Q67:Q72" si="15">199000*E67</f>
        <v>9317180</v>
      </c>
      <c r="R67" s="346">
        <f t="shared" si="0"/>
        <v>199000</v>
      </c>
      <c r="S67" s="299"/>
      <c r="T67" s="355"/>
      <c r="U67" s="299"/>
      <c r="V67" s="299"/>
      <c r="W67" s="299"/>
      <c r="X67" s="299"/>
      <c r="Y67" s="299"/>
      <c r="Z67" s="299"/>
      <c r="AA67" s="299"/>
      <c r="AB67" s="299"/>
      <c r="AC67" s="299"/>
      <c r="AD67" s="299"/>
      <c r="AE67" s="356"/>
      <c r="AF67" s="280"/>
      <c r="AG67" s="342"/>
      <c r="AH67" s="302"/>
      <c r="AI67" s="365"/>
      <c r="AJ67" s="280"/>
      <c r="AK67" s="280"/>
      <c r="AL67" s="281"/>
      <c r="AM67" s="281"/>
      <c r="AN67" s="280"/>
      <c r="AO67" s="280"/>
      <c r="AP67" s="280"/>
      <c r="AQ67" s="280"/>
      <c r="AR67" s="280"/>
      <c r="AS67" s="280"/>
      <c r="AT67" s="280"/>
      <c r="AU67" s="280"/>
      <c r="AV67" s="280"/>
      <c r="AW67" s="280"/>
      <c r="AX67" s="280"/>
      <c r="AY67" s="350"/>
      <c r="BH67" s="275">
        <f t="shared" si="1"/>
        <v>0</v>
      </c>
      <c r="BI67" s="275" t="str">
        <f t="shared" si="2"/>
        <v>B0703</v>
      </c>
    </row>
    <row r="68" spans="1:61" s="275" customFormat="1" ht="21.75" customHeight="1">
      <c r="A68" s="280" t="s">
        <v>22</v>
      </c>
      <c r="B68" s="290" t="s">
        <v>342</v>
      </c>
      <c r="C68" s="290">
        <v>7</v>
      </c>
      <c r="D68" s="290" t="s">
        <v>202</v>
      </c>
      <c r="E68" s="290">
        <v>46.7</v>
      </c>
      <c r="F68" s="342" t="s">
        <v>206</v>
      </c>
      <c r="G68" s="290" t="s">
        <v>207</v>
      </c>
      <c r="H68" s="310" t="s">
        <v>242</v>
      </c>
      <c r="I68" s="281" t="s">
        <v>872</v>
      </c>
      <c r="J68" s="297"/>
      <c r="K68" s="313"/>
      <c r="L68" s="287">
        <f>VLOOKUP(B68,'[3]Price list B'!$C$4:$M$313,11,0)</f>
        <v>8369460.6060606064</v>
      </c>
      <c r="M68" s="345">
        <v>9206406.6666666679</v>
      </c>
      <c r="N68" s="286"/>
      <c r="O68" s="286"/>
      <c r="P68" s="286">
        <f t="shared" si="14"/>
        <v>-86893.333333332092</v>
      </c>
      <c r="Q68" s="346">
        <f t="shared" si="15"/>
        <v>9293300</v>
      </c>
      <c r="R68" s="346">
        <f t="shared" si="0"/>
        <v>199000</v>
      </c>
      <c r="S68" s="299"/>
      <c r="T68" s="355"/>
      <c r="U68" s="299"/>
      <c r="V68" s="299"/>
      <c r="W68" s="299"/>
      <c r="X68" s="299"/>
      <c r="Y68" s="299"/>
      <c r="Z68" s="299"/>
      <c r="AA68" s="299"/>
      <c r="AB68" s="299"/>
      <c r="AC68" s="299"/>
      <c r="AD68" s="299"/>
      <c r="AE68" s="356"/>
      <c r="AF68" s="280"/>
      <c r="AG68" s="342"/>
      <c r="AH68" s="302"/>
      <c r="AI68" s="358"/>
      <c r="AJ68" s="280"/>
      <c r="AK68" s="280"/>
      <c r="AL68" s="281"/>
      <c r="AM68" s="281"/>
      <c r="AN68" s="280"/>
      <c r="AO68" s="280"/>
      <c r="AP68" s="280"/>
      <c r="AQ68" s="280"/>
      <c r="AR68" s="280"/>
      <c r="AS68" s="280"/>
      <c r="AT68" s="280"/>
      <c r="AU68" s="280"/>
      <c r="AV68" s="280"/>
      <c r="AW68" s="280"/>
      <c r="AX68" s="280"/>
      <c r="AY68" s="350"/>
      <c r="BH68" s="275">
        <f t="shared" si="1"/>
        <v>0</v>
      </c>
      <c r="BI68" s="275" t="str">
        <f t="shared" si="2"/>
        <v>B0704</v>
      </c>
    </row>
    <row r="69" spans="1:61" s="275" customFormat="1" ht="21.75" customHeight="1">
      <c r="A69" s="281" t="s">
        <v>22</v>
      </c>
      <c r="B69" s="290" t="s">
        <v>343</v>
      </c>
      <c r="C69" s="290">
        <v>7</v>
      </c>
      <c r="D69" s="290" t="s">
        <v>587</v>
      </c>
      <c r="E69" s="290">
        <v>47.02</v>
      </c>
      <c r="F69" s="342" t="s">
        <v>206</v>
      </c>
      <c r="G69" s="290" t="s">
        <v>207</v>
      </c>
      <c r="H69" s="310" t="s">
        <v>243</v>
      </c>
      <c r="I69" s="281" t="s">
        <v>872</v>
      </c>
      <c r="J69" s="297"/>
      <c r="K69" s="313"/>
      <c r="L69" s="287">
        <f>VLOOKUP(B69,'[3]Price list B'!$C$4:$M$313,11,0)</f>
        <v>8424726.8686868697</v>
      </c>
      <c r="M69" s="345">
        <v>9267199.555555556</v>
      </c>
      <c r="N69" s="286"/>
      <c r="O69" s="286"/>
      <c r="P69" s="286">
        <f t="shared" si="14"/>
        <v>-89780.444444444031</v>
      </c>
      <c r="Q69" s="346">
        <f t="shared" si="15"/>
        <v>9356980</v>
      </c>
      <c r="R69" s="346">
        <f t="shared" ref="R69:R132" si="16">Q69/E69</f>
        <v>199000</v>
      </c>
      <c r="S69" s="299"/>
      <c r="T69" s="355"/>
      <c r="U69" s="299"/>
      <c r="V69" s="299"/>
      <c r="W69" s="299"/>
      <c r="X69" s="299"/>
      <c r="Y69" s="299"/>
      <c r="Z69" s="299"/>
      <c r="AA69" s="299"/>
      <c r="AB69" s="299"/>
      <c r="AC69" s="299"/>
      <c r="AD69" s="299"/>
      <c r="AE69" s="356"/>
      <c r="AF69" s="280"/>
      <c r="AG69" s="290"/>
      <c r="AH69" s="354"/>
      <c r="AI69" s="358"/>
      <c r="AJ69" s="280"/>
      <c r="AK69" s="280"/>
      <c r="AL69" s="281"/>
      <c r="AM69" s="281"/>
      <c r="AN69" s="280"/>
      <c r="AO69" s="280"/>
      <c r="AP69" s="280"/>
      <c r="AQ69" s="280"/>
      <c r="AR69" s="280"/>
      <c r="AS69" s="280"/>
      <c r="AT69" s="280"/>
      <c r="AU69" s="280"/>
      <c r="AV69" s="280"/>
      <c r="AW69" s="280"/>
      <c r="AX69" s="280"/>
      <c r="AY69" s="350"/>
      <c r="BH69" s="275">
        <f t="shared" ref="BH69:BH132" si="17">IF(ISNUMBER(MATCH(B69,soldoutunits,0)),1,0)</f>
        <v>0</v>
      </c>
      <c r="BI69" s="275" t="str">
        <f t="shared" si="2"/>
        <v>B0705</v>
      </c>
    </row>
    <row r="70" spans="1:61" s="275" customFormat="1" ht="21.75" customHeight="1">
      <c r="A70" s="280" t="s">
        <v>22</v>
      </c>
      <c r="B70" s="290" t="s">
        <v>344</v>
      </c>
      <c r="C70" s="290">
        <v>7</v>
      </c>
      <c r="D70" s="290" t="s">
        <v>588</v>
      </c>
      <c r="E70" s="290">
        <v>46.84</v>
      </c>
      <c r="F70" s="342" t="s">
        <v>206</v>
      </c>
      <c r="G70" s="290" t="s">
        <v>207</v>
      </c>
      <c r="H70" s="310" t="s">
        <v>244</v>
      </c>
      <c r="I70" s="281" t="s">
        <v>872</v>
      </c>
      <c r="J70" s="297"/>
      <c r="K70" s="313"/>
      <c r="L70" s="287">
        <f>VLOOKUP(B70,'[3]Price list B'!$C$4:$M$313,11,0)</f>
        <v>8393639.5959595963</v>
      </c>
      <c r="M70" s="345">
        <v>9233003.555555556</v>
      </c>
      <c r="N70" s="286"/>
      <c r="O70" s="286"/>
      <c r="P70" s="286">
        <f t="shared" si="14"/>
        <v>-88156.444444444031</v>
      </c>
      <c r="Q70" s="346">
        <f t="shared" si="15"/>
        <v>9321160</v>
      </c>
      <c r="R70" s="346">
        <f t="shared" si="16"/>
        <v>199000</v>
      </c>
      <c r="S70" s="299"/>
      <c r="T70" s="355"/>
      <c r="U70" s="299"/>
      <c r="V70" s="299"/>
      <c r="W70" s="299"/>
      <c r="X70" s="299"/>
      <c r="Y70" s="299"/>
      <c r="Z70" s="299"/>
      <c r="AA70" s="299"/>
      <c r="AB70" s="299"/>
      <c r="AC70" s="299"/>
      <c r="AD70" s="299"/>
      <c r="AE70" s="356"/>
      <c r="AF70" s="280"/>
      <c r="AG70" s="290"/>
      <c r="AH70" s="354"/>
      <c r="AI70" s="358"/>
      <c r="AJ70" s="280"/>
      <c r="AK70" s="280"/>
      <c r="AL70" s="281"/>
      <c r="AM70" s="281"/>
      <c r="AN70" s="280"/>
      <c r="AO70" s="280"/>
      <c r="AP70" s="280"/>
      <c r="AQ70" s="280"/>
      <c r="AR70" s="280"/>
      <c r="AS70" s="280"/>
      <c r="AT70" s="280"/>
      <c r="AU70" s="280"/>
      <c r="AV70" s="280"/>
      <c r="AW70" s="280"/>
      <c r="AX70" s="280"/>
      <c r="AY70" s="350"/>
      <c r="BH70" s="275">
        <f t="shared" si="17"/>
        <v>0</v>
      </c>
      <c r="BI70" s="275" t="str">
        <f t="shared" ref="BI70:BI133" si="18">IF(BH70=1,0,B70)</f>
        <v>B0706</v>
      </c>
    </row>
    <row r="71" spans="1:61" s="275" customFormat="1" ht="21.75" customHeight="1">
      <c r="A71" s="281" t="s">
        <v>22</v>
      </c>
      <c r="B71" s="290" t="s">
        <v>345</v>
      </c>
      <c r="C71" s="290">
        <v>7</v>
      </c>
      <c r="D71" s="290" t="s">
        <v>589</v>
      </c>
      <c r="E71" s="290">
        <v>47.220000000000006</v>
      </c>
      <c r="F71" s="342" t="s">
        <v>206</v>
      </c>
      <c r="G71" s="290" t="s">
        <v>210</v>
      </c>
      <c r="H71" s="310" t="s">
        <v>245</v>
      </c>
      <c r="I71" s="281" t="s">
        <v>872</v>
      </c>
      <c r="J71" s="297"/>
      <c r="K71" s="313"/>
      <c r="L71" s="287">
        <f>VLOOKUP(B71,'[3]Price list B'!$C$4:$M$313,11,0)</f>
        <v>8975429.8989898991</v>
      </c>
      <c r="M71" s="345">
        <v>9872972.8888888881</v>
      </c>
      <c r="N71" s="286"/>
      <c r="O71" s="286"/>
      <c r="P71" s="286">
        <f t="shared" si="14"/>
        <v>476192.8888888862</v>
      </c>
      <c r="Q71" s="346">
        <f t="shared" si="15"/>
        <v>9396780.0000000019</v>
      </c>
      <c r="R71" s="346">
        <f t="shared" si="16"/>
        <v>199000</v>
      </c>
      <c r="S71" s="299"/>
      <c r="T71" s="355"/>
      <c r="U71" s="299"/>
      <c r="V71" s="299"/>
      <c r="W71" s="299"/>
      <c r="X71" s="299"/>
      <c r="Y71" s="299"/>
      <c r="Z71" s="299"/>
      <c r="AA71" s="299"/>
      <c r="AB71" s="299"/>
      <c r="AC71" s="299"/>
      <c r="AD71" s="299"/>
      <c r="AE71" s="356"/>
      <c r="AF71" s="280"/>
      <c r="AG71" s="290"/>
      <c r="AH71" s="354"/>
      <c r="AI71" s="358"/>
      <c r="AJ71" s="280"/>
      <c r="AK71" s="280"/>
      <c r="AL71" s="281"/>
      <c r="AM71" s="281"/>
      <c r="AN71" s="280"/>
      <c r="AO71" s="280"/>
      <c r="AP71" s="280"/>
      <c r="AQ71" s="280"/>
      <c r="AR71" s="280"/>
      <c r="AS71" s="280"/>
      <c r="AT71" s="280"/>
      <c r="AU71" s="280"/>
      <c r="AV71" s="280"/>
      <c r="AW71" s="280"/>
      <c r="AX71" s="280"/>
      <c r="AY71" s="350"/>
      <c r="BH71" s="275">
        <f t="shared" si="17"/>
        <v>0</v>
      </c>
      <c r="BI71" s="275" t="str">
        <f t="shared" si="18"/>
        <v>B0707</v>
      </c>
    </row>
    <row r="72" spans="1:61" s="275" customFormat="1" ht="21.75" customHeight="1">
      <c r="A72" s="280" t="s">
        <v>22</v>
      </c>
      <c r="B72" s="290" t="s">
        <v>346</v>
      </c>
      <c r="C72" s="290">
        <v>7</v>
      </c>
      <c r="D72" s="290" t="s">
        <v>590</v>
      </c>
      <c r="E72" s="290">
        <v>47.220000000000006</v>
      </c>
      <c r="F72" s="342" t="s">
        <v>206</v>
      </c>
      <c r="G72" s="290" t="s">
        <v>210</v>
      </c>
      <c r="H72" s="310" t="s">
        <v>246</v>
      </c>
      <c r="I72" s="281" t="s">
        <v>872</v>
      </c>
      <c r="J72" s="297"/>
      <c r="K72" s="491"/>
      <c r="L72" s="287">
        <f>VLOOKUP(B72,'[3]Price list B'!$C$4:$M$313,11,0)</f>
        <v>9100278.3838383835</v>
      </c>
      <c r="M72" s="345">
        <v>10010306.222222222</v>
      </c>
      <c r="N72" s="286"/>
      <c r="O72" s="286"/>
      <c r="P72" s="286">
        <f t="shared" si="14"/>
        <v>613526.22222222015</v>
      </c>
      <c r="Q72" s="346">
        <f t="shared" si="15"/>
        <v>9396780.0000000019</v>
      </c>
      <c r="R72" s="346">
        <f t="shared" si="16"/>
        <v>199000</v>
      </c>
      <c r="S72" s="299"/>
      <c r="T72" s="355"/>
      <c r="U72" s="299"/>
      <c r="V72" s="299"/>
      <c r="W72" s="299"/>
      <c r="X72" s="299"/>
      <c r="Y72" s="299"/>
      <c r="Z72" s="299"/>
      <c r="AA72" s="299"/>
      <c r="AB72" s="299"/>
      <c r="AC72" s="299"/>
      <c r="AD72" s="299"/>
      <c r="AE72" s="356"/>
      <c r="AF72" s="280"/>
      <c r="AG72" s="290"/>
      <c r="AH72" s="354"/>
      <c r="AI72" s="358"/>
      <c r="AJ72" s="280"/>
      <c r="AK72" s="280"/>
      <c r="AL72" s="281"/>
      <c r="AM72" s="281"/>
      <c r="AN72" s="280"/>
      <c r="AO72" s="280"/>
      <c r="AP72" s="280"/>
      <c r="AQ72" s="280"/>
      <c r="AR72" s="280"/>
      <c r="AS72" s="280"/>
      <c r="AT72" s="280"/>
      <c r="AU72" s="280"/>
      <c r="AV72" s="280"/>
      <c r="AW72" s="302"/>
      <c r="AX72" s="302"/>
      <c r="AY72" s="350"/>
      <c r="BH72" s="275">
        <f t="shared" si="17"/>
        <v>0</v>
      </c>
      <c r="BI72" s="275" t="str">
        <f t="shared" si="18"/>
        <v>B0708</v>
      </c>
    </row>
    <row r="73" spans="1:61" s="275" customFormat="1" ht="21.75" customHeight="1">
      <c r="A73" s="281" t="s">
        <v>22</v>
      </c>
      <c r="B73" s="290" t="s">
        <v>347</v>
      </c>
      <c r="C73" s="290">
        <v>7</v>
      </c>
      <c r="D73" s="290" t="s">
        <v>591</v>
      </c>
      <c r="E73" s="290">
        <v>46.04</v>
      </c>
      <c r="F73" s="342" t="s">
        <v>205</v>
      </c>
      <c r="G73" s="290" t="s">
        <v>207</v>
      </c>
      <c r="H73" s="310" t="s">
        <v>247</v>
      </c>
      <c r="I73" s="281" t="s">
        <v>3</v>
      </c>
      <c r="J73" s="297" t="s">
        <v>679</v>
      </c>
      <c r="K73" s="313">
        <v>43529</v>
      </c>
      <c r="L73" s="287">
        <v>8380322.4242424248</v>
      </c>
      <c r="M73" s="286">
        <v>8380322.4242424248</v>
      </c>
      <c r="N73" s="286">
        <v>200000</v>
      </c>
      <c r="O73" s="286">
        <v>409016</v>
      </c>
      <c r="P73" s="286"/>
      <c r="Q73" s="346">
        <f>M73-N73-O73-P73</f>
        <v>7771306.4242424248</v>
      </c>
      <c r="R73" s="346">
        <f t="shared" si="16"/>
        <v>168794.66603480506</v>
      </c>
      <c r="S73" s="299">
        <v>50000</v>
      </c>
      <c r="T73" s="448">
        <v>43529</v>
      </c>
      <c r="U73" s="299"/>
      <c r="V73" s="299"/>
      <c r="W73" s="299">
        <v>50000</v>
      </c>
      <c r="X73" s="299"/>
      <c r="Y73" s="299">
        <v>200000</v>
      </c>
      <c r="Z73" s="353">
        <v>43542</v>
      </c>
      <c r="AA73" s="299"/>
      <c r="AB73" s="299"/>
      <c r="AC73" s="299">
        <v>200000</v>
      </c>
      <c r="AD73" s="299"/>
      <c r="AE73" s="294">
        <v>43542</v>
      </c>
      <c r="AF73" s="280"/>
      <c r="AG73" s="300">
        <v>43525</v>
      </c>
      <c r="AH73" s="354">
        <v>819247179</v>
      </c>
      <c r="AI73" s="358"/>
      <c r="AJ73" s="280" t="s">
        <v>708</v>
      </c>
      <c r="AK73" s="280" t="s">
        <v>616</v>
      </c>
      <c r="AL73" s="280" t="s">
        <v>621</v>
      </c>
      <c r="AM73" s="280"/>
      <c r="AN73" s="280"/>
      <c r="AO73" s="280"/>
      <c r="AP73" s="280"/>
      <c r="AQ73" s="280"/>
      <c r="AR73" s="280"/>
      <c r="AS73" s="280"/>
      <c r="AT73" s="280"/>
      <c r="AU73" s="280"/>
      <c r="AV73" s="280"/>
      <c r="AW73" s="280"/>
      <c r="AX73" s="302"/>
      <c r="AY73" s="350"/>
      <c r="BH73" s="275">
        <f t="shared" si="17"/>
        <v>1</v>
      </c>
      <c r="BI73" s="275">
        <f t="shared" si="18"/>
        <v>0</v>
      </c>
    </row>
    <row r="74" spans="1:61" s="275" customFormat="1" ht="21.75" customHeight="1">
      <c r="A74" s="280" t="s">
        <v>22</v>
      </c>
      <c r="B74" s="290" t="s">
        <v>348</v>
      </c>
      <c r="C74" s="290">
        <v>7</v>
      </c>
      <c r="D74" s="290" t="s">
        <v>592</v>
      </c>
      <c r="E74" s="290">
        <v>46.09</v>
      </c>
      <c r="F74" s="342" t="s">
        <v>206</v>
      </c>
      <c r="G74" s="290" t="s">
        <v>207</v>
      </c>
      <c r="H74" s="310" t="s">
        <v>248</v>
      </c>
      <c r="I74" s="281" t="s">
        <v>872</v>
      </c>
      <c r="J74" s="297"/>
      <c r="K74" s="313"/>
      <c r="L74" s="287">
        <f>VLOOKUP(B74,'[3]Price list B'!$C$4:$M$313,11,0)</f>
        <v>8388957.777777778</v>
      </c>
      <c r="M74" s="345">
        <v>9227853.555555556</v>
      </c>
      <c r="N74" s="286"/>
      <c r="O74" s="286"/>
      <c r="P74" s="286">
        <f>M74-Q74</f>
        <v>55943.555555555969</v>
      </c>
      <c r="Q74" s="346">
        <f>199000*E74</f>
        <v>9171910</v>
      </c>
      <c r="R74" s="346">
        <f t="shared" si="16"/>
        <v>198999.99999999997</v>
      </c>
      <c r="S74" s="299"/>
      <c r="T74" s="355"/>
      <c r="U74" s="299"/>
      <c r="V74" s="299"/>
      <c r="W74" s="299"/>
      <c r="X74" s="299"/>
      <c r="Y74" s="299"/>
      <c r="Z74" s="299"/>
      <c r="AA74" s="299"/>
      <c r="AB74" s="299"/>
      <c r="AC74" s="299"/>
      <c r="AD74" s="299"/>
      <c r="AE74" s="356"/>
      <c r="AF74" s="280"/>
      <c r="AG74" s="290"/>
      <c r="AH74" s="354"/>
      <c r="AI74" s="358"/>
      <c r="AJ74" s="280"/>
      <c r="AK74" s="280"/>
      <c r="AL74" s="281"/>
      <c r="AM74" s="281"/>
      <c r="AN74" s="280"/>
      <c r="AO74" s="280"/>
      <c r="AP74" s="280"/>
      <c r="AQ74" s="280"/>
      <c r="AR74" s="280"/>
      <c r="AS74" s="280"/>
      <c r="AT74" s="280"/>
      <c r="AU74" s="280"/>
      <c r="AV74" s="280"/>
      <c r="AW74" s="280"/>
      <c r="AX74" s="302"/>
      <c r="AY74" s="350"/>
      <c r="BH74" s="275">
        <f t="shared" si="17"/>
        <v>0</v>
      </c>
      <c r="BI74" s="275" t="str">
        <f t="shared" si="18"/>
        <v>B0710</v>
      </c>
    </row>
    <row r="75" spans="1:61" s="275" customFormat="1" ht="21.75" customHeight="1">
      <c r="A75" s="281" t="s">
        <v>22</v>
      </c>
      <c r="B75" s="290" t="s">
        <v>349</v>
      </c>
      <c r="C75" s="290">
        <v>7</v>
      </c>
      <c r="D75" s="290" t="s">
        <v>593</v>
      </c>
      <c r="E75" s="290">
        <v>46.82</v>
      </c>
      <c r="F75" s="342" t="s">
        <v>206</v>
      </c>
      <c r="G75" s="290" t="s">
        <v>207</v>
      </c>
      <c r="H75" s="310" t="s">
        <v>249</v>
      </c>
      <c r="I75" s="281" t="s">
        <v>872</v>
      </c>
      <c r="J75" s="297"/>
      <c r="K75" s="313"/>
      <c r="L75" s="287">
        <f>VLOOKUP(B75,'[3]Price list B'!$C$4:$M$313,11,0)</f>
        <v>8515033.9393939376</v>
      </c>
      <c r="M75" s="345">
        <v>9366537.3333333321</v>
      </c>
      <c r="N75" s="286"/>
      <c r="O75" s="286"/>
      <c r="P75" s="286">
        <f>M75-Q75</f>
        <v>49357.333333332092</v>
      </c>
      <c r="Q75" s="346">
        <f>199000*E75</f>
        <v>9317180</v>
      </c>
      <c r="R75" s="346">
        <f t="shared" si="16"/>
        <v>199000</v>
      </c>
      <c r="S75" s="299"/>
      <c r="T75" s="355"/>
      <c r="U75" s="299"/>
      <c r="V75" s="299"/>
      <c r="W75" s="299"/>
      <c r="X75" s="299"/>
      <c r="Y75" s="299"/>
      <c r="Z75" s="299"/>
      <c r="AA75" s="299"/>
      <c r="AB75" s="299"/>
      <c r="AC75" s="299"/>
      <c r="AD75" s="299"/>
      <c r="AE75" s="356"/>
      <c r="AF75" s="280"/>
      <c r="AG75" s="290"/>
      <c r="AH75" s="354"/>
      <c r="AI75" s="358"/>
      <c r="AJ75" s="280"/>
      <c r="AK75" s="280"/>
      <c r="AL75" s="281"/>
      <c r="AM75" s="281"/>
      <c r="AN75" s="280"/>
      <c r="AO75" s="280"/>
      <c r="AP75" s="280"/>
      <c r="AQ75" s="280"/>
      <c r="AR75" s="280"/>
      <c r="AS75" s="280"/>
      <c r="AT75" s="280"/>
      <c r="AU75" s="280"/>
      <c r="AV75" s="280"/>
      <c r="AW75" s="280"/>
      <c r="AX75" s="302"/>
      <c r="AY75" s="350"/>
      <c r="BH75" s="275">
        <f t="shared" si="17"/>
        <v>0</v>
      </c>
      <c r="BI75" s="275" t="str">
        <f t="shared" si="18"/>
        <v>B0711</v>
      </c>
    </row>
    <row r="76" spans="1:61" s="275" customFormat="1" ht="21.75" customHeight="1">
      <c r="A76" s="280" t="s">
        <v>22</v>
      </c>
      <c r="B76" s="290" t="s">
        <v>350</v>
      </c>
      <c r="C76" s="290">
        <v>7</v>
      </c>
      <c r="D76" s="290" t="s">
        <v>594</v>
      </c>
      <c r="E76" s="290">
        <v>30.26</v>
      </c>
      <c r="F76" s="342" t="s">
        <v>205</v>
      </c>
      <c r="G76" s="290" t="s">
        <v>208</v>
      </c>
      <c r="H76" s="310" t="s">
        <v>238</v>
      </c>
      <c r="I76" s="281" t="s">
        <v>3</v>
      </c>
      <c r="J76" s="297" t="s">
        <v>633</v>
      </c>
      <c r="K76" s="313">
        <v>43526</v>
      </c>
      <c r="L76" s="287">
        <v>5655004.8484848486</v>
      </c>
      <c r="M76" s="286">
        <v>5655004.8484848486</v>
      </c>
      <c r="N76" s="286">
        <v>200000</v>
      </c>
      <c r="O76" s="286">
        <v>272750</v>
      </c>
      <c r="P76" s="286"/>
      <c r="Q76" s="346">
        <f>M76-N76-O76-P76</f>
        <v>5182254.8484848486</v>
      </c>
      <c r="R76" s="346">
        <f t="shared" si="16"/>
        <v>171257.59578601614</v>
      </c>
      <c r="S76" s="299">
        <v>50000</v>
      </c>
      <c r="T76" s="448">
        <v>43526</v>
      </c>
      <c r="U76" s="299"/>
      <c r="V76" s="299"/>
      <c r="W76" s="299">
        <v>50000</v>
      </c>
      <c r="X76" s="299"/>
      <c r="Y76" s="299">
        <v>200000</v>
      </c>
      <c r="Z76" s="353" t="s">
        <v>810</v>
      </c>
      <c r="AA76" s="299"/>
      <c r="AB76" s="299"/>
      <c r="AC76" s="299">
        <v>200000</v>
      </c>
      <c r="AD76" s="299"/>
      <c r="AE76" s="382">
        <v>43554</v>
      </c>
      <c r="AF76" s="280"/>
      <c r="AG76" s="300">
        <v>43586</v>
      </c>
      <c r="AH76" s="290" t="s">
        <v>634</v>
      </c>
      <c r="AI76" s="280"/>
      <c r="AJ76" s="280" t="s">
        <v>635</v>
      </c>
      <c r="AK76" s="280" t="s">
        <v>95</v>
      </c>
      <c r="AL76" s="280" t="s">
        <v>623</v>
      </c>
      <c r="AM76" s="280" t="s">
        <v>621</v>
      </c>
      <c r="AN76" s="280"/>
      <c r="AO76" s="280"/>
      <c r="AP76" s="280"/>
      <c r="AQ76" s="280"/>
      <c r="AR76" s="280"/>
      <c r="AS76" s="280"/>
      <c r="AT76" s="280"/>
      <c r="AU76" s="280"/>
      <c r="AV76" s="280"/>
      <c r="AW76" s="280"/>
      <c r="AX76" s="302"/>
      <c r="AY76" s="350"/>
      <c r="BH76" s="275">
        <f t="shared" si="17"/>
        <v>1</v>
      </c>
      <c r="BI76" s="275">
        <f t="shared" si="18"/>
        <v>0</v>
      </c>
    </row>
    <row r="77" spans="1:61" s="275" customFormat="1" ht="21.75" customHeight="1">
      <c r="A77" s="281" t="s">
        <v>22</v>
      </c>
      <c r="B77" s="290" t="s">
        <v>351</v>
      </c>
      <c r="C77" s="290">
        <v>8</v>
      </c>
      <c r="D77" s="290" t="s">
        <v>199</v>
      </c>
      <c r="E77" s="290">
        <v>57.830000000000005</v>
      </c>
      <c r="F77" s="342" t="s">
        <v>206</v>
      </c>
      <c r="G77" s="290" t="s">
        <v>210</v>
      </c>
      <c r="H77" s="310" t="s">
        <v>239</v>
      </c>
      <c r="I77" s="281" t="s">
        <v>872</v>
      </c>
      <c r="J77" s="297"/>
      <c r="K77" s="491"/>
      <c r="L77" s="287">
        <v>13555686.832970591</v>
      </c>
      <c r="M77" s="286">
        <v>13555686.832970591</v>
      </c>
      <c r="N77" s="286"/>
      <c r="O77" s="286"/>
      <c r="P77" s="286">
        <f t="shared" ref="P77:P83" si="19">M77-Q77</f>
        <v>2047516.8329705894</v>
      </c>
      <c r="Q77" s="346">
        <f t="shared" ref="Q77:Q83" si="20">199000*E77</f>
        <v>11508170.000000002</v>
      </c>
      <c r="R77" s="346">
        <f t="shared" si="16"/>
        <v>199000</v>
      </c>
      <c r="S77" s="299"/>
      <c r="T77" s="355"/>
      <c r="U77" s="299"/>
      <c r="V77" s="299"/>
      <c r="W77" s="299"/>
      <c r="X77" s="299"/>
      <c r="Y77" s="299"/>
      <c r="Z77" s="299"/>
      <c r="AA77" s="299"/>
      <c r="AB77" s="299"/>
      <c r="AC77" s="299"/>
      <c r="AD77" s="299"/>
      <c r="AE77" s="356"/>
      <c r="AF77" s="280"/>
      <c r="AG77" s="290"/>
      <c r="AH77" s="290"/>
      <c r="AJ77" s="280"/>
      <c r="AK77" s="280"/>
      <c r="AL77" s="281"/>
      <c r="AM77" s="281"/>
      <c r="AN77" s="280"/>
      <c r="AO77" s="280"/>
      <c r="AP77" s="280"/>
      <c r="AQ77" s="280"/>
      <c r="AR77" s="280"/>
      <c r="AS77" s="280"/>
      <c r="AT77" s="280"/>
      <c r="AU77" s="280"/>
      <c r="AV77" s="280"/>
      <c r="AW77" s="280"/>
      <c r="AX77" s="302"/>
      <c r="AY77" s="350"/>
      <c r="BH77" s="275">
        <f t="shared" si="17"/>
        <v>0</v>
      </c>
      <c r="BI77" s="275" t="str">
        <f t="shared" si="18"/>
        <v>B0801</v>
      </c>
    </row>
    <row r="78" spans="1:61" s="275" customFormat="1" ht="21.75" customHeight="1">
      <c r="A78" s="280" t="s">
        <v>22</v>
      </c>
      <c r="B78" s="290" t="s">
        <v>352</v>
      </c>
      <c r="C78" s="290">
        <v>8</v>
      </c>
      <c r="D78" s="290" t="s">
        <v>200</v>
      </c>
      <c r="E78" s="290">
        <v>55.46</v>
      </c>
      <c r="F78" s="342" t="s">
        <v>206</v>
      </c>
      <c r="G78" s="290" t="s">
        <v>210</v>
      </c>
      <c r="H78" s="290" t="s">
        <v>240</v>
      </c>
      <c r="I78" s="281" t="s">
        <v>872</v>
      </c>
      <c r="J78" s="297"/>
      <c r="K78" s="313"/>
      <c r="L78" s="287">
        <v>13078413.210558625</v>
      </c>
      <c r="M78" s="286">
        <v>13195844</v>
      </c>
      <c r="N78" s="286"/>
      <c r="O78" s="286"/>
      <c r="P78" s="286">
        <f t="shared" si="19"/>
        <v>2159304</v>
      </c>
      <c r="Q78" s="346">
        <f t="shared" si="20"/>
        <v>11036540</v>
      </c>
      <c r="R78" s="346">
        <f t="shared" si="16"/>
        <v>199000</v>
      </c>
      <c r="S78" s="299">
        <f>Q78/E78</f>
        <v>199000</v>
      </c>
      <c r="T78" s="355"/>
      <c r="U78" s="299"/>
      <c r="V78" s="299"/>
      <c r="W78" s="299"/>
      <c r="X78" s="299"/>
      <c r="Y78" s="299"/>
      <c r="Z78" s="299"/>
      <c r="AA78" s="299"/>
      <c r="AB78" s="299"/>
      <c r="AC78" s="299"/>
      <c r="AD78" s="299"/>
      <c r="AE78" s="356"/>
      <c r="AF78" s="280"/>
      <c r="AG78" s="290"/>
      <c r="AH78" s="354"/>
      <c r="AI78" s="358"/>
      <c r="AJ78" s="280"/>
      <c r="AK78" s="280"/>
      <c r="AL78" s="281"/>
      <c r="AM78" s="281"/>
      <c r="AN78" s="280"/>
      <c r="AO78" s="280"/>
      <c r="AP78" s="280"/>
      <c r="AQ78" s="280"/>
      <c r="AR78" s="280"/>
      <c r="AS78" s="280"/>
      <c r="AT78" s="280"/>
      <c r="AU78" s="280"/>
      <c r="AV78" s="280"/>
      <c r="AW78" s="280"/>
      <c r="AX78" s="302"/>
      <c r="AY78" s="350"/>
      <c r="BH78" s="275">
        <f t="shared" si="17"/>
        <v>0</v>
      </c>
      <c r="BI78" s="275" t="str">
        <f t="shared" si="18"/>
        <v>B0802</v>
      </c>
    </row>
    <row r="79" spans="1:61" s="275" customFormat="1" ht="21.75" customHeight="1">
      <c r="A79" s="281" t="s">
        <v>22</v>
      </c>
      <c r="B79" s="290" t="s">
        <v>353</v>
      </c>
      <c r="C79" s="290">
        <v>8</v>
      </c>
      <c r="D79" s="290" t="s">
        <v>201</v>
      </c>
      <c r="E79" s="290">
        <v>46.82</v>
      </c>
      <c r="F79" s="342" t="s">
        <v>206</v>
      </c>
      <c r="G79" s="290" t="s">
        <v>207</v>
      </c>
      <c r="H79" s="290" t="s">
        <v>241</v>
      </c>
      <c r="I79" s="281" t="s">
        <v>872</v>
      </c>
      <c r="J79" s="297"/>
      <c r="K79" s="491"/>
      <c r="L79" s="287">
        <f>VLOOKUP(B79,'[3]Price list B'!$C$4:$M$313,11,0)</f>
        <v>10098404.04040404</v>
      </c>
      <c r="M79" s="345">
        <v>11108244.444444444</v>
      </c>
      <c r="N79" s="286"/>
      <c r="O79" s="286"/>
      <c r="P79" s="286">
        <f t="shared" si="19"/>
        <v>1791064.444444444</v>
      </c>
      <c r="Q79" s="346">
        <f t="shared" si="20"/>
        <v>9317180</v>
      </c>
      <c r="R79" s="346">
        <f t="shared" si="16"/>
        <v>199000</v>
      </c>
      <c r="S79" s="299"/>
      <c r="T79" s="355"/>
      <c r="U79" s="299"/>
      <c r="V79" s="299"/>
      <c r="W79" s="299"/>
      <c r="X79" s="299"/>
      <c r="Y79" s="299"/>
      <c r="Z79" s="299"/>
      <c r="AA79" s="299"/>
      <c r="AB79" s="299"/>
      <c r="AC79" s="299"/>
      <c r="AD79" s="299"/>
      <c r="AE79" s="356"/>
      <c r="AF79" s="280"/>
      <c r="AG79" s="290"/>
      <c r="AH79" s="354"/>
      <c r="AI79" s="358"/>
      <c r="AJ79" s="280"/>
      <c r="AK79" s="280"/>
      <c r="AL79" s="281"/>
      <c r="AM79" s="281"/>
      <c r="AN79" s="280"/>
      <c r="AO79" s="280"/>
      <c r="AP79" s="280"/>
      <c r="AQ79" s="280"/>
      <c r="AR79" s="280"/>
      <c r="AS79" s="280"/>
      <c r="AT79" s="280"/>
      <c r="AU79" s="280"/>
      <c r="AV79" s="280"/>
      <c r="AW79" s="280"/>
      <c r="AX79" s="302"/>
      <c r="AY79" s="350"/>
      <c r="BH79" s="275">
        <f t="shared" si="17"/>
        <v>0</v>
      </c>
      <c r="BI79" s="275" t="str">
        <f t="shared" si="18"/>
        <v>B0803</v>
      </c>
    </row>
    <row r="80" spans="1:61" s="275" customFormat="1" ht="21.75" customHeight="1">
      <c r="A80" s="280" t="s">
        <v>22</v>
      </c>
      <c r="B80" s="290" t="s">
        <v>354</v>
      </c>
      <c r="C80" s="290">
        <v>8</v>
      </c>
      <c r="D80" s="290" t="s">
        <v>202</v>
      </c>
      <c r="E80" s="290">
        <v>46.7</v>
      </c>
      <c r="F80" s="342" t="s">
        <v>206</v>
      </c>
      <c r="G80" s="290" t="s">
        <v>207</v>
      </c>
      <c r="H80" s="310" t="s">
        <v>242</v>
      </c>
      <c r="I80" s="281" t="s">
        <v>872</v>
      </c>
      <c r="J80" s="297"/>
      <c r="K80" s="491"/>
      <c r="L80" s="287">
        <f>VLOOKUP(B80,'[3]Price list B'!$C$4:$M$313,11,0)</f>
        <v>10073434.343434343</v>
      </c>
      <c r="M80" s="345">
        <v>11080777.777777778</v>
      </c>
      <c r="N80" s="286"/>
      <c r="O80" s="286"/>
      <c r="P80" s="286">
        <f t="shared" si="19"/>
        <v>1787477.777777778</v>
      </c>
      <c r="Q80" s="346">
        <f t="shared" si="20"/>
        <v>9293300</v>
      </c>
      <c r="R80" s="346">
        <f t="shared" si="16"/>
        <v>199000</v>
      </c>
      <c r="S80" s="299"/>
      <c r="T80" s="355"/>
      <c r="U80" s="299"/>
      <c r="V80" s="299"/>
      <c r="W80" s="299"/>
      <c r="X80" s="299"/>
      <c r="Y80" s="299"/>
      <c r="Z80" s="383"/>
      <c r="AA80" s="299"/>
      <c r="AB80" s="299"/>
      <c r="AC80" s="299"/>
      <c r="AD80" s="299"/>
      <c r="AE80" s="356"/>
      <c r="AF80" s="280"/>
      <c r="AG80" s="290"/>
      <c r="AH80" s="290"/>
      <c r="AI80" s="280"/>
      <c r="AJ80" s="280"/>
      <c r="AK80" s="280"/>
      <c r="AL80" s="281"/>
      <c r="AM80" s="281"/>
      <c r="AN80" s="280"/>
      <c r="AO80" s="280"/>
      <c r="AP80" s="280"/>
      <c r="AQ80" s="280"/>
      <c r="AR80" s="280"/>
      <c r="AS80" s="280"/>
      <c r="AT80" s="280"/>
      <c r="AU80" s="280"/>
      <c r="AV80" s="280"/>
      <c r="AW80" s="280"/>
      <c r="AX80" s="302"/>
      <c r="AY80" s="350"/>
      <c r="BH80" s="275">
        <f t="shared" si="17"/>
        <v>0</v>
      </c>
      <c r="BI80" s="275" t="str">
        <f t="shared" si="18"/>
        <v>B0804</v>
      </c>
    </row>
    <row r="81" spans="1:61" s="275" customFormat="1" ht="21.75" customHeight="1">
      <c r="A81" s="281" t="s">
        <v>22</v>
      </c>
      <c r="B81" s="290" t="s">
        <v>355</v>
      </c>
      <c r="C81" s="290">
        <v>8</v>
      </c>
      <c r="D81" s="290" t="s">
        <v>587</v>
      </c>
      <c r="E81" s="290">
        <v>47.02</v>
      </c>
      <c r="F81" s="342" t="s">
        <v>206</v>
      </c>
      <c r="G81" s="290" t="s">
        <v>207</v>
      </c>
      <c r="H81" s="310" t="s">
        <v>243</v>
      </c>
      <c r="I81" s="281" t="s">
        <v>872</v>
      </c>
      <c r="J81" s="297"/>
      <c r="K81" s="491"/>
      <c r="L81" s="287">
        <f>VLOOKUP(B81,'[3]Price list B'!$C$4:$M$313,11,0)</f>
        <v>10140020.202020204</v>
      </c>
      <c r="M81" s="345">
        <v>11154022.222222224</v>
      </c>
      <c r="N81" s="286"/>
      <c r="O81" s="286"/>
      <c r="P81" s="286">
        <f t="shared" si="19"/>
        <v>1797042.2222222239</v>
      </c>
      <c r="Q81" s="346">
        <f t="shared" si="20"/>
        <v>9356980</v>
      </c>
      <c r="R81" s="346">
        <f t="shared" si="16"/>
        <v>199000</v>
      </c>
      <c r="S81" s="299"/>
      <c r="T81" s="355"/>
      <c r="U81" s="299"/>
      <c r="V81" s="299"/>
      <c r="W81" s="299"/>
      <c r="X81" s="299"/>
      <c r="Y81" s="299"/>
      <c r="Z81" s="299"/>
      <c r="AA81" s="299"/>
      <c r="AB81" s="299"/>
      <c r="AC81" s="299"/>
      <c r="AD81" s="299"/>
      <c r="AE81" s="356"/>
      <c r="AF81" s="280"/>
      <c r="AG81" s="290"/>
      <c r="AH81" s="302"/>
      <c r="AI81" s="280"/>
      <c r="AJ81" s="280"/>
      <c r="AK81" s="280"/>
      <c r="AL81" s="281"/>
      <c r="AM81" s="281"/>
      <c r="AN81" s="280"/>
      <c r="AO81" s="280"/>
      <c r="AP81" s="280"/>
      <c r="AQ81" s="280"/>
      <c r="AR81" s="280"/>
      <c r="AS81" s="280"/>
      <c r="AT81" s="280"/>
      <c r="AU81" s="280"/>
      <c r="AV81" s="280"/>
      <c r="AW81" s="302"/>
      <c r="AX81" s="302"/>
      <c r="AY81" s="350"/>
      <c r="BH81" s="275">
        <f t="shared" si="17"/>
        <v>0</v>
      </c>
      <c r="BI81" s="275" t="str">
        <f t="shared" si="18"/>
        <v>B0805</v>
      </c>
    </row>
    <row r="82" spans="1:61" s="275" customFormat="1" ht="21.75" customHeight="1">
      <c r="A82" s="280" t="s">
        <v>22</v>
      </c>
      <c r="B82" s="290" t="s">
        <v>356</v>
      </c>
      <c r="C82" s="290">
        <v>8</v>
      </c>
      <c r="D82" s="290" t="s">
        <v>588</v>
      </c>
      <c r="E82" s="290">
        <v>46.84</v>
      </c>
      <c r="F82" s="342" t="s">
        <v>206</v>
      </c>
      <c r="G82" s="290" t="s">
        <v>207</v>
      </c>
      <c r="H82" s="310" t="s">
        <v>244</v>
      </c>
      <c r="I82" s="281" t="s">
        <v>872</v>
      </c>
      <c r="J82" s="297"/>
      <c r="K82" s="491"/>
      <c r="L82" s="287">
        <f>VLOOKUP(B82,'[3]Price list B'!$C$4:$M$313,11,0)</f>
        <v>10102565.656565657</v>
      </c>
      <c r="M82" s="345">
        <v>11112822.222222222</v>
      </c>
      <c r="N82" s="286"/>
      <c r="O82" s="286"/>
      <c r="P82" s="286">
        <f t="shared" si="19"/>
        <v>1791662.222222222</v>
      </c>
      <c r="Q82" s="346">
        <f t="shared" si="20"/>
        <v>9321160</v>
      </c>
      <c r="R82" s="346">
        <f t="shared" si="16"/>
        <v>199000</v>
      </c>
      <c r="S82" s="299"/>
      <c r="T82" s="364"/>
      <c r="U82" s="299"/>
      <c r="V82" s="299"/>
      <c r="W82" s="299"/>
      <c r="X82" s="299"/>
      <c r="Y82" s="299"/>
      <c r="Z82" s="357"/>
      <c r="AA82" s="299"/>
      <c r="AB82" s="299"/>
      <c r="AC82" s="299"/>
      <c r="AD82" s="299"/>
      <c r="AE82" s="356"/>
      <c r="AF82" s="280"/>
      <c r="AG82" s="290"/>
      <c r="AH82" s="290"/>
      <c r="AI82" s="366"/>
      <c r="AJ82" s="280"/>
      <c r="AK82" s="280"/>
      <c r="AL82" s="281"/>
      <c r="AM82" s="281"/>
      <c r="AN82" s="280"/>
      <c r="AO82" s="280"/>
      <c r="AP82" s="280"/>
      <c r="AQ82" s="280"/>
      <c r="AR82" s="280"/>
      <c r="AS82" s="280"/>
      <c r="AT82" s="280"/>
      <c r="AU82" s="280"/>
      <c r="AV82" s="280"/>
      <c r="AW82" s="280"/>
      <c r="AX82" s="302"/>
      <c r="AY82" s="350"/>
      <c r="BH82" s="275">
        <f t="shared" si="17"/>
        <v>0</v>
      </c>
      <c r="BI82" s="275" t="str">
        <f t="shared" si="18"/>
        <v>B0806</v>
      </c>
    </row>
    <row r="83" spans="1:61" s="275" customFormat="1" ht="21.75" customHeight="1">
      <c r="A83" s="281" t="s">
        <v>22</v>
      </c>
      <c r="B83" s="290" t="s">
        <v>357</v>
      </c>
      <c r="C83" s="290">
        <v>8</v>
      </c>
      <c r="D83" s="290" t="s">
        <v>589</v>
      </c>
      <c r="E83" s="290">
        <v>84.63</v>
      </c>
      <c r="F83" s="342" t="s">
        <v>206</v>
      </c>
      <c r="G83" s="290" t="s">
        <v>224</v>
      </c>
      <c r="H83" s="310" t="s">
        <v>250</v>
      </c>
      <c r="I83" s="281" t="s">
        <v>764</v>
      </c>
      <c r="J83" s="297" t="s">
        <v>1018</v>
      </c>
      <c r="K83" s="491"/>
      <c r="L83" s="287">
        <v>20753765.010545008</v>
      </c>
      <c r="M83" s="360">
        <v>20753765.010545008</v>
      </c>
      <c r="N83" s="286"/>
      <c r="O83" s="286"/>
      <c r="P83" s="286">
        <f t="shared" si="19"/>
        <v>3912395.0105450079</v>
      </c>
      <c r="Q83" s="346">
        <f t="shared" si="20"/>
        <v>16841370</v>
      </c>
      <c r="R83" s="346">
        <f t="shared" si="16"/>
        <v>199000</v>
      </c>
      <c r="S83" s="299"/>
      <c r="T83" s="355"/>
      <c r="U83" s="299"/>
      <c r="V83" s="299"/>
      <c r="W83" s="299"/>
      <c r="X83" s="299"/>
      <c r="Y83" s="299"/>
      <c r="Z83" s="299"/>
      <c r="AA83" s="299"/>
      <c r="AB83" s="299"/>
      <c r="AC83" s="299"/>
      <c r="AD83" s="299"/>
      <c r="AE83" s="356"/>
      <c r="AF83" s="280"/>
      <c r="AG83" s="290"/>
      <c r="AH83" s="302"/>
      <c r="AI83" s="302"/>
      <c r="AJ83" s="280"/>
      <c r="AK83" s="280"/>
      <c r="AL83" s="281"/>
      <c r="AM83" s="281"/>
      <c r="AN83" s="280"/>
      <c r="AO83" s="280"/>
      <c r="AP83" s="280"/>
      <c r="AQ83" s="280"/>
      <c r="AR83" s="280"/>
      <c r="AS83" s="280"/>
      <c r="AT83" s="280"/>
      <c r="AU83" s="280"/>
      <c r="AV83" s="280"/>
      <c r="AW83" s="302"/>
      <c r="AX83" s="302"/>
      <c r="AY83" s="350"/>
      <c r="BH83" s="275">
        <f t="shared" si="17"/>
        <v>0</v>
      </c>
      <c r="BI83" s="275" t="str">
        <f t="shared" si="18"/>
        <v>B0807</v>
      </c>
    </row>
    <row r="84" spans="1:61" s="275" customFormat="1" ht="21.75" customHeight="1">
      <c r="A84" s="280" t="s">
        <v>22</v>
      </c>
      <c r="B84" s="290" t="s">
        <v>358</v>
      </c>
      <c r="C84" s="290">
        <v>8</v>
      </c>
      <c r="D84" s="290" t="s">
        <v>590</v>
      </c>
      <c r="E84" s="290">
        <v>84.63</v>
      </c>
      <c r="F84" s="342" t="s">
        <v>205</v>
      </c>
      <c r="G84" s="290" t="s">
        <v>224</v>
      </c>
      <c r="H84" s="310" t="s">
        <v>251</v>
      </c>
      <c r="I84" s="281" t="s">
        <v>3</v>
      </c>
      <c r="J84" s="297" t="s">
        <v>884</v>
      </c>
      <c r="K84" s="313">
        <v>43606</v>
      </c>
      <c r="L84" s="360">
        <v>19524531</v>
      </c>
      <c r="M84" s="360">
        <v>19524531</v>
      </c>
      <c r="N84" s="286">
        <v>300000</v>
      </c>
      <c r="O84" s="286">
        <v>961226.55</v>
      </c>
      <c r="P84" s="286">
        <v>1263304.45</v>
      </c>
      <c r="Q84" s="346">
        <f>M84-N84-O84-P84</f>
        <v>17000000</v>
      </c>
      <c r="R84" s="346">
        <f t="shared" si="16"/>
        <v>200874.39442278154</v>
      </c>
      <c r="S84" s="299">
        <v>50000</v>
      </c>
      <c r="T84" s="351">
        <v>43606</v>
      </c>
      <c r="U84" s="299"/>
      <c r="V84" s="299"/>
      <c r="W84" s="299">
        <v>50000</v>
      </c>
      <c r="X84" s="299"/>
      <c r="Y84" s="299">
        <v>300000</v>
      </c>
      <c r="Z84" s="368">
        <v>43615</v>
      </c>
      <c r="AA84" s="299"/>
      <c r="AB84" s="299"/>
      <c r="AC84" s="299">
        <v>300000</v>
      </c>
      <c r="AD84" s="299"/>
      <c r="AE84" s="382">
        <v>43588</v>
      </c>
      <c r="AF84" s="351">
        <v>43614</v>
      </c>
      <c r="AG84" s="477">
        <v>241974</v>
      </c>
      <c r="AH84" s="372" t="s">
        <v>885</v>
      </c>
      <c r="AI84" s="280"/>
      <c r="AJ84" s="280" t="s">
        <v>655</v>
      </c>
      <c r="AK84" s="280" t="s">
        <v>95</v>
      </c>
      <c r="AL84" s="281" t="s">
        <v>621</v>
      </c>
      <c r="AM84" s="281"/>
      <c r="AN84" s="280"/>
      <c r="AO84" s="280"/>
      <c r="AP84" s="280"/>
      <c r="AQ84" s="280"/>
      <c r="AR84" s="280"/>
      <c r="AS84" s="280"/>
      <c r="AT84" s="280"/>
      <c r="AU84" s="280"/>
      <c r="AV84" s="280"/>
      <c r="AW84" s="280"/>
      <c r="AX84" s="302"/>
      <c r="AY84" s="350"/>
      <c r="BH84" s="275">
        <f t="shared" si="17"/>
        <v>1</v>
      </c>
      <c r="BI84" s="275">
        <f t="shared" si="18"/>
        <v>0</v>
      </c>
    </row>
    <row r="85" spans="1:61" s="275" customFormat="1" ht="21.75" customHeight="1">
      <c r="A85" s="281" t="s">
        <v>22</v>
      </c>
      <c r="B85" s="290" t="s">
        <v>359</v>
      </c>
      <c r="C85" s="290">
        <v>8</v>
      </c>
      <c r="D85" s="290" t="s">
        <v>591</v>
      </c>
      <c r="E85" s="290">
        <v>46.04</v>
      </c>
      <c r="F85" s="342" t="s">
        <v>206</v>
      </c>
      <c r="G85" s="290" t="s">
        <v>207</v>
      </c>
      <c r="H85" s="310" t="s">
        <v>247</v>
      </c>
      <c r="I85" s="281" t="s">
        <v>3</v>
      </c>
      <c r="J85" s="354" t="s">
        <v>1016</v>
      </c>
      <c r="K85" s="313">
        <v>43766</v>
      </c>
      <c r="L85" s="287">
        <f>VLOOKUP(B85,'[3]Price list B'!$C$4:$M$313,11,0)</f>
        <v>9884080.8080808073</v>
      </c>
      <c r="M85" s="345">
        <v>10872488.888888888</v>
      </c>
      <c r="N85" s="286"/>
      <c r="O85" s="286"/>
      <c r="P85" s="286">
        <f>M85-Q85</f>
        <v>4012528.8888888881</v>
      </c>
      <c r="Q85" s="346">
        <v>6859960</v>
      </c>
      <c r="R85" s="346">
        <f t="shared" si="16"/>
        <v>149000</v>
      </c>
      <c r="S85" s="299"/>
      <c r="T85" s="355"/>
      <c r="U85" s="299"/>
      <c r="V85" s="299"/>
      <c r="W85" s="299"/>
      <c r="X85" s="299"/>
      <c r="Y85" s="299"/>
      <c r="Z85" s="299"/>
      <c r="AA85" s="299"/>
      <c r="AB85" s="299"/>
      <c r="AC85" s="299"/>
      <c r="AD85" s="299"/>
      <c r="AE85" s="356">
        <v>43812</v>
      </c>
      <c r="AF85" s="280"/>
      <c r="AG85" s="662">
        <v>43800</v>
      </c>
      <c r="AH85" s="290"/>
      <c r="AI85" s="280"/>
      <c r="AJ85" s="280"/>
      <c r="AK85" s="280"/>
      <c r="AL85" s="281" t="s">
        <v>709</v>
      </c>
      <c r="AM85" s="281" t="s">
        <v>618</v>
      </c>
      <c r="AN85" s="280"/>
      <c r="AO85" s="280"/>
      <c r="AP85" s="280"/>
      <c r="AQ85" s="280"/>
      <c r="AR85" s="280"/>
      <c r="AS85" s="280"/>
      <c r="AT85" s="280"/>
      <c r="AU85" s="280"/>
      <c r="AV85" s="280"/>
      <c r="AW85" s="280"/>
      <c r="AX85" s="302"/>
      <c r="AY85" s="350"/>
      <c r="BH85" s="275">
        <f t="shared" si="17"/>
        <v>1</v>
      </c>
      <c r="BI85" s="275">
        <f t="shared" si="18"/>
        <v>0</v>
      </c>
    </row>
    <row r="86" spans="1:61" s="275" customFormat="1" ht="21.75" customHeight="1">
      <c r="A86" s="280" t="s">
        <v>22</v>
      </c>
      <c r="B86" s="290" t="s">
        <v>360</v>
      </c>
      <c r="C86" s="290">
        <v>8</v>
      </c>
      <c r="D86" s="342" t="s">
        <v>592</v>
      </c>
      <c r="E86" s="342">
        <v>46.09</v>
      </c>
      <c r="F86" s="342" t="s">
        <v>206</v>
      </c>
      <c r="G86" s="342" t="s">
        <v>207</v>
      </c>
      <c r="H86" s="343" t="s">
        <v>248</v>
      </c>
      <c r="I86" s="281" t="s">
        <v>872</v>
      </c>
      <c r="J86" s="297"/>
      <c r="K86" s="313"/>
      <c r="L86" s="287">
        <f>VLOOKUP(B86,'[3]Price list B'!$C$4:$M$313,11,0)</f>
        <v>9894484.8484848496</v>
      </c>
      <c r="M86" s="345">
        <v>10883933.333333334</v>
      </c>
      <c r="N86" s="286"/>
      <c r="O86" s="286"/>
      <c r="P86" s="286">
        <f>M86-Q86</f>
        <v>1712023.333333334</v>
      </c>
      <c r="Q86" s="346">
        <f>199000*E86</f>
        <v>9171910</v>
      </c>
      <c r="R86" s="346">
        <f t="shared" si="16"/>
        <v>198999.99999999997</v>
      </c>
      <c r="S86" s="299"/>
      <c r="T86" s="355"/>
      <c r="U86" s="299"/>
      <c r="V86" s="299"/>
      <c r="W86" s="299"/>
      <c r="X86" s="299"/>
      <c r="Y86" s="299"/>
      <c r="Z86" s="299"/>
      <c r="AA86" s="299"/>
      <c r="AB86" s="299"/>
      <c r="AC86" s="299"/>
      <c r="AD86" s="299"/>
      <c r="AE86" s="356"/>
      <c r="AF86" s="280"/>
      <c r="AG86" s="290"/>
      <c r="AH86" s="302"/>
      <c r="AI86" s="302"/>
      <c r="AJ86" s="280"/>
      <c r="AK86" s="280"/>
      <c r="AL86" s="281"/>
      <c r="AM86" s="281"/>
      <c r="AN86" s="280"/>
      <c r="AO86" s="280"/>
      <c r="AP86" s="280"/>
      <c r="AQ86" s="280"/>
      <c r="AR86" s="280"/>
      <c r="AS86" s="280"/>
      <c r="AT86" s="280"/>
      <c r="AU86" s="280"/>
      <c r="AV86" s="280"/>
      <c r="AW86" s="280"/>
      <c r="AX86" s="302"/>
      <c r="AY86" s="350"/>
      <c r="BH86" s="275">
        <f t="shared" si="17"/>
        <v>0</v>
      </c>
      <c r="BI86" s="275" t="str">
        <f t="shared" si="18"/>
        <v>B0810</v>
      </c>
    </row>
    <row r="87" spans="1:61" s="275" customFormat="1" ht="21.75" customHeight="1">
      <c r="A87" s="281" t="s">
        <v>22</v>
      </c>
      <c r="B87" s="290" t="s">
        <v>361</v>
      </c>
      <c r="C87" s="290">
        <v>8</v>
      </c>
      <c r="D87" s="290" t="s">
        <v>593</v>
      </c>
      <c r="E87" s="290">
        <v>46.82</v>
      </c>
      <c r="F87" s="342" t="s">
        <v>206</v>
      </c>
      <c r="G87" s="290" t="s">
        <v>207</v>
      </c>
      <c r="H87" s="310" t="s">
        <v>249</v>
      </c>
      <c r="I87" s="281" t="s">
        <v>872</v>
      </c>
      <c r="J87" s="316"/>
      <c r="K87" s="313"/>
      <c r="L87" s="287">
        <f>VLOOKUP(B87,'[3]Price list B'!$C$4:$M$313,11,0)</f>
        <v>10046383.838383839</v>
      </c>
      <c r="M87" s="345">
        <v>11051022.222222222</v>
      </c>
      <c r="N87" s="286"/>
      <c r="O87" s="286"/>
      <c r="P87" s="286">
        <f>M87-Q87</f>
        <v>1733842.222222222</v>
      </c>
      <c r="Q87" s="346">
        <f>199000*E87</f>
        <v>9317180</v>
      </c>
      <c r="R87" s="346">
        <f t="shared" si="16"/>
        <v>199000</v>
      </c>
      <c r="S87" s="299"/>
      <c r="T87" s="355"/>
      <c r="U87" s="299"/>
      <c r="V87" s="299"/>
      <c r="W87" s="299"/>
      <c r="X87" s="299"/>
      <c r="Y87" s="299"/>
      <c r="Z87" s="299"/>
      <c r="AA87" s="299"/>
      <c r="AB87" s="299"/>
      <c r="AC87" s="299"/>
      <c r="AD87" s="299"/>
      <c r="AE87" s="356"/>
      <c r="AF87" s="280"/>
      <c r="AG87" s="290"/>
      <c r="AH87" s="302"/>
      <c r="AI87" s="302"/>
      <c r="AJ87" s="280"/>
      <c r="AK87" s="280"/>
      <c r="AL87" s="281"/>
      <c r="AM87" s="281"/>
      <c r="AN87" s="280"/>
      <c r="AO87" s="280"/>
      <c r="AP87" s="280"/>
      <c r="AQ87" s="280"/>
      <c r="AR87" s="280"/>
      <c r="AS87" s="280"/>
      <c r="AT87" s="280"/>
      <c r="AU87" s="280"/>
      <c r="AV87" s="280"/>
      <c r="AW87" s="280"/>
      <c r="AX87" s="302"/>
      <c r="AY87" s="350"/>
      <c r="BH87" s="275">
        <f t="shared" si="17"/>
        <v>0</v>
      </c>
      <c r="BI87" s="275" t="str">
        <f t="shared" si="18"/>
        <v>B0811</v>
      </c>
    </row>
    <row r="88" spans="1:61" s="275" customFormat="1" ht="21.75" customHeight="1">
      <c r="A88" s="280" t="s">
        <v>22</v>
      </c>
      <c r="B88" s="290" t="s">
        <v>362</v>
      </c>
      <c r="C88" s="290">
        <v>8</v>
      </c>
      <c r="D88" s="290" t="s">
        <v>594</v>
      </c>
      <c r="E88" s="290">
        <v>30.26</v>
      </c>
      <c r="F88" s="342" t="s">
        <v>206</v>
      </c>
      <c r="G88" s="290" t="s">
        <v>208</v>
      </c>
      <c r="H88" s="310" t="s">
        <v>238</v>
      </c>
      <c r="I88" s="281" t="s">
        <v>872</v>
      </c>
      <c r="J88" s="297"/>
      <c r="K88" s="313"/>
      <c r="L88" s="287">
        <f>VLOOKUP(B88,'[3]Price list B'!$C$4:$M$313,11,0)</f>
        <v>6600565.656565656</v>
      </c>
      <c r="M88" s="345">
        <v>7260622.222222222</v>
      </c>
      <c r="N88" s="286"/>
      <c r="O88" s="286"/>
      <c r="P88" s="286">
        <f>M88-Q88</f>
        <v>1238882.222222222</v>
      </c>
      <c r="Q88" s="346">
        <f>199000*E88</f>
        <v>6021740</v>
      </c>
      <c r="R88" s="346">
        <f t="shared" si="16"/>
        <v>199000</v>
      </c>
      <c r="S88" s="299"/>
      <c r="T88" s="355"/>
      <c r="U88" s="299"/>
      <c r="V88" s="299"/>
      <c r="W88" s="299"/>
      <c r="X88" s="299"/>
      <c r="Y88" s="299"/>
      <c r="Z88" s="299"/>
      <c r="AA88" s="299"/>
      <c r="AB88" s="299"/>
      <c r="AC88" s="299"/>
      <c r="AD88" s="299"/>
      <c r="AE88" s="356"/>
      <c r="AF88" s="280"/>
      <c r="AG88" s="290"/>
      <c r="AH88" s="354"/>
      <c r="AI88" s="280"/>
      <c r="AJ88" s="280"/>
      <c r="AK88" s="280"/>
      <c r="AL88" s="281"/>
      <c r="AM88" s="281"/>
      <c r="AN88" s="280"/>
      <c r="AO88" s="280"/>
      <c r="AP88" s="280"/>
      <c r="AQ88" s="280"/>
      <c r="AR88" s="280"/>
      <c r="AS88" s="280"/>
      <c r="AT88" s="280"/>
      <c r="AU88" s="280"/>
      <c r="AV88" s="280"/>
      <c r="AW88" s="280"/>
      <c r="AX88" s="302"/>
      <c r="AY88" s="350"/>
      <c r="BH88" s="275">
        <f t="shared" si="17"/>
        <v>0</v>
      </c>
      <c r="BI88" s="275" t="str">
        <f t="shared" si="18"/>
        <v>B0812</v>
      </c>
    </row>
    <row r="89" spans="1:61" s="315" customFormat="1" ht="21.75" customHeight="1">
      <c r="A89" s="342" t="s">
        <v>22</v>
      </c>
      <c r="B89" s="290" t="s">
        <v>363</v>
      </c>
      <c r="C89" s="290">
        <v>9</v>
      </c>
      <c r="D89" s="290" t="s">
        <v>199</v>
      </c>
      <c r="E89" s="290">
        <v>57.830000000000005</v>
      </c>
      <c r="F89" s="342" t="s">
        <v>205</v>
      </c>
      <c r="G89" s="290" t="s">
        <v>210</v>
      </c>
      <c r="H89" s="310" t="s">
        <v>239</v>
      </c>
      <c r="I89" s="342" t="s">
        <v>0</v>
      </c>
      <c r="J89" s="297"/>
      <c r="K89" s="491"/>
      <c r="L89" s="285">
        <v>13038669</v>
      </c>
      <c r="M89" s="285">
        <v>13038669</v>
      </c>
      <c r="N89" s="286"/>
      <c r="O89" s="286"/>
      <c r="P89" s="286">
        <v>1750969</v>
      </c>
      <c r="Q89" s="346">
        <f>M89-N89-O89-P89</f>
        <v>11287700</v>
      </c>
      <c r="R89" s="346">
        <f t="shared" si="16"/>
        <v>195187.61888293273</v>
      </c>
      <c r="S89" s="367"/>
      <c r="T89" s="496"/>
      <c r="U89" s="367"/>
      <c r="V89" s="367"/>
      <c r="W89" s="367"/>
      <c r="X89" s="367"/>
      <c r="Y89" s="367"/>
      <c r="Z89" s="517"/>
      <c r="AA89" s="367"/>
      <c r="AB89" s="367"/>
      <c r="AC89" s="367"/>
      <c r="AD89" s="367"/>
      <c r="AE89" s="402"/>
      <c r="AF89" s="290"/>
      <c r="AG89" s="290"/>
      <c r="AH89" s="354"/>
      <c r="AI89" s="354"/>
      <c r="AJ89" s="290"/>
      <c r="AK89" s="290"/>
      <c r="AL89" s="342"/>
      <c r="AM89" s="342"/>
      <c r="AN89" s="290"/>
      <c r="AO89" s="290"/>
      <c r="AP89" s="290"/>
      <c r="AQ89" s="290"/>
      <c r="AR89" s="290"/>
      <c r="AS89" s="290"/>
      <c r="AT89" s="290"/>
      <c r="AU89" s="290"/>
      <c r="AV89" s="290"/>
      <c r="AW89" s="302" t="s">
        <v>882</v>
      </c>
      <c r="AX89" s="302"/>
      <c r="AY89" s="495"/>
      <c r="BH89" s="275">
        <f t="shared" si="17"/>
        <v>0</v>
      </c>
      <c r="BI89" s="275" t="str">
        <f t="shared" si="18"/>
        <v>B0901</v>
      </c>
    </row>
    <row r="90" spans="1:61" s="275" customFormat="1" ht="21.75" customHeight="1">
      <c r="A90" s="280" t="s">
        <v>22</v>
      </c>
      <c r="B90" s="290" t="s">
        <v>364</v>
      </c>
      <c r="C90" s="290">
        <v>9</v>
      </c>
      <c r="D90" s="290" t="s">
        <v>200</v>
      </c>
      <c r="E90" s="290">
        <v>55.46</v>
      </c>
      <c r="F90" s="342" t="s">
        <v>206</v>
      </c>
      <c r="G90" s="290" t="s">
        <v>210</v>
      </c>
      <c r="H90" s="310" t="s">
        <v>240</v>
      </c>
      <c r="I90" s="281" t="s">
        <v>3</v>
      </c>
      <c r="J90" s="297" t="s">
        <v>1024</v>
      </c>
      <c r="K90" s="491">
        <v>43814</v>
      </c>
      <c r="L90" s="287">
        <v>13202214.761984484</v>
      </c>
      <c r="M90" s="360">
        <v>13202214.761984484</v>
      </c>
      <c r="N90" s="286"/>
      <c r="O90" s="286"/>
      <c r="P90" s="286">
        <f t="shared" ref="P90:P98" si="21">M90-Q90</f>
        <v>2165674.7619844843</v>
      </c>
      <c r="Q90" s="346">
        <f>199000*E90</f>
        <v>11036540</v>
      </c>
      <c r="R90" s="346">
        <f t="shared" si="16"/>
        <v>199000</v>
      </c>
      <c r="S90" s="299"/>
      <c r="T90" s="355"/>
      <c r="U90" s="299"/>
      <c r="V90" s="299"/>
      <c r="W90" s="299"/>
      <c r="X90" s="299"/>
      <c r="Y90" s="299"/>
      <c r="Z90" s="299"/>
      <c r="AA90" s="299"/>
      <c r="AB90" s="299"/>
      <c r="AC90" s="299"/>
      <c r="AD90" s="299"/>
      <c r="AE90" s="356"/>
      <c r="AF90" s="280"/>
      <c r="AG90" s="290"/>
      <c r="AH90" s="354"/>
      <c r="AI90" s="358"/>
      <c r="AJ90" s="280"/>
      <c r="AK90" s="280"/>
      <c r="AL90" s="281" t="s">
        <v>709</v>
      </c>
      <c r="AM90" s="281" t="s">
        <v>620</v>
      </c>
      <c r="AN90" s="280"/>
      <c r="AO90" s="280"/>
      <c r="AP90" s="280"/>
      <c r="AQ90" s="280"/>
      <c r="AR90" s="280"/>
      <c r="AS90" s="280"/>
      <c r="AT90" s="280"/>
      <c r="AU90" s="280"/>
      <c r="AV90" s="280"/>
      <c r="AW90" s="302"/>
      <c r="AX90" s="302"/>
      <c r="AY90" s="350"/>
      <c r="BH90" s="275">
        <f t="shared" si="17"/>
        <v>1</v>
      </c>
      <c r="BI90" s="275">
        <f t="shared" si="18"/>
        <v>0</v>
      </c>
    </row>
    <row r="91" spans="1:61" s="275" customFormat="1" ht="21.75" customHeight="1">
      <c r="A91" s="281" t="s">
        <v>22</v>
      </c>
      <c r="B91" s="290" t="s">
        <v>365</v>
      </c>
      <c r="C91" s="290">
        <v>9</v>
      </c>
      <c r="D91" s="290" t="s">
        <v>201</v>
      </c>
      <c r="E91" s="290">
        <v>46.82</v>
      </c>
      <c r="F91" s="342" t="s">
        <v>206</v>
      </c>
      <c r="G91" s="290" t="s">
        <v>207</v>
      </c>
      <c r="H91" s="310" t="s">
        <v>241</v>
      </c>
      <c r="I91" s="281" t="s">
        <v>872</v>
      </c>
      <c r="J91" s="297"/>
      <c r="K91" s="491"/>
      <c r="L91" s="287">
        <f>VLOOKUP(B91,'[3]Price list B'!$C$4:$M$313,11,0)</f>
        <v>10195827.474747473</v>
      </c>
      <c r="M91" s="345">
        <v>11215410.22222222</v>
      </c>
      <c r="N91" s="286"/>
      <c r="O91" s="286"/>
      <c r="P91" s="286">
        <f t="shared" si="21"/>
        <v>1898230.2222222202</v>
      </c>
      <c r="Q91" s="346">
        <f>199000*E91</f>
        <v>9317180</v>
      </c>
      <c r="R91" s="346">
        <f t="shared" si="16"/>
        <v>199000</v>
      </c>
      <c r="S91" s="299"/>
      <c r="T91" s="355"/>
      <c r="U91" s="299"/>
      <c r="V91" s="299"/>
      <c r="W91" s="299"/>
      <c r="X91" s="299"/>
      <c r="Y91" s="299"/>
      <c r="Z91" s="299"/>
      <c r="AA91" s="299"/>
      <c r="AB91" s="299"/>
      <c r="AC91" s="299"/>
      <c r="AD91" s="299"/>
      <c r="AE91" s="356"/>
      <c r="AF91" s="280"/>
      <c r="AG91" s="290"/>
      <c r="AH91" s="354"/>
      <c r="AI91" s="358"/>
      <c r="AJ91" s="280"/>
      <c r="AK91" s="280"/>
      <c r="AL91" s="281"/>
      <c r="AM91" s="281"/>
      <c r="AN91" s="280"/>
      <c r="AO91" s="280"/>
      <c r="AP91" s="280"/>
      <c r="AQ91" s="280"/>
      <c r="AR91" s="280"/>
      <c r="AS91" s="280"/>
      <c r="AT91" s="280"/>
      <c r="AU91" s="280"/>
      <c r="AV91" s="280"/>
      <c r="AW91" s="280"/>
      <c r="AX91" s="302"/>
      <c r="AY91" s="350"/>
      <c r="BH91" s="275">
        <f t="shared" si="17"/>
        <v>0</v>
      </c>
      <c r="BI91" s="275" t="str">
        <f t="shared" si="18"/>
        <v>B0903</v>
      </c>
    </row>
    <row r="92" spans="1:61" s="275" customFormat="1" ht="21.75" customHeight="1">
      <c r="A92" s="280" t="s">
        <v>22</v>
      </c>
      <c r="B92" s="290" t="s">
        <v>366</v>
      </c>
      <c r="C92" s="290">
        <v>9</v>
      </c>
      <c r="D92" s="290" t="s">
        <v>202</v>
      </c>
      <c r="E92" s="290">
        <v>46.7</v>
      </c>
      <c r="F92" s="342" t="s">
        <v>206</v>
      </c>
      <c r="G92" s="290" t="s">
        <v>207</v>
      </c>
      <c r="H92" s="290" t="s">
        <v>242</v>
      </c>
      <c r="I92" s="281" t="s">
        <v>872</v>
      </c>
      <c r="J92" s="297"/>
      <c r="K92" s="491"/>
      <c r="L92" s="287">
        <f>VLOOKUP(B92,'[3]Price list B'!$C$4:$M$313,11,0)</f>
        <v>10170608.080808081</v>
      </c>
      <c r="M92" s="345">
        <v>11187668.888888888</v>
      </c>
      <c r="N92" s="286"/>
      <c r="O92" s="286"/>
      <c r="P92" s="286">
        <f t="shared" si="21"/>
        <v>1894368.8888888881</v>
      </c>
      <c r="Q92" s="346">
        <f>199000*E92</f>
        <v>9293300</v>
      </c>
      <c r="R92" s="346">
        <f t="shared" si="16"/>
        <v>199000</v>
      </c>
      <c r="S92" s="299"/>
      <c r="T92" s="355"/>
      <c r="U92" s="299"/>
      <c r="V92" s="299"/>
      <c r="W92" s="299"/>
      <c r="X92" s="299"/>
      <c r="Y92" s="299"/>
      <c r="Z92" s="299"/>
      <c r="AA92" s="299"/>
      <c r="AB92" s="299"/>
      <c r="AC92" s="299"/>
      <c r="AD92" s="299"/>
      <c r="AE92" s="356"/>
      <c r="AF92" s="280"/>
      <c r="AG92" s="290"/>
      <c r="AH92" s="302"/>
      <c r="AI92" s="280"/>
      <c r="AJ92" s="280"/>
      <c r="AK92" s="280"/>
      <c r="AL92" s="281"/>
      <c r="AM92" s="281"/>
      <c r="AN92" s="280"/>
      <c r="AO92" s="280"/>
      <c r="AP92" s="280"/>
      <c r="AQ92" s="280"/>
      <c r="AR92" s="280"/>
      <c r="AS92" s="280"/>
      <c r="AT92" s="280"/>
      <c r="AU92" s="280"/>
      <c r="AV92" s="280"/>
      <c r="AW92" s="280"/>
      <c r="AX92" s="302"/>
      <c r="AY92" s="350"/>
      <c r="BH92" s="275">
        <f t="shared" si="17"/>
        <v>0</v>
      </c>
      <c r="BI92" s="275" t="str">
        <f t="shared" si="18"/>
        <v>B0904</v>
      </c>
    </row>
    <row r="93" spans="1:61" s="275" customFormat="1" ht="21.75" customHeight="1">
      <c r="A93" s="281" t="s">
        <v>22</v>
      </c>
      <c r="B93" s="290" t="s">
        <v>367</v>
      </c>
      <c r="C93" s="290">
        <v>9</v>
      </c>
      <c r="D93" s="290" t="s">
        <v>587</v>
      </c>
      <c r="E93" s="290">
        <v>47.02</v>
      </c>
      <c r="F93" s="342" t="s">
        <v>206</v>
      </c>
      <c r="G93" s="290" t="s">
        <v>207</v>
      </c>
      <c r="H93" s="290" t="s">
        <v>243</v>
      </c>
      <c r="I93" s="281" t="s">
        <v>872</v>
      </c>
      <c r="J93" s="297"/>
      <c r="K93" s="313"/>
      <c r="L93" s="287">
        <f>VLOOKUP(B93,'[3]Price list B'!$C$4:$M$313,11,0)</f>
        <v>10237859.797979796</v>
      </c>
      <c r="M93" s="345">
        <v>11261645.777777776</v>
      </c>
      <c r="N93" s="286"/>
      <c r="O93" s="286"/>
      <c r="P93" s="286">
        <f t="shared" si="21"/>
        <v>1904665.7777777761</v>
      </c>
      <c r="Q93" s="346">
        <f>199000*E93</f>
        <v>9356980</v>
      </c>
      <c r="R93" s="346">
        <f t="shared" si="16"/>
        <v>199000</v>
      </c>
      <c r="S93" s="299"/>
      <c r="T93" s="355"/>
      <c r="U93" s="299"/>
      <c r="V93" s="299"/>
      <c r="W93" s="299"/>
      <c r="X93" s="299"/>
      <c r="Y93" s="299"/>
      <c r="Z93" s="299"/>
      <c r="AA93" s="299"/>
      <c r="AB93" s="299"/>
      <c r="AC93" s="299"/>
      <c r="AD93" s="299"/>
      <c r="AE93" s="356"/>
      <c r="AF93" s="280"/>
      <c r="AG93" s="290"/>
      <c r="AH93" s="302"/>
      <c r="AI93" s="280"/>
      <c r="AJ93" s="280"/>
      <c r="AK93" s="280"/>
      <c r="AL93" s="281"/>
      <c r="AM93" s="281"/>
      <c r="AN93" s="280"/>
      <c r="AO93" s="280"/>
      <c r="AP93" s="280"/>
      <c r="AQ93" s="280"/>
      <c r="AR93" s="280"/>
      <c r="AS93" s="280"/>
      <c r="AT93" s="280"/>
      <c r="AU93" s="280"/>
      <c r="AV93" s="280"/>
      <c r="AW93" s="302"/>
      <c r="AX93" s="302"/>
      <c r="AY93" s="350"/>
      <c r="BH93" s="275">
        <f t="shared" si="17"/>
        <v>0</v>
      </c>
      <c r="BI93" s="275" t="str">
        <f t="shared" si="18"/>
        <v>B0905</v>
      </c>
    </row>
    <row r="94" spans="1:61" s="275" customFormat="1" ht="21.75" customHeight="1">
      <c r="A94" s="280" t="s">
        <v>22</v>
      </c>
      <c r="B94" s="290" t="s">
        <v>368</v>
      </c>
      <c r="C94" s="290">
        <v>9</v>
      </c>
      <c r="D94" s="290" t="s">
        <v>588</v>
      </c>
      <c r="E94" s="290">
        <v>46.84</v>
      </c>
      <c r="F94" s="342" t="s">
        <v>206</v>
      </c>
      <c r="G94" s="290" t="s">
        <v>207</v>
      </c>
      <c r="H94" s="310" t="s">
        <v>244</v>
      </c>
      <c r="I94" s="281" t="s">
        <v>872</v>
      </c>
      <c r="J94" s="297"/>
      <c r="K94" s="313"/>
      <c r="L94" s="287">
        <f>VLOOKUP(B94,'[3]Price list B'!$C$4:$M$313,11,0)</f>
        <v>10200030.707070708</v>
      </c>
      <c r="M94" s="345">
        <v>11220033.77777778</v>
      </c>
      <c r="N94" s="286"/>
      <c r="O94" s="286"/>
      <c r="P94" s="286">
        <f t="shared" si="21"/>
        <v>1898873.7777777798</v>
      </c>
      <c r="Q94" s="346">
        <f>199000*E94</f>
        <v>9321160</v>
      </c>
      <c r="R94" s="346">
        <f t="shared" si="16"/>
        <v>199000</v>
      </c>
      <c r="S94" s="299"/>
      <c r="T94" s="312"/>
      <c r="U94" s="299"/>
      <c r="V94" s="299"/>
      <c r="W94" s="299"/>
      <c r="X94" s="299"/>
      <c r="Y94" s="299"/>
      <c r="Z94" s="299"/>
      <c r="AA94" s="299"/>
      <c r="AB94" s="299"/>
      <c r="AC94" s="299"/>
      <c r="AD94" s="299"/>
      <c r="AE94" s="356"/>
      <c r="AF94" s="280"/>
      <c r="AG94" s="290"/>
      <c r="AH94" s="302"/>
      <c r="AI94" s="365"/>
      <c r="AJ94" s="280"/>
      <c r="AK94" s="280"/>
      <c r="AL94" s="281"/>
      <c r="AM94" s="281"/>
      <c r="AN94" s="280"/>
      <c r="AO94" s="280"/>
      <c r="AP94" s="280"/>
      <c r="AQ94" s="280"/>
      <c r="AR94" s="280"/>
      <c r="AS94" s="280"/>
      <c r="AT94" s="280"/>
      <c r="AU94" s="280"/>
      <c r="AV94" s="280"/>
      <c r="AW94" s="302"/>
      <c r="AX94" s="302"/>
      <c r="AY94" s="350"/>
      <c r="BH94" s="275">
        <f t="shared" si="17"/>
        <v>0</v>
      </c>
      <c r="BI94" s="275" t="str">
        <f t="shared" si="18"/>
        <v>B0906</v>
      </c>
    </row>
    <row r="95" spans="1:61" s="275" customFormat="1" ht="21.75" customHeight="1">
      <c r="A95" s="281" t="s">
        <v>22</v>
      </c>
      <c r="B95" s="290" t="s">
        <v>369</v>
      </c>
      <c r="C95" s="290">
        <v>9</v>
      </c>
      <c r="D95" s="290" t="s">
        <v>591</v>
      </c>
      <c r="E95" s="290">
        <v>46.04</v>
      </c>
      <c r="F95" s="342" t="s">
        <v>206</v>
      </c>
      <c r="G95" s="290" t="s">
        <v>207</v>
      </c>
      <c r="H95" s="310" t="s">
        <v>247</v>
      </c>
      <c r="I95" s="281" t="s">
        <v>678</v>
      </c>
      <c r="J95" s="354" t="s">
        <v>1016</v>
      </c>
      <c r="K95" s="313">
        <v>43766</v>
      </c>
      <c r="L95" s="287">
        <f>VLOOKUP(B95,'[3]Price list B'!$C$4:$M$313,11,0)</f>
        <v>9979881.212121211</v>
      </c>
      <c r="M95" s="345">
        <v>10977869.333333332</v>
      </c>
      <c r="N95" s="286"/>
      <c r="O95" s="286"/>
      <c r="P95" s="286">
        <f t="shared" si="21"/>
        <v>4117909.3333333321</v>
      </c>
      <c r="Q95" s="346">
        <v>6859960</v>
      </c>
      <c r="R95" s="346">
        <f t="shared" si="16"/>
        <v>149000</v>
      </c>
      <c r="S95" s="299"/>
      <c r="T95" s="355"/>
      <c r="U95" s="299"/>
      <c r="V95" s="299"/>
      <c r="W95" s="299"/>
      <c r="X95" s="299"/>
      <c r="Y95" s="299"/>
      <c r="Z95" s="299"/>
      <c r="AA95" s="299"/>
      <c r="AB95" s="299"/>
      <c r="AC95" s="299"/>
      <c r="AD95" s="299"/>
      <c r="AE95" s="356">
        <v>43812</v>
      </c>
      <c r="AF95" s="280"/>
      <c r="AG95" s="662">
        <v>43800</v>
      </c>
      <c r="AH95" s="302"/>
      <c r="AI95" s="302"/>
      <c r="AJ95" s="280"/>
      <c r="AK95" s="280"/>
      <c r="AL95" s="281" t="s">
        <v>709</v>
      </c>
      <c r="AM95" s="281" t="s">
        <v>618</v>
      </c>
      <c r="AN95" s="280"/>
      <c r="AO95" s="280"/>
      <c r="AP95" s="280"/>
      <c r="AQ95" s="280"/>
      <c r="AR95" s="280"/>
      <c r="AS95" s="280"/>
      <c r="AT95" s="280"/>
      <c r="AU95" s="280"/>
      <c r="AV95" s="280"/>
      <c r="AW95" s="280"/>
      <c r="AX95" s="302"/>
      <c r="AY95" s="350"/>
      <c r="BH95" s="275">
        <f t="shared" si="17"/>
        <v>1</v>
      </c>
      <c r="BI95" s="275">
        <f t="shared" si="18"/>
        <v>0</v>
      </c>
    </row>
    <row r="96" spans="1:61" s="275" customFormat="1" ht="21.75" customHeight="1">
      <c r="A96" s="280" t="s">
        <v>22</v>
      </c>
      <c r="B96" s="290" t="s">
        <v>370</v>
      </c>
      <c r="C96" s="290">
        <v>9</v>
      </c>
      <c r="D96" s="290" t="s">
        <v>592</v>
      </c>
      <c r="E96" s="290">
        <v>46.09</v>
      </c>
      <c r="F96" s="342" t="s">
        <v>206</v>
      </c>
      <c r="G96" s="290" t="s">
        <v>207</v>
      </c>
      <c r="H96" s="310" t="s">
        <v>248</v>
      </c>
      <c r="I96" s="281" t="s">
        <v>872</v>
      </c>
      <c r="J96" s="297"/>
      <c r="K96" s="313"/>
      <c r="L96" s="287">
        <f>VLOOKUP(B96,'[3]Price list B'!$C$4:$M$313,11,0)</f>
        <v>9990389.2929292917</v>
      </c>
      <c r="M96" s="345">
        <v>10989428.22222222</v>
      </c>
      <c r="N96" s="286"/>
      <c r="O96" s="286"/>
      <c r="P96" s="286">
        <f t="shared" si="21"/>
        <v>1817518.2222222202</v>
      </c>
      <c r="Q96" s="346">
        <f>199000*E96</f>
        <v>9171910</v>
      </c>
      <c r="R96" s="346">
        <f t="shared" si="16"/>
        <v>198999.99999999997</v>
      </c>
      <c r="S96" s="299"/>
      <c r="T96" s="355"/>
      <c r="U96" s="299"/>
      <c r="V96" s="299"/>
      <c r="W96" s="299"/>
      <c r="X96" s="299"/>
      <c r="Y96" s="299"/>
      <c r="Z96" s="299"/>
      <c r="AA96" s="299"/>
      <c r="AB96" s="299"/>
      <c r="AC96" s="299"/>
      <c r="AD96" s="299"/>
      <c r="AE96" s="356"/>
      <c r="AF96" s="280"/>
      <c r="AG96" s="290"/>
      <c r="AH96" s="354"/>
      <c r="AI96" s="280"/>
      <c r="AJ96" s="280"/>
      <c r="AK96" s="280"/>
      <c r="AL96" s="281"/>
      <c r="AM96" s="281"/>
      <c r="AN96" s="280"/>
      <c r="AO96" s="280"/>
      <c r="AP96" s="280"/>
      <c r="AQ96" s="280"/>
      <c r="AR96" s="280"/>
      <c r="AS96" s="280"/>
      <c r="AT96" s="280"/>
      <c r="AU96" s="280"/>
      <c r="AV96" s="280"/>
      <c r="AW96" s="302"/>
      <c r="AX96" s="302"/>
      <c r="AY96" s="350"/>
      <c r="BH96" s="275">
        <f t="shared" si="17"/>
        <v>0</v>
      </c>
      <c r="BI96" s="275" t="str">
        <f t="shared" si="18"/>
        <v>B0910</v>
      </c>
    </row>
    <row r="97" spans="1:61" s="275" customFormat="1" ht="21.75" customHeight="1">
      <c r="A97" s="281" t="s">
        <v>22</v>
      </c>
      <c r="B97" s="290" t="s">
        <v>371</v>
      </c>
      <c r="C97" s="290">
        <v>9</v>
      </c>
      <c r="D97" s="290" t="s">
        <v>593</v>
      </c>
      <c r="E97" s="290">
        <v>46.82</v>
      </c>
      <c r="F97" s="342" t="s">
        <v>206</v>
      </c>
      <c r="G97" s="290" t="s">
        <v>207</v>
      </c>
      <c r="H97" s="310" t="s">
        <v>249</v>
      </c>
      <c r="I97" s="281" t="s">
        <v>872</v>
      </c>
      <c r="J97" s="297"/>
      <c r="K97" s="313"/>
      <c r="L97" s="287">
        <f>VLOOKUP(B97,'[3]Price list B'!$C$4:$M$313,11,0)</f>
        <v>10143807.272727273</v>
      </c>
      <c r="M97" s="345">
        <v>11158188</v>
      </c>
      <c r="N97" s="286"/>
      <c r="O97" s="286"/>
      <c r="P97" s="286">
        <f t="shared" si="21"/>
        <v>1841008</v>
      </c>
      <c r="Q97" s="346">
        <f>199000*E97</f>
        <v>9317180</v>
      </c>
      <c r="R97" s="346">
        <f t="shared" si="16"/>
        <v>199000</v>
      </c>
      <c r="S97" s="299"/>
      <c r="T97" s="355"/>
      <c r="U97" s="299"/>
      <c r="V97" s="299"/>
      <c r="W97" s="299"/>
      <c r="X97" s="299"/>
      <c r="Y97" s="299"/>
      <c r="Z97" s="299"/>
      <c r="AA97" s="299"/>
      <c r="AB97" s="299"/>
      <c r="AC97" s="299"/>
      <c r="AD97" s="299"/>
      <c r="AE97" s="356"/>
      <c r="AF97" s="280"/>
      <c r="AG97" s="290"/>
      <c r="AH97" s="290"/>
      <c r="AI97" s="280"/>
      <c r="AJ97" s="280"/>
      <c r="AK97" s="280"/>
      <c r="AL97" s="281"/>
      <c r="AM97" s="281"/>
      <c r="AN97" s="280"/>
      <c r="AO97" s="280"/>
      <c r="AP97" s="280"/>
      <c r="AQ97" s="280"/>
      <c r="AR97" s="280"/>
      <c r="AS97" s="280"/>
      <c r="AT97" s="280"/>
      <c r="AU97" s="280"/>
      <c r="AV97" s="280"/>
      <c r="AW97" s="280"/>
      <c r="AX97" s="302"/>
      <c r="AY97" s="350"/>
      <c r="BH97" s="275">
        <f t="shared" si="17"/>
        <v>0</v>
      </c>
      <c r="BI97" s="275" t="str">
        <f t="shared" si="18"/>
        <v>B0911</v>
      </c>
    </row>
    <row r="98" spans="1:61" s="275" customFormat="1" ht="21.75" customHeight="1">
      <c r="A98" s="280" t="s">
        <v>22</v>
      </c>
      <c r="B98" s="290" t="s">
        <v>372</v>
      </c>
      <c r="C98" s="290">
        <v>9</v>
      </c>
      <c r="D98" s="342" t="s">
        <v>594</v>
      </c>
      <c r="E98" s="342">
        <v>30.26</v>
      </c>
      <c r="F98" s="342" t="s">
        <v>206</v>
      </c>
      <c r="G98" s="342" t="s">
        <v>208</v>
      </c>
      <c r="H98" s="343" t="s">
        <v>238</v>
      </c>
      <c r="I98" s="281" t="s">
        <v>3</v>
      </c>
      <c r="J98" s="297" t="s">
        <v>1017</v>
      </c>
      <c r="K98" s="313">
        <v>43778</v>
      </c>
      <c r="L98" s="287">
        <f>VLOOKUP(B98,'[3]Price list B'!$C$4:$M$313,11,0)</f>
        <v>6663530.9090909092</v>
      </c>
      <c r="M98" s="345">
        <v>7329884</v>
      </c>
      <c r="N98" s="286"/>
      <c r="O98" s="286"/>
      <c r="P98" s="286">
        <f t="shared" si="21"/>
        <v>1308144</v>
      </c>
      <c r="Q98" s="346">
        <f>199000*E98</f>
        <v>6021740</v>
      </c>
      <c r="R98" s="346">
        <f t="shared" si="16"/>
        <v>199000</v>
      </c>
      <c r="S98" s="299"/>
      <c r="T98" s="355"/>
      <c r="U98" s="299"/>
      <c r="V98" s="299"/>
      <c r="W98" s="299"/>
      <c r="X98" s="299"/>
      <c r="Y98" s="299"/>
      <c r="Z98" s="299"/>
      <c r="AA98" s="299"/>
      <c r="AB98" s="299"/>
      <c r="AC98" s="299"/>
      <c r="AD98" s="299"/>
      <c r="AE98" s="356"/>
      <c r="AF98" s="280"/>
      <c r="AG98" s="290"/>
      <c r="AH98" s="290"/>
      <c r="AI98" s="369"/>
      <c r="AJ98" s="280"/>
      <c r="AK98" s="280"/>
      <c r="AL98" s="281" t="s">
        <v>709</v>
      </c>
      <c r="AM98" s="281" t="s">
        <v>618</v>
      </c>
      <c r="AN98" s="280"/>
      <c r="AO98" s="280"/>
      <c r="AP98" s="280"/>
      <c r="AQ98" s="280"/>
      <c r="AR98" s="280"/>
      <c r="AS98" s="280"/>
      <c r="AT98" s="280"/>
      <c r="AU98" s="280"/>
      <c r="AV98" s="280"/>
      <c r="AW98" s="280"/>
      <c r="AX98" s="302"/>
      <c r="AY98" s="350"/>
      <c r="BH98" s="275">
        <f t="shared" si="17"/>
        <v>1</v>
      </c>
      <c r="BI98" s="275">
        <f t="shared" si="18"/>
        <v>0</v>
      </c>
    </row>
    <row r="99" spans="1:61" s="275" customFormat="1" ht="21.75" customHeight="1">
      <c r="A99" s="281" t="s">
        <v>22</v>
      </c>
      <c r="B99" s="290" t="s">
        <v>373</v>
      </c>
      <c r="C99" s="290">
        <v>10</v>
      </c>
      <c r="D99" s="290" t="s">
        <v>199</v>
      </c>
      <c r="E99" s="290">
        <v>57.830000000000005</v>
      </c>
      <c r="F99" s="342" t="s">
        <v>205</v>
      </c>
      <c r="G99" s="290" t="s">
        <v>210</v>
      </c>
      <c r="H99" s="310" t="s">
        <v>239</v>
      </c>
      <c r="I99" s="281" t="s">
        <v>3</v>
      </c>
      <c r="J99" s="456" t="s">
        <v>765</v>
      </c>
      <c r="K99" s="313">
        <v>43537</v>
      </c>
      <c r="L99" s="287">
        <v>11715354.747474749</v>
      </c>
      <c r="M99" s="286">
        <v>11715354.747474749</v>
      </c>
      <c r="N99" s="286">
        <v>300000</v>
      </c>
      <c r="O99" s="286">
        <v>570768</v>
      </c>
      <c r="P99" s="286">
        <v>150000</v>
      </c>
      <c r="Q99" s="346">
        <f>M99-N99-O99-P99</f>
        <v>10694586.747474749</v>
      </c>
      <c r="R99" s="346">
        <f t="shared" si="16"/>
        <v>184931.4671878739</v>
      </c>
      <c r="S99" s="299">
        <v>50000</v>
      </c>
      <c r="T99" s="449">
        <v>43537</v>
      </c>
      <c r="U99" s="299"/>
      <c r="V99" s="299"/>
      <c r="W99" s="299">
        <v>50000</v>
      </c>
      <c r="X99" s="299"/>
      <c r="Y99" s="299">
        <v>200000</v>
      </c>
      <c r="Z99" s="371">
        <v>43537</v>
      </c>
      <c r="AA99" s="299"/>
      <c r="AB99" s="299"/>
      <c r="AC99" s="299">
        <v>200000</v>
      </c>
      <c r="AD99" s="299"/>
      <c r="AE99" s="306">
        <v>43537</v>
      </c>
      <c r="AF99" s="280"/>
      <c r="AG99" s="300">
        <v>43525</v>
      </c>
      <c r="AH99" s="354" t="s">
        <v>718</v>
      </c>
      <c r="AI99" s="369"/>
      <c r="AJ99" s="280" t="s">
        <v>785</v>
      </c>
      <c r="AK99" s="280"/>
      <c r="AL99" s="281" t="s">
        <v>120</v>
      </c>
      <c r="AM99" s="280"/>
      <c r="AN99" s="280"/>
      <c r="AO99" s="280"/>
      <c r="AP99" s="280"/>
      <c r="AQ99" s="280"/>
      <c r="AR99" s="280"/>
      <c r="AS99" s="280"/>
      <c r="AT99" s="280"/>
      <c r="AU99" s="280"/>
      <c r="AV99" s="280"/>
      <c r="AW99" s="302"/>
      <c r="AX99" s="302"/>
      <c r="AY99" s="350"/>
      <c r="BH99" s="275">
        <f t="shared" si="17"/>
        <v>1</v>
      </c>
      <c r="BI99" s="275">
        <f t="shared" si="18"/>
        <v>0</v>
      </c>
    </row>
    <row r="100" spans="1:61" s="275" customFormat="1" ht="21.75" customHeight="1">
      <c r="A100" s="280" t="s">
        <v>22</v>
      </c>
      <c r="B100" s="290" t="s">
        <v>374</v>
      </c>
      <c r="C100" s="290">
        <v>10</v>
      </c>
      <c r="D100" s="290" t="s">
        <v>200</v>
      </c>
      <c r="E100" s="290">
        <v>55.46</v>
      </c>
      <c r="F100" s="342" t="s">
        <v>206</v>
      </c>
      <c r="G100" s="290" t="s">
        <v>210</v>
      </c>
      <c r="H100" s="310" t="s">
        <v>240</v>
      </c>
      <c r="I100" s="281" t="s">
        <v>872</v>
      </c>
      <c r="J100" s="297"/>
      <c r="K100" s="313"/>
      <c r="L100" s="287">
        <f>VLOOKUP(B100,'[3]Price list B'!$C$4:$M$313,11,0)</f>
        <v>11303812.525252527</v>
      </c>
      <c r="M100" s="345">
        <v>12434193.77777778</v>
      </c>
      <c r="N100" s="286"/>
      <c r="O100" s="286"/>
      <c r="P100" s="286">
        <f t="shared" ref="P100:P105" si="22">M100-Q100</f>
        <v>1397653.7777777798</v>
      </c>
      <c r="Q100" s="346">
        <f t="shared" ref="Q100:Q105" si="23">199000*E100</f>
        <v>11036540</v>
      </c>
      <c r="R100" s="346">
        <f t="shared" si="16"/>
        <v>199000</v>
      </c>
      <c r="S100" s="299"/>
      <c r="T100" s="355"/>
      <c r="U100" s="299"/>
      <c r="V100" s="299"/>
      <c r="W100" s="299"/>
      <c r="X100" s="299"/>
      <c r="Y100" s="299"/>
      <c r="Z100" s="299"/>
      <c r="AA100" s="299"/>
      <c r="AB100" s="299"/>
      <c r="AC100" s="299"/>
      <c r="AD100" s="299"/>
      <c r="AE100" s="356"/>
      <c r="AF100" s="280"/>
      <c r="AG100" s="290"/>
      <c r="AH100" s="290"/>
      <c r="AI100" s="384"/>
      <c r="AJ100" s="280"/>
      <c r="AK100" s="280"/>
      <c r="AL100" s="281"/>
      <c r="AM100" s="281"/>
      <c r="AN100" s="280"/>
      <c r="AO100" s="280"/>
      <c r="AP100" s="280"/>
      <c r="AQ100" s="280"/>
      <c r="AR100" s="280"/>
      <c r="AS100" s="280"/>
      <c r="AT100" s="280"/>
      <c r="AU100" s="280"/>
      <c r="AV100" s="280"/>
      <c r="AW100" s="302"/>
      <c r="AX100" s="302"/>
      <c r="AY100" s="350"/>
      <c r="BH100" s="275">
        <f t="shared" si="17"/>
        <v>0</v>
      </c>
      <c r="BI100" s="275" t="str">
        <f t="shared" si="18"/>
        <v>B1002</v>
      </c>
    </row>
    <row r="101" spans="1:61" s="275" customFormat="1" ht="21.75" customHeight="1">
      <c r="A101" s="281" t="s">
        <v>22</v>
      </c>
      <c r="B101" s="290" t="s">
        <v>375</v>
      </c>
      <c r="C101" s="290">
        <v>10</v>
      </c>
      <c r="D101" s="290" t="s">
        <v>201</v>
      </c>
      <c r="E101" s="290">
        <v>46.82</v>
      </c>
      <c r="F101" s="342" t="s">
        <v>206</v>
      </c>
      <c r="G101" s="290" t="s">
        <v>207</v>
      </c>
      <c r="H101" s="310" t="s">
        <v>241</v>
      </c>
      <c r="I101" s="281" t="s">
        <v>872</v>
      </c>
      <c r="J101" s="297"/>
      <c r="K101" s="313"/>
      <c r="L101" s="287">
        <f>VLOOKUP(B101,'[3]Price list B'!$C$4:$M$313,11,0)</f>
        <v>9513863.4343434349</v>
      </c>
      <c r="M101" s="345">
        <v>10465249.777777778</v>
      </c>
      <c r="N101" s="286"/>
      <c r="O101" s="286"/>
      <c r="P101" s="286">
        <f t="shared" si="22"/>
        <v>1148069.777777778</v>
      </c>
      <c r="Q101" s="346">
        <f t="shared" si="23"/>
        <v>9317180</v>
      </c>
      <c r="R101" s="346">
        <f t="shared" si="16"/>
        <v>199000</v>
      </c>
      <c r="S101" s="299"/>
      <c r="T101" s="355"/>
      <c r="U101" s="299"/>
      <c r="V101" s="299"/>
      <c r="W101" s="299"/>
      <c r="X101" s="299"/>
      <c r="Y101" s="299"/>
      <c r="Z101" s="299"/>
      <c r="AA101" s="299"/>
      <c r="AB101" s="299"/>
      <c r="AC101" s="299"/>
      <c r="AD101" s="299"/>
      <c r="AE101" s="356"/>
      <c r="AF101" s="280"/>
      <c r="AG101" s="290"/>
      <c r="AH101" s="354"/>
      <c r="AI101" s="369"/>
      <c r="AJ101" s="280"/>
      <c r="AK101" s="280"/>
      <c r="AL101" s="281"/>
      <c r="AM101" s="281"/>
      <c r="AN101" s="280"/>
      <c r="AO101" s="280"/>
      <c r="AP101" s="280"/>
      <c r="AQ101" s="280"/>
      <c r="AR101" s="280"/>
      <c r="AS101" s="280"/>
      <c r="AT101" s="280"/>
      <c r="AU101" s="280"/>
      <c r="AV101" s="280"/>
      <c r="AW101" s="280"/>
      <c r="AX101" s="302"/>
      <c r="AY101" s="350"/>
      <c r="BH101" s="275">
        <f t="shared" si="17"/>
        <v>0</v>
      </c>
      <c r="BI101" s="275" t="str">
        <f t="shared" si="18"/>
        <v>B1003</v>
      </c>
    </row>
    <row r="102" spans="1:61" s="275" customFormat="1" ht="21.75" customHeight="1">
      <c r="A102" s="280" t="s">
        <v>22</v>
      </c>
      <c r="B102" s="290" t="s">
        <v>376</v>
      </c>
      <c r="C102" s="290">
        <v>10</v>
      </c>
      <c r="D102" s="290" t="s">
        <v>202</v>
      </c>
      <c r="E102" s="290">
        <v>46.7</v>
      </c>
      <c r="F102" s="342" t="s">
        <v>206</v>
      </c>
      <c r="G102" s="290" t="s">
        <v>207</v>
      </c>
      <c r="H102" s="310" t="s">
        <v>242</v>
      </c>
      <c r="I102" s="281" t="s">
        <v>872</v>
      </c>
      <c r="J102" s="297"/>
      <c r="K102" s="313"/>
      <c r="L102" s="287">
        <f>VLOOKUP(B102,'[3]Price list B'!$C$4:$M$313,11,0)</f>
        <v>9490391.9191919193</v>
      </c>
      <c r="M102" s="345">
        <v>10439431.111111112</v>
      </c>
      <c r="N102" s="286"/>
      <c r="O102" s="286"/>
      <c r="P102" s="286">
        <f t="shared" si="22"/>
        <v>1146131.1111111119</v>
      </c>
      <c r="Q102" s="346">
        <f t="shared" si="23"/>
        <v>9293300</v>
      </c>
      <c r="R102" s="346">
        <f t="shared" si="16"/>
        <v>199000</v>
      </c>
      <c r="S102" s="299"/>
      <c r="T102" s="355"/>
      <c r="U102" s="299"/>
      <c r="V102" s="299"/>
      <c r="W102" s="299"/>
      <c r="X102" s="299"/>
      <c r="Y102" s="299"/>
      <c r="Z102" s="299"/>
      <c r="AA102" s="299"/>
      <c r="AB102" s="299"/>
      <c r="AC102" s="299"/>
      <c r="AD102" s="299"/>
      <c r="AE102" s="356"/>
      <c r="AF102" s="280"/>
      <c r="AG102" s="290"/>
      <c r="AH102" s="354"/>
      <c r="AI102" s="369"/>
      <c r="AJ102" s="280"/>
      <c r="AK102" s="280"/>
      <c r="AL102" s="281"/>
      <c r="AM102" s="281"/>
      <c r="AN102" s="280"/>
      <c r="AO102" s="280"/>
      <c r="AP102" s="280"/>
      <c r="AQ102" s="280"/>
      <c r="AR102" s="280"/>
      <c r="AS102" s="280"/>
      <c r="AT102" s="280"/>
      <c r="AU102" s="280"/>
      <c r="AV102" s="280"/>
      <c r="AW102" s="280"/>
      <c r="AX102" s="302"/>
      <c r="AY102" s="350"/>
      <c r="BH102" s="275">
        <f t="shared" si="17"/>
        <v>0</v>
      </c>
      <c r="BI102" s="275" t="str">
        <f t="shared" si="18"/>
        <v>B1004</v>
      </c>
    </row>
    <row r="103" spans="1:61" s="275" customFormat="1" ht="21.75" customHeight="1">
      <c r="A103" s="281" t="s">
        <v>22</v>
      </c>
      <c r="B103" s="290" t="s">
        <v>377</v>
      </c>
      <c r="C103" s="290">
        <v>10</v>
      </c>
      <c r="D103" s="290" t="s">
        <v>587</v>
      </c>
      <c r="E103" s="290">
        <v>47.02</v>
      </c>
      <c r="F103" s="342" t="s">
        <v>206</v>
      </c>
      <c r="G103" s="290" t="s">
        <v>207</v>
      </c>
      <c r="H103" s="290" t="s">
        <v>243</v>
      </c>
      <c r="I103" s="281" t="s">
        <v>872</v>
      </c>
      <c r="J103" s="297"/>
      <c r="K103" s="491"/>
      <c r="L103" s="287">
        <f>VLOOKUP(B103,'[3]Price list B'!$C$4:$M$313,11,0)</f>
        <v>9552982.6262626275</v>
      </c>
      <c r="M103" s="345">
        <v>10508280.88888889</v>
      </c>
      <c r="N103" s="286"/>
      <c r="O103" s="286"/>
      <c r="P103" s="286">
        <f t="shared" si="22"/>
        <v>1151300.8888888899</v>
      </c>
      <c r="Q103" s="346">
        <f t="shared" si="23"/>
        <v>9356980</v>
      </c>
      <c r="R103" s="346">
        <f t="shared" si="16"/>
        <v>199000</v>
      </c>
      <c r="S103" s="299"/>
      <c r="T103" s="364"/>
      <c r="U103" s="299"/>
      <c r="V103" s="299"/>
      <c r="W103" s="299"/>
      <c r="X103" s="299"/>
      <c r="Y103" s="299"/>
      <c r="Z103" s="299"/>
      <c r="AA103" s="299"/>
      <c r="AB103" s="299"/>
      <c r="AC103" s="299"/>
      <c r="AD103" s="299"/>
      <c r="AE103" s="356"/>
      <c r="AF103" s="280"/>
      <c r="AG103" s="290"/>
      <c r="AH103" s="302"/>
      <c r="AI103" s="280"/>
      <c r="AJ103" s="280"/>
      <c r="AK103" s="280"/>
      <c r="AL103" s="281"/>
      <c r="AM103" s="281"/>
      <c r="AN103" s="280"/>
      <c r="AO103" s="280"/>
      <c r="AP103" s="280"/>
      <c r="AQ103" s="280"/>
      <c r="AR103" s="280"/>
      <c r="AS103" s="280"/>
      <c r="AT103" s="280"/>
      <c r="AU103" s="280"/>
      <c r="AV103" s="280"/>
      <c r="AW103" s="280"/>
      <c r="AX103" s="302"/>
      <c r="AY103" s="350"/>
      <c r="BH103" s="275">
        <f t="shared" si="17"/>
        <v>0</v>
      </c>
      <c r="BI103" s="275" t="str">
        <f t="shared" si="18"/>
        <v>B1005</v>
      </c>
    </row>
    <row r="104" spans="1:61" s="275" customFormat="1" ht="21.75" customHeight="1">
      <c r="A104" s="280" t="s">
        <v>22</v>
      </c>
      <c r="B104" s="290" t="s">
        <v>378</v>
      </c>
      <c r="C104" s="290">
        <v>10</v>
      </c>
      <c r="D104" s="290" t="s">
        <v>588</v>
      </c>
      <c r="E104" s="290">
        <v>46.84</v>
      </c>
      <c r="F104" s="342" t="s">
        <v>206</v>
      </c>
      <c r="G104" s="290" t="s">
        <v>207</v>
      </c>
      <c r="H104" s="290" t="s">
        <v>244</v>
      </c>
      <c r="I104" s="281" t="s">
        <v>872</v>
      </c>
      <c r="J104" s="456"/>
      <c r="K104" s="313"/>
      <c r="L104" s="287">
        <v>9517775.3535353541</v>
      </c>
      <c r="M104" s="352">
        <v>9517775.3535353541</v>
      </c>
      <c r="N104" s="286"/>
      <c r="O104" s="286"/>
      <c r="P104" s="286">
        <f t="shared" si="22"/>
        <v>196615.35353535414</v>
      </c>
      <c r="Q104" s="346">
        <f t="shared" si="23"/>
        <v>9321160</v>
      </c>
      <c r="R104" s="346">
        <f t="shared" si="16"/>
        <v>199000</v>
      </c>
      <c r="S104" s="299"/>
      <c r="T104" s="364"/>
      <c r="U104" s="299"/>
      <c r="V104" s="299"/>
      <c r="W104" s="299"/>
      <c r="X104" s="299"/>
      <c r="Y104" s="299"/>
      <c r="Z104" s="299"/>
      <c r="AA104" s="299"/>
      <c r="AB104" s="299"/>
      <c r="AC104" s="299"/>
      <c r="AD104" s="299"/>
      <c r="AE104" s="356"/>
      <c r="AF104" s="280"/>
      <c r="AG104" s="290"/>
      <c r="AH104" s="290"/>
      <c r="AI104" s="363"/>
      <c r="AJ104" s="280" t="s">
        <v>754</v>
      </c>
      <c r="AK104" s="280"/>
      <c r="AL104" s="281"/>
      <c r="AM104" s="281"/>
      <c r="AN104" s="280"/>
      <c r="AO104" s="280"/>
      <c r="AP104" s="280"/>
      <c r="AQ104" s="280"/>
      <c r="AR104" s="280"/>
      <c r="AS104" s="280"/>
      <c r="AT104" s="280"/>
      <c r="AU104" s="280"/>
      <c r="AV104" s="280"/>
      <c r="AW104" s="280"/>
      <c r="AX104" s="302"/>
      <c r="AY104" s="350"/>
      <c r="BH104" s="275">
        <f t="shared" si="17"/>
        <v>0</v>
      </c>
      <c r="BI104" s="275" t="str">
        <f t="shared" si="18"/>
        <v>B1006</v>
      </c>
    </row>
    <row r="105" spans="1:61" s="275" customFormat="1" ht="21.75" customHeight="1">
      <c r="A105" s="281" t="s">
        <v>22</v>
      </c>
      <c r="B105" s="290" t="s">
        <v>379</v>
      </c>
      <c r="C105" s="290">
        <v>10</v>
      </c>
      <c r="D105" s="290">
        <v>7</v>
      </c>
      <c r="E105" s="290">
        <v>84.63</v>
      </c>
      <c r="F105" s="342" t="s">
        <v>206</v>
      </c>
      <c r="G105" s="290" t="s">
        <v>224</v>
      </c>
      <c r="H105" s="310" t="s">
        <v>250</v>
      </c>
      <c r="I105" s="281" t="s">
        <v>764</v>
      </c>
      <c r="J105" s="297" t="s">
        <v>1018</v>
      </c>
      <c r="K105" s="313"/>
      <c r="L105" s="287">
        <f>VLOOKUP(B105,'[3]Price list B'!$C$4:$M$313,11,0)</f>
        <v>18153791.111111108</v>
      </c>
      <c r="M105" s="360">
        <v>21170003.735353537</v>
      </c>
      <c r="N105" s="286"/>
      <c r="O105" s="286"/>
      <c r="P105" s="286">
        <f t="shared" si="22"/>
        <v>4328633.7353535369</v>
      </c>
      <c r="Q105" s="346">
        <f t="shared" si="23"/>
        <v>16841370</v>
      </c>
      <c r="R105" s="346">
        <f t="shared" si="16"/>
        <v>199000</v>
      </c>
      <c r="S105" s="299"/>
      <c r="T105" s="355"/>
      <c r="U105" s="299"/>
      <c r="V105" s="299"/>
      <c r="W105" s="299"/>
      <c r="X105" s="299"/>
      <c r="Y105" s="299"/>
      <c r="Z105" s="299"/>
      <c r="AA105" s="299"/>
      <c r="AB105" s="299"/>
      <c r="AC105" s="299"/>
      <c r="AD105" s="299"/>
      <c r="AE105" s="356"/>
      <c r="AF105" s="280"/>
      <c r="AG105" s="290"/>
      <c r="AH105" s="290"/>
      <c r="AI105" s="363"/>
      <c r="AJ105" s="280"/>
      <c r="AK105" s="280"/>
      <c r="AL105" s="281"/>
      <c r="AM105" s="281"/>
      <c r="AN105" s="280"/>
      <c r="AO105" s="280"/>
      <c r="AP105" s="280"/>
      <c r="AQ105" s="280"/>
      <c r="AR105" s="280"/>
      <c r="AS105" s="280"/>
      <c r="AT105" s="280"/>
      <c r="AU105" s="280"/>
      <c r="AV105" s="280"/>
      <c r="AW105" s="280"/>
      <c r="AX105" s="302"/>
      <c r="AY105" s="350"/>
      <c r="BH105" s="275">
        <f t="shared" si="17"/>
        <v>0</v>
      </c>
      <c r="BI105" s="275" t="str">
        <f t="shared" si="18"/>
        <v>B1007</v>
      </c>
    </row>
    <row r="106" spans="1:61" s="275" customFormat="1" ht="21.75" customHeight="1">
      <c r="A106" s="280" t="s">
        <v>22</v>
      </c>
      <c r="B106" s="290" t="s">
        <v>380</v>
      </c>
      <c r="C106" s="290">
        <v>10</v>
      </c>
      <c r="D106" s="290" t="s">
        <v>590</v>
      </c>
      <c r="E106" s="290">
        <v>84.63</v>
      </c>
      <c r="F106" s="342" t="s">
        <v>205</v>
      </c>
      <c r="G106" s="290" t="s">
        <v>224</v>
      </c>
      <c r="H106" s="310" t="s">
        <v>251</v>
      </c>
      <c r="I106" s="281" t="s">
        <v>3</v>
      </c>
      <c r="J106" s="457" t="s">
        <v>630</v>
      </c>
      <c r="K106" s="313">
        <v>43526</v>
      </c>
      <c r="L106" s="287">
        <v>18101770.90909091</v>
      </c>
      <c r="M106" s="286">
        <v>18101770.90909091</v>
      </c>
      <c r="N106" s="286">
        <v>300000</v>
      </c>
      <c r="O106" s="286">
        <v>890088</v>
      </c>
      <c r="P106" s="286"/>
      <c r="Q106" s="346">
        <f>M106-N106-O106-P106</f>
        <v>16911682.90909091</v>
      </c>
      <c r="R106" s="346">
        <f t="shared" si="16"/>
        <v>199830.82723727886</v>
      </c>
      <c r="S106" s="299">
        <v>100000</v>
      </c>
      <c r="T106" s="448">
        <v>43526</v>
      </c>
      <c r="U106" s="299"/>
      <c r="V106" s="299"/>
      <c r="W106" s="299">
        <v>100000</v>
      </c>
      <c r="X106" s="299"/>
      <c r="Y106" s="299">
        <v>200000</v>
      </c>
      <c r="Z106" s="385">
        <v>43541</v>
      </c>
      <c r="AA106" s="299"/>
      <c r="AB106" s="299"/>
      <c r="AC106" s="299"/>
      <c r="AD106" s="299"/>
      <c r="AE106" s="294">
        <v>43541</v>
      </c>
      <c r="AF106" s="280"/>
      <c r="AG106" s="300">
        <v>43525</v>
      </c>
      <c r="AH106" s="290" t="s">
        <v>631</v>
      </c>
      <c r="AI106" s="280"/>
      <c r="AJ106" s="280" t="s">
        <v>632</v>
      </c>
      <c r="AK106" s="280" t="s">
        <v>95</v>
      </c>
      <c r="AL106" s="281" t="s">
        <v>621</v>
      </c>
      <c r="AM106" s="280" t="s">
        <v>622</v>
      </c>
      <c r="AN106" s="280"/>
      <c r="AO106" s="280"/>
      <c r="AP106" s="280"/>
      <c r="AQ106" s="280"/>
      <c r="AR106" s="280"/>
      <c r="AS106" s="280"/>
      <c r="AT106" s="280"/>
      <c r="AU106" s="280"/>
      <c r="AV106" s="280"/>
      <c r="AW106" s="280"/>
      <c r="AX106" s="280"/>
      <c r="AY106" s="350"/>
      <c r="BH106" s="275">
        <f t="shared" si="17"/>
        <v>1</v>
      </c>
      <c r="BI106" s="275">
        <f t="shared" si="18"/>
        <v>0</v>
      </c>
    </row>
    <row r="107" spans="1:61" s="275" customFormat="1" ht="21.75" customHeight="1">
      <c r="A107" s="281" t="s">
        <v>22</v>
      </c>
      <c r="B107" s="290" t="s">
        <v>381</v>
      </c>
      <c r="C107" s="290">
        <v>10</v>
      </c>
      <c r="D107" s="290" t="s">
        <v>591</v>
      </c>
      <c r="E107" s="290">
        <v>46.04</v>
      </c>
      <c r="F107" s="342" t="s">
        <v>206</v>
      </c>
      <c r="G107" s="290" t="s">
        <v>207</v>
      </c>
      <c r="H107" s="310" t="s">
        <v>247</v>
      </c>
      <c r="I107" s="281" t="s">
        <v>872</v>
      </c>
      <c r="J107" s="456"/>
      <c r="K107" s="313"/>
      <c r="L107" s="287">
        <v>9309278.3838383835</v>
      </c>
      <c r="M107" s="352">
        <v>9309278.3838383835</v>
      </c>
      <c r="N107" s="286"/>
      <c r="O107" s="286"/>
      <c r="P107" s="286">
        <f>M107-Q107</f>
        <v>147318.38383838348</v>
      </c>
      <c r="Q107" s="346">
        <f>199000*E107</f>
        <v>9161960</v>
      </c>
      <c r="R107" s="346">
        <f t="shared" si="16"/>
        <v>199000</v>
      </c>
      <c r="S107" s="299"/>
      <c r="T107" s="355"/>
      <c r="U107" s="299"/>
      <c r="V107" s="299"/>
      <c r="W107" s="299"/>
      <c r="X107" s="299"/>
      <c r="Y107" s="299"/>
      <c r="Z107" s="299"/>
      <c r="AA107" s="299"/>
      <c r="AB107" s="299"/>
      <c r="AC107" s="299"/>
      <c r="AD107" s="299"/>
      <c r="AE107" s="356"/>
      <c r="AF107" s="280"/>
      <c r="AG107" s="290"/>
      <c r="AH107" s="354"/>
      <c r="AI107" s="363"/>
      <c r="AJ107" s="280" t="s">
        <v>754</v>
      </c>
      <c r="AK107" s="280"/>
      <c r="AL107" s="281"/>
      <c r="AM107" s="281"/>
      <c r="AN107" s="280"/>
      <c r="AO107" s="280"/>
      <c r="AP107" s="280"/>
      <c r="AQ107" s="280"/>
      <c r="AR107" s="280"/>
      <c r="AS107" s="280"/>
      <c r="AT107" s="280"/>
      <c r="AU107" s="280"/>
      <c r="AV107" s="280"/>
      <c r="AW107" s="280"/>
      <c r="AX107" s="280"/>
      <c r="AY107" s="350"/>
      <c r="BH107" s="275">
        <f t="shared" si="17"/>
        <v>0</v>
      </c>
      <c r="BI107" s="275" t="str">
        <f t="shared" si="18"/>
        <v>B1009</v>
      </c>
    </row>
    <row r="108" spans="1:61" s="275" customFormat="1" ht="21.75" customHeight="1">
      <c r="A108" s="280" t="s">
        <v>22</v>
      </c>
      <c r="B108" s="290" t="s">
        <v>382</v>
      </c>
      <c r="C108" s="290">
        <v>10</v>
      </c>
      <c r="D108" s="290" t="s">
        <v>592</v>
      </c>
      <c r="E108" s="290">
        <v>46.09</v>
      </c>
      <c r="F108" s="342" t="s">
        <v>206</v>
      </c>
      <c r="G108" s="290" t="s">
        <v>207</v>
      </c>
      <c r="H108" s="310" t="s">
        <v>248</v>
      </c>
      <c r="I108" s="281" t="s">
        <v>872</v>
      </c>
      <c r="J108" s="297"/>
      <c r="K108" s="313"/>
      <c r="L108" s="287">
        <f>VLOOKUP(B108,'[3]Price list B'!$C$4:$M$313,11,0)</f>
        <v>9319058.1818181816</v>
      </c>
      <c r="M108" s="345">
        <v>10250964</v>
      </c>
      <c r="N108" s="286"/>
      <c r="O108" s="286"/>
      <c r="P108" s="286">
        <f>M108-Q108</f>
        <v>1079054</v>
      </c>
      <c r="Q108" s="346">
        <f>199000*E108</f>
        <v>9171910</v>
      </c>
      <c r="R108" s="346">
        <f t="shared" si="16"/>
        <v>198999.99999999997</v>
      </c>
      <c r="S108" s="299"/>
      <c r="T108" s="355"/>
      <c r="U108" s="299"/>
      <c r="V108" s="299"/>
      <c r="W108" s="299"/>
      <c r="X108" s="299"/>
      <c r="Y108" s="299"/>
      <c r="Z108" s="299"/>
      <c r="AA108" s="299"/>
      <c r="AB108" s="299"/>
      <c r="AC108" s="299"/>
      <c r="AD108" s="299"/>
      <c r="AE108" s="356"/>
      <c r="AF108" s="280"/>
      <c r="AG108" s="290"/>
      <c r="AH108" s="290"/>
      <c r="AI108" s="363"/>
      <c r="AJ108" s="280"/>
      <c r="AK108" s="280"/>
      <c r="AL108" s="281"/>
      <c r="AM108" s="281"/>
      <c r="AN108" s="280"/>
      <c r="AO108" s="280"/>
      <c r="AP108" s="280"/>
      <c r="AQ108" s="280"/>
      <c r="AR108" s="280"/>
      <c r="AS108" s="280"/>
      <c r="AT108" s="280"/>
      <c r="AU108" s="280"/>
      <c r="AV108" s="280"/>
      <c r="AW108" s="280"/>
      <c r="AX108" s="280"/>
      <c r="AY108" s="350"/>
      <c r="BH108" s="275">
        <f t="shared" si="17"/>
        <v>0</v>
      </c>
      <c r="BI108" s="275" t="str">
        <f t="shared" si="18"/>
        <v>B1010</v>
      </c>
    </row>
    <row r="109" spans="1:61" s="275" customFormat="1" ht="21.75" customHeight="1">
      <c r="A109" s="281" t="s">
        <v>22</v>
      </c>
      <c r="B109" s="290" t="s">
        <v>383</v>
      </c>
      <c r="C109" s="290">
        <v>10</v>
      </c>
      <c r="D109" s="290" t="s">
        <v>593</v>
      </c>
      <c r="E109" s="290">
        <v>46.82</v>
      </c>
      <c r="F109" s="342" t="s">
        <v>206</v>
      </c>
      <c r="G109" s="290" t="s">
        <v>207</v>
      </c>
      <c r="H109" s="290" t="s">
        <v>249</v>
      </c>
      <c r="I109" s="281" t="s">
        <v>872</v>
      </c>
      <c r="J109" s="316"/>
      <c r="K109" s="313"/>
      <c r="L109" s="287">
        <f>VLOOKUP(B109,'[3]Price list B'!$C$4:$M$313,11,0)</f>
        <v>9461843.2323232312</v>
      </c>
      <c r="M109" s="345">
        <v>10408027.555555554</v>
      </c>
      <c r="N109" s="286"/>
      <c r="O109" s="286"/>
      <c r="P109" s="286">
        <f>M109-Q109</f>
        <v>1090847.5555555541</v>
      </c>
      <c r="Q109" s="346">
        <f>199000*E109</f>
        <v>9317180</v>
      </c>
      <c r="R109" s="346">
        <f t="shared" si="16"/>
        <v>199000</v>
      </c>
      <c r="S109" s="299"/>
      <c r="T109" s="355"/>
      <c r="U109" s="299"/>
      <c r="V109" s="299"/>
      <c r="W109" s="299"/>
      <c r="X109" s="299"/>
      <c r="Y109" s="299"/>
      <c r="Z109" s="299"/>
      <c r="AA109" s="299"/>
      <c r="AB109" s="299"/>
      <c r="AC109" s="299"/>
      <c r="AD109" s="299"/>
      <c r="AE109" s="356"/>
      <c r="AF109" s="280"/>
      <c r="AG109" s="290"/>
      <c r="AH109" s="290"/>
      <c r="AI109" s="363"/>
      <c r="AJ109" s="280"/>
      <c r="AK109" s="280"/>
      <c r="AL109" s="281"/>
      <c r="AM109" s="281"/>
      <c r="AN109" s="280"/>
      <c r="AO109" s="280"/>
      <c r="AP109" s="280"/>
      <c r="AQ109" s="280"/>
      <c r="AR109" s="280"/>
      <c r="AS109" s="280"/>
      <c r="AT109" s="280"/>
      <c r="AU109" s="280"/>
      <c r="AV109" s="280"/>
      <c r="AW109" s="280"/>
      <c r="AX109" s="280"/>
      <c r="AY109" s="350"/>
      <c r="BH109" s="275">
        <f t="shared" si="17"/>
        <v>0</v>
      </c>
      <c r="BI109" s="275" t="str">
        <f t="shared" si="18"/>
        <v>B1011</v>
      </c>
    </row>
    <row r="110" spans="1:61" s="275" customFormat="1" ht="21.75" customHeight="1">
      <c r="A110" s="280" t="s">
        <v>22</v>
      </c>
      <c r="B110" s="290" t="s">
        <v>384</v>
      </c>
      <c r="C110" s="290">
        <v>10</v>
      </c>
      <c r="D110" s="290" t="s">
        <v>594</v>
      </c>
      <c r="E110" s="290">
        <v>30.26</v>
      </c>
      <c r="F110" s="342" t="s">
        <v>206</v>
      </c>
      <c r="G110" s="290" t="s">
        <v>208</v>
      </c>
      <c r="H110" s="290" t="s">
        <v>238</v>
      </c>
      <c r="I110" s="281" t="s">
        <v>872</v>
      </c>
      <c r="J110" s="316"/>
      <c r="K110" s="313"/>
      <c r="L110" s="287">
        <f>VLOOKUP(B110,'[3]Price list B'!$C$4:$M$313,11,0)</f>
        <v>6222774.1414141422</v>
      </c>
      <c r="M110" s="345">
        <v>6845051.555555556</v>
      </c>
      <c r="N110" s="286"/>
      <c r="O110" s="286"/>
      <c r="P110" s="286">
        <f>M110-Q110</f>
        <v>823311.55555555597</v>
      </c>
      <c r="Q110" s="346">
        <f>199000*E110</f>
        <v>6021740</v>
      </c>
      <c r="R110" s="346">
        <f t="shared" si="16"/>
        <v>199000</v>
      </c>
      <c r="S110" s="299"/>
      <c r="T110" s="355"/>
      <c r="U110" s="299"/>
      <c r="V110" s="299"/>
      <c r="W110" s="299"/>
      <c r="X110" s="299"/>
      <c r="Y110" s="299"/>
      <c r="Z110" s="299"/>
      <c r="AA110" s="299"/>
      <c r="AB110" s="299"/>
      <c r="AC110" s="299"/>
      <c r="AD110" s="299"/>
      <c r="AE110" s="356"/>
      <c r="AF110" s="280"/>
      <c r="AG110" s="290"/>
      <c r="AH110" s="290"/>
      <c r="AI110" s="363"/>
      <c r="AJ110" s="280"/>
      <c r="AK110" s="280"/>
      <c r="AL110" s="281"/>
      <c r="AM110" s="281"/>
      <c r="AN110" s="280"/>
      <c r="AO110" s="280"/>
      <c r="AP110" s="280"/>
      <c r="AQ110" s="280"/>
      <c r="AR110" s="280"/>
      <c r="AS110" s="280"/>
      <c r="AT110" s="280"/>
      <c r="AU110" s="280"/>
      <c r="AV110" s="280"/>
      <c r="AW110" s="280"/>
      <c r="AX110" s="280"/>
      <c r="AY110" s="350"/>
      <c r="BH110" s="275">
        <f t="shared" si="17"/>
        <v>0</v>
      </c>
      <c r="BI110" s="275" t="str">
        <f t="shared" si="18"/>
        <v>B1012</v>
      </c>
    </row>
    <row r="111" spans="1:61" s="275" customFormat="1" ht="21.75" customHeight="1">
      <c r="A111" s="281" t="s">
        <v>22</v>
      </c>
      <c r="B111" s="290" t="s">
        <v>385</v>
      </c>
      <c r="C111" s="290">
        <v>11</v>
      </c>
      <c r="D111" s="290" t="s">
        <v>199</v>
      </c>
      <c r="E111" s="290">
        <v>57.830000000000005</v>
      </c>
      <c r="F111" s="342" t="s">
        <v>205</v>
      </c>
      <c r="G111" s="290" t="s">
        <v>210</v>
      </c>
      <c r="H111" s="310" t="s">
        <v>239</v>
      </c>
      <c r="I111" s="281" t="s">
        <v>3</v>
      </c>
      <c r="J111" s="456" t="s">
        <v>766</v>
      </c>
      <c r="K111" s="313">
        <v>43537</v>
      </c>
      <c r="L111" s="287">
        <v>11835687.878787879</v>
      </c>
      <c r="M111" s="360">
        <v>11835687.878787879</v>
      </c>
      <c r="N111" s="286">
        <v>300000</v>
      </c>
      <c r="O111" s="286">
        <f>(L111-N111)*5%</f>
        <v>576784.39393939392</v>
      </c>
      <c r="P111" s="286">
        <v>150000</v>
      </c>
      <c r="Q111" s="346">
        <f t="shared" ref="Q111:Q142" si="24">M111-N111-O111-P111</f>
        <v>10808903.484848484</v>
      </c>
      <c r="R111" s="346">
        <f t="shared" si="16"/>
        <v>186908.23940599142</v>
      </c>
      <c r="S111" s="299">
        <v>50000</v>
      </c>
      <c r="T111" s="449">
        <v>43537</v>
      </c>
      <c r="U111" s="299"/>
      <c r="V111" s="299"/>
      <c r="W111" s="299">
        <v>50000</v>
      </c>
      <c r="X111" s="299"/>
      <c r="Y111" s="299">
        <v>200000</v>
      </c>
      <c r="Z111" s="371">
        <v>43537</v>
      </c>
      <c r="AA111" s="299"/>
      <c r="AB111" s="299"/>
      <c r="AC111" s="299">
        <v>200000</v>
      </c>
      <c r="AD111" s="299"/>
      <c r="AE111" s="306">
        <v>43537</v>
      </c>
      <c r="AF111" s="280"/>
      <c r="AG111" s="300">
        <v>43525</v>
      </c>
      <c r="AH111" s="354" t="s">
        <v>720</v>
      </c>
      <c r="AI111" s="358"/>
      <c r="AJ111" s="280" t="s">
        <v>785</v>
      </c>
      <c r="AK111" s="280"/>
      <c r="AL111" s="280" t="s">
        <v>120</v>
      </c>
      <c r="AM111" s="280"/>
      <c r="AN111" s="280"/>
      <c r="AO111" s="280"/>
      <c r="AP111" s="280"/>
      <c r="AQ111" s="280"/>
      <c r="AR111" s="280"/>
      <c r="AS111" s="280"/>
      <c r="AT111" s="280"/>
      <c r="AU111" s="280"/>
      <c r="AV111" s="280"/>
      <c r="AW111" s="280"/>
      <c r="AX111" s="280"/>
      <c r="AY111" s="350"/>
      <c r="BH111" s="275">
        <f t="shared" si="17"/>
        <v>1</v>
      </c>
      <c r="BI111" s="275">
        <f t="shared" si="18"/>
        <v>0</v>
      </c>
    </row>
    <row r="112" spans="1:61" s="275" customFormat="1" ht="21.75" customHeight="1">
      <c r="A112" s="280" t="s">
        <v>22</v>
      </c>
      <c r="B112" s="505" t="s">
        <v>386</v>
      </c>
      <c r="C112" s="290">
        <v>11</v>
      </c>
      <c r="D112" s="290" t="s">
        <v>200</v>
      </c>
      <c r="E112" s="290">
        <v>55.46</v>
      </c>
      <c r="F112" s="342" t="s">
        <v>205</v>
      </c>
      <c r="G112" s="290" t="s">
        <v>210</v>
      </c>
      <c r="H112" s="310" t="s">
        <v>240</v>
      </c>
      <c r="I112" s="281" t="s">
        <v>0</v>
      </c>
      <c r="J112" s="458"/>
      <c r="K112" s="491"/>
      <c r="L112" s="287">
        <v>11419214.141414141</v>
      </c>
      <c r="M112" s="360">
        <v>11569214.1414141</v>
      </c>
      <c r="N112" s="286"/>
      <c r="O112" s="286"/>
      <c r="P112" s="286"/>
      <c r="Q112" s="346">
        <f t="shared" si="24"/>
        <v>11569214.1414141</v>
      </c>
      <c r="R112" s="346">
        <f t="shared" si="16"/>
        <v>208604.654551282</v>
      </c>
      <c r="S112" s="299">
        <v>50000</v>
      </c>
      <c r="T112" s="450">
        <v>43537</v>
      </c>
      <c r="U112" s="299"/>
      <c r="V112" s="299"/>
      <c r="W112" s="299">
        <v>50000</v>
      </c>
      <c r="X112" s="299"/>
      <c r="Y112" s="299"/>
      <c r="Z112" s="353"/>
      <c r="AA112" s="299"/>
      <c r="AB112" s="299"/>
      <c r="AC112" s="299"/>
      <c r="AD112" s="299"/>
      <c r="AE112" s="288"/>
      <c r="AF112" s="280"/>
      <c r="AG112" s="290"/>
      <c r="AH112" s="302" t="s">
        <v>724</v>
      </c>
      <c r="AI112" s="358"/>
      <c r="AJ112" s="280" t="s">
        <v>785</v>
      </c>
      <c r="AK112" s="280"/>
      <c r="AL112" s="280" t="s">
        <v>621</v>
      </c>
      <c r="AM112" s="280"/>
      <c r="AN112" s="280"/>
      <c r="AO112" s="280"/>
      <c r="AP112" s="280"/>
      <c r="AQ112" s="280"/>
      <c r="AR112" s="280"/>
      <c r="AS112" s="280"/>
      <c r="AT112" s="280"/>
      <c r="AU112" s="280"/>
      <c r="AV112" s="280"/>
      <c r="AW112" s="280"/>
      <c r="AX112" s="280"/>
      <c r="AY112" s="350"/>
      <c r="BH112" s="275">
        <f t="shared" si="17"/>
        <v>0</v>
      </c>
      <c r="BI112" s="275" t="str">
        <f t="shared" si="18"/>
        <v>B1102</v>
      </c>
    </row>
    <row r="113" spans="1:61" s="275" customFormat="1" ht="21.75" customHeight="1">
      <c r="A113" s="281" t="s">
        <v>22</v>
      </c>
      <c r="B113" s="505" t="s">
        <v>387</v>
      </c>
      <c r="C113" s="290">
        <v>11</v>
      </c>
      <c r="D113" s="290" t="s">
        <v>201</v>
      </c>
      <c r="E113" s="290">
        <v>46.82</v>
      </c>
      <c r="F113" s="342" t="s">
        <v>206</v>
      </c>
      <c r="G113" s="290" t="s">
        <v>207</v>
      </c>
      <c r="H113" s="310" t="s">
        <v>241</v>
      </c>
      <c r="I113" s="281" t="s">
        <v>872</v>
      </c>
      <c r="J113" s="297"/>
      <c r="K113" s="313"/>
      <c r="L113" s="287">
        <f>VLOOKUP(B113,'[3]Price list B'!$C$4:$M$313,11,0)</f>
        <v>9611286.8686868697</v>
      </c>
      <c r="M113" s="345">
        <v>10722415.555555556</v>
      </c>
      <c r="N113" s="286"/>
      <c r="O113" s="286"/>
      <c r="P113" s="286"/>
      <c r="Q113" s="346">
        <f t="shared" si="24"/>
        <v>10722415.555555556</v>
      </c>
      <c r="R113" s="346">
        <f t="shared" si="16"/>
        <v>229013.57444586835</v>
      </c>
      <c r="S113" s="299"/>
      <c r="T113" s="355"/>
      <c r="U113" s="299"/>
      <c r="V113" s="299"/>
      <c r="W113" s="299"/>
      <c r="X113" s="299"/>
      <c r="Y113" s="299"/>
      <c r="Z113" s="299"/>
      <c r="AA113" s="299"/>
      <c r="AB113" s="299"/>
      <c r="AC113" s="299"/>
      <c r="AD113" s="299"/>
      <c r="AE113" s="356"/>
      <c r="AF113" s="280"/>
      <c r="AG113" s="290"/>
      <c r="AH113" s="302"/>
      <c r="AI113" s="386"/>
      <c r="AJ113" s="280"/>
      <c r="AK113" s="280"/>
      <c r="AL113" s="281"/>
      <c r="AM113" s="281"/>
      <c r="AN113" s="280"/>
      <c r="AO113" s="280"/>
      <c r="AP113" s="280"/>
      <c r="AQ113" s="280"/>
      <c r="AR113" s="280"/>
      <c r="AS113" s="280"/>
      <c r="AT113" s="280"/>
      <c r="AU113" s="280"/>
      <c r="AV113" s="280"/>
      <c r="AW113" s="280"/>
      <c r="AX113" s="280"/>
      <c r="AY113" s="350"/>
      <c r="BH113" s="275">
        <f t="shared" si="17"/>
        <v>0</v>
      </c>
      <c r="BI113" s="275" t="str">
        <f t="shared" si="18"/>
        <v>B1103</v>
      </c>
    </row>
    <row r="114" spans="1:61" s="275" customFormat="1" ht="21.75" customHeight="1">
      <c r="A114" s="280" t="s">
        <v>22</v>
      </c>
      <c r="B114" s="505" t="s">
        <v>388</v>
      </c>
      <c r="C114" s="290">
        <v>11</v>
      </c>
      <c r="D114" s="290" t="s">
        <v>202</v>
      </c>
      <c r="E114" s="290">
        <v>46.7</v>
      </c>
      <c r="F114" s="342" t="s">
        <v>206</v>
      </c>
      <c r="G114" s="290" t="s">
        <v>207</v>
      </c>
      <c r="H114" s="310" t="s">
        <v>242</v>
      </c>
      <c r="I114" s="281" t="s">
        <v>0</v>
      </c>
      <c r="J114" s="456"/>
      <c r="K114" s="491"/>
      <c r="L114" s="287">
        <f>VLOOKUP(B114,'[3]Price list B'!$C$4:$M$313,11,0)</f>
        <v>9587565.6565656569</v>
      </c>
      <c r="M114" s="345">
        <v>10696322.222222222</v>
      </c>
      <c r="N114" s="286"/>
      <c r="O114" s="286"/>
      <c r="P114" s="286"/>
      <c r="Q114" s="346">
        <f t="shared" si="24"/>
        <v>10696322.222222222</v>
      </c>
      <c r="R114" s="346">
        <f t="shared" si="16"/>
        <v>229043.30240304544</v>
      </c>
      <c r="S114" s="299"/>
      <c r="T114" s="364"/>
      <c r="U114" s="299"/>
      <c r="V114" s="299"/>
      <c r="W114" s="299"/>
      <c r="X114" s="299"/>
      <c r="Y114" s="299"/>
      <c r="Z114" s="299"/>
      <c r="AA114" s="299"/>
      <c r="AB114" s="299"/>
      <c r="AC114" s="299"/>
      <c r="AD114" s="299"/>
      <c r="AE114" s="356"/>
      <c r="AF114" s="280"/>
      <c r="AG114" s="290"/>
      <c r="AH114" s="354"/>
      <c r="AI114" s="358"/>
      <c r="AJ114" s="358"/>
      <c r="AK114" s="280"/>
      <c r="AL114" s="281"/>
      <c r="AM114" s="281"/>
      <c r="AN114" s="280"/>
      <c r="AO114" s="280"/>
      <c r="AP114" s="280"/>
      <c r="AQ114" s="280"/>
      <c r="AR114" s="280"/>
      <c r="AS114" s="280"/>
      <c r="AT114" s="280"/>
      <c r="AU114" s="280"/>
      <c r="AV114" s="280"/>
      <c r="AW114" s="280"/>
      <c r="AX114" s="280"/>
      <c r="AY114" s="350"/>
      <c r="BH114" s="275">
        <f t="shared" si="17"/>
        <v>0</v>
      </c>
      <c r="BI114" s="275" t="str">
        <f t="shared" si="18"/>
        <v>B1104</v>
      </c>
    </row>
    <row r="115" spans="1:61" s="275" customFormat="1" ht="21.75" customHeight="1">
      <c r="A115" s="281" t="s">
        <v>22</v>
      </c>
      <c r="B115" s="505" t="s">
        <v>389</v>
      </c>
      <c r="C115" s="290">
        <v>11</v>
      </c>
      <c r="D115" s="290" t="s">
        <v>587</v>
      </c>
      <c r="E115" s="290">
        <v>47.02</v>
      </c>
      <c r="F115" s="342" t="s">
        <v>206</v>
      </c>
      <c r="G115" s="290" t="s">
        <v>207</v>
      </c>
      <c r="H115" s="310" t="s">
        <v>243</v>
      </c>
      <c r="I115" s="281" t="s">
        <v>872</v>
      </c>
      <c r="J115" s="456"/>
      <c r="K115" s="313"/>
      <c r="L115" s="287">
        <f>VLOOKUP(B115,'[3]Price list B'!$C$4:$M$313,11,0)</f>
        <v>9650822.222222222</v>
      </c>
      <c r="M115" s="345">
        <v>10765904.444444444</v>
      </c>
      <c r="N115" s="286"/>
      <c r="O115" s="286"/>
      <c r="P115" s="286"/>
      <c r="Q115" s="346">
        <f t="shared" si="24"/>
        <v>10765904.444444444</v>
      </c>
      <c r="R115" s="346">
        <f t="shared" si="16"/>
        <v>228964.36504560703</v>
      </c>
      <c r="S115" s="299"/>
      <c r="T115" s="355"/>
      <c r="U115" s="299"/>
      <c r="V115" s="299"/>
      <c r="W115" s="299"/>
      <c r="X115" s="299"/>
      <c r="Y115" s="299"/>
      <c r="Z115" s="299"/>
      <c r="AA115" s="299"/>
      <c r="AB115" s="299"/>
      <c r="AC115" s="299"/>
      <c r="AD115" s="299"/>
      <c r="AE115" s="356"/>
      <c r="AF115" s="280"/>
      <c r="AG115" s="290"/>
      <c r="AH115" s="354"/>
      <c r="AI115" s="363"/>
      <c r="AJ115" s="280"/>
      <c r="AK115" s="280"/>
      <c r="AL115" s="281"/>
      <c r="AM115" s="281"/>
      <c r="AN115" s="280"/>
      <c r="AO115" s="280"/>
      <c r="AP115" s="280"/>
      <c r="AQ115" s="280"/>
      <c r="AR115" s="280"/>
      <c r="AS115" s="280"/>
      <c r="AT115" s="280"/>
      <c r="AU115" s="280"/>
      <c r="AV115" s="280"/>
      <c r="AW115" s="280"/>
      <c r="AX115" s="280"/>
      <c r="AY115" s="350"/>
      <c r="BH115" s="275">
        <f t="shared" si="17"/>
        <v>0</v>
      </c>
      <c r="BI115" s="275" t="str">
        <f t="shared" si="18"/>
        <v>B1105</v>
      </c>
    </row>
    <row r="116" spans="1:61" s="275" customFormat="1" ht="20.25" customHeight="1">
      <c r="A116" s="280" t="s">
        <v>22</v>
      </c>
      <c r="B116" s="505" t="s">
        <v>390</v>
      </c>
      <c r="C116" s="290">
        <v>11</v>
      </c>
      <c r="D116" s="290" t="s">
        <v>588</v>
      </c>
      <c r="E116" s="290">
        <v>46.84</v>
      </c>
      <c r="F116" s="342" t="s">
        <v>206</v>
      </c>
      <c r="G116" s="290" t="s">
        <v>207</v>
      </c>
      <c r="H116" s="310" t="s">
        <v>244</v>
      </c>
      <c r="I116" s="281" t="s">
        <v>872</v>
      </c>
      <c r="J116" s="456"/>
      <c r="K116" s="313"/>
      <c r="L116" s="287">
        <f>VLOOKUP(B116,'[3]Price list B'!$C$4:$M$313,11,0)</f>
        <v>9615240.4040404037</v>
      </c>
      <c r="M116" s="345">
        <v>10726764.444444444</v>
      </c>
      <c r="N116" s="286"/>
      <c r="O116" s="286"/>
      <c r="P116" s="286"/>
      <c r="Q116" s="346">
        <f t="shared" si="24"/>
        <v>10726764.444444444</v>
      </c>
      <c r="R116" s="346">
        <f t="shared" si="16"/>
        <v>229008.63459531261</v>
      </c>
      <c r="S116" s="299"/>
      <c r="T116" s="355"/>
      <c r="U116" s="299"/>
      <c r="V116" s="299"/>
      <c r="W116" s="299"/>
      <c r="X116" s="299"/>
      <c r="Y116" s="299"/>
      <c r="Z116" s="299"/>
      <c r="AA116" s="299"/>
      <c r="AB116" s="299"/>
      <c r="AC116" s="299"/>
      <c r="AD116" s="299"/>
      <c r="AE116" s="356"/>
      <c r="AF116" s="280"/>
      <c r="AG116" s="290"/>
      <c r="AH116" s="302"/>
      <c r="AI116" s="384"/>
      <c r="AJ116" s="280"/>
      <c r="AK116" s="280"/>
      <c r="AL116" s="281"/>
      <c r="AM116" s="281"/>
      <c r="AN116" s="280"/>
      <c r="AO116" s="280"/>
      <c r="AP116" s="280"/>
      <c r="AQ116" s="280"/>
      <c r="AR116" s="280"/>
      <c r="AS116" s="280"/>
      <c r="AT116" s="280"/>
      <c r="AU116" s="280"/>
      <c r="AV116" s="280"/>
      <c r="AW116" s="280"/>
      <c r="AX116" s="280"/>
      <c r="AY116" s="350"/>
      <c r="BH116" s="275">
        <f t="shared" si="17"/>
        <v>0</v>
      </c>
      <c r="BI116" s="275" t="str">
        <f t="shared" si="18"/>
        <v>B1106</v>
      </c>
    </row>
    <row r="117" spans="1:61" s="275" customFormat="1" ht="21.75" customHeight="1">
      <c r="A117" s="281" t="s">
        <v>22</v>
      </c>
      <c r="B117" s="505" t="s">
        <v>391</v>
      </c>
      <c r="C117" s="290">
        <v>11</v>
      </c>
      <c r="D117" s="342" t="s">
        <v>591</v>
      </c>
      <c r="E117" s="342">
        <v>46.04</v>
      </c>
      <c r="F117" s="342" t="s">
        <v>206</v>
      </c>
      <c r="G117" s="342" t="s">
        <v>207</v>
      </c>
      <c r="H117" s="343" t="s">
        <v>247</v>
      </c>
      <c r="I117" s="281" t="s">
        <v>872</v>
      </c>
      <c r="J117" s="456"/>
      <c r="K117" s="313"/>
      <c r="L117" s="287">
        <f>VLOOKUP(B117,'[3]Price list B'!$C$4:$M$313,11,0)</f>
        <v>9405078.787878789</v>
      </c>
      <c r="M117" s="345">
        <v>10495586.666666668</v>
      </c>
      <c r="N117" s="286"/>
      <c r="O117" s="286"/>
      <c r="P117" s="286"/>
      <c r="Q117" s="346">
        <f t="shared" si="24"/>
        <v>10495586.666666668</v>
      </c>
      <c r="R117" s="346">
        <f t="shared" si="16"/>
        <v>227966.69562699104</v>
      </c>
      <c r="S117" s="299"/>
      <c r="T117" s="355"/>
      <c r="U117" s="299"/>
      <c r="V117" s="299"/>
      <c r="W117" s="299"/>
      <c r="X117" s="299"/>
      <c r="Y117" s="299"/>
      <c r="Z117" s="299"/>
      <c r="AA117" s="299"/>
      <c r="AB117" s="299"/>
      <c r="AC117" s="299"/>
      <c r="AD117" s="299"/>
      <c r="AE117" s="356"/>
      <c r="AF117" s="280"/>
      <c r="AG117" s="290"/>
      <c r="AH117" s="302"/>
      <c r="AI117" s="280"/>
      <c r="AJ117" s="280"/>
      <c r="AK117" s="280"/>
      <c r="AL117" s="281"/>
      <c r="AM117" s="281"/>
      <c r="AN117" s="280"/>
      <c r="AO117" s="280"/>
      <c r="AP117" s="280"/>
      <c r="AQ117" s="280"/>
      <c r="AR117" s="280"/>
      <c r="AS117" s="280"/>
      <c r="AT117" s="280"/>
      <c r="AU117" s="280"/>
      <c r="AV117" s="280"/>
      <c r="AW117" s="280"/>
      <c r="AX117" s="280"/>
      <c r="AY117" s="350"/>
      <c r="BH117" s="275">
        <f t="shared" si="17"/>
        <v>0</v>
      </c>
      <c r="BI117" s="275" t="str">
        <f t="shared" si="18"/>
        <v>B1109</v>
      </c>
    </row>
    <row r="118" spans="1:61" s="275" customFormat="1" ht="21.75" customHeight="1">
      <c r="A118" s="280" t="s">
        <v>22</v>
      </c>
      <c r="B118" s="505" t="s">
        <v>392</v>
      </c>
      <c r="C118" s="290">
        <v>11</v>
      </c>
      <c r="D118" s="290" t="s">
        <v>592</v>
      </c>
      <c r="E118" s="290">
        <v>46.09</v>
      </c>
      <c r="F118" s="342" t="s">
        <v>206</v>
      </c>
      <c r="G118" s="290" t="s">
        <v>207</v>
      </c>
      <c r="H118" s="310" t="s">
        <v>248</v>
      </c>
      <c r="I118" s="281" t="s">
        <v>872</v>
      </c>
      <c r="J118" s="456"/>
      <c r="K118" s="313"/>
      <c r="L118" s="287">
        <f>VLOOKUP(B118,'[3]Price list B'!$C$4:$M$313,11,0)</f>
        <v>9414962.6262626275</v>
      </c>
      <c r="M118" s="345">
        <v>10506458.88888889</v>
      </c>
      <c r="N118" s="286"/>
      <c r="O118" s="286"/>
      <c r="P118" s="286"/>
      <c r="Q118" s="346">
        <f t="shared" si="24"/>
        <v>10506458.88888889</v>
      </c>
      <c r="R118" s="346">
        <f t="shared" si="16"/>
        <v>227955.28073093705</v>
      </c>
      <c r="S118" s="299"/>
      <c r="T118" s="355"/>
      <c r="U118" s="299"/>
      <c r="V118" s="299"/>
      <c r="W118" s="299"/>
      <c r="X118" s="299"/>
      <c r="Y118" s="299"/>
      <c r="Z118" s="299"/>
      <c r="AA118" s="299"/>
      <c r="AB118" s="299"/>
      <c r="AC118" s="299"/>
      <c r="AD118" s="299"/>
      <c r="AE118" s="356"/>
      <c r="AF118" s="280"/>
      <c r="AG118" s="290"/>
      <c r="AH118" s="302"/>
      <c r="AI118" s="302"/>
      <c r="AJ118" s="280"/>
      <c r="AK118" s="280"/>
      <c r="AL118" s="281"/>
      <c r="AM118" s="281"/>
      <c r="AN118" s="280"/>
      <c r="AO118" s="280"/>
      <c r="AP118" s="280"/>
      <c r="AQ118" s="280"/>
      <c r="AR118" s="280"/>
      <c r="AS118" s="280"/>
      <c r="AT118" s="280"/>
      <c r="AU118" s="280"/>
      <c r="AV118" s="280"/>
      <c r="AW118" s="280"/>
      <c r="AX118" s="280"/>
      <c r="AY118" s="350"/>
      <c r="BH118" s="275">
        <f t="shared" si="17"/>
        <v>0</v>
      </c>
      <c r="BI118" s="275" t="str">
        <f t="shared" si="18"/>
        <v>B1110</v>
      </c>
    </row>
    <row r="119" spans="1:61" s="275" customFormat="1" ht="21.75" customHeight="1">
      <c r="A119" s="281" t="s">
        <v>22</v>
      </c>
      <c r="B119" s="505" t="s">
        <v>393</v>
      </c>
      <c r="C119" s="290">
        <v>11</v>
      </c>
      <c r="D119" s="290" t="s">
        <v>593</v>
      </c>
      <c r="E119" s="290">
        <v>46.82</v>
      </c>
      <c r="F119" s="342" t="s">
        <v>206</v>
      </c>
      <c r="G119" s="290" t="s">
        <v>207</v>
      </c>
      <c r="H119" s="310" t="s">
        <v>249</v>
      </c>
      <c r="I119" s="281" t="s">
        <v>872</v>
      </c>
      <c r="J119" s="456"/>
      <c r="K119" s="491"/>
      <c r="L119" s="287">
        <f>VLOOKUP(B119,'[3]Price list B'!$C$4:$M$313,11,0)</f>
        <v>9559266.666666666</v>
      </c>
      <c r="M119" s="345">
        <v>10665193.333333332</v>
      </c>
      <c r="N119" s="286"/>
      <c r="O119" s="286"/>
      <c r="P119" s="286"/>
      <c r="Q119" s="346">
        <f t="shared" si="24"/>
        <v>10665193.333333332</v>
      </c>
      <c r="R119" s="346">
        <f t="shared" si="16"/>
        <v>227791.39968674353</v>
      </c>
      <c r="S119" s="299"/>
      <c r="T119" s="355"/>
      <c r="U119" s="299"/>
      <c r="V119" s="299"/>
      <c r="W119" s="299"/>
      <c r="X119" s="299"/>
      <c r="Y119" s="299"/>
      <c r="Z119" s="299"/>
      <c r="AA119" s="299"/>
      <c r="AB119" s="299"/>
      <c r="AC119" s="299"/>
      <c r="AD119" s="299"/>
      <c r="AE119" s="356"/>
      <c r="AF119" s="280"/>
      <c r="AG119" s="290"/>
      <c r="AH119" s="302"/>
      <c r="AI119" s="302"/>
      <c r="AJ119" s="280"/>
      <c r="AK119" s="280"/>
      <c r="AL119" s="281"/>
      <c r="AM119" s="281"/>
      <c r="AN119" s="280"/>
      <c r="AO119" s="280"/>
      <c r="AP119" s="280"/>
      <c r="AQ119" s="280"/>
      <c r="AR119" s="280"/>
      <c r="AS119" s="280"/>
      <c r="AT119" s="280"/>
      <c r="AU119" s="280"/>
      <c r="AV119" s="280"/>
      <c r="AW119" s="280"/>
      <c r="AX119" s="280"/>
      <c r="AY119" s="350"/>
      <c r="BH119" s="275">
        <f t="shared" si="17"/>
        <v>0</v>
      </c>
      <c r="BI119" s="275" t="str">
        <f t="shared" si="18"/>
        <v>B1111</v>
      </c>
    </row>
    <row r="120" spans="1:61" s="275" customFormat="1" ht="21.75" customHeight="1">
      <c r="A120" s="280" t="s">
        <v>22</v>
      </c>
      <c r="B120" s="505" t="s">
        <v>394</v>
      </c>
      <c r="C120" s="290">
        <v>11</v>
      </c>
      <c r="D120" s="290" t="s">
        <v>594</v>
      </c>
      <c r="E120" s="290">
        <v>30.26</v>
      </c>
      <c r="F120" s="342" t="s">
        <v>206</v>
      </c>
      <c r="G120" s="290" t="s">
        <v>208</v>
      </c>
      <c r="H120" s="310" t="s">
        <v>238</v>
      </c>
      <c r="I120" s="281" t="s">
        <v>872</v>
      </c>
      <c r="J120" s="456"/>
      <c r="K120" s="491"/>
      <c r="L120" s="287">
        <f>VLOOKUP(B120,'[3]Price list B'!$C$4:$M$313,11,0)</f>
        <v>6285739.3939393945</v>
      </c>
      <c r="M120" s="345">
        <v>7064313.333333334</v>
      </c>
      <c r="N120" s="286"/>
      <c r="O120" s="286"/>
      <c r="P120" s="286"/>
      <c r="Q120" s="346">
        <f t="shared" si="24"/>
        <v>7064313.333333334</v>
      </c>
      <c r="R120" s="346">
        <f t="shared" si="16"/>
        <v>233453.84445913197</v>
      </c>
      <c r="S120" s="299"/>
      <c r="T120" s="355"/>
      <c r="U120" s="299"/>
      <c r="V120" s="299"/>
      <c r="W120" s="299"/>
      <c r="X120" s="299"/>
      <c r="Y120" s="299"/>
      <c r="Z120" s="299"/>
      <c r="AA120" s="299"/>
      <c r="AB120" s="299"/>
      <c r="AC120" s="299"/>
      <c r="AD120" s="299"/>
      <c r="AE120" s="356"/>
      <c r="AF120" s="280"/>
      <c r="AG120" s="290"/>
      <c r="AH120" s="302"/>
      <c r="AI120" s="302"/>
      <c r="AJ120" s="280"/>
      <c r="AK120" s="280"/>
      <c r="AL120" s="281"/>
      <c r="AM120" s="281"/>
      <c r="AN120" s="280"/>
      <c r="AO120" s="280"/>
      <c r="AP120" s="280"/>
      <c r="AQ120" s="280"/>
      <c r="AR120" s="280"/>
      <c r="AS120" s="280"/>
      <c r="AT120" s="280"/>
      <c r="AU120" s="280"/>
      <c r="AV120" s="280"/>
      <c r="AW120" s="280"/>
      <c r="AX120" s="280"/>
      <c r="AY120" s="350"/>
      <c r="BH120" s="275">
        <f t="shared" si="17"/>
        <v>0</v>
      </c>
      <c r="BI120" s="275" t="str">
        <f t="shared" si="18"/>
        <v>B1112</v>
      </c>
    </row>
    <row r="121" spans="1:61" s="275" customFormat="1" ht="21.75" customHeight="1">
      <c r="A121" s="281" t="s">
        <v>22</v>
      </c>
      <c r="B121" s="290" t="s">
        <v>395</v>
      </c>
      <c r="C121" s="290">
        <v>12</v>
      </c>
      <c r="D121" s="290" t="s">
        <v>199</v>
      </c>
      <c r="E121" s="290">
        <v>57.830000000000005</v>
      </c>
      <c r="F121" s="342" t="s">
        <v>205</v>
      </c>
      <c r="G121" s="290" t="s">
        <v>210</v>
      </c>
      <c r="H121" s="310" t="s">
        <v>239</v>
      </c>
      <c r="I121" s="281" t="s">
        <v>3</v>
      </c>
      <c r="J121" s="456" t="s">
        <v>767</v>
      </c>
      <c r="K121" s="491">
        <v>43537</v>
      </c>
      <c r="L121" s="287">
        <v>11956021.010101013</v>
      </c>
      <c r="M121" s="360">
        <v>11956021.010101013</v>
      </c>
      <c r="N121" s="286">
        <v>300000</v>
      </c>
      <c r="O121" s="286">
        <v>582801</v>
      </c>
      <c r="P121" s="286">
        <v>200000</v>
      </c>
      <c r="Q121" s="346">
        <f t="shared" si="24"/>
        <v>10873220.010101013</v>
      </c>
      <c r="R121" s="346">
        <f t="shared" si="16"/>
        <v>188020.40480894019</v>
      </c>
      <c r="S121" s="299">
        <v>50000</v>
      </c>
      <c r="T121" s="450">
        <v>43537</v>
      </c>
      <c r="U121" s="299"/>
      <c r="V121" s="299"/>
      <c r="W121" s="299">
        <v>50000</v>
      </c>
      <c r="X121" s="299"/>
      <c r="Y121" s="299">
        <v>200000</v>
      </c>
      <c r="Z121" s="388">
        <v>43537</v>
      </c>
      <c r="AA121" s="299"/>
      <c r="AB121" s="299"/>
      <c r="AC121" s="299">
        <v>200000</v>
      </c>
      <c r="AD121" s="299"/>
      <c r="AE121" s="306">
        <v>43537</v>
      </c>
      <c r="AF121" s="280"/>
      <c r="AG121" s="300">
        <v>43525</v>
      </c>
      <c r="AH121" s="354" t="s">
        <v>721</v>
      </c>
      <c r="AI121" s="358"/>
      <c r="AJ121" s="280" t="s">
        <v>785</v>
      </c>
      <c r="AK121" s="280"/>
      <c r="AL121" s="280" t="s">
        <v>120</v>
      </c>
      <c r="AM121" s="280" t="s">
        <v>619</v>
      </c>
      <c r="AN121" s="280"/>
      <c r="AO121" s="280"/>
      <c r="AP121" s="280"/>
      <c r="AQ121" s="280"/>
      <c r="AR121" s="280"/>
      <c r="AS121" s="280"/>
      <c r="AT121" s="280"/>
      <c r="AU121" s="280"/>
      <c r="AV121" s="280"/>
      <c r="AW121" s="280"/>
      <c r="AX121" s="280"/>
      <c r="AY121" s="350"/>
      <c r="BH121" s="275">
        <f t="shared" si="17"/>
        <v>1</v>
      </c>
      <c r="BI121" s="275">
        <f t="shared" si="18"/>
        <v>0</v>
      </c>
    </row>
    <row r="122" spans="1:61" s="275" customFormat="1" ht="21.75" customHeight="1">
      <c r="A122" s="280" t="s">
        <v>22</v>
      </c>
      <c r="B122" s="290" t="s">
        <v>396</v>
      </c>
      <c r="C122" s="290">
        <v>12</v>
      </c>
      <c r="D122" s="290" t="s">
        <v>200</v>
      </c>
      <c r="E122" s="290">
        <v>55.46</v>
      </c>
      <c r="F122" s="290" t="s">
        <v>205</v>
      </c>
      <c r="G122" s="290" t="s">
        <v>210</v>
      </c>
      <c r="H122" s="310" t="s">
        <v>240</v>
      </c>
      <c r="I122" s="281" t="s">
        <v>3</v>
      </c>
      <c r="J122" s="456" t="s">
        <v>800</v>
      </c>
      <c r="K122" s="491">
        <v>43553</v>
      </c>
      <c r="L122" s="287">
        <v>11534615.757575758</v>
      </c>
      <c r="M122" s="360">
        <v>11534615.757575758</v>
      </c>
      <c r="N122" s="286">
        <v>300000</v>
      </c>
      <c r="O122" s="286">
        <v>337038.48</v>
      </c>
      <c r="P122" s="286"/>
      <c r="Q122" s="346">
        <f t="shared" si="24"/>
        <v>10897577.277575757</v>
      </c>
      <c r="R122" s="346">
        <f t="shared" si="16"/>
        <v>196494.36129779584</v>
      </c>
      <c r="S122" s="299">
        <v>50000</v>
      </c>
      <c r="T122" s="448" t="s">
        <v>799</v>
      </c>
      <c r="U122" s="299"/>
      <c r="V122" s="299"/>
      <c r="W122" s="299">
        <v>50000</v>
      </c>
      <c r="X122" s="299"/>
      <c r="Y122" s="299"/>
      <c r="Z122" s="299"/>
      <c r="AA122" s="299"/>
      <c r="AB122" s="299"/>
      <c r="AC122" s="299"/>
      <c r="AD122" s="299"/>
      <c r="AE122" s="306">
        <v>43629</v>
      </c>
      <c r="AF122" s="280"/>
      <c r="AG122" s="468">
        <v>43635</v>
      </c>
      <c r="AH122" s="354" t="s">
        <v>894</v>
      </c>
      <c r="AI122" s="358"/>
      <c r="AJ122" s="280"/>
      <c r="AK122" s="280"/>
      <c r="AL122" s="281" t="s">
        <v>621</v>
      </c>
      <c r="AM122" s="281" t="s">
        <v>120</v>
      </c>
      <c r="AN122" s="280"/>
      <c r="AO122" s="280"/>
      <c r="AP122" s="280"/>
      <c r="AQ122" s="280"/>
      <c r="AR122" s="280"/>
      <c r="AS122" s="280"/>
      <c r="AT122" s="280"/>
      <c r="AU122" s="280"/>
      <c r="AV122" s="280"/>
      <c r="AW122" s="280"/>
      <c r="AX122" s="280"/>
      <c r="AY122" s="350"/>
      <c r="BH122" s="275">
        <f t="shared" si="17"/>
        <v>1</v>
      </c>
      <c r="BI122" s="275">
        <f t="shared" si="18"/>
        <v>0</v>
      </c>
    </row>
    <row r="123" spans="1:61" s="275" customFormat="1" ht="21.75" customHeight="1">
      <c r="A123" s="281" t="s">
        <v>22</v>
      </c>
      <c r="B123" s="505" t="s">
        <v>397</v>
      </c>
      <c r="C123" s="290">
        <v>12</v>
      </c>
      <c r="D123" s="290" t="s">
        <v>201</v>
      </c>
      <c r="E123" s="290">
        <v>46.82</v>
      </c>
      <c r="F123" s="342" t="s">
        <v>206</v>
      </c>
      <c r="G123" s="290" t="s">
        <v>207</v>
      </c>
      <c r="H123" s="310" t="s">
        <v>241</v>
      </c>
      <c r="I123" s="281" t="s">
        <v>872</v>
      </c>
      <c r="J123" s="456"/>
      <c r="K123" s="491"/>
      <c r="L123" s="287">
        <f>VLOOKUP(B123,'[3]Price list B'!$C$4:$M$313,11,0)</f>
        <v>9708710.3030303027</v>
      </c>
      <c r="M123" s="345">
        <v>10829581.333333332</v>
      </c>
      <c r="N123" s="286"/>
      <c r="O123" s="286"/>
      <c r="P123" s="286"/>
      <c r="Q123" s="346">
        <f t="shared" si="24"/>
        <v>10829581.333333332</v>
      </c>
      <c r="R123" s="346">
        <f t="shared" si="16"/>
        <v>231302.46333475719</v>
      </c>
      <c r="S123" s="299"/>
      <c r="T123" s="355"/>
      <c r="U123" s="299"/>
      <c r="V123" s="299"/>
      <c r="W123" s="299"/>
      <c r="X123" s="299"/>
      <c r="Y123" s="299"/>
      <c r="Z123" s="299"/>
      <c r="AA123" s="299"/>
      <c r="AB123" s="299"/>
      <c r="AC123" s="299"/>
      <c r="AD123" s="299"/>
      <c r="AE123" s="356"/>
      <c r="AF123" s="280"/>
      <c r="AG123" s="290"/>
      <c r="AH123" s="354"/>
      <c r="AI123" s="358"/>
      <c r="AJ123" s="280"/>
      <c r="AK123" s="280"/>
      <c r="AL123" s="281"/>
      <c r="AM123" s="281"/>
      <c r="AN123" s="280"/>
      <c r="AO123" s="280"/>
      <c r="AP123" s="280"/>
      <c r="AQ123" s="280"/>
      <c r="AR123" s="280"/>
      <c r="AS123" s="280"/>
      <c r="AT123" s="280"/>
      <c r="AU123" s="280"/>
      <c r="AV123" s="280"/>
      <c r="AW123" s="280"/>
      <c r="AX123" s="280"/>
      <c r="AY123" s="350"/>
      <c r="BH123" s="275">
        <f t="shared" si="17"/>
        <v>0</v>
      </c>
      <c r="BI123" s="275" t="str">
        <f t="shared" si="18"/>
        <v>B1203</v>
      </c>
    </row>
    <row r="124" spans="1:61" s="275" customFormat="1" ht="21.75" customHeight="1">
      <c r="A124" s="280" t="s">
        <v>22</v>
      </c>
      <c r="B124" s="505" t="s">
        <v>398</v>
      </c>
      <c r="C124" s="290">
        <v>12</v>
      </c>
      <c r="D124" s="290" t="s">
        <v>202</v>
      </c>
      <c r="E124" s="290">
        <v>46.7</v>
      </c>
      <c r="F124" s="342" t="s">
        <v>206</v>
      </c>
      <c r="G124" s="290" t="s">
        <v>207</v>
      </c>
      <c r="H124" s="290" t="s">
        <v>242</v>
      </c>
      <c r="I124" s="281" t="s">
        <v>872</v>
      </c>
      <c r="J124" s="456"/>
      <c r="K124" s="313"/>
      <c r="L124" s="287">
        <f>VLOOKUP(B124,'[3]Price list B'!$C$4:$M$313,11,0)</f>
        <v>9684739.3939393926</v>
      </c>
      <c r="M124" s="345">
        <v>10803213.333333332</v>
      </c>
      <c r="N124" s="286"/>
      <c r="O124" s="286"/>
      <c r="P124" s="286"/>
      <c r="Q124" s="346">
        <f t="shared" si="24"/>
        <v>10803213.333333332</v>
      </c>
      <c r="R124" s="346">
        <f t="shared" si="16"/>
        <v>231332.19129193429</v>
      </c>
      <c r="S124" s="299"/>
      <c r="T124" s="355"/>
      <c r="U124" s="299"/>
      <c r="V124" s="299"/>
      <c r="W124" s="299"/>
      <c r="X124" s="299"/>
      <c r="Y124" s="299"/>
      <c r="Z124" s="299"/>
      <c r="AA124" s="299"/>
      <c r="AB124" s="299"/>
      <c r="AC124" s="299"/>
      <c r="AD124" s="299"/>
      <c r="AE124" s="356"/>
      <c r="AF124" s="280"/>
      <c r="AG124" s="290"/>
      <c r="AH124" s="290"/>
      <c r="AI124" s="363"/>
      <c r="AJ124" s="280"/>
      <c r="AK124" s="280"/>
      <c r="AL124" s="281"/>
      <c r="AM124" s="281"/>
      <c r="AN124" s="280"/>
      <c r="AO124" s="280"/>
      <c r="AP124" s="280"/>
      <c r="AQ124" s="280"/>
      <c r="AR124" s="280"/>
      <c r="AS124" s="280"/>
      <c r="AT124" s="280"/>
      <c r="AU124" s="280"/>
      <c r="AV124" s="280"/>
      <c r="AW124" s="280"/>
      <c r="AX124" s="280"/>
      <c r="AY124" s="350"/>
      <c r="BH124" s="275">
        <f t="shared" si="17"/>
        <v>0</v>
      </c>
      <c r="BI124" s="275" t="str">
        <f t="shared" si="18"/>
        <v>B1204</v>
      </c>
    </row>
    <row r="125" spans="1:61" s="275" customFormat="1" ht="21.75" customHeight="1">
      <c r="A125" s="281" t="s">
        <v>22</v>
      </c>
      <c r="B125" s="505" t="s">
        <v>399</v>
      </c>
      <c r="C125" s="290">
        <v>12</v>
      </c>
      <c r="D125" s="290" t="s">
        <v>587</v>
      </c>
      <c r="E125" s="290">
        <v>47.02</v>
      </c>
      <c r="F125" s="342" t="s">
        <v>206</v>
      </c>
      <c r="G125" s="290" t="s">
        <v>207</v>
      </c>
      <c r="H125" s="310" t="s">
        <v>243</v>
      </c>
      <c r="I125" s="281" t="s">
        <v>872</v>
      </c>
      <c r="J125" s="456"/>
      <c r="K125" s="313"/>
      <c r="L125" s="287">
        <f>VLOOKUP(B125,'[3]Price list B'!$C$4:$M$313,11,0)</f>
        <v>9748661.8181818184</v>
      </c>
      <c r="M125" s="345">
        <v>10873528</v>
      </c>
      <c r="N125" s="286"/>
      <c r="O125" s="286"/>
      <c r="P125" s="286"/>
      <c r="Q125" s="346">
        <f t="shared" si="24"/>
        <v>10873528</v>
      </c>
      <c r="R125" s="346">
        <f t="shared" si="16"/>
        <v>231253.25393449594</v>
      </c>
      <c r="S125" s="299"/>
      <c r="T125" s="355"/>
      <c r="U125" s="299"/>
      <c r="V125" s="299"/>
      <c r="W125" s="299"/>
      <c r="X125" s="299"/>
      <c r="Y125" s="299"/>
      <c r="Z125" s="299"/>
      <c r="AA125" s="299"/>
      <c r="AB125" s="299"/>
      <c r="AC125" s="299"/>
      <c r="AD125" s="299"/>
      <c r="AE125" s="356"/>
      <c r="AF125" s="280"/>
      <c r="AG125" s="290"/>
      <c r="AH125" s="290"/>
      <c r="AI125" s="363"/>
      <c r="AJ125" s="280"/>
      <c r="AK125" s="280"/>
      <c r="AL125" s="281"/>
      <c r="AM125" s="281"/>
      <c r="AN125" s="280"/>
      <c r="AO125" s="280"/>
      <c r="AP125" s="280"/>
      <c r="AQ125" s="280"/>
      <c r="AR125" s="280"/>
      <c r="AS125" s="280"/>
      <c r="AT125" s="280"/>
      <c r="AU125" s="280"/>
      <c r="AV125" s="280"/>
      <c r="AW125" s="280"/>
      <c r="AX125" s="280"/>
      <c r="AY125" s="350"/>
      <c r="BH125" s="275">
        <f t="shared" si="17"/>
        <v>0</v>
      </c>
      <c r="BI125" s="275" t="str">
        <f t="shared" si="18"/>
        <v>B1205</v>
      </c>
    </row>
    <row r="126" spans="1:61" s="275" customFormat="1" ht="21.75" customHeight="1">
      <c r="A126" s="280" t="s">
        <v>22</v>
      </c>
      <c r="B126" s="505" t="s">
        <v>400</v>
      </c>
      <c r="C126" s="290">
        <v>12</v>
      </c>
      <c r="D126" s="290" t="s">
        <v>588</v>
      </c>
      <c r="E126" s="290">
        <v>46.84</v>
      </c>
      <c r="F126" s="342" t="s">
        <v>206</v>
      </c>
      <c r="G126" s="290" t="s">
        <v>207</v>
      </c>
      <c r="H126" s="310" t="s">
        <v>244</v>
      </c>
      <c r="I126" s="281" t="s">
        <v>872</v>
      </c>
      <c r="J126" s="456"/>
      <c r="K126" s="313"/>
      <c r="L126" s="287">
        <v>9712705.4545454551</v>
      </c>
      <c r="M126" s="352">
        <v>9862705.4545454551</v>
      </c>
      <c r="N126" s="286"/>
      <c r="O126" s="286"/>
      <c r="P126" s="286"/>
      <c r="Q126" s="346">
        <f t="shared" si="24"/>
        <v>9862705.4545454551</v>
      </c>
      <c r="R126" s="346">
        <f t="shared" si="16"/>
        <v>210561.60236006521</v>
      </c>
      <c r="S126" s="299"/>
      <c r="T126" s="355"/>
      <c r="U126" s="299"/>
      <c r="V126" s="299"/>
      <c r="W126" s="299"/>
      <c r="X126" s="299"/>
      <c r="Y126" s="299"/>
      <c r="Z126" s="299"/>
      <c r="AA126" s="299"/>
      <c r="AB126" s="299"/>
      <c r="AC126" s="299"/>
      <c r="AD126" s="299"/>
      <c r="AE126" s="356"/>
      <c r="AF126" s="280"/>
      <c r="AG126" s="290"/>
      <c r="AH126" s="302"/>
      <c r="AI126" s="375"/>
      <c r="AJ126" s="280" t="s">
        <v>754</v>
      </c>
      <c r="AK126" s="280"/>
      <c r="AL126" s="281"/>
      <c r="AM126" s="281"/>
      <c r="AN126" s="280"/>
      <c r="AO126" s="280"/>
      <c r="AP126" s="280"/>
      <c r="AQ126" s="280"/>
      <c r="AR126" s="280"/>
      <c r="AS126" s="280"/>
      <c r="AT126" s="280"/>
      <c r="AU126" s="280"/>
      <c r="AV126" s="280"/>
      <c r="AW126" s="280"/>
      <c r="AX126" s="280"/>
      <c r="AY126" s="350"/>
      <c r="BH126" s="275">
        <f t="shared" si="17"/>
        <v>0</v>
      </c>
      <c r="BI126" s="275" t="str">
        <f t="shared" si="18"/>
        <v>B1206</v>
      </c>
    </row>
    <row r="127" spans="1:61" s="275" customFormat="1" ht="21.75" customHeight="1">
      <c r="A127" s="281" t="s">
        <v>22</v>
      </c>
      <c r="B127" s="505" t="s">
        <v>401</v>
      </c>
      <c r="C127" s="290">
        <v>12</v>
      </c>
      <c r="D127" s="290" t="s">
        <v>589</v>
      </c>
      <c r="E127" s="290">
        <v>84.63</v>
      </c>
      <c r="F127" s="342" t="s">
        <v>206</v>
      </c>
      <c r="G127" s="290" t="s">
        <v>224</v>
      </c>
      <c r="H127" s="310" t="s">
        <v>250</v>
      </c>
      <c r="I127" s="281" t="s">
        <v>764</v>
      </c>
      <c r="J127" s="297" t="s">
        <v>1018</v>
      </c>
      <c r="K127" s="313"/>
      <c r="L127" s="287">
        <f>VLOOKUP(B127,'[3]Price list B'!$C$4:$M$313,11,0)</f>
        <v>18505988.686868686</v>
      </c>
      <c r="M127" s="360">
        <v>21542717.674747474</v>
      </c>
      <c r="N127" s="286"/>
      <c r="O127" s="286"/>
      <c r="P127" s="286"/>
      <c r="Q127" s="346">
        <f t="shared" si="24"/>
        <v>21542717.674747474</v>
      </c>
      <c r="R127" s="346">
        <f t="shared" si="16"/>
        <v>254551.7863021089</v>
      </c>
      <c r="S127" s="299"/>
      <c r="T127" s="355"/>
      <c r="U127" s="299"/>
      <c r="V127" s="299"/>
      <c r="W127" s="299"/>
      <c r="X127" s="299"/>
      <c r="Y127" s="299"/>
      <c r="Z127" s="299"/>
      <c r="AA127" s="299"/>
      <c r="AB127" s="299"/>
      <c r="AC127" s="299"/>
      <c r="AD127" s="299"/>
      <c r="AE127" s="356"/>
      <c r="AF127" s="280"/>
      <c r="AG127" s="290"/>
      <c r="AH127" s="302"/>
      <c r="AI127" s="375"/>
      <c r="AJ127" s="280"/>
      <c r="AK127" s="280"/>
      <c r="AL127" s="281"/>
      <c r="AM127" s="281"/>
      <c r="AN127" s="280"/>
      <c r="AO127" s="280"/>
      <c r="AP127" s="280"/>
      <c r="AQ127" s="280"/>
      <c r="AR127" s="280"/>
      <c r="AS127" s="280"/>
      <c r="AT127" s="280"/>
      <c r="AU127" s="280"/>
      <c r="AV127" s="280"/>
      <c r="AW127" s="280"/>
      <c r="AX127" s="280"/>
      <c r="AY127" s="350"/>
      <c r="BH127" s="275">
        <f t="shared" si="17"/>
        <v>0</v>
      </c>
      <c r="BI127" s="275" t="str">
        <f t="shared" si="18"/>
        <v>B1207</v>
      </c>
    </row>
    <row r="128" spans="1:61" s="275" customFormat="1" ht="21.75" customHeight="1">
      <c r="A128" s="280" t="s">
        <v>22</v>
      </c>
      <c r="B128" s="505" t="s">
        <v>402</v>
      </c>
      <c r="C128" s="290">
        <v>12</v>
      </c>
      <c r="D128" s="290" t="s">
        <v>590</v>
      </c>
      <c r="E128" s="290">
        <v>84.63</v>
      </c>
      <c r="F128" s="342" t="s">
        <v>206</v>
      </c>
      <c r="G128" s="290" t="s">
        <v>224</v>
      </c>
      <c r="H128" s="310" t="s">
        <v>251</v>
      </c>
      <c r="I128" s="281" t="s">
        <v>764</v>
      </c>
      <c r="J128" s="297" t="s">
        <v>1018</v>
      </c>
      <c r="K128" s="313"/>
      <c r="L128" s="287">
        <f>VLOOKUP(B128,'[3]Price list B'!$C$4:$M$313,11,0)</f>
        <v>18453968.484848484</v>
      </c>
      <c r="M128" s="360">
        <v>21487667.169696968</v>
      </c>
      <c r="N128" s="286"/>
      <c r="O128" s="286"/>
      <c r="P128" s="286"/>
      <c r="Q128" s="346">
        <f t="shared" si="24"/>
        <v>21487667.169696968</v>
      </c>
      <c r="R128" s="346">
        <f t="shared" si="16"/>
        <v>253901.30178065662</v>
      </c>
      <c r="S128" s="299"/>
      <c r="T128" s="355"/>
      <c r="U128" s="299"/>
      <c r="V128" s="299"/>
      <c r="W128" s="299"/>
      <c r="X128" s="299"/>
      <c r="Y128" s="299"/>
      <c r="Z128" s="299"/>
      <c r="AA128" s="299"/>
      <c r="AB128" s="299"/>
      <c r="AC128" s="299"/>
      <c r="AD128" s="299"/>
      <c r="AE128" s="356"/>
      <c r="AF128" s="280"/>
      <c r="AG128" s="290"/>
      <c r="AH128" s="290"/>
      <c r="AI128" s="363"/>
      <c r="AJ128" s="280"/>
      <c r="AK128" s="280"/>
      <c r="AL128" s="281"/>
      <c r="AM128" s="281"/>
      <c r="AN128" s="280"/>
      <c r="AO128" s="280"/>
      <c r="AP128" s="280"/>
      <c r="AQ128" s="280"/>
      <c r="AR128" s="280"/>
      <c r="AS128" s="280"/>
      <c r="AT128" s="280"/>
      <c r="AU128" s="280"/>
      <c r="AV128" s="280"/>
      <c r="AW128" s="280"/>
      <c r="AX128" s="280"/>
      <c r="AY128" s="350"/>
      <c r="BH128" s="275">
        <f t="shared" si="17"/>
        <v>0</v>
      </c>
      <c r="BI128" s="275" t="str">
        <f t="shared" si="18"/>
        <v>B1208</v>
      </c>
    </row>
    <row r="129" spans="1:61" s="275" customFormat="1" ht="21.75" customHeight="1">
      <c r="A129" s="281" t="s">
        <v>22</v>
      </c>
      <c r="B129" s="505" t="s">
        <v>403</v>
      </c>
      <c r="C129" s="290">
        <v>12</v>
      </c>
      <c r="D129" s="342" t="s">
        <v>591</v>
      </c>
      <c r="E129" s="342">
        <v>46.04</v>
      </c>
      <c r="F129" s="342" t="s">
        <v>206</v>
      </c>
      <c r="G129" s="342" t="s">
        <v>207</v>
      </c>
      <c r="H129" s="343" t="s">
        <v>247</v>
      </c>
      <c r="I129" s="281" t="s">
        <v>872</v>
      </c>
      <c r="J129" s="456"/>
      <c r="K129" s="313"/>
      <c r="L129" s="287">
        <v>9500879.1919191927</v>
      </c>
      <c r="M129" s="352">
        <v>9650879.1919191927</v>
      </c>
      <c r="N129" s="286"/>
      <c r="O129" s="286"/>
      <c r="P129" s="286"/>
      <c r="Q129" s="346">
        <f t="shared" si="24"/>
        <v>9650879.1919191927</v>
      </c>
      <c r="R129" s="346">
        <f t="shared" si="16"/>
        <v>209619.44378625529</v>
      </c>
      <c r="S129" s="299"/>
      <c r="T129" s="355"/>
      <c r="U129" s="299"/>
      <c r="V129" s="299"/>
      <c r="W129" s="299"/>
      <c r="X129" s="299"/>
      <c r="Y129" s="299"/>
      <c r="Z129" s="299"/>
      <c r="AA129" s="299"/>
      <c r="AB129" s="299"/>
      <c r="AC129" s="299"/>
      <c r="AD129" s="299"/>
      <c r="AE129" s="356"/>
      <c r="AF129" s="280"/>
      <c r="AG129" s="290"/>
      <c r="AH129" s="302"/>
      <c r="AI129" s="302"/>
      <c r="AJ129" s="280" t="s">
        <v>754</v>
      </c>
      <c r="AK129" s="280"/>
      <c r="AL129" s="281"/>
      <c r="AM129" s="281"/>
      <c r="AN129" s="280"/>
      <c r="AO129" s="280"/>
      <c r="AP129" s="280"/>
      <c r="AQ129" s="280"/>
      <c r="AR129" s="280"/>
      <c r="AS129" s="280"/>
      <c r="AT129" s="280"/>
      <c r="AU129" s="280"/>
      <c r="AV129" s="280"/>
      <c r="AW129" s="280"/>
      <c r="AX129" s="280"/>
      <c r="AY129" s="350"/>
      <c r="BH129" s="275">
        <f t="shared" si="17"/>
        <v>0</v>
      </c>
      <c r="BI129" s="275" t="str">
        <f t="shared" si="18"/>
        <v>B1209</v>
      </c>
    </row>
    <row r="130" spans="1:61" s="275" customFormat="1" ht="21.75" customHeight="1">
      <c r="A130" s="280" t="s">
        <v>22</v>
      </c>
      <c r="B130" s="505" t="s">
        <v>404</v>
      </c>
      <c r="C130" s="290">
        <v>12</v>
      </c>
      <c r="D130" s="290" t="s">
        <v>592</v>
      </c>
      <c r="E130" s="290">
        <v>46.09</v>
      </c>
      <c r="F130" s="342" t="s">
        <v>206</v>
      </c>
      <c r="G130" s="290" t="s">
        <v>207</v>
      </c>
      <c r="H130" s="310" t="s">
        <v>248</v>
      </c>
      <c r="I130" s="281" t="s">
        <v>872</v>
      </c>
      <c r="J130" s="297"/>
      <c r="K130" s="313"/>
      <c r="L130" s="287">
        <f>VLOOKUP(B130,'[3]Price list B'!$C$4:$M$313,11,0)</f>
        <v>9510867.0707070697</v>
      </c>
      <c r="M130" s="345">
        <v>10611953.777777776</v>
      </c>
      <c r="N130" s="286"/>
      <c r="O130" s="286"/>
      <c r="P130" s="286"/>
      <c r="Q130" s="346">
        <f t="shared" si="24"/>
        <v>10611953.777777776</v>
      </c>
      <c r="R130" s="346">
        <f t="shared" si="16"/>
        <v>230244.1696198259</v>
      </c>
      <c r="S130" s="299"/>
      <c r="T130" s="355"/>
      <c r="U130" s="299"/>
      <c r="V130" s="299"/>
      <c r="W130" s="299"/>
      <c r="X130" s="299"/>
      <c r="Y130" s="299"/>
      <c r="Z130" s="299"/>
      <c r="AA130" s="299"/>
      <c r="AB130" s="299"/>
      <c r="AC130" s="299"/>
      <c r="AD130" s="299"/>
      <c r="AE130" s="356"/>
      <c r="AF130" s="280"/>
      <c r="AG130" s="290"/>
      <c r="AH130" s="302"/>
      <c r="AI130" s="280"/>
      <c r="AJ130" s="280"/>
      <c r="AK130" s="280"/>
      <c r="AL130" s="281"/>
      <c r="AM130" s="281"/>
      <c r="AN130" s="280"/>
      <c r="AO130" s="280"/>
      <c r="AP130" s="280"/>
      <c r="AQ130" s="280"/>
      <c r="AR130" s="280"/>
      <c r="AS130" s="280"/>
      <c r="AT130" s="280"/>
      <c r="AU130" s="280"/>
      <c r="AV130" s="280"/>
      <c r="AW130" s="280"/>
      <c r="AX130" s="302"/>
      <c r="AY130" s="350"/>
      <c r="BH130" s="275">
        <f t="shared" si="17"/>
        <v>0</v>
      </c>
      <c r="BI130" s="275" t="str">
        <f t="shared" si="18"/>
        <v>B1210</v>
      </c>
    </row>
    <row r="131" spans="1:61" s="275" customFormat="1" ht="21.75" customHeight="1">
      <c r="A131" s="281" t="s">
        <v>22</v>
      </c>
      <c r="B131" s="505" t="s">
        <v>405</v>
      </c>
      <c r="C131" s="290">
        <v>12</v>
      </c>
      <c r="D131" s="290" t="s">
        <v>593</v>
      </c>
      <c r="E131" s="290">
        <v>46.82</v>
      </c>
      <c r="F131" s="342" t="s">
        <v>206</v>
      </c>
      <c r="G131" s="290" t="s">
        <v>207</v>
      </c>
      <c r="H131" s="310" t="s">
        <v>249</v>
      </c>
      <c r="I131" s="281" t="s">
        <v>872</v>
      </c>
      <c r="J131" s="316"/>
      <c r="K131" s="313"/>
      <c r="L131" s="287">
        <f>VLOOKUP(B131,'[3]Price list B'!$C$4:$M$313,11,0)</f>
        <v>9656690.1010101009</v>
      </c>
      <c r="M131" s="345">
        <v>10772359.111111112</v>
      </c>
      <c r="N131" s="286"/>
      <c r="O131" s="286"/>
      <c r="P131" s="286"/>
      <c r="Q131" s="346">
        <f t="shared" si="24"/>
        <v>10772359.111111112</v>
      </c>
      <c r="R131" s="346">
        <f t="shared" si="16"/>
        <v>230080.28857563247</v>
      </c>
      <c r="S131" s="299"/>
      <c r="T131" s="355"/>
      <c r="U131" s="299"/>
      <c r="V131" s="299"/>
      <c r="W131" s="299"/>
      <c r="X131" s="299"/>
      <c r="Y131" s="299"/>
      <c r="Z131" s="299"/>
      <c r="AA131" s="299"/>
      <c r="AB131" s="299"/>
      <c r="AC131" s="299"/>
      <c r="AD131" s="299"/>
      <c r="AE131" s="356"/>
      <c r="AF131" s="280"/>
      <c r="AG131" s="290"/>
      <c r="AH131" s="290"/>
      <c r="AI131" s="280"/>
      <c r="AJ131" s="280"/>
      <c r="AK131" s="280"/>
      <c r="AL131" s="281"/>
      <c r="AM131" s="281"/>
      <c r="AN131" s="280"/>
      <c r="AO131" s="280"/>
      <c r="AP131" s="280"/>
      <c r="AQ131" s="280"/>
      <c r="AR131" s="280"/>
      <c r="AS131" s="280"/>
      <c r="AT131" s="280"/>
      <c r="AU131" s="280"/>
      <c r="AV131" s="280"/>
      <c r="AW131" s="280"/>
      <c r="AX131" s="280"/>
      <c r="AY131" s="350"/>
      <c r="BH131" s="275">
        <f t="shared" si="17"/>
        <v>0</v>
      </c>
      <c r="BI131" s="275" t="str">
        <f t="shared" si="18"/>
        <v>B1211</v>
      </c>
    </row>
    <row r="132" spans="1:61" s="275" customFormat="1" ht="21.75" customHeight="1">
      <c r="A132" s="280" t="s">
        <v>22</v>
      </c>
      <c r="B132" s="290" t="s">
        <v>406</v>
      </c>
      <c r="C132" s="290">
        <v>12</v>
      </c>
      <c r="D132" s="290" t="s">
        <v>594</v>
      </c>
      <c r="E132" s="290">
        <v>30.26</v>
      </c>
      <c r="F132" s="342" t="s">
        <v>205</v>
      </c>
      <c r="G132" s="290" t="s">
        <v>208</v>
      </c>
      <c r="H132" s="310" t="s">
        <v>238</v>
      </c>
      <c r="I132" s="281" t="s">
        <v>3</v>
      </c>
      <c r="J132" s="316" t="s">
        <v>645</v>
      </c>
      <c r="K132" s="491">
        <v>43526</v>
      </c>
      <c r="L132" s="287">
        <v>6348704.6464646459</v>
      </c>
      <c r="M132" s="360">
        <v>6348704.6464646459</v>
      </c>
      <c r="N132" s="286">
        <v>200000</v>
      </c>
      <c r="O132" s="286">
        <v>307435</v>
      </c>
      <c r="P132" s="286"/>
      <c r="Q132" s="346">
        <f t="shared" si="24"/>
        <v>5841269.6464646459</v>
      </c>
      <c r="R132" s="346">
        <f t="shared" si="16"/>
        <v>193036.00946677613</v>
      </c>
      <c r="S132" s="299">
        <v>50000</v>
      </c>
      <c r="T132" s="448">
        <v>43526</v>
      </c>
      <c r="U132" s="299"/>
      <c r="V132" s="299"/>
      <c r="W132" s="299">
        <v>50000</v>
      </c>
      <c r="X132" s="299"/>
      <c r="Y132" s="299">
        <v>200000</v>
      </c>
      <c r="Z132" s="353">
        <v>43526</v>
      </c>
      <c r="AA132" s="299"/>
      <c r="AB132" s="299"/>
      <c r="AC132" s="299">
        <v>200000</v>
      </c>
      <c r="AD132" s="299"/>
      <c r="AE132" s="389">
        <v>43610</v>
      </c>
      <c r="AF132" s="280"/>
      <c r="AG132" s="300">
        <v>43586</v>
      </c>
      <c r="AH132" s="290" t="s">
        <v>646</v>
      </c>
      <c r="AI132" s="280"/>
      <c r="AJ132" s="280" t="s">
        <v>647</v>
      </c>
      <c r="AK132" s="280" t="s">
        <v>101</v>
      </c>
      <c r="AL132" s="275" t="s">
        <v>803</v>
      </c>
      <c r="AM132" s="275" t="s">
        <v>804</v>
      </c>
      <c r="AN132" s="280"/>
      <c r="AO132" s="280"/>
      <c r="AP132" s="280"/>
      <c r="AQ132" s="280"/>
      <c r="AR132" s="280"/>
      <c r="AS132" s="280"/>
      <c r="AT132" s="280"/>
      <c r="AU132" s="280"/>
      <c r="AV132" s="280"/>
      <c r="AW132" s="280"/>
      <c r="AX132" s="280"/>
      <c r="AY132" s="350"/>
      <c r="BH132" s="275">
        <f t="shared" si="17"/>
        <v>1</v>
      </c>
      <c r="BI132" s="275">
        <f t="shared" si="18"/>
        <v>0</v>
      </c>
    </row>
    <row r="133" spans="1:61" s="275" customFormat="1" ht="21.75" customHeight="1">
      <c r="A133" s="281" t="s">
        <v>22</v>
      </c>
      <c r="B133" s="290" t="s">
        <v>407</v>
      </c>
      <c r="C133" s="290">
        <v>13</v>
      </c>
      <c r="D133" s="290" t="s">
        <v>199</v>
      </c>
      <c r="E133" s="290">
        <v>57.830000000000005</v>
      </c>
      <c r="F133" s="342" t="s">
        <v>205</v>
      </c>
      <c r="G133" s="290" t="s">
        <v>210</v>
      </c>
      <c r="H133" s="310" t="s">
        <v>239</v>
      </c>
      <c r="I133" s="281" t="s">
        <v>3</v>
      </c>
      <c r="J133" s="297" t="s">
        <v>762</v>
      </c>
      <c r="K133" s="491">
        <v>43549</v>
      </c>
      <c r="L133" s="287">
        <v>11956021.010101013</v>
      </c>
      <c r="M133" s="287">
        <v>11956021.010101013</v>
      </c>
      <c r="N133" s="286">
        <v>300000</v>
      </c>
      <c r="O133" s="286"/>
      <c r="P133" s="286">
        <v>782802</v>
      </c>
      <c r="Q133" s="346">
        <f t="shared" si="24"/>
        <v>10873219.010101013</v>
      </c>
      <c r="R133" s="346">
        <f t="shared" ref="R133:R196" si="25">Q133/E133</f>
        <v>188020.38751687726</v>
      </c>
      <c r="S133" s="299">
        <v>50000</v>
      </c>
      <c r="T133" s="450">
        <v>43549</v>
      </c>
      <c r="U133" s="299"/>
      <c r="V133" s="299"/>
      <c r="W133" s="299">
        <v>50000</v>
      </c>
      <c r="X133" s="299"/>
      <c r="Y133" s="299">
        <v>200000</v>
      </c>
      <c r="Z133" s="387">
        <v>43549</v>
      </c>
      <c r="AA133" s="299"/>
      <c r="AB133" s="299"/>
      <c r="AC133" s="299">
        <v>200000</v>
      </c>
      <c r="AD133" s="299"/>
      <c r="AE133" s="389">
        <v>43549</v>
      </c>
      <c r="AF133" s="387">
        <v>43549</v>
      </c>
      <c r="AG133" s="300">
        <v>43525</v>
      </c>
      <c r="AH133" s="290">
        <v>813574950</v>
      </c>
      <c r="AI133" s="295" t="s">
        <v>763</v>
      </c>
      <c r="AJ133" s="280" t="s">
        <v>786</v>
      </c>
      <c r="AK133" s="280" t="s">
        <v>616</v>
      </c>
      <c r="AL133" s="280" t="s">
        <v>120</v>
      </c>
      <c r="AM133" s="280"/>
      <c r="AN133" s="280"/>
      <c r="AO133" s="280"/>
      <c r="AP133" s="280"/>
      <c r="AQ133" s="280"/>
      <c r="AR133" s="280"/>
      <c r="AS133" s="280"/>
      <c r="AT133" s="280"/>
      <c r="AU133" s="280"/>
      <c r="AV133" s="280"/>
      <c r="AW133" s="280"/>
      <c r="AX133" s="280"/>
      <c r="AY133" s="350"/>
      <c r="BH133" s="275">
        <f t="shared" ref="BH133:BH196" si="26">IF(ISNUMBER(MATCH(B133,soldoutunits,0)),1,0)</f>
        <v>1</v>
      </c>
      <c r="BI133" s="275">
        <f t="shared" si="18"/>
        <v>0</v>
      </c>
    </row>
    <row r="134" spans="1:61" s="275" customFormat="1" ht="21.75" customHeight="1">
      <c r="A134" s="280" t="s">
        <v>22</v>
      </c>
      <c r="B134" s="290" t="s">
        <v>408</v>
      </c>
      <c r="C134" s="290">
        <v>13</v>
      </c>
      <c r="D134" s="290" t="s">
        <v>200</v>
      </c>
      <c r="E134" s="290">
        <v>55.46</v>
      </c>
      <c r="F134" s="342" t="s">
        <v>205</v>
      </c>
      <c r="G134" s="290" t="s">
        <v>210</v>
      </c>
      <c r="H134" s="290" t="s">
        <v>240</v>
      </c>
      <c r="I134" s="281" t="s">
        <v>764</v>
      </c>
      <c r="J134" s="283" t="s">
        <v>706</v>
      </c>
      <c r="K134" s="491"/>
      <c r="L134" s="287">
        <f>VLOOKUP(B134,'[3]Price list B'!$C$4:$M$313,11,0)</f>
        <v>11534615.757575758</v>
      </c>
      <c r="M134" s="345">
        <v>12688077.333333334</v>
      </c>
      <c r="N134" s="286"/>
      <c r="O134" s="286"/>
      <c r="P134" s="286"/>
      <c r="Q134" s="346">
        <f t="shared" si="24"/>
        <v>12688077.333333334</v>
      </c>
      <c r="R134" s="346">
        <f t="shared" si="25"/>
        <v>228778.8916937132</v>
      </c>
      <c r="S134" s="299"/>
      <c r="T134" s="355"/>
      <c r="U134" s="299"/>
      <c r="V134" s="299"/>
      <c r="W134" s="299"/>
      <c r="X134" s="299"/>
      <c r="Y134" s="299"/>
      <c r="Z134" s="299"/>
      <c r="AA134" s="299"/>
      <c r="AB134" s="299"/>
      <c r="AC134" s="299"/>
      <c r="AD134" s="299"/>
      <c r="AE134" s="356"/>
      <c r="AF134" s="280"/>
      <c r="AG134" s="290"/>
      <c r="AH134" s="302"/>
      <c r="AI134" s="302"/>
      <c r="AJ134" s="280"/>
      <c r="AK134" s="280"/>
      <c r="AL134" s="281"/>
      <c r="AM134" s="281"/>
      <c r="AN134" s="280"/>
      <c r="AO134" s="280"/>
      <c r="AP134" s="280"/>
      <c r="AQ134" s="280"/>
      <c r="AR134" s="280"/>
      <c r="AS134" s="280"/>
      <c r="AT134" s="280"/>
      <c r="AU134" s="280"/>
      <c r="AV134" s="280"/>
      <c r="AW134" s="280"/>
      <c r="AX134" s="280"/>
      <c r="AY134" s="350"/>
      <c r="BH134" s="275">
        <f t="shared" si="26"/>
        <v>0</v>
      </c>
      <c r="BI134" s="275" t="str">
        <f t="shared" ref="BI134:BI197" si="27">IF(BH134=1,0,B134)</f>
        <v>B12A02</v>
      </c>
    </row>
    <row r="135" spans="1:61" s="275" customFormat="1" ht="21.75" customHeight="1">
      <c r="A135" s="281" t="s">
        <v>22</v>
      </c>
      <c r="B135" s="505" t="s">
        <v>409</v>
      </c>
      <c r="C135" s="290">
        <v>13</v>
      </c>
      <c r="D135" s="290" t="s">
        <v>201</v>
      </c>
      <c r="E135" s="290">
        <v>46.82</v>
      </c>
      <c r="F135" s="342" t="s">
        <v>206</v>
      </c>
      <c r="G135" s="290" t="s">
        <v>207</v>
      </c>
      <c r="H135" s="290" t="s">
        <v>241</v>
      </c>
      <c r="I135" s="281" t="s">
        <v>872</v>
      </c>
      <c r="J135" s="297"/>
      <c r="K135" s="313"/>
      <c r="L135" s="287">
        <f>VLOOKUP(B135,'[3]Price list B'!$C$4:$M$313,11,0)</f>
        <v>9708710.3030303027</v>
      </c>
      <c r="M135" s="345">
        <v>10829581.333333332</v>
      </c>
      <c r="N135" s="286"/>
      <c r="O135" s="286"/>
      <c r="P135" s="286"/>
      <c r="Q135" s="346">
        <f t="shared" si="24"/>
        <v>10829581.333333332</v>
      </c>
      <c r="R135" s="346">
        <f t="shared" si="25"/>
        <v>231302.46333475719</v>
      </c>
      <c r="S135" s="299"/>
      <c r="T135" s="355"/>
      <c r="U135" s="299"/>
      <c r="V135" s="299"/>
      <c r="W135" s="299"/>
      <c r="X135" s="299"/>
      <c r="Y135" s="299"/>
      <c r="Z135" s="299"/>
      <c r="AA135" s="299"/>
      <c r="AB135" s="299"/>
      <c r="AC135" s="299"/>
      <c r="AD135" s="299"/>
      <c r="AE135" s="356"/>
      <c r="AF135" s="280"/>
      <c r="AG135" s="290"/>
      <c r="AH135" s="302"/>
      <c r="AI135" s="302"/>
      <c r="AJ135" s="280"/>
      <c r="AK135" s="280"/>
      <c r="AL135" s="281"/>
      <c r="AM135" s="281"/>
      <c r="AN135" s="280"/>
      <c r="AO135" s="280"/>
      <c r="AP135" s="280"/>
      <c r="AQ135" s="280"/>
      <c r="AR135" s="280"/>
      <c r="AS135" s="280"/>
      <c r="AT135" s="280"/>
      <c r="AU135" s="280"/>
      <c r="AV135" s="280"/>
      <c r="AW135" s="280"/>
      <c r="AX135" s="280"/>
      <c r="AY135" s="350"/>
      <c r="BH135" s="275">
        <f t="shared" si="26"/>
        <v>0</v>
      </c>
      <c r="BI135" s="275" t="str">
        <f t="shared" si="27"/>
        <v>B12A03</v>
      </c>
    </row>
    <row r="136" spans="1:61" s="275" customFormat="1" ht="21.75" customHeight="1">
      <c r="A136" s="280" t="s">
        <v>22</v>
      </c>
      <c r="B136" s="505" t="s">
        <v>410</v>
      </c>
      <c r="C136" s="290">
        <v>13</v>
      </c>
      <c r="D136" s="290" t="s">
        <v>202</v>
      </c>
      <c r="E136" s="290">
        <v>46.7</v>
      </c>
      <c r="F136" s="342" t="s">
        <v>206</v>
      </c>
      <c r="G136" s="290" t="s">
        <v>207</v>
      </c>
      <c r="H136" s="310" t="s">
        <v>242</v>
      </c>
      <c r="I136" s="281" t="s">
        <v>872</v>
      </c>
      <c r="J136" s="297"/>
      <c r="K136" s="313"/>
      <c r="L136" s="287">
        <f>VLOOKUP(B136,'[3]Price list B'!$C$4:$M$313,11,0)</f>
        <v>9684739.3939393926</v>
      </c>
      <c r="M136" s="345">
        <v>10803213.333333332</v>
      </c>
      <c r="N136" s="286"/>
      <c r="O136" s="286"/>
      <c r="P136" s="286"/>
      <c r="Q136" s="346">
        <f t="shared" si="24"/>
        <v>10803213.333333332</v>
      </c>
      <c r="R136" s="346">
        <f t="shared" si="25"/>
        <v>231332.19129193429</v>
      </c>
      <c r="S136" s="299"/>
      <c r="T136" s="355"/>
      <c r="U136" s="299"/>
      <c r="V136" s="299"/>
      <c r="W136" s="299"/>
      <c r="X136" s="299"/>
      <c r="Y136" s="299"/>
      <c r="Z136" s="299"/>
      <c r="AA136" s="299"/>
      <c r="AB136" s="299"/>
      <c r="AC136" s="299"/>
      <c r="AD136" s="299"/>
      <c r="AE136" s="356"/>
      <c r="AF136" s="280"/>
      <c r="AG136" s="290"/>
      <c r="AH136" s="354"/>
      <c r="AI136" s="358"/>
      <c r="AJ136" s="280"/>
      <c r="AK136" s="280"/>
      <c r="AL136" s="281"/>
      <c r="AM136" s="281"/>
      <c r="AN136" s="280"/>
      <c r="AO136" s="280"/>
      <c r="AP136" s="280"/>
      <c r="AQ136" s="280"/>
      <c r="AR136" s="280"/>
      <c r="AS136" s="280"/>
      <c r="AT136" s="280"/>
      <c r="AU136" s="280"/>
      <c r="AV136" s="280"/>
      <c r="AW136" s="280"/>
      <c r="AX136" s="280"/>
      <c r="AY136" s="350"/>
      <c r="BH136" s="275">
        <f t="shared" si="26"/>
        <v>0</v>
      </c>
      <c r="BI136" s="275" t="str">
        <f t="shared" si="27"/>
        <v>B12A04</v>
      </c>
    </row>
    <row r="137" spans="1:61" s="275" customFormat="1" ht="21.75" customHeight="1">
      <c r="A137" s="281" t="s">
        <v>22</v>
      </c>
      <c r="B137" s="505" t="s">
        <v>411</v>
      </c>
      <c r="C137" s="290">
        <v>13</v>
      </c>
      <c r="D137" s="290" t="s">
        <v>587</v>
      </c>
      <c r="E137" s="290">
        <v>47.02</v>
      </c>
      <c r="F137" s="342" t="s">
        <v>206</v>
      </c>
      <c r="G137" s="290" t="s">
        <v>207</v>
      </c>
      <c r="H137" s="310" t="s">
        <v>243</v>
      </c>
      <c r="I137" s="281" t="s">
        <v>872</v>
      </c>
      <c r="J137" s="297"/>
      <c r="K137" s="313"/>
      <c r="L137" s="287">
        <f>VLOOKUP(B137,'[3]Price list B'!$C$4:$M$313,11,0)</f>
        <v>9748661.8181818184</v>
      </c>
      <c r="M137" s="345">
        <v>10873528</v>
      </c>
      <c r="N137" s="286"/>
      <c r="O137" s="286"/>
      <c r="P137" s="286"/>
      <c r="Q137" s="346">
        <f t="shared" si="24"/>
        <v>10873528</v>
      </c>
      <c r="R137" s="346">
        <f t="shared" si="25"/>
        <v>231253.25393449594</v>
      </c>
      <c r="S137" s="299"/>
      <c r="T137" s="355"/>
      <c r="U137" s="299"/>
      <c r="V137" s="299"/>
      <c r="W137" s="299"/>
      <c r="X137" s="299"/>
      <c r="Y137" s="299"/>
      <c r="Z137" s="299"/>
      <c r="AA137" s="299"/>
      <c r="AB137" s="299"/>
      <c r="AC137" s="299"/>
      <c r="AD137" s="299"/>
      <c r="AE137" s="356"/>
      <c r="AF137" s="280"/>
      <c r="AG137" s="290"/>
      <c r="AH137" s="354"/>
      <c r="AI137" s="358"/>
      <c r="AJ137" s="280"/>
      <c r="AK137" s="280"/>
      <c r="AL137" s="281"/>
      <c r="AM137" s="281"/>
      <c r="AN137" s="280"/>
      <c r="AO137" s="280"/>
      <c r="AP137" s="280"/>
      <c r="AQ137" s="280"/>
      <c r="AR137" s="280"/>
      <c r="AS137" s="280"/>
      <c r="AT137" s="280"/>
      <c r="AU137" s="280"/>
      <c r="AV137" s="280"/>
      <c r="AW137" s="280"/>
      <c r="AX137" s="280"/>
      <c r="AY137" s="350"/>
      <c r="BH137" s="275">
        <f t="shared" si="26"/>
        <v>0</v>
      </c>
      <c r="BI137" s="275" t="str">
        <f t="shared" si="27"/>
        <v>B12A05</v>
      </c>
    </row>
    <row r="138" spans="1:61" s="275" customFormat="1" ht="21.75" customHeight="1">
      <c r="A138" s="280" t="s">
        <v>22</v>
      </c>
      <c r="B138" s="505" t="s">
        <v>412</v>
      </c>
      <c r="C138" s="290">
        <v>13</v>
      </c>
      <c r="D138" s="290" t="s">
        <v>588</v>
      </c>
      <c r="E138" s="290">
        <v>46.84</v>
      </c>
      <c r="F138" s="342" t="s">
        <v>206</v>
      </c>
      <c r="G138" s="290" t="s">
        <v>207</v>
      </c>
      <c r="H138" s="310" t="s">
        <v>244</v>
      </c>
      <c r="I138" s="281" t="s">
        <v>872</v>
      </c>
      <c r="J138" s="297"/>
      <c r="K138" s="313"/>
      <c r="L138" s="287">
        <f>VLOOKUP(B138,'[3]Price list B'!$C$4:$M$313,11,0)</f>
        <v>9712705.4545454551</v>
      </c>
      <c r="M138" s="345">
        <v>10833976</v>
      </c>
      <c r="N138" s="286"/>
      <c r="O138" s="286"/>
      <c r="P138" s="286"/>
      <c r="Q138" s="346">
        <f t="shared" si="24"/>
        <v>10833976</v>
      </c>
      <c r="R138" s="346">
        <f t="shared" si="25"/>
        <v>231297.52348420152</v>
      </c>
      <c r="S138" s="299"/>
      <c r="T138" s="355"/>
      <c r="U138" s="299"/>
      <c r="V138" s="299"/>
      <c r="W138" s="299"/>
      <c r="X138" s="299"/>
      <c r="Y138" s="299"/>
      <c r="Z138" s="299"/>
      <c r="AA138" s="299"/>
      <c r="AB138" s="299"/>
      <c r="AC138" s="299"/>
      <c r="AD138" s="299"/>
      <c r="AE138" s="356"/>
      <c r="AF138" s="280"/>
      <c r="AG138" s="290"/>
      <c r="AH138" s="290"/>
      <c r="AI138" s="280"/>
      <c r="AJ138" s="280"/>
      <c r="AK138" s="280"/>
      <c r="AL138" s="281"/>
      <c r="AM138" s="281"/>
      <c r="AN138" s="280"/>
      <c r="AO138" s="291"/>
      <c r="AP138" s="358"/>
      <c r="AQ138" s="358"/>
      <c r="AR138" s="358"/>
      <c r="AS138" s="280"/>
      <c r="AT138" s="280"/>
      <c r="AU138" s="280"/>
      <c r="AV138" s="280"/>
      <c r="AW138" s="280"/>
      <c r="AX138" s="280"/>
      <c r="AY138" s="350"/>
      <c r="BH138" s="275">
        <f t="shared" si="26"/>
        <v>0</v>
      </c>
      <c r="BI138" s="275" t="str">
        <f t="shared" si="27"/>
        <v>B12A06</v>
      </c>
    </row>
    <row r="139" spans="1:61" s="275" customFormat="1" ht="21.75" customHeight="1">
      <c r="A139" s="281" t="s">
        <v>22</v>
      </c>
      <c r="B139" s="505" t="s">
        <v>413</v>
      </c>
      <c r="C139" s="290">
        <v>13</v>
      </c>
      <c r="D139" s="290" t="s">
        <v>591</v>
      </c>
      <c r="E139" s="290">
        <v>46.04</v>
      </c>
      <c r="F139" s="342" t="s">
        <v>206</v>
      </c>
      <c r="G139" s="290" t="s">
        <v>207</v>
      </c>
      <c r="H139" s="310" t="s">
        <v>247</v>
      </c>
      <c r="I139" s="281" t="s">
        <v>872</v>
      </c>
      <c r="J139" s="297"/>
      <c r="K139" s="313"/>
      <c r="L139" s="287">
        <f>VLOOKUP(B139,'[3]Price list B'!$C$4:$M$313,11,0)</f>
        <v>9500879.1919191927</v>
      </c>
      <c r="M139" s="345">
        <v>10600967.111111112</v>
      </c>
      <c r="N139" s="286"/>
      <c r="O139" s="286"/>
      <c r="P139" s="286"/>
      <c r="Q139" s="346">
        <f t="shared" si="24"/>
        <v>10600967.111111112</v>
      </c>
      <c r="R139" s="346">
        <f t="shared" si="25"/>
        <v>230255.58451587992</v>
      </c>
      <c r="S139" s="299"/>
      <c r="T139" s="355"/>
      <c r="U139" s="299"/>
      <c r="V139" s="299"/>
      <c r="W139" s="299"/>
      <c r="X139" s="299"/>
      <c r="Y139" s="299"/>
      <c r="Z139" s="299"/>
      <c r="AA139" s="299"/>
      <c r="AB139" s="299"/>
      <c r="AC139" s="299"/>
      <c r="AD139" s="299"/>
      <c r="AE139" s="356"/>
      <c r="AF139" s="280"/>
      <c r="AG139" s="290"/>
      <c r="AH139" s="354"/>
      <c r="AI139" s="358"/>
      <c r="AJ139" s="280"/>
      <c r="AK139" s="280"/>
      <c r="AL139" s="281"/>
      <c r="AM139" s="281"/>
      <c r="AN139" s="280"/>
      <c r="AO139" s="280"/>
      <c r="AP139" s="280"/>
      <c r="AQ139" s="280"/>
      <c r="AR139" s="280"/>
      <c r="AS139" s="280"/>
      <c r="AT139" s="280"/>
      <c r="AU139" s="280"/>
      <c r="AV139" s="280"/>
      <c r="AW139" s="280"/>
      <c r="AX139" s="302"/>
      <c r="AY139" s="350"/>
      <c r="BH139" s="275">
        <f t="shared" si="26"/>
        <v>0</v>
      </c>
      <c r="BI139" s="275" t="str">
        <f t="shared" si="27"/>
        <v>B12A09</v>
      </c>
    </row>
    <row r="140" spans="1:61" s="275" customFormat="1" ht="21.75" customHeight="1">
      <c r="A140" s="280" t="s">
        <v>22</v>
      </c>
      <c r="B140" s="505" t="s">
        <v>414</v>
      </c>
      <c r="C140" s="290">
        <v>13</v>
      </c>
      <c r="D140" s="290" t="s">
        <v>592</v>
      </c>
      <c r="E140" s="290">
        <v>46.09</v>
      </c>
      <c r="F140" s="342" t="s">
        <v>206</v>
      </c>
      <c r="G140" s="290" t="s">
        <v>207</v>
      </c>
      <c r="H140" s="290" t="s">
        <v>248</v>
      </c>
      <c r="I140" s="281" t="s">
        <v>872</v>
      </c>
      <c r="J140" s="297"/>
      <c r="K140" s="313"/>
      <c r="L140" s="287">
        <f>VLOOKUP(B140,'[3]Price list B'!$C$4:$M$313,11,0)</f>
        <v>9510867.0707070697</v>
      </c>
      <c r="M140" s="345">
        <v>10611953.777777776</v>
      </c>
      <c r="N140" s="286"/>
      <c r="O140" s="286"/>
      <c r="P140" s="286"/>
      <c r="Q140" s="346">
        <f t="shared" si="24"/>
        <v>10611953.777777776</v>
      </c>
      <c r="R140" s="346">
        <f t="shared" si="25"/>
        <v>230244.1696198259</v>
      </c>
      <c r="S140" s="299"/>
      <c r="T140" s="355"/>
      <c r="U140" s="299"/>
      <c r="V140" s="299"/>
      <c r="W140" s="299"/>
      <c r="X140" s="299"/>
      <c r="Y140" s="299"/>
      <c r="Z140" s="299"/>
      <c r="AA140" s="299"/>
      <c r="AB140" s="299"/>
      <c r="AC140" s="299"/>
      <c r="AD140" s="299"/>
      <c r="AE140" s="356"/>
      <c r="AF140" s="280"/>
      <c r="AG140" s="290"/>
      <c r="AH140" s="354"/>
      <c r="AI140" s="358"/>
      <c r="AJ140" s="280"/>
      <c r="AK140" s="280"/>
      <c r="AL140" s="281"/>
      <c r="AM140" s="281"/>
      <c r="AN140" s="280"/>
      <c r="AO140" s="280"/>
      <c r="AP140" s="280"/>
      <c r="AQ140" s="280"/>
      <c r="AR140" s="280"/>
      <c r="AS140" s="280"/>
      <c r="AT140" s="280"/>
      <c r="AU140" s="280"/>
      <c r="AV140" s="280"/>
      <c r="AW140" s="280"/>
      <c r="AX140" s="280"/>
      <c r="AY140" s="350"/>
      <c r="BH140" s="275">
        <f t="shared" si="26"/>
        <v>0</v>
      </c>
      <c r="BI140" s="275" t="str">
        <f t="shared" si="27"/>
        <v>B12A10</v>
      </c>
    </row>
    <row r="141" spans="1:61" s="275" customFormat="1" ht="21.75" customHeight="1">
      <c r="A141" s="281" t="s">
        <v>22</v>
      </c>
      <c r="B141" s="505" t="s">
        <v>415</v>
      </c>
      <c r="C141" s="290">
        <v>13</v>
      </c>
      <c r="D141" s="290" t="s">
        <v>593</v>
      </c>
      <c r="E141" s="290">
        <v>46.82</v>
      </c>
      <c r="F141" s="342" t="s">
        <v>206</v>
      </c>
      <c r="G141" s="290" t="s">
        <v>207</v>
      </c>
      <c r="H141" s="310" t="s">
        <v>249</v>
      </c>
      <c r="I141" s="281" t="s">
        <v>872</v>
      </c>
      <c r="J141" s="297"/>
      <c r="K141" s="313"/>
      <c r="L141" s="287">
        <f>VLOOKUP(B141,'[3]Price list B'!$C$4:$M$313,11,0)</f>
        <v>9656690.1010101009</v>
      </c>
      <c r="M141" s="345">
        <v>10772359.111111112</v>
      </c>
      <c r="N141" s="286"/>
      <c r="O141" s="286"/>
      <c r="P141" s="286"/>
      <c r="Q141" s="346">
        <f t="shared" si="24"/>
        <v>10772359.111111112</v>
      </c>
      <c r="R141" s="346">
        <f t="shared" si="25"/>
        <v>230080.28857563247</v>
      </c>
      <c r="S141" s="299"/>
      <c r="T141" s="355"/>
      <c r="U141" s="299"/>
      <c r="V141" s="299"/>
      <c r="W141" s="299"/>
      <c r="X141" s="299"/>
      <c r="Y141" s="299"/>
      <c r="Z141" s="299"/>
      <c r="AA141" s="299"/>
      <c r="AB141" s="299"/>
      <c r="AC141" s="299"/>
      <c r="AD141" s="299"/>
      <c r="AE141" s="356"/>
      <c r="AF141" s="280"/>
      <c r="AG141" s="290"/>
      <c r="AH141" s="354"/>
      <c r="AI141" s="358"/>
      <c r="AJ141" s="280"/>
      <c r="AK141" s="280"/>
      <c r="AL141" s="281"/>
      <c r="AM141" s="281"/>
      <c r="AN141" s="280"/>
      <c r="AO141" s="280"/>
      <c r="AP141" s="280"/>
      <c r="AQ141" s="280"/>
      <c r="AR141" s="280"/>
      <c r="AS141" s="280"/>
      <c r="AT141" s="280"/>
      <c r="AU141" s="280"/>
      <c r="AV141" s="280"/>
      <c r="AW141" s="280"/>
      <c r="AX141" s="280"/>
      <c r="AY141" s="350"/>
      <c r="BH141" s="275">
        <f t="shared" si="26"/>
        <v>0</v>
      </c>
      <c r="BI141" s="275" t="str">
        <f t="shared" si="27"/>
        <v>B12A11</v>
      </c>
    </row>
    <row r="142" spans="1:61" s="275" customFormat="1" ht="21.75" customHeight="1">
      <c r="A142" s="280" t="s">
        <v>22</v>
      </c>
      <c r="B142" s="505" t="s">
        <v>416</v>
      </c>
      <c r="C142" s="290">
        <v>13</v>
      </c>
      <c r="D142" s="290" t="s">
        <v>594</v>
      </c>
      <c r="E142" s="290">
        <v>30.26</v>
      </c>
      <c r="F142" s="342" t="s">
        <v>206</v>
      </c>
      <c r="G142" s="290" t="s">
        <v>208</v>
      </c>
      <c r="H142" s="310" t="s">
        <v>238</v>
      </c>
      <c r="I142" s="281" t="s">
        <v>872</v>
      </c>
      <c r="J142" s="460"/>
      <c r="K142" s="313"/>
      <c r="L142" s="287">
        <f>VLOOKUP(B142,'[3]Price list B'!$C$4:$M$313,11,0)</f>
        <v>6348704.6464646459</v>
      </c>
      <c r="M142" s="345">
        <v>7133575.1111111101</v>
      </c>
      <c r="N142" s="286"/>
      <c r="O142" s="286"/>
      <c r="P142" s="286"/>
      <c r="Q142" s="346">
        <f t="shared" si="24"/>
        <v>7133575.1111111101</v>
      </c>
      <c r="R142" s="346">
        <f t="shared" si="25"/>
        <v>235742.73334802082</v>
      </c>
      <c r="S142" s="299"/>
      <c r="T142" s="355"/>
      <c r="U142" s="299"/>
      <c r="V142" s="299"/>
      <c r="W142" s="299"/>
      <c r="X142" s="299"/>
      <c r="Y142" s="299"/>
      <c r="Z142" s="299"/>
      <c r="AA142" s="299"/>
      <c r="AB142" s="299"/>
      <c r="AC142" s="299"/>
      <c r="AD142" s="299"/>
      <c r="AE142" s="356"/>
      <c r="AF142" s="280"/>
      <c r="AG142" s="290"/>
      <c r="AH142" s="302"/>
      <c r="AI142" s="302"/>
      <c r="AJ142" s="280"/>
      <c r="AK142" s="280"/>
      <c r="AL142" s="281"/>
      <c r="AM142" s="281"/>
      <c r="AN142" s="280"/>
      <c r="AO142" s="280"/>
      <c r="AP142" s="280"/>
      <c r="AQ142" s="280"/>
      <c r="AR142" s="280"/>
      <c r="AS142" s="280"/>
      <c r="AT142" s="280"/>
      <c r="AU142" s="280"/>
      <c r="AV142" s="280"/>
      <c r="AW142" s="280"/>
      <c r="AX142" s="280"/>
      <c r="AY142" s="350"/>
      <c r="BH142" s="275">
        <f t="shared" si="26"/>
        <v>0</v>
      </c>
      <c r="BI142" s="275" t="str">
        <f t="shared" si="27"/>
        <v>B12A12</v>
      </c>
    </row>
    <row r="143" spans="1:61" s="275" customFormat="1" ht="21.75" customHeight="1">
      <c r="A143" s="281" t="s">
        <v>22</v>
      </c>
      <c r="B143" s="290" t="s">
        <v>417</v>
      </c>
      <c r="C143" s="290">
        <v>14</v>
      </c>
      <c r="D143" s="290" t="s">
        <v>199</v>
      </c>
      <c r="E143" s="290">
        <v>57.830000000000005</v>
      </c>
      <c r="F143" s="342" t="s">
        <v>205</v>
      </c>
      <c r="G143" s="290" t="s">
        <v>210</v>
      </c>
      <c r="H143" s="310" t="s">
        <v>239</v>
      </c>
      <c r="I143" s="281" t="s">
        <v>3</v>
      </c>
      <c r="J143" s="456" t="s">
        <v>760</v>
      </c>
      <c r="K143" s="491">
        <v>43549</v>
      </c>
      <c r="L143" s="287">
        <f>M143</f>
        <v>13039019.191919195</v>
      </c>
      <c r="M143" s="352">
        <v>13039019.191919195</v>
      </c>
      <c r="N143" s="286">
        <v>300000</v>
      </c>
      <c r="O143" s="286"/>
      <c r="P143" s="286">
        <v>1039019</v>
      </c>
      <c r="Q143" s="346">
        <f t="shared" ref="Q143:Q174" si="28">M143-N143-O143-P143</f>
        <v>11700000.191919195</v>
      </c>
      <c r="R143" s="346">
        <f t="shared" si="25"/>
        <v>202317.13975305538</v>
      </c>
      <c r="S143" s="299">
        <v>50000</v>
      </c>
      <c r="T143" s="450">
        <v>43549</v>
      </c>
      <c r="U143" s="299"/>
      <c r="V143" s="299"/>
      <c r="W143" s="299">
        <v>50000</v>
      </c>
      <c r="X143" s="299"/>
      <c r="Y143" s="299">
        <v>200000</v>
      </c>
      <c r="Z143" s="387">
        <v>43549</v>
      </c>
      <c r="AA143" s="299"/>
      <c r="AB143" s="299"/>
      <c r="AC143" s="299">
        <v>200000</v>
      </c>
      <c r="AD143" s="299"/>
      <c r="AE143" s="389">
        <v>43549</v>
      </c>
      <c r="AF143" s="387">
        <v>43549</v>
      </c>
      <c r="AG143" s="300">
        <v>43525</v>
      </c>
      <c r="AH143" s="302">
        <v>624296356</v>
      </c>
      <c r="AI143" s="390" t="s">
        <v>761</v>
      </c>
      <c r="AJ143" s="280" t="s">
        <v>786</v>
      </c>
      <c r="AK143" s="280" t="s">
        <v>616</v>
      </c>
      <c r="AL143" s="281" t="s">
        <v>120</v>
      </c>
      <c r="AM143" s="280"/>
      <c r="AN143" s="280"/>
      <c r="AO143" s="280"/>
      <c r="AP143" s="280"/>
      <c r="AQ143" s="280"/>
      <c r="AR143" s="280"/>
      <c r="AS143" s="280"/>
      <c r="AT143" s="280"/>
      <c r="AU143" s="280"/>
      <c r="AV143" s="280"/>
      <c r="AW143" s="280"/>
      <c r="AX143" s="280"/>
      <c r="AY143" s="350"/>
      <c r="BH143" s="275">
        <f t="shared" si="26"/>
        <v>1</v>
      </c>
      <c r="BI143" s="275">
        <f t="shared" si="27"/>
        <v>0</v>
      </c>
    </row>
    <row r="144" spans="1:61" s="275" customFormat="1" ht="21.75" customHeight="1">
      <c r="A144" s="280" t="s">
        <v>22</v>
      </c>
      <c r="B144" s="290" t="s">
        <v>418</v>
      </c>
      <c r="C144" s="290">
        <v>14</v>
      </c>
      <c r="D144" s="290" t="s">
        <v>200</v>
      </c>
      <c r="E144" s="290">
        <v>55.46</v>
      </c>
      <c r="F144" s="342" t="s">
        <v>205</v>
      </c>
      <c r="G144" s="290" t="s">
        <v>210</v>
      </c>
      <c r="H144" s="310" t="s">
        <v>240</v>
      </c>
      <c r="I144" s="281" t="s">
        <v>3</v>
      </c>
      <c r="J144" s="461" t="s">
        <v>681</v>
      </c>
      <c r="K144" s="313">
        <v>43530</v>
      </c>
      <c r="L144" s="287">
        <v>12573230</v>
      </c>
      <c r="M144" s="446">
        <v>12573230</v>
      </c>
      <c r="N144" s="286">
        <v>300000</v>
      </c>
      <c r="O144" s="286">
        <v>618661</v>
      </c>
      <c r="P144" s="286"/>
      <c r="Q144" s="346">
        <f t="shared" si="28"/>
        <v>11654569</v>
      </c>
      <c r="R144" s="346">
        <f t="shared" si="25"/>
        <v>210143.68914532996</v>
      </c>
      <c r="S144" s="299">
        <v>50000</v>
      </c>
      <c r="T144" s="450">
        <v>43530</v>
      </c>
      <c r="U144" s="299"/>
      <c r="V144" s="299"/>
      <c r="W144" s="299">
        <v>50000</v>
      </c>
      <c r="X144" s="299"/>
      <c r="Y144" s="299">
        <v>200000</v>
      </c>
      <c r="Z144" s="387">
        <v>43530</v>
      </c>
      <c r="AA144" s="299"/>
      <c r="AB144" s="299"/>
      <c r="AC144" s="299">
        <v>200000</v>
      </c>
      <c r="AD144" s="299"/>
      <c r="AE144" s="389">
        <v>43564</v>
      </c>
      <c r="AF144" s="447">
        <v>43564</v>
      </c>
      <c r="AG144" s="300">
        <v>43525</v>
      </c>
      <c r="AH144" s="372" t="s">
        <v>873</v>
      </c>
      <c r="AI144" s="280"/>
      <c r="AJ144" s="290" t="s">
        <v>754</v>
      </c>
      <c r="AK144" s="280" t="s">
        <v>101</v>
      </c>
      <c r="AL144" s="281" t="s">
        <v>621</v>
      </c>
      <c r="AM144" s="280"/>
      <c r="AN144" s="280"/>
      <c r="AO144" s="280"/>
      <c r="AP144" s="280"/>
      <c r="AQ144" s="280"/>
      <c r="AR144" s="280"/>
      <c r="AS144" s="280"/>
      <c r="AT144" s="280"/>
      <c r="AU144" s="280"/>
      <c r="AV144" s="280"/>
      <c r="AW144" s="280"/>
      <c r="AX144" s="280"/>
      <c r="AY144" s="350"/>
      <c r="BH144" s="275">
        <f t="shared" si="26"/>
        <v>1</v>
      </c>
      <c r="BI144" s="275">
        <f t="shared" si="27"/>
        <v>0</v>
      </c>
    </row>
    <row r="145" spans="1:61" s="275" customFormat="1" ht="21.75" customHeight="1">
      <c r="A145" s="281" t="s">
        <v>22</v>
      </c>
      <c r="B145" s="505" t="s">
        <v>419</v>
      </c>
      <c r="C145" s="290">
        <v>14</v>
      </c>
      <c r="D145" s="290" t="s">
        <v>201</v>
      </c>
      <c r="E145" s="290">
        <v>46.82</v>
      </c>
      <c r="F145" s="342" t="s">
        <v>206</v>
      </c>
      <c r="G145" s="290" t="s">
        <v>207</v>
      </c>
      <c r="H145" s="310" t="s">
        <v>241</v>
      </c>
      <c r="I145" s="281" t="s">
        <v>872</v>
      </c>
      <c r="J145" s="460"/>
      <c r="K145" s="313"/>
      <c r="L145" s="287">
        <f>VLOOKUP(B145,'[3]Price list B'!$C$4:$M$313,11,0)</f>
        <v>10585521.212121211</v>
      </c>
      <c r="M145" s="345">
        <v>11794073.333333332</v>
      </c>
      <c r="N145" s="286"/>
      <c r="O145" s="286"/>
      <c r="P145" s="286"/>
      <c r="Q145" s="346">
        <f t="shared" si="28"/>
        <v>11794073.333333332</v>
      </c>
      <c r="R145" s="346">
        <f t="shared" si="25"/>
        <v>251902.46333475719</v>
      </c>
      <c r="S145" s="299"/>
      <c r="T145" s="355"/>
      <c r="U145" s="299"/>
      <c r="V145" s="299"/>
      <c r="W145" s="299"/>
      <c r="X145" s="299"/>
      <c r="Y145" s="299"/>
      <c r="Z145" s="299"/>
      <c r="AA145" s="299"/>
      <c r="AB145" s="299"/>
      <c r="AC145" s="299"/>
      <c r="AD145" s="299"/>
      <c r="AE145" s="356"/>
      <c r="AF145" s="280"/>
      <c r="AG145" s="290"/>
      <c r="AH145" s="290"/>
      <c r="AI145" s="280"/>
      <c r="AJ145" s="280"/>
      <c r="AK145" s="280"/>
      <c r="AL145" s="281"/>
      <c r="AM145" s="281"/>
      <c r="AN145" s="280"/>
      <c r="AO145" s="280"/>
      <c r="AP145" s="280"/>
      <c r="AQ145" s="280"/>
      <c r="AR145" s="280"/>
      <c r="AS145" s="280"/>
      <c r="AT145" s="280"/>
      <c r="AU145" s="280"/>
      <c r="AV145" s="280"/>
      <c r="AW145" s="280"/>
      <c r="AX145" s="280"/>
      <c r="AY145" s="350"/>
      <c r="BH145" s="275">
        <f t="shared" si="26"/>
        <v>0</v>
      </c>
      <c r="BI145" s="275" t="str">
        <f t="shared" si="27"/>
        <v>B1403</v>
      </c>
    </row>
    <row r="146" spans="1:61" s="275" customFormat="1" ht="21.75" customHeight="1">
      <c r="A146" s="280" t="s">
        <v>22</v>
      </c>
      <c r="B146" s="505" t="s">
        <v>420</v>
      </c>
      <c r="C146" s="290">
        <v>14</v>
      </c>
      <c r="D146" s="290" t="s">
        <v>202</v>
      </c>
      <c r="E146" s="290">
        <v>46.7</v>
      </c>
      <c r="F146" s="342" t="s">
        <v>206</v>
      </c>
      <c r="G146" s="290" t="s">
        <v>207</v>
      </c>
      <c r="H146" s="310" t="s">
        <v>242</v>
      </c>
      <c r="I146" s="281" t="s">
        <v>872</v>
      </c>
      <c r="J146" s="297"/>
      <c r="K146" s="313"/>
      <c r="L146" s="287">
        <f>VLOOKUP(B146,'[3]Price list B'!$C$4:$M$313,11,0)</f>
        <v>10559303.030303031</v>
      </c>
      <c r="M146" s="345">
        <v>11765233.333333334</v>
      </c>
      <c r="N146" s="286"/>
      <c r="O146" s="286"/>
      <c r="P146" s="286"/>
      <c r="Q146" s="346">
        <f t="shared" si="28"/>
        <v>11765233.333333334</v>
      </c>
      <c r="R146" s="346">
        <f t="shared" si="25"/>
        <v>251932.19129193434</v>
      </c>
      <c r="S146" s="299"/>
      <c r="T146" s="355"/>
      <c r="U146" s="299"/>
      <c r="V146" s="299"/>
      <c r="W146" s="299"/>
      <c r="X146" s="299"/>
      <c r="Y146" s="299"/>
      <c r="Z146" s="299"/>
      <c r="AA146" s="299"/>
      <c r="AB146" s="299"/>
      <c r="AC146" s="299"/>
      <c r="AD146" s="299"/>
      <c r="AE146" s="356"/>
      <c r="AF146" s="280"/>
      <c r="AG146" s="290"/>
      <c r="AH146" s="354"/>
      <c r="AI146" s="358"/>
      <c r="AJ146" s="280"/>
      <c r="AK146" s="280"/>
      <c r="AL146" s="281"/>
      <c r="AM146" s="281"/>
      <c r="AN146" s="280"/>
      <c r="AO146" s="280"/>
      <c r="AP146" s="280"/>
      <c r="AQ146" s="280"/>
      <c r="AR146" s="280"/>
      <c r="AS146" s="280"/>
      <c r="AT146" s="280"/>
      <c r="AU146" s="280"/>
      <c r="AV146" s="280"/>
      <c r="AW146" s="280"/>
      <c r="AX146" s="280"/>
      <c r="AY146" s="350"/>
      <c r="BH146" s="275">
        <f t="shared" si="26"/>
        <v>0</v>
      </c>
      <c r="BI146" s="275" t="str">
        <f t="shared" si="27"/>
        <v>B1404</v>
      </c>
    </row>
    <row r="147" spans="1:61" s="275" customFormat="1" ht="21.75" customHeight="1">
      <c r="A147" s="281" t="s">
        <v>22</v>
      </c>
      <c r="B147" s="505" t="s">
        <v>421</v>
      </c>
      <c r="C147" s="290">
        <v>14</v>
      </c>
      <c r="D147" s="290" t="s">
        <v>587</v>
      </c>
      <c r="E147" s="290">
        <v>47.02</v>
      </c>
      <c r="F147" s="342" t="s">
        <v>206</v>
      </c>
      <c r="G147" s="290" t="s">
        <v>207</v>
      </c>
      <c r="H147" s="310" t="s">
        <v>243</v>
      </c>
      <c r="I147" s="281" t="s">
        <v>872</v>
      </c>
      <c r="J147" s="461"/>
      <c r="K147" s="491"/>
      <c r="L147" s="287">
        <f>VLOOKUP(B147,'[3]Price list B'!$C$4:$M$313,11,0)</f>
        <v>10629218.181818182</v>
      </c>
      <c r="M147" s="345">
        <v>11842140</v>
      </c>
      <c r="N147" s="286"/>
      <c r="O147" s="286"/>
      <c r="P147" s="286"/>
      <c r="Q147" s="346">
        <f t="shared" si="28"/>
        <v>11842140</v>
      </c>
      <c r="R147" s="346">
        <f t="shared" si="25"/>
        <v>251853.25393449594</v>
      </c>
      <c r="S147" s="299"/>
      <c r="T147" s="355"/>
      <c r="U147" s="299"/>
      <c r="V147" s="299"/>
      <c r="W147" s="299"/>
      <c r="X147" s="299"/>
      <c r="Y147" s="299"/>
      <c r="Z147" s="299"/>
      <c r="AA147" s="299"/>
      <c r="AB147" s="299"/>
      <c r="AC147" s="299"/>
      <c r="AD147" s="299"/>
      <c r="AE147" s="356"/>
      <c r="AF147" s="280"/>
      <c r="AG147" s="290"/>
      <c r="AH147" s="354"/>
      <c r="AI147" s="358"/>
      <c r="AJ147" s="280"/>
      <c r="AK147" s="280"/>
      <c r="AL147" s="281"/>
      <c r="AM147" s="281"/>
      <c r="AN147" s="280"/>
      <c r="AO147" s="280"/>
      <c r="AP147" s="280"/>
      <c r="AQ147" s="280"/>
      <c r="AR147" s="280"/>
      <c r="AS147" s="280"/>
      <c r="AT147" s="280"/>
      <c r="AU147" s="280"/>
      <c r="AV147" s="280"/>
      <c r="AW147" s="280"/>
      <c r="AX147" s="280"/>
      <c r="AY147" s="350"/>
      <c r="BH147" s="275">
        <f t="shared" si="26"/>
        <v>0</v>
      </c>
      <c r="BI147" s="275" t="str">
        <f t="shared" si="27"/>
        <v>B1405</v>
      </c>
    </row>
    <row r="148" spans="1:61" s="275" customFormat="1" ht="21.75" customHeight="1">
      <c r="A148" s="280" t="s">
        <v>22</v>
      </c>
      <c r="B148" s="505" t="s">
        <v>422</v>
      </c>
      <c r="C148" s="290">
        <v>14</v>
      </c>
      <c r="D148" s="342" t="s">
        <v>588</v>
      </c>
      <c r="E148" s="342">
        <v>46.84</v>
      </c>
      <c r="F148" s="342" t="s">
        <v>206</v>
      </c>
      <c r="G148" s="342" t="s">
        <v>207</v>
      </c>
      <c r="H148" s="343" t="s">
        <v>244</v>
      </c>
      <c r="I148" s="281" t="s">
        <v>872</v>
      </c>
      <c r="J148" s="459"/>
      <c r="K148" s="313"/>
      <c r="L148" s="287">
        <f>VLOOKUP(B148,'[3]Price list B'!$C$4:$M$313,11,0)</f>
        <v>10589890.909090908</v>
      </c>
      <c r="M148" s="345">
        <v>11798880</v>
      </c>
      <c r="N148" s="286"/>
      <c r="O148" s="286"/>
      <c r="P148" s="286"/>
      <c r="Q148" s="346">
        <f t="shared" si="28"/>
        <v>11798880</v>
      </c>
      <c r="R148" s="346">
        <f t="shared" si="25"/>
        <v>251897.52348420152</v>
      </c>
      <c r="S148" s="299"/>
      <c r="T148" s="355"/>
      <c r="U148" s="299"/>
      <c r="V148" s="299"/>
      <c r="W148" s="299"/>
      <c r="X148" s="299"/>
      <c r="Y148" s="299"/>
      <c r="Z148" s="299"/>
      <c r="AA148" s="299"/>
      <c r="AB148" s="299"/>
      <c r="AC148" s="299"/>
      <c r="AD148" s="299"/>
      <c r="AE148" s="356"/>
      <c r="AF148" s="280"/>
      <c r="AG148" s="290"/>
      <c r="AH148" s="290"/>
      <c r="AI148" s="280"/>
      <c r="AJ148" s="280"/>
      <c r="AK148" s="280"/>
      <c r="AL148" s="281"/>
      <c r="AM148" s="281"/>
      <c r="AN148" s="280"/>
      <c r="AO148" s="280"/>
      <c r="AP148" s="280"/>
      <c r="AQ148" s="280"/>
      <c r="AR148" s="280"/>
      <c r="AS148" s="280"/>
      <c r="AT148" s="280"/>
      <c r="AU148" s="280"/>
      <c r="AV148" s="280"/>
      <c r="AW148" s="280"/>
      <c r="AX148" s="280"/>
      <c r="AY148" s="350"/>
      <c r="BH148" s="275">
        <f t="shared" si="26"/>
        <v>0</v>
      </c>
      <c r="BI148" s="275" t="str">
        <f t="shared" si="27"/>
        <v>B1406</v>
      </c>
    </row>
    <row r="149" spans="1:61" s="275" customFormat="1" ht="21.75" customHeight="1">
      <c r="A149" s="281" t="s">
        <v>22</v>
      </c>
      <c r="B149" s="290" t="s">
        <v>423</v>
      </c>
      <c r="C149" s="290">
        <v>14</v>
      </c>
      <c r="D149" s="290" t="s">
        <v>589</v>
      </c>
      <c r="E149" s="290">
        <v>84.63</v>
      </c>
      <c r="F149" s="290" t="s">
        <v>205</v>
      </c>
      <c r="G149" s="290" t="s">
        <v>224</v>
      </c>
      <c r="H149" s="310" t="s">
        <v>250</v>
      </c>
      <c r="I149" s="281" t="s">
        <v>3</v>
      </c>
      <c r="J149" s="461" t="s">
        <v>805</v>
      </c>
      <c r="K149" s="313">
        <v>43554</v>
      </c>
      <c r="L149" s="287">
        <v>18682087.474747475</v>
      </c>
      <c r="M149" s="285">
        <v>18682087.474747475</v>
      </c>
      <c r="N149" s="286">
        <v>300000</v>
      </c>
      <c r="O149" s="286">
        <v>919104.35</v>
      </c>
      <c r="P149" s="286">
        <v>88000</v>
      </c>
      <c r="Q149" s="346">
        <f t="shared" si="28"/>
        <v>17374983.124747474</v>
      </c>
      <c r="R149" s="346">
        <f t="shared" si="25"/>
        <v>205305.24784057043</v>
      </c>
      <c r="S149" s="299">
        <v>100000</v>
      </c>
      <c r="T149" s="449">
        <v>43554</v>
      </c>
      <c r="U149" s="299">
        <v>100000</v>
      </c>
      <c r="V149" s="299"/>
      <c r="W149" s="299"/>
      <c r="X149" s="299"/>
      <c r="Y149" s="299">
        <v>300000</v>
      </c>
      <c r="Z149" s="351">
        <v>43554</v>
      </c>
      <c r="AA149" s="299"/>
      <c r="AB149" s="299"/>
      <c r="AC149" s="299">
        <v>300000</v>
      </c>
      <c r="AD149" s="299"/>
      <c r="AE149" s="391">
        <v>43554</v>
      </c>
      <c r="AF149" s="280"/>
      <c r="AG149" s="300">
        <v>43586</v>
      </c>
      <c r="AH149" s="393" t="s">
        <v>901</v>
      </c>
      <c r="AI149" s="295" t="s">
        <v>806</v>
      </c>
      <c r="AJ149" s="280"/>
      <c r="AK149" s="280" t="s">
        <v>95</v>
      </c>
      <c r="AL149" s="281" t="s">
        <v>621</v>
      </c>
      <c r="AM149" s="281" t="s">
        <v>120</v>
      </c>
      <c r="AN149" s="280"/>
      <c r="AO149" s="280"/>
      <c r="AP149" s="280"/>
      <c r="AQ149" s="280"/>
      <c r="AR149" s="280"/>
      <c r="AS149" s="280"/>
      <c r="AT149" s="280"/>
      <c r="AU149" s="280"/>
      <c r="AV149" s="280"/>
      <c r="AW149" s="280"/>
      <c r="AX149" s="280"/>
      <c r="AY149" s="350"/>
      <c r="BH149" s="275">
        <f t="shared" si="26"/>
        <v>1</v>
      </c>
      <c r="BI149" s="275">
        <f t="shared" si="27"/>
        <v>0</v>
      </c>
    </row>
    <row r="150" spans="1:61" s="275" customFormat="1" ht="21.75" customHeight="1">
      <c r="A150" s="280" t="s">
        <v>22</v>
      </c>
      <c r="B150" s="505" t="s">
        <v>424</v>
      </c>
      <c r="C150" s="290">
        <v>14</v>
      </c>
      <c r="D150" s="290" t="s">
        <v>590</v>
      </c>
      <c r="E150" s="290">
        <v>84.63</v>
      </c>
      <c r="F150" s="342" t="s">
        <v>206</v>
      </c>
      <c r="G150" s="290" t="s">
        <v>224</v>
      </c>
      <c r="H150" s="310" t="s">
        <v>251</v>
      </c>
      <c r="I150" s="281" t="s">
        <v>764</v>
      </c>
      <c r="J150" s="297" t="s">
        <v>1018</v>
      </c>
      <c r="K150" s="313"/>
      <c r="L150" s="287">
        <f>VLOOKUP(B150,'[3]Price list B'!$C$4:$M$313,11,0)</f>
        <v>18630067.27272727</v>
      </c>
      <c r="M150" s="360">
        <v>21531185.996653248</v>
      </c>
      <c r="N150" s="286"/>
      <c r="O150" s="286"/>
      <c r="P150" s="286"/>
      <c r="Q150" s="346">
        <f t="shared" si="28"/>
        <v>21531185.996653248</v>
      </c>
      <c r="R150" s="346">
        <f t="shared" si="25"/>
        <v>254415.52636952911</v>
      </c>
      <c r="S150" s="299"/>
      <c r="T150" s="355"/>
      <c r="U150" s="299"/>
      <c r="V150" s="299"/>
      <c r="W150" s="299"/>
      <c r="X150" s="299"/>
      <c r="Y150" s="299"/>
      <c r="Z150" s="299"/>
      <c r="AA150" s="299"/>
      <c r="AB150" s="299"/>
      <c r="AC150" s="299"/>
      <c r="AD150" s="299"/>
      <c r="AE150" s="356"/>
      <c r="AF150" s="280"/>
      <c r="AG150" s="290"/>
      <c r="AH150" s="290"/>
      <c r="AI150" s="280"/>
      <c r="AJ150" s="280"/>
      <c r="AK150" s="280"/>
      <c r="AL150" s="281"/>
      <c r="AM150" s="281"/>
      <c r="AN150" s="280"/>
      <c r="AO150" s="280"/>
      <c r="AP150" s="280"/>
      <c r="AQ150" s="280"/>
      <c r="AR150" s="280"/>
      <c r="AS150" s="280"/>
      <c r="AT150" s="280"/>
      <c r="AU150" s="280"/>
      <c r="AV150" s="280"/>
      <c r="AW150" s="280"/>
      <c r="AX150" s="280"/>
      <c r="AY150" s="350"/>
      <c r="BH150" s="275">
        <f t="shared" si="26"/>
        <v>0</v>
      </c>
      <c r="BI150" s="275" t="str">
        <f t="shared" si="27"/>
        <v>B1408</v>
      </c>
    </row>
    <row r="151" spans="1:61" s="315" customFormat="1" ht="21.75" customHeight="1">
      <c r="A151" s="342" t="s">
        <v>22</v>
      </c>
      <c r="B151" s="505" t="s">
        <v>425</v>
      </c>
      <c r="C151" s="290">
        <v>14</v>
      </c>
      <c r="D151" s="290" t="s">
        <v>591</v>
      </c>
      <c r="E151" s="290">
        <v>46.04</v>
      </c>
      <c r="F151" s="342" t="s">
        <v>206</v>
      </c>
      <c r="G151" s="290" t="s">
        <v>207</v>
      </c>
      <c r="H151" s="310" t="s">
        <v>247</v>
      </c>
      <c r="I151" s="281" t="s">
        <v>872</v>
      </c>
      <c r="J151" s="456"/>
      <c r="K151" s="313"/>
      <c r="L151" s="285">
        <f>M151</f>
        <v>11549391</v>
      </c>
      <c r="M151" s="352">
        <v>11549391</v>
      </c>
      <c r="N151" s="286"/>
      <c r="O151" s="286"/>
      <c r="P151" s="286"/>
      <c r="Q151" s="346">
        <f t="shared" si="28"/>
        <v>11549391</v>
      </c>
      <c r="R151" s="346">
        <f t="shared" si="25"/>
        <v>250855.58210251955</v>
      </c>
      <c r="S151" s="367"/>
      <c r="T151" s="401"/>
      <c r="U151" s="367"/>
      <c r="V151" s="367"/>
      <c r="W151" s="367"/>
      <c r="X151" s="367"/>
      <c r="Y151" s="367"/>
      <c r="Z151" s="367"/>
      <c r="AA151" s="367"/>
      <c r="AB151" s="367"/>
      <c r="AC151" s="367"/>
      <c r="AD151" s="367"/>
      <c r="AE151" s="402"/>
      <c r="AF151" s="290"/>
      <c r="AG151" s="290"/>
      <c r="AH151" s="290"/>
      <c r="AI151" s="290"/>
      <c r="AJ151" s="290" t="s">
        <v>754</v>
      </c>
      <c r="AK151" s="290"/>
      <c r="AL151" s="342"/>
      <c r="AM151" s="342"/>
      <c r="AN151" s="290"/>
      <c r="AO151" s="290"/>
      <c r="AP151" s="290"/>
      <c r="AQ151" s="290"/>
      <c r="AR151" s="290"/>
      <c r="AS151" s="290"/>
      <c r="AT151" s="290"/>
      <c r="AU151" s="290"/>
      <c r="AV151" s="290"/>
      <c r="AW151" s="290"/>
      <c r="AX151" s="290"/>
      <c r="AY151" s="350"/>
      <c r="BH151" s="275">
        <f t="shared" si="26"/>
        <v>0</v>
      </c>
      <c r="BI151" s="275" t="str">
        <f t="shared" si="27"/>
        <v>B1409</v>
      </c>
    </row>
    <row r="152" spans="1:61" s="275" customFormat="1" ht="21.75" customHeight="1">
      <c r="A152" s="280" t="s">
        <v>22</v>
      </c>
      <c r="B152" s="505" t="s">
        <v>426</v>
      </c>
      <c r="C152" s="290">
        <v>14</v>
      </c>
      <c r="D152" s="290" t="s">
        <v>592</v>
      </c>
      <c r="E152" s="290">
        <v>46.09</v>
      </c>
      <c r="F152" s="342" t="s">
        <v>206</v>
      </c>
      <c r="G152" s="290" t="s">
        <v>207</v>
      </c>
      <c r="H152" s="310" t="s">
        <v>248</v>
      </c>
      <c r="I152" s="281" t="s">
        <v>872</v>
      </c>
      <c r="J152" s="459"/>
      <c r="K152" s="313"/>
      <c r="L152" s="287">
        <f>VLOOKUP(B152,'[3]Price list B'!$C$4:$M$313,11,0)</f>
        <v>10374007.07070707</v>
      </c>
      <c r="M152" s="345">
        <v>11561407.777777776</v>
      </c>
      <c r="N152" s="286"/>
      <c r="O152" s="286"/>
      <c r="P152" s="286"/>
      <c r="Q152" s="346">
        <f t="shared" si="28"/>
        <v>11561407.777777776</v>
      </c>
      <c r="R152" s="346">
        <f t="shared" si="25"/>
        <v>250844.1696198259</v>
      </c>
      <c r="S152" s="299"/>
      <c r="T152" s="355"/>
      <c r="U152" s="299"/>
      <c r="V152" s="299"/>
      <c r="W152" s="299"/>
      <c r="X152" s="299"/>
      <c r="Y152" s="299"/>
      <c r="Z152" s="299"/>
      <c r="AA152" s="299"/>
      <c r="AB152" s="299"/>
      <c r="AC152" s="299"/>
      <c r="AD152" s="299"/>
      <c r="AE152" s="356"/>
      <c r="AF152" s="280"/>
      <c r="AG152" s="290"/>
      <c r="AH152" s="290"/>
      <c r="AI152" s="280"/>
      <c r="AJ152" s="280"/>
      <c r="AK152" s="280"/>
      <c r="AL152" s="281"/>
      <c r="AM152" s="281"/>
      <c r="AN152" s="280"/>
      <c r="AO152" s="280"/>
      <c r="AP152" s="280"/>
      <c r="AQ152" s="280"/>
      <c r="AR152" s="280"/>
      <c r="AS152" s="280"/>
      <c r="AT152" s="280"/>
      <c r="AU152" s="280"/>
      <c r="AV152" s="280"/>
      <c r="AW152" s="280"/>
      <c r="AX152" s="280"/>
      <c r="AY152" s="350"/>
      <c r="BH152" s="275">
        <f t="shared" si="26"/>
        <v>0</v>
      </c>
      <c r="BI152" s="275" t="str">
        <f t="shared" si="27"/>
        <v>B1410</v>
      </c>
    </row>
    <row r="153" spans="1:61" s="275" customFormat="1" ht="21.75" customHeight="1">
      <c r="A153" s="281" t="s">
        <v>22</v>
      </c>
      <c r="B153" s="505" t="s">
        <v>427</v>
      </c>
      <c r="C153" s="290">
        <v>14</v>
      </c>
      <c r="D153" s="290" t="s">
        <v>593</v>
      </c>
      <c r="E153" s="290">
        <v>46.82</v>
      </c>
      <c r="F153" s="342" t="s">
        <v>206</v>
      </c>
      <c r="G153" s="290" t="s">
        <v>207</v>
      </c>
      <c r="H153" s="310" t="s">
        <v>249</v>
      </c>
      <c r="I153" s="281" t="s">
        <v>872</v>
      </c>
      <c r="J153" s="459"/>
      <c r="K153" s="313"/>
      <c r="L153" s="287">
        <f>VLOOKUP(B153,'[3]Price list B'!$C$4:$M$313,11,0)</f>
        <v>10533501.010101011</v>
      </c>
      <c r="M153" s="345">
        <v>11736851.111111112</v>
      </c>
      <c r="N153" s="286"/>
      <c r="O153" s="286"/>
      <c r="P153" s="286"/>
      <c r="Q153" s="346">
        <f t="shared" si="28"/>
        <v>11736851.111111112</v>
      </c>
      <c r="R153" s="346">
        <f t="shared" si="25"/>
        <v>250680.28857563247</v>
      </c>
      <c r="S153" s="299"/>
      <c r="T153" s="355"/>
      <c r="U153" s="299"/>
      <c r="V153" s="299"/>
      <c r="W153" s="299"/>
      <c r="X153" s="299"/>
      <c r="Y153" s="299"/>
      <c r="Z153" s="299"/>
      <c r="AA153" s="299"/>
      <c r="AB153" s="299"/>
      <c r="AC153" s="299"/>
      <c r="AD153" s="299"/>
      <c r="AE153" s="356"/>
      <c r="AF153" s="280"/>
      <c r="AG153" s="290"/>
      <c r="AH153" s="290"/>
      <c r="AI153" s="280"/>
      <c r="AJ153" s="280"/>
      <c r="AK153" s="280"/>
      <c r="AL153" s="281"/>
      <c r="AM153" s="281"/>
      <c r="AN153" s="280"/>
      <c r="AO153" s="280"/>
      <c r="AP153" s="280"/>
      <c r="AQ153" s="280"/>
      <c r="AR153" s="280"/>
      <c r="AS153" s="280"/>
      <c r="AT153" s="280"/>
      <c r="AU153" s="280"/>
      <c r="AV153" s="280"/>
      <c r="AW153" s="280"/>
      <c r="AX153" s="280"/>
      <c r="AY153" s="350"/>
      <c r="BH153" s="275">
        <f t="shared" si="26"/>
        <v>0</v>
      </c>
      <c r="BI153" s="275" t="str">
        <f t="shared" si="27"/>
        <v>B1411</v>
      </c>
    </row>
    <row r="154" spans="1:61" s="275" customFormat="1" ht="21.75" customHeight="1">
      <c r="A154" s="280" t="s">
        <v>22</v>
      </c>
      <c r="B154" s="505" t="s">
        <v>428</v>
      </c>
      <c r="C154" s="290">
        <v>14</v>
      </c>
      <c r="D154" s="290" t="s">
        <v>594</v>
      </c>
      <c r="E154" s="290">
        <v>30.26</v>
      </c>
      <c r="F154" s="342" t="s">
        <v>206</v>
      </c>
      <c r="G154" s="290" t="s">
        <v>208</v>
      </c>
      <c r="H154" s="290" t="s">
        <v>238</v>
      </c>
      <c r="I154" s="281" t="s">
        <v>872</v>
      </c>
      <c r="J154" s="459"/>
      <c r="K154" s="313"/>
      <c r="L154" s="287">
        <f>VLOOKUP(B154,'[3]Price list B'!$C$4:$M$313,11,0)</f>
        <v>6915391.9191919193</v>
      </c>
      <c r="M154" s="345">
        <v>7756931.111111111</v>
      </c>
      <c r="N154" s="286"/>
      <c r="O154" s="286"/>
      <c r="P154" s="286"/>
      <c r="Q154" s="346">
        <f t="shared" si="28"/>
        <v>7756931.111111111</v>
      </c>
      <c r="R154" s="346">
        <f t="shared" si="25"/>
        <v>256342.73334802085</v>
      </c>
      <c r="S154" s="299"/>
      <c r="T154" s="355"/>
      <c r="U154" s="299"/>
      <c r="V154" s="299"/>
      <c r="W154" s="299"/>
      <c r="X154" s="299"/>
      <c r="Y154" s="299"/>
      <c r="Z154" s="299"/>
      <c r="AA154" s="299"/>
      <c r="AB154" s="299"/>
      <c r="AC154" s="299"/>
      <c r="AD154" s="299"/>
      <c r="AE154" s="356"/>
      <c r="AF154" s="280"/>
      <c r="AG154" s="290"/>
      <c r="AH154" s="290"/>
      <c r="AI154" s="280"/>
      <c r="AJ154" s="280"/>
      <c r="AK154" s="280"/>
      <c r="AL154" s="281"/>
      <c r="AM154" s="281"/>
      <c r="AN154" s="280"/>
      <c r="AO154" s="280"/>
      <c r="AP154" s="280"/>
      <c r="AQ154" s="280"/>
      <c r="AR154" s="280"/>
      <c r="AS154" s="280"/>
      <c r="AT154" s="280"/>
      <c r="AU154" s="280"/>
      <c r="AV154" s="280"/>
      <c r="AW154" s="280"/>
      <c r="AX154" s="280"/>
      <c r="AY154" s="350"/>
      <c r="BH154" s="275">
        <f t="shared" si="26"/>
        <v>0</v>
      </c>
      <c r="BI154" s="275" t="str">
        <f t="shared" si="27"/>
        <v>B1412</v>
      </c>
    </row>
    <row r="155" spans="1:61" s="275" customFormat="1" ht="21.75" customHeight="1">
      <c r="A155" s="281" t="s">
        <v>22</v>
      </c>
      <c r="B155" s="290" t="s">
        <v>429</v>
      </c>
      <c r="C155" s="290">
        <v>15</v>
      </c>
      <c r="D155" s="290" t="s">
        <v>199</v>
      </c>
      <c r="E155" s="290">
        <v>57.830000000000005</v>
      </c>
      <c r="F155" s="342" t="s">
        <v>205</v>
      </c>
      <c r="G155" s="290" t="s">
        <v>210</v>
      </c>
      <c r="H155" s="290" t="s">
        <v>239</v>
      </c>
      <c r="I155" s="281" t="s">
        <v>3</v>
      </c>
      <c r="J155" s="456" t="s">
        <v>758</v>
      </c>
      <c r="K155" s="491">
        <v>43550</v>
      </c>
      <c r="L155" s="287">
        <v>13159352.323232301</v>
      </c>
      <c r="M155" s="352">
        <v>13159352.323232325</v>
      </c>
      <c r="N155" s="286">
        <v>300000</v>
      </c>
      <c r="O155" s="286">
        <v>642967.6</v>
      </c>
      <c r="P155" s="286"/>
      <c r="Q155" s="346">
        <f t="shared" si="28"/>
        <v>12216384.723232325</v>
      </c>
      <c r="R155" s="346">
        <f t="shared" si="25"/>
        <v>211246.49357136994</v>
      </c>
      <c r="S155" s="299">
        <v>50000</v>
      </c>
      <c r="T155" s="449">
        <v>43550</v>
      </c>
      <c r="U155" s="299">
        <v>50000</v>
      </c>
      <c r="V155" s="299"/>
      <c r="W155" s="299"/>
      <c r="X155" s="299"/>
      <c r="Y155" s="299">
        <v>200000</v>
      </c>
      <c r="Z155" s="344">
        <v>43550</v>
      </c>
      <c r="AA155" s="299">
        <v>200000</v>
      </c>
      <c r="AB155" s="299"/>
      <c r="AC155" s="299"/>
      <c r="AD155" s="299"/>
      <c r="AE155" s="389">
        <v>43550</v>
      </c>
      <c r="AF155" s="344">
        <v>43550</v>
      </c>
      <c r="AG155" s="300">
        <v>43525</v>
      </c>
      <c r="AH155" s="393" t="s">
        <v>902</v>
      </c>
      <c r="AI155" s="295" t="s">
        <v>759</v>
      </c>
      <c r="AJ155" s="280" t="s">
        <v>647</v>
      </c>
      <c r="AK155" s="280" t="s">
        <v>95</v>
      </c>
      <c r="AL155" s="281" t="s">
        <v>120</v>
      </c>
      <c r="AM155" s="280"/>
      <c r="AN155" s="280"/>
      <c r="AO155" s="280"/>
      <c r="AP155" s="280"/>
      <c r="AQ155" s="280"/>
      <c r="AR155" s="280"/>
      <c r="AS155" s="280"/>
      <c r="AT155" s="280"/>
      <c r="AU155" s="280"/>
      <c r="AV155" s="280"/>
      <c r="AW155" s="280"/>
      <c r="AX155" s="280"/>
      <c r="AY155" s="350"/>
      <c r="BH155" s="275">
        <f t="shared" si="26"/>
        <v>1</v>
      </c>
      <c r="BI155" s="275">
        <f t="shared" si="27"/>
        <v>0</v>
      </c>
    </row>
    <row r="156" spans="1:61" s="275" customFormat="1" ht="21.75" customHeight="1">
      <c r="A156" s="280" t="s">
        <v>22</v>
      </c>
      <c r="B156" s="505" t="s">
        <v>430</v>
      </c>
      <c r="C156" s="290">
        <v>15</v>
      </c>
      <c r="D156" s="290" t="s">
        <v>200</v>
      </c>
      <c r="E156" s="290">
        <v>55.46</v>
      </c>
      <c r="F156" s="342" t="s">
        <v>206</v>
      </c>
      <c r="G156" s="290" t="s">
        <v>210</v>
      </c>
      <c r="H156" s="310" t="s">
        <v>240</v>
      </c>
      <c r="I156" s="281" t="s">
        <v>872</v>
      </c>
      <c r="J156" s="461"/>
      <c r="K156" s="313"/>
      <c r="L156" s="287">
        <f>VLOOKUP(B156,'[3]Price list B'!$C$4:$M$313,11,0)</f>
        <v>12688631.919191919</v>
      </c>
      <c r="M156" s="345">
        <v>14107495.111111112</v>
      </c>
      <c r="N156" s="286"/>
      <c r="O156" s="286"/>
      <c r="P156" s="286"/>
      <c r="Q156" s="346">
        <f t="shared" si="28"/>
        <v>14107495.111111112</v>
      </c>
      <c r="R156" s="346">
        <f t="shared" si="25"/>
        <v>254372.43258404458</v>
      </c>
      <c r="S156" s="299"/>
      <c r="T156" s="355"/>
      <c r="U156" s="299"/>
      <c r="V156" s="299"/>
      <c r="W156" s="299"/>
      <c r="X156" s="299"/>
      <c r="Y156" s="299"/>
      <c r="Z156" s="299"/>
      <c r="AA156" s="299"/>
      <c r="AB156" s="299"/>
      <c r="AC156" s="299"/>
      <c r="AD156" s="299"/>
      <c r="AE156" s="356"/>
      <c r="AF156" s="280"/>
      <c r="AG156" s="290"/>
      <c r="AH156" s="290"/>
      <c r="AI156" s="280"/>
      <c r="AJ156" s="280"/>
      <c r="AK156" s="280"/>
      <c r="AL156" s="281"/>
      <c r="AM156" s="281"/>
      <c r="AN156" s="280"/>
      <c r="AO156" s="280"/>
      <c r="AP156" s="280"/>
      <c r="AQ156" s="280"/>
      <c r="AR156" s="280"/>
      <c r="AS156" s="280"/>
      <c r="AT156" s="280"/>
      <c r="AU156" s="280"/>
      <c r="AV156" s="280"/>
      <c r="AW156" s="280"/>
      <c r="AX156" s="280"/>
      <c r="AY156" s="350"/>
      <c r="BH156" s="275">
        <f t="shared" si="26"/>
        <v>0</v>
      </c>
      <c r="BI156" s="275" t="str">
        <f t="shared" si="27"/>
        <v>B1502</v>
      </c>
    </row>
    <row r="157" spans="1:61" s="275" customFormat="1" ht="21.75" customHeight="1">
      <c r="A157" s="281" t="s">
        <v>22</v>
      </c>
      <c r="B157" s="505" t="s">
        <v>431</v>
      </c>
      <c r="C157" s="290">
        <v>15</v>
      </c>
      <c r="D157" s="290" t="s">
        <v>201</v>
      </c>
      <c r="E157" s="290">
        <v>94.14</v>
      </c>
      <c r="F157" s="342" t="s">
        <v>206</v>
      </c>
      <c r="G157" s="290" t="s">
        <v>211</v>
      </c>
      <c r="H157" s="310" t="s">
        <v>252</v>
      </c>
      <c r="I157" s="281" t="s">
        <v>872</v>
      </c>
      <c r="J157" s="461"/>
      <c r="K157" s="313"/>
      <c r="L157" s="287">
        <v>23839793.315375969</v>
      </c>
      <c r="M157" s="285">
        <v>23989793.315375999</v>
      </c>
      <c r="N157" s="286"/>
      <c r="O157" s="286"/>
      <c r="P157" s="286"/>
      <c r="Q157" s="346">
        <f t="shared" si="28"/>
        <v>23989793.315375999</v>
      </c>
      <c r="R157" s="346">
        <f t="shared" si="25"/>
        <v>254831.03160586359</v>
      </c>
      <c r="S157" s="299"/>
      <c r="T157" s="355"/>
      <c r="U157" s="299"/>
      <c r="V157" s="299"/>
      <c r="W157" s="299"/>
      <c r="X157" s="299"/>
      <c r="Y157" s="299"/>
      <c r="Z157" s="299"/>
      <c r="AA157" s="299"/>
      <c r="AB157" s="299"/>
      <c r="AC157" s="299"/>
      <c r="AD157" s="299"/>
      <c r="AE157" s="356"/>
      <c r="AF157" s="280"/>
      <c r="AG157" s="290"/>
      <c r="AH157" s="290"/>
      <c r="AI157" s="280"/>
      <c r="AJ157" s="280"/>
      <c r="AK157" s="280"/>
      <c r="AL157" s="281"/>
      <c r="AM157" s="281"/>
      <c r="AN157" s="280"/>
      <c r="AO157" s="280"/>
      <c r="AP157" s="280"/>
      <c r="AQ157" s="280"/>
      <c r="AR157" s="280"/>
      <c r="AS157" s="280"/>
      <c r="AT157" s="280"/>
      <c r="AU157" s="280"/>
      <c r="AV157" s="280"/>
      <c r="AW157" s="280"/>
      <c r="AX157" s="280"/>
      <c r="AY157" s="350"/>
      <c r="BH157" s="275">
        <f t="shared" si="26"/>
        <v>0</v>
      </c>
      <c r="BI157" s="275" t="str">
        <f t="shared" si="27"/>
        <v>B1503</v>
      </c>
    </row>
    <row r="158" spans="1:61" s="275" customFormat="1" ht="21.75" customHeight="1">
      <c r="A158" s="280" t="s">
        <v>22</v>
      </c>
      <c r="B158" s="505" t="s">
        <v>432</v>
      </c>
      <c r="C158" s="290">
        <v>15</v>
      </c>
      <c r="D158" s="290" t="s">
        <v>587</v>
      </c>
      <c r="E158" s="290">
        <v>94.26</v>
      </c>
      <c r="F158" s="342" t="s">
        <v>206</v>
      </c>
      <c r="G158" s="290" t="s">
        <v>211</v>
      </c>
      <c r="H158" s="310" t="s">
        <v>253</v>
      </c>
      <c r="I158" s="281" t="s">
        <v>872</v>
      </c>
      <c r="J158" s="297"/>
      <c r="K158" s="313"/>
      <c r="L158" s="287">
        <v>23868550.837261494</v>
      </c>
      <c r="M158" s="285">
        <v>24018550.837261502</v>
      </c>
      <c r="N158" s="286"/>
      <c r="O158" s="286"/>
      <c r="P158" s="286"/>
      <c r="Q158" s="346">
        <f t="shared" si="28"/>
        <v>24018550.837261502</v>
      </c>
      <c r="R158" s="346">
        <f t="shared" si="25"/>
        <v>254811.69994972949</v>
      </c>
      <c r="S158" s="299"/>
      <c r="T158" s="355"/>
      <c r="U158" s="299"/>
      <c r="V158" s="299"/>
      <c r="W158" s="299"/>
      <c r="X158" s="299"/>
      <c r="Y158" s="299"/>
      <c r="Z158" s="299"/>
      <c r="AA158" s="299"/>
      <c r="AB158" s="299"/>
      <c r="AC158" s="299"/>
      <c r="AD158" s="299"/>
      <c r="AE158" s="356"/>
      <c r="AF158" s="280"/>
      <c r="AG158" s="290"/>
      <c r="AH158" s="302"/>
      <c r="AI158" s="280"/>
      <c r="AJ158" s="280"/>
      <c r="AK158" s="280"/>
      <c r="AL158" s="281"/>
      <c r="AM158" s="281"/>
      <c r="AN158" s="280"/>
      <c r="AO158" s="280"/>
      <c r="AP158" s="280"/>
      <c r="AQ158" s="280"/>
      <c r="AR158" s="280"/>
      <c r="AS158" s="280"/>
      <c r="AT158" s="280"/>
      <c r="AU158" s="280"/>
      <c r="AV158" s="280"/>
      <c r="AW158" s="280"/>
      <c r="AX158" s="280"/>
      <c r="AY158" s="350"/>
      <c r="BH158" s="275">
        <f t="shared" si="26"/>
        <v>0</v>
      </c>
      <c r="BI158" s="275" t="str">
        <f t="shared" si="27"/>
        <v>B1505</v>
      </c>
    </row>
    <row r="159" spans="1:61" s="275" customFormat="1" ht="21.75" customHeight="1">
      <c r="A159" s="281" t="s">
        <v>22</v>
      </c>
      <c r="B159" s="505" t="s">
        <v>433</v>
      </c>
      <c r="C159" s="290">
        <v>15</v>
      </c>
      <c r="D159" s="290" t="s">
        <v>591</v>
      </c>
      <c r="E159" s="290">
        <v>46.04</v>
      </c>
      <c r="F159" s="342" t="s">
        <v>206</v>
      </c>
      <c r="G159" s="290" t="s">
        <v>207</v>
      </c>
      <c r="H159" s="310" t="s">
        <v>247</v>
      </c>
      <c r="I159" s="281" t="s">
        <v>872</v>
      </c>
      <c r="J159" s="456"/>
      <c r="K159" s="313"/>
      <c r="L159" s="287">
        <v>10458883.2323232</v>
      </c>
      <c r="M159" s="352">
        <v>10608883.232323231</v>
      </c>
      <c r="N159" s="286"/>
      <c r="O159" s="286"/>
      <c r="P159" s="286"/>
      <c r="Q159" s="346">
        <f t="shared" si="28"/>
        <v>10608883.232323231</v>
      </c>
      <c r="R159" s="346">
        <f t="shared" si="25"/>
        <v>230427.52459433605</v>
      </c>
      <c r="S159" s="299"/>
      <c r="T159" s="355"/>
      <c r="U159" s="299"/>
      <c r="V159" s="299"/>
      <c r="W159" s="299"/>
      <c r="X159" s="299"/>
      <c r="Y159" s="299"/>
      <c r="Z159" s="299"/>
      <c r="AA159" s="299"/>
      <c r="AB159" s="299"/>
      <c r="AC159" s="299"/>
      <c r="AD159" s="299"/>
      <c r="AE159" s="356"/>
      <c r="AF159" s="280"/>
      <c r="AG159" s="290"/>
      <c r="AH159" s="354"/>
      <c r="AI159" s="358"/>
      <c r="AJ159" s="280" t="s">
        <v>754</v>
      </c>
      <c r="AK159" s="280"/>
      <c r="AL159" s="281"/>
      <c r="AM159" s="281"/>
      <c r="AN159" s="280"/>
      <c r="AO159" s="280"/>
      <c r="AP159" s="280"/>
      <c r="AQ159" s="280"/>
      <c r="AR159" s="280"/>
      <c r="AS159" s="280"/>
      <c r="AT159" s="280"/>
      <c r="AU159" s="280"/>
      <c r="AV159" s="280"/>
      <c r="AW159" s="280"/>
      <c r="AX159" s="280"/>
      <c r="AY159" s="350"/>
      <c r="BH159" s="275">
        <f t="shared" si="26"/>
        <v>0</v>
      </c>
      <c r="BI159" s="275" t="str">
        <f t="shared" si="27"/>
        <v>B1509</v>
      </c>
    </row>
    <row r="160" spans="1:61" s="275" customFormat="1" ht="21.75" customHeight="1">
      <c r="A160" s="280" t="s">
        <v>22</v>
      </c>
      <c r="B160" s="505" t="s">
        <v>434</v>
      </c>
      <c r="C160" s="290">
        <v>15</v>
      </c>
      <c r="D160" s="342" t="s">
        <v>592</v>
      </c>
      <c r="E160" s="342">
        <v>93.9</v>
      </c>
      <c r="F160" s="342" t="s">
        <v>206</v>
      </c>
      <c r="G160" s="342" t="s">
        <v>211</v>
      </c>
      <c r="H160" s="343" t="s">
        <v>254</v>
      </c>
      <c r="I160" s="281" t="s">
        <v>872</v>
      </c>
      <c r="J160" s="297"/>
      <c r="K160" s="313"/>
      <c r="L160" s="287">
        <f>VLOOKUP(B160,'[3]Price list B'!$C$4:$M$313,11,0)</f>
        <v>20172254.545454547</v>
      </c>
      <c r="M160" s="345">
        <v>22339480</v>
      </c>
      <c r="N160" s="286"/>
      <c r="O160" s="286"/>
      <c r="P160" s="286"/>
      <c r="Q160" s="346">
        <f t="shared" si="28"/>
        <v>22339480</v>
      </c>
      <c r="R160" s="346">
        <f t="shared" si="25"/>
        <v>237907.13525026623</v>
      </c>
      <c r="S160" s="299"/>
      <c r="T160" s="355"/>
      <c r="U160" s="299"/>
      <c r="V160" s="299"/>
      <c r="W160" s="299"/>
      <c r="X160" s="299"/>
      <c r="Y160" s="299"/>
      <c r="Z160" s="299"/>
      <c r="AA160" s="299"/>
      <c r="AB160" s="299"/>
      <c r="AC160" s="299"/>
      <c r="AD160" s="299"/>
      <c r="AE160" s="356"/>
      <c r="AF160" s="280"/>
      <c r="AG160" s="290"/>
      <c r="AH160" s="354"/>
      <c r="AI160" s="358"/>
      <c r="AJ160" s="280"/>
      <c r="AK160" s="280"/>
      <c r="AL160" s="281"/>
      <c r="AM160" s="281"/>
      <c r="AN160" s="280"/>
      <c r="AO160" s="280"/>
      <c r="AP160" s="280"/>
      <c r="AQ160" s="280"/>
      <c r="AR160" s="280"/>
      <c r="AS160" s="280"/>
      <c r="AT160" s="280"/>
      <c r="AU160" s="280"/>
      <c r="AV160" s="280"/>
      <c r="AW160" s="280"/>
      <c r="AX160" s="280"/>
      <c r="AY160" s="350"/>
      <c r="BH160" s="275">
        <f t="shared" si="26"/>
        <v>0</v>
      </c>
      <c r="BI160" s="275" t="str">
        <f t="shared" si="27"/>
        <v>B1510</v>
      </c>
    </row>
    <row r="161" spans="1:61" s="275" customFormat="1" ht="21.75" customHeight="1">
      <c r="A161" s="281" t="s">
        <v>22</v>
      </c>
      <c r="B161" s="505" t="s">
        <v>435</v>
      </c>
      <c r="C161" s="290">
        <v>15</v>
      </c>
      <c r="D161" s="290" t="s">
        <v>594</v>
      </c>
      <c r="E161" s="290">
        <v>30.26</v>
      </c>
      <c r="F161" s="342" t="s">
        <v>206</v>
      </c>
      <c r="G161" s="290" t="s">
        <v>208</v>
      </c>
      <c r="H161" s="310" t="s">
        <v>238</v>
      </c>
      <c r="I161" s="281" t="s">
        <v>872</v>
      </c>
      <c r="J161" s="297"/>
      <c r="K161" s="313"/>
      <c r="L161" s="287">
        <f>VLOOKUP(B161,'[3]Price list B'!$C$4:$M$313,11,0)</f>
        <v>6978357.1717171716</v>
      </c>
      <c r="M161" s="345">
        <v>7826192.888888889</v>
      </c>
      <c r="N161" s="286"/>
      <c r="O161" s="286"/>
      <c r="P161" s="286"/>
      <c r="Q161" s="346">
        <f t="shared" si="28"/>
        <v>7826192.888888889</v>
      </c>
      <c r="R161" s="346">
        <f t="shared" si="25"/>
        <v>258631.62223690972</v>
      </c>
      <c r="S161" s="299"/>
      <c r="T161" s="355"/>
      <c r="U161" s="299"/>
      <c r="V161" s="299"/>
      <c r="W161" s="299"/>
      <c r="X161" s="299"/>
      <c r="Y161" s="299"/>
      <c r="Z161" s="299"/>
      <c r="AA161" s="299"/>
      <c r="AB161" s="299"/>
      <c r="AC161" s="299"/>
      <c r="AD161" s="299"/>
      <c r="AE161" s="356"/>
      <c r="AF161" s="280"/>
      <c r="AG161" s="290"/>
      <c r="AH161" s="354"/>
      <c r="AI161" s="358"/>
      <c r="AJ161" s="280"/>
      <c r="AK161" s="280"/>
      <c r="AL161" s="281"/>
      <c r="AM161" s="281"/>
      <c r="AN161" s="280"/>
      <c r="AO161" s="280"/>
      <c r="AP161" s="280"/>
      <c r="AQ161" s="280"/>
      <c r="AR161" s="280"/>
      <c r="AS161" s="280"/>
      <c r="AT161" s="280"/>
      <c r="AU161" s="280"/>
      <c r="AV161" s="280"/>
      <c r="AW161" s="280"/>
      <c r="AX161" s="280"/>
      <c r="AY161" s="350"/>
      <c r="BH161" s="275">
        <f t="shared" si="26"/>
        <v>0</v>
      </c>
      <c r="BI161" s="275" t="str">
        <f t="shared" si="27"/>
        <v>B1512</v>
      </c>
    </row>
    <row r="162" spans="1:61" s="275" customFormat="1" ht="21.75" customHeight="1">
      <c r="A162" s="280" t="s">
        <v>22</v>
      </c>
      <c r="B162" s="505" t="s">
        <v>436</v>
      </c>
      <c r="C162" s="290">
        <v>16</v>
      </c>
      <c r="D162" s="290" t="s">
        <v>199</v>
      </c>
      <c r="E162" s="290">
        <v>57.830000000000005</v>
      </c>
      <c r="F162" s="342" t="s">
        <v>206</v>
      </c>
      <c r="G162" s="290" t="s">
        <v>210</v>
      </c>
      <c r="H162" s="310" t="s">
        <v>239</v>
      </c>
      <c r="I162" s="281" t="s">
        <v>872</v>
      </c>
      <c r="J162" s="456"/>
      <c r="K162" s="313"/>
      <c r="L162" s="287">
        <f>M162</f>
        <v>13429685.454545457</v>
      </c>
      <c r="M162" s="352">
        <v>13429685.454545457</v>
      </c>
      <c r="N162" s="286"/>
      <c r="O162" s="286"/>
      <c r="P162" s="286"/>
      <c r="Q162" s="346">
        <f t="shared" si="28"/>
        <v>13429685.454545457</v>
      </c>
      <c r="R162" s="346">
        <f t="shared" si="25"/>
        <v>232226.96618615693</v>
      </c>
      <c r="S162" s="299"/>
      <c r="T162" s="355"/>
      <c r="U162" s="299"/>
      <c r="V162" s="299"/>
      <c r="W162" s="299"/>
      <c r="X162" s="299"/>
      <c r="Y162" s="299"/>
      <c r="Z162" s="299"/>
      <c r="AA162" s="299"/>
      <c r="AB162" s="299"/>
      <c r="AC162" s="299"/>
      <c r="AD162" s="299"/>
      <c r="AE162" s="356"/>
      <c r="AF162" s="280"/>
      <c r="AG162" s="290"/>
      <c r="AH162" s="354"/>
      <c r="AI162" s="358"/>
      <c r="AJ162" s="280" t="s">
        <v>754</v>
      </c>
      <c r="AK162" s="280"/>
      <c r="AL162" s="281"/>
      <c r="AM162" s="281"/>
      <c r="AN162" s="280"/>
      <c r="AO162" s="280"/>
      <c r="AP162" s="280"/>
      <c r="AQ162" s="280"/>
      <c r="AR162" s="280"/>
      <c r="AS162" s="280"/>
      <c r="AT162" s="280"/>
      <c r="AU162" s="280"/>
      <c r="AV162" s="280"/>
      <c r="AW162" s="280"/>
      <c r="AX162" s="280"/>
      <c r="AY162" s="350"/>
      <c r="BH162" s="275">
        <f t="shared" si="26"/>
        <v>0</v>
      </c>
      <c r="BI162" s="275" t="str">
        <f t="shared" si="27"/>
        <v>B1601</v>
      </c>
    </row>
    <row r="163" spans="1:61" s="275" customFormat="1" ht="21.75" customHeight="1">
      <c r="A163" s="281" t="s">
        <v>22</v>
      </c>
      <c r="B163" s="505" t="s">
        <v>437</v>
      </c>
      <c r="C163" s="290">
        <v>16</v>
      </c>
      <c r="D163" s="290" t="s">
        <v>200</v>
      </c>
      <c r="E163" s="290">
        <v>55.46</v>
      </c>
      <c r="F163" s="342" t="s">
        <v>206</v>
      </c>
      <c r="G163" s="290" t="s">
        <v>210</v>
      </c>
      <c r="H163" s="310" t="s">
        <v>240</v>
      </c>
      <c r="I163" s="281" t="s">
        <v>872</v>
      </c>
      <c r="J163" s="297"/>
      <c r="K163" s="313"/>
      <c r="L163" s="287">
        <f>VLOOKUP(B163,'[3]Price list B'!$C$4:$M$313,11,0)</f>
        <v>12804033.535353536</v>
      </c>
      <c r="M163" s="345">
        <v>14234436.88888889</v>
      </c>
      <c r="N163" s="286"/>
      <c r="O163" s="286"/>
      <c r="P163" s="286"/>
      <c r="Q163" s="346">
        <f t="shared" si="28"/>
        <v>14234436.88888889</v>
      </c>
      <c r="R163" s="346">
        <f t="shared" si="25"/>
        <v>256661.32147293346</v>
      </c>
      <c r="S163" s="299"/>
      <c r="T163" s="355"/>
      <c r="U163" s="299"/>
      <c r="V163" s="299"/>
      <c r="W163" s="299"/>
      <c r="X163" s="299"/>
      <c r="Y163" s="299"/>
      <c r="Z163" s="299"/>
      <c r="AA163" s="299"/>
      <c r="AB163" s="299"/>
      <c r="AC163" s="299"/>
      <c r="AD163" s="299"/>
      <c r="AE163" s="356"/>
      <c r="AF163" s="280"/>
      <c r="AG163" s="290"/>
      <c r="AH163" s="354"/>
      <c r="AI163" s="358"/>
      <c r="AJ163" s="280"/>
      <c r="AK163" s="280"/>
      <c r="AL163" s="281"/>
      <c r="AM163" s="281"/>
      <c r="AN163" s="280"/>
      <c r="AO163" s="280"/>
      <c r="AP163" s="280"/>
      <c r="AQ163" s="280"/>
      <c r="AR163" s="280"/>
      <c r="AS163" s="280"/>
      <c r="AT163" s="280"/>
      <c r="AU163" s="280"/>
      <c r="AV163" s="280"/>
      <c r="AW163" s="280"/>
      <c r="AX163" s="280"/>
      <c r="AY163" s="350"/>
      <c r="BH163" s="275">
        <f t="shared" si="26"/>
        <v>0</v>
      </c>
      <c r="BI163" s="275" t="str">
        <f t="shared" si="27"/>
        <v>B1602</v>
      </c>
    </row>
    <row r="164" spans="1:61" s="275" customFormat="1" ht="21.75" customHeight="1">
      <c r="A164" s="280" t="s">
        <v>22</v>
      </c>
      <c r="B164" s="505" t="s">
        <v>438</v>
      </c>
      <c r="C164" s="290">
        <v>16</v>
      </c>
      <c r="D164" s="290" t="s">
        <v>201</v>
      </c>
      <c r="E164" s="290">
        <v>94.14</v>
      </c>
      <c r="F164" s="342" t="s">
        <v>206</v>
      </c>
      <c r="G164" s="290" t="s">
        <v>211</v>
      </c>
      <c r="H164" s="310" t="s">
        <v>252</v>
      </c>
      <c r="I164" s="281" t="s">
        <v>872</v>
      </c>
      <c r="J164" s="297"/>
      <c r="K164" s="491"/>
      <c r="L164" s="287">
        <f>VLOOKUP(B164,'[3]Price list B'!$C$4:$M$313,11,0)</f>
        <v>20469102.626262624</v>
      </c>
      <c r="M164" s="345">
        <v>22666012.888888888</v>
      </c>
      <c r="N164" s="286"/>
      <c r="O164" s="286"/>
      <c r="P164" s="286"/>
      <c r="Q164" s="346">
        <f t="shared" si="28"/>
        <v>22666012.888888888</v>
      </c>
      <c r="R164" s="346">
        <f t="shared" si="25"/>
        <v>240769.20425843305</v>
      </c>
      <c r="S164" s="299"/>
      <c r="T164" s="355"/>
      <c r="U164" s="299"/>
      <c r="V164" s="299"/>
      <c r="W164" s="299"/>
      <c r="X164" s="299"/>
      <c r="Y164" s="299"/>
      <c r="Z164" s="299"/>
      <c r="AA164" s="299"/>
      <c r="AB164" s="299"/>
      <c r="AC164" s="299"/>
      <c r="AD164" s="299"/>
      <c r="AE164" s="356"/>
      <c r="AF164" s="280"/>
      <c r="AG164" s="290"/>
      <c r="AH164" s="290"/>
      <c r="AI164" s="280"/>
      <c r="AJ164" s="280"/>
      <c r="AK164" s="280"/>
      <c r="AL164" s="281"/>
      <c r="AM164" s="281"/>
      <c r="AN164" s="280"/>
      <c r="AO164" s="280"/>
      <c r="AP164" s="280"/>
      <c r="AQ164" s="280"/>
      <c r="AR164" s="280"/>
      <c r="AS164" s="280"/>
      <c r="AT164" s="280"/>
      <c r="AU164" s="280"/>
      <c r="AV164" s="280"/>
      <c r="AW164" s="280"/>
      <c r="AX164" s="280"/>
      <c r="AY164" s="350"/>
      <c r="BH164" s="275">
        <f t="shared" si="26"/>
        <v>0</v>
      </c>
      <c r="BI164" s="275" t="str">
        <f t="shared" si="27"/>
        <v>B1603</v>
      </c>
    </row>
    <row r="165" spans="1:61" s="275" customFormat="1" ht="21.75" customHeight="1">
      <c r="A165" s="281" t="s">
        <v>22</v>
      </c>
      <c r="B165" s="290" t="s">
        <v>439</v>
      </c>
      <c r="C165" s="290">
        <v>16</v>
      </c>
      <c r="D165" s="290" t="s">
        <v>587</v>
      </c>
      <c r="E165" s="290">
        <v>94.26</v>
      </c>
      <c r="F165" s="342" t="s">
        <v>205</v>
      </c>
      <c r="G165" s="290" t="s">
        <v>211</v>
      </c>
      <c r="H165" s="310" t="s">
        <v>253</v>
      </c>
      <c r="I165" s="281" t="s">
        <v>3</v>
      </c>
      <c r="J165" s="297" t="s">
        <v>750</v>
      </c>
      <c r="K165" s="491">
        <v>43548</v>
      </c>
      <c r="L165" s="287">
        <v>20493823</v>
      </c>
      <c r="M165" s="287">
        <v>20493823</v>
      </c>
      <c r="N165" s="286">
        <v>400000</v>
      </c>
      <c r="O165" s="286">
        <v>1004691</v>
      </c>
      <c r="P165" s="286">
        <v>100000</v>
      </c>
      <c r="Q165" s="346">
        <f t="shared" si="28"/>
        <v>18989132</v>
      </c>
      <c r="R165" s="346">
        <f t="shared" si="25"/>
        <v>201454.8270740505</v>
      </c>
      <c r="S165" s="299">
        <v>100000</v>
      </c>
      <c r="T165" s="448">
        <v>43548</v>
      </c>
      <c r="U165" s="299"/>
      <c r="V165" s="299"/>
      <c r="W165" s="299">
        <v>100000</v>
      </c>
      <c r="X165" s="299"/>
      <c r="Y165" s="299">
        <v>500000</v>
      </c>
      <c r="Z165" s="368">
        <v>43563</v>
      </c>
      <c r="AA165" s="299"/>
      <c r="AB165" s="299"/>
      <c r="AC165" s="299">
        <v>500000</v>
      </c>
      <c r="AD165" s="299"/>
      <c r="AE165" s="389">
        <v>43557</v>
      </c>
      <c r="AF165" s="368">
        <v>43563</v>
      </c>
      <c r="AG165" s="300">
        <v>43586</v>
      </c>
      <c r="AH165" s="290">
        <v>869882078</v>
      </c>
      <c r="AI165" s="366"/>
      <c r="AJ165" s="280" t="s">
        <v>743</v>
      </c>
      <c r="AK165" s="280" t="s">
        <v>95</v>
      </c>
      <c r="AL165" s="280" t="s">
        <v>618</v>
      </c>
      <c r="AM165" s="280"/>
      <c r="AN165" s="280"/>
      <c r="AO165" s="280"/>
      <c r="AP165" s="280"/>
      <c r="AQ165" s="280"/>
      <c r="AR165" s="280"/>
      <c r="AS165" s="280"/>
      <c r="AT165" s="280"/>
      <c r="AU165" s="280"/>
      <c r="AV165" s="280"/>
      <c r="AW165" s="280"/>
      <c r="AX165" s="280"/>
      <c r="AY165" s="350"/>
      <c r="BH165" s="275">
        <f t="shared" si="26"/>
        <v>1</v>
      </c>
      <c r="BI165" s="275">
        <f t="shared" si="27"/>
        <v>0</v>
      </c>
    </row>
    <row r="166" spans="1:61" s="275" customFormat="1" ht="21.75" customHeight="1">
      <c r="A166" s="280" t="s">
        <v>22</v>
      </c>
      <c r="B166" s="505" t="s">
        <v>440</v>
      </c>
      <c r="C166" s="290">
        <v>16</v>
      </c>
      <c r="D166" s="290" t="s">
        <v>589</v>
      </c>
      <c r="E166" s="290">
        <v>84.63</v>
      </c>
      <c r="F166" s="342" t="s">
        <v>206</v>
      </c>
      <c r="G166" s="290" t="s">
        <v>224</v>
      </c>
      <c r="H166" s="310" t="s">
        <v>250</v>
      </c>
      <c r="I166" s="281" t="s">
        <v>764</v>
      </c>
      <c r="J166" s="297" t="s">
        <v>1018</v>
      </c>
      <c r="K166" s="313"/>
      <c r="L166" s="287">
        <v>19034285.050505053</v>
      </c>
      <c r="M166" s="360">
        <v>21960321.529123936</v>
      </c>
      <c r="N166" s="286"/>
      <c r="O166" s="286"/>
      <c r="P166" s="392"/>
      <c r="Q166" s="346">
        <f t="shared" si="28"/>
        <v>21960321.529123936</v>
      </c>
      <c r="R166" s="346">
        <f t="shared" si="25"/>
        <v>259486.25226425542</v>
      </c>
      <c r="S166" s="299"/>
      <c r="T166" s="355"/>
      <c r="U166" s="299"/>
      <c r="V166" s="299"/>
      <c r="W166" s="299"/>
      <c r="X166" s="299"/>
      <c r="Y166" s="299"/>
      <c r="Z166" s="299"/>
      <c r="AA166" s="299"/>
      <c r="AB166" s="299"/>
      <c r="AC166" s="299"/>
      <c r="AD166" s="299"/>
      <c r="AE166" s="356"/>
      <c r="AF166" s="280"/>
      <c r="AG166" s="290"/>
      <c r="AH166" s="290"/>
      <c r="AI166" s="280"/>
      <c r="AJ166" s="280" t="s">
        <v>754</v>
      </c>
      <c r="AK166" s="280"/>
      <c r="AL166" s="281"/>
      <c r="AM166" s="281"/>
      <c r="AN166" s="280"/>
      <c r="AO166" s="280"/>
      <c r="AP166" s="280"/>
      <c r="AQ166" s="280"/>
      <c r="AR166" s="280"/>
      <c r="AS166" s="280"/>
      <c r="AT166" s="280"/>
      <c r="AU166" s="280"/>
      <c r="AV166" s="280"/>
      <c r="AW166" s="280"/>
      <c r="AX166" s="280"/>
      <c r="AY166" s="350"/>
      <c r="BH166" s="275">
        <f t="shared" si="26"/>
        <v>0</v>
      </c>
      <c r="BI166" s="275" t="str">
        <f t="shared" si="27"/>
        <v>B1607</v>
      </c>
    </row>
    <row r="167" spans="1:61" s="275" customFormat="1" ht="21.75" customHeight="1">
      <c r="A167" s="281" t="s">
        <v>22</v>
      </c>
      <c r="B167" s="504" t="s">
        <v>441</v>
      </c>
      <c r="C167" s="290">
        <v>16</v>
      </c>
      <c r="D167" s="290" t="s">
        <v>590</v>
      </c>
      <c r="E167" s="290">
        <v>84.63</v>
      </c>
      <c r="F167" s="342" t="s">
        <v>205</v>
      </c>
      <c r="G167" s="290" t="s">
        <v>224</v>
      </c>
      <c r="H167" s="310" t="s">
        <v>251</v>
      </c>
      <c r="I167" s="281" t="s">
        <v>678</v>
      </c>
      <c r="J167" s="456" t="s">
        <v>959</v>
      </c>
      <c r="K167" s="313">
        <v>43664</v>
      </c>
      <c r="L167" s="287">
        <v>18982264.848484848</v>
      </c>
      <c r="M167" s="352">
        <v>19132264.848484848</v>
      </c>
      <c r="N167" s="286">
        <v>300000</v>
      </c>
      <c r="O167" s="521">
        <v>564967.94999999995</v>
      </c>
      <c r="P167" s="392">
        <v>1000000</v>
      </c>
      <c r="Q167" s="346">
        <f t="shared" si="28"/>
        <v>17267296.898484848</v>
      </c>
      <c r="R167" s="346">
        <f t="shared" si="25"/>
        <v>204032.81222361868</v>
      </c>
      <c r="S167" s="299">
        <v>90000</v>
      </c>
      <c r="T167" s="355">
        <v>43664</v>
      </c>
      <c r="U167" s="299"/>
      <c r="V167" s="299"/>
      <c r="W167" s="299">
        <v>90000</v>
      </c>
      <c r="X167" s="299"/>
      <c r="Y167" s="299">
        <v>300000</v>
      </c>
      <c r="Z167" s="355">
        <v>43664</v>
      </c>
      <c r="AA167" s="299"/>
      <c r="AB167" s="299"/>
      <c r="AC167" s="299">
        <v>300000</v>
      </c>
      <c r="AD167" s="299"/>
      <c r="AE167" s="389">
        <v>43700</v>
      </c>
      <c r="AF167" s="291">
        <v>43700</v>
      </c>
      <c r="AG167" s="544">
        <v>43696</v>
      </c>
      <c r="AH167" s="393" t="s">
        <v>989</v>
      </c>
      <c r="AI167" s="280"/>
      <c r="AJ167" s="280" t="s">
        <v>957</v>
      </c>
      <c r="AK167" s="280" t="s">
        <v>101</v>
      </c>
      <c r="AL167" s="280" t="s">
        <v>99</v>
      </c>
      <c r="AM167" s="281"/>
      <c r="AN167" s="280"/>
      <c r="AO167" s="280"/>
      <c r="AP167" s="280"/>
      <c r="AQ167" s="280"/>
      <c r="AR167" s="280"/>
      <c r="AS167" s="280"/>
      <c r="AT167" s="280"/>
      <c r="AU167" s="280"/>
      <c r="AV167" s="280"/>
      <c r="AW167" s="280"/>
      <c r="AX167" s="280"/>
      <c r="AY167" s="350"/>
      <c r="BH167" s="275">
        <f t="shared" si="26"/>
        <v>1</v>
      </c>
      <c r="BI167" s="275">
        <f t="shared" si="27"/>
        <v>0</v>
      </c>
    </row>
    <row r="168" spans="1:61" s="275" customFormat="1" ht="21.75" customHeight="1">
      <c r="A168" s="280" t="s">
        <v>22</v>
      </c>
      <c r="B168" s="505" t="s">
        <v>442</v>
      </c>
      <c r="C168" s="290">
        <v>16</v>
      </c>
      <c r="D168" s="290" t="s">
        <v>591</v>
      </c>
      <c r="E168" s="290">
        <v>46.04</v>
      </c>
      <c r="F168" s="342" t="s">
        <v>206</v>
      </c>
      <c r="G168" s="290" t="s">
        <v>207</v>
      </c>
      <c r="H168" s="310" t="s">
        <v>247</v>
      </c>
      <c r="I168" s="281" t="s">
        <v>872</v>
      </c>
      <c r="J168" s="456"/>
      <c r="K168" s="313"/>
      <c r="L168" s="287">
        <f>M168</f>
        <v>11408400</v>
      </c>
      <c r="M168" s="352">
        <v>11408400</v>
      </c>
      <c r="N168" s="286"/>
      <c r="O168" s="286"/>
      <c r="P168" s="392"/>
      <c r="Q168" s="346">
        <f t="shared" si="28"/>
        <v>11408400</v>
      </c>
      <c r="R168" s="346">
        <f t="shared" si="25"/>
        <v>247793.22328410079</v>
      </c>
      <c r="S168" s="299"/>
      <c r="T168" s="355"/>
      <c r="U168" s="299"/>
      <c r="V168" s="299"/>
      <c r="W168" s="299"/>
      <c r="X168" s="299"/>
      <c r="Y168" s="299"/>
      <c r="Z168" s="299"/>
      <c r="AA168" s="299"/>
      <c r="AB168" s="299"/>
      <c r="AC168" s="299"/>
      <c r="AD168" s="299"/>
      <c r="AE168" s="356"/>
      <c r="AF168" s="280"/>
      <c r="AG168" s="290"/>
      <c r="AH168" s="290"/>
      <c r="AI168" s="280"/>
      <c r="AJ168" s="280" t="s">
        <v>754</v>
      </c>
      <c r="AK168" s="280"/>
      <c r="AL168" s="281"/>
      <c r="AM168" s="281"/>
      <c r="AN168" s="280"/>
      <c r="AO168" s="280"/>
      <c r="AP168" s="280"/>
      <c r="AQ168" s="280"/>
      <c r="AR168" s="280"/>
      <c r="AS168" s="280"/>
      <c r="AT168" s="280"/>
      <c r="AU168" s="280"/>
      <c r="AV168" s="280"/>
      <c r="AW168" s="280"/>
      <c r="AX168" s="280"/>
      <c r="AY168" s="350"/>
      <c r="BH168" s="275">
        <f t="shared" si="26"/>
        <v>0</v>
      </c>
      <c r="BI168" s="275" t="str">
        <f t="shared" si="27"/>
        <v>B1609</v>
      </c>
    </row>
    <row r="169" spans="1:61" s="275" customFormat="1" ht="21.75" customHeight="1">
      <c r="A169" s="281" t="s">
        <v>22</v>
      </c>
      <c r="B169" s="505" t="s">
        <v>443</v>
      </c>
      <c r="C169" s="290">
        <v>16</v>
      </c>
      <c r="D169" s="290" t="s">
        <v>592</v>
      </c>
      <c r="E169" s="290">
        <v>93.9</v>
      </c>
      <c r="F169" s="342" t="s">
        <v>206</v>
      </c>
      <c r="G169" s="290" t="s">
        <v>211</v>
      </c>
      <c r="H169" s="310" t="s">
        <v>254</v>
      </c>
      <c r="I169" s="281" t="s">
        <v>872</v>
      </c>
      <c r="J169" s="283"/>
      <c r="K169" s="491"/>
      <c r="L169" s="287">
        <f>VLOOKUP(B169,'[3]Price list B'!$C$4:$M$313,11,0)</f>
        <v>20367642.424242422</v>
      </c>
      <c r="M169" s="345">
        <v>22554406.666666664</v>
      </c>
      <c r="N169" s="286"/>
      <c r="O169" s="286"/>
      <c r="P169" s="286"/>
      <c r="Q169" s="346">
        <f t="shared" si="28"/>
        <v>22554406.666666664</v>
      </c>
      <c r="R169" s="346">
        <f t="shared" si="25"/>
        <v>240196.02413915508</v>
      </c>
      <c r="S169" s="299"/>
      <c r="T169" s="355"/>
      <c r="U169" s="299"/>
      <c r="V169" s="299"/>
      <c r="W169" s="299"/>
      <c r="X169" s="299"/>
      <c r="Y169" s="299"/>
      <c r="Z169" s="299"/>
      <c r="AA169" s="299"/>
      <c r="AB169" s="299"/>
      <c r="AC169" s="299"/>
      <c r="AD169" s="299"/>
      <c r="AE169" s="356"/>
      <c r="AF169" s="280"/>
      <c r="AG169" s="290"/>
      <c r="AH169" s="290"/>
      <c r="AI169" s="280"/>
      <c r="AJ169" s="280"/>
      <c r="AK169" s="280"/>
      <c r="AL169" s="281"/>
      <c r="AM169" s="281"/>
      <c r="AN169" s="280"/>
      <c r="AO169" s="280"/>
      <c r="AP169" s="280"/>
      <c r="AQ169" s="280"/>
      <c r="AR169" s="280"/>
      <c r="AS169" s="280"/>
      <c r="AT169" s="280"/>
      <c r="AU169" s="280"/>
      <c r="AV169" s="280"/>
      <c r="AW169" s="280"/>
      <c r="AX169" s="280"/>
      <c r="AY169" s="350"/>
      <c r="BH169" s="275">
        <f t="shared" si="26"/>
        <v>0</v>
      </c>
      <c r="BI169" s="275" t="str">
        <f t="shared" si="27"/>
        <v>B1610</v>
      </c>
    </row>
    <row r="170" spans="1:61" s="275" customFormat="1" ht="21.75" customHeight="1">
      <c r="A170" s="280" t="s">
        <v>22</v>
      </c>
      <c r="B170" s="505" t="s">
        <v>444</v>
      </c>
      <c r="C170" s="290">
        <v>16</v>
      </c>
      <c r="D170" s="290" t="s">
        <v>594</v>
      </c>
      <c r="E170" s="290">
        <v>30.26</v>
      </c>
      <c r="F170" s="342" t="s">
        <v>206</v>
      </c>
      <c r="G170" s="290" t="s">
        <v>208</v>
      </c>
      <c r="H170" s="310" t="s">
        <v>238</v>
      </c>
      <c r="I170" s="281" t="s">
        <v>872</v>
      </c>
      <c r="J170" s="283"/>
      <c r="K170" s="491"/>
      <c r="L170" s="287">
        <f>VLOOKUP(B170,'[3]Price list B'!$C$4:$M$313,11,0)</f>
        <v>7041322.4242424248</v>
      </c>
      <c r="M170" s="345">
        <v>7895454.666666667</v>
      </c>
      <c r="N170" s="286"/>
      <c r="O170" s="286"/>
      <c r="P170" s="286"/>
      <c r="Q170" s="346">
        <f t="shared" si="28"/>
        <v>7895454.666666667</v>
      </c>
      <c r="R170" s="346">
        <f t="shared" si="25"/>
        <v>260920.51112579863</v>
      </c>
      <c r="S170" s="299"/>
      <c r="T170" s="355"/>
      <c r="U170" s="299"/>
      <c r="V170" s="299"/>
      <c r="W170" s="299"/>
      <c r="X170" s="299"/>
      <c r="Y170" s="299"/>
      <c r="Z170" s="299"/>
      <c r="AA170" s="299"/>
      <c r="AB170" s="299"/>
      <c r="AC170" s="299"/>
      <c r="AD170" s="299"/>
      <c r="AE170" s="356"/>
      <c r="AF170" s="280"/>
      <c r="AG170" s="290"/>
      <c r="AH170" s="290"/>
      <c r="AI170" s="280"/>
      <c r="AJ170" s="280"/>
      <c r="AK170" s="280"/>
      <c r="AL170" s="281"/>
      <c r="AM170" s="281"/>
      <c r="AN170" s="280"/>
      <c r="AO170" s="280"/>
      <c r="AP170" s="280"/>
      <c r="AQ170" s="280"/>
      <c r="AR170" s="280"/>
      <c r="AS170" s="280"/>
      <c r="AT170" s="280"/>
      <c r="AU170" s="280"/>
      <c r="AV170" s="280"/>
      <c r="AW170" s="280"/>
      <c r="AX170" s="280"/>
      <c r="AY170" s="350"/>
      <c r="BH170" s="275">
        <f t="shared" si="26"/>
        <v>0</v>
      </c>
      <c r="BI170" s="275" t="str">
        <f t="shared" si="27"/>
        <v>B1612</v>
      </c>
    </row>
    <row r="171" spans="1:61" s="275" customFormat="1" ht="21.75" customHeight="1">
      <c r="A171" s="281" t="s">
        <v>22</v>
      </c>
      <c r="B171" s="506" t="s">
        <v>445</v>
      </c>
      <c r="C171" s="290">
        <v>17</v>
      </c>
      <c r="D171" s="290" t="s">
        <v>199</v>
      </c>
      <c r="E171" s="290">
        <v>57.830000000000005</v>
      </c>
      <c r="F171" s="342" t="s">
        <v>206</v>
      </c>
      <c r="G171" s="290" t="s">
        <v>210</v>
      </c>
      <c r="H171" s="290" t="s">
        <v>239</v>
      </c>
      <c r="I171" s="281" t="s">
        <v>872</v>
      </c>
      <c r="J171" s="456"/>
      <c r="K171" s="313"/>
      <c r="L171" s="287">
        <f>M171</f>
        <v>13550018.585858587</v>
      </c>
      <c r="M171" s="352">
        <v>13550018.585858587</v>
      </c>
      <c r="N171" s="286"/>
      <c r="O171" s="286"/>
      <c r="P171" s="394"/>
      <c r="Q171" s="346">
        <f t="shared" si="28"/>
        <v>13550018.585858587</v>
      </c>
      <c r="R171" s="346">
        <f t="shared" si="25"/>
        <v>234307.77426696499</v>
      </c>
      <c r="S171" s="299"/>
      <c r="T171" s="355"/>
      <c r="U171" s="299"/>
      <c r="V171" s="299"/>
      <c r="W171" s="299"/>
      <c r="X171" s="299"/>
      <c r="Y171" s="299"/>
      <c r="Z171" s="299"/>
      <c r="AA171" s="299"/>
      <c r="AB171" s="299"/>
      <c r="AC171" s="299"/>
      <c r="AD171" s="299"/>
      <c r="AE171" s="356"/>
      <c r="AF171" s="280"/>
      <c r="AG171" s="290"/>
      <c r="AH171" s="290"/>
      <c r="AI171" s="366"/>
      <c r="AJ171" s="280" t="s">
        <v>754</v>
      </c>
      <c r="AK171" s="280"/>
      <c r="AL171" s="281"/>
      <c r="AM171" s="281"/>
      <c r="AN171" s="280"/>
      <c r="AO171" s="280"/>
      <c r="AP171" s="280"/>
      <c r="AQ171" s="280"/>
      <c r="AR171" s="280"/>
      <c r="AS171" s="280"/>
      <c r="AT171" s="280"/>
      <c r="AU171" s="280"/>
      <c r="AV171" s="280"/>
      <c r="AW171" s="280"/>
      <c r="AX171" s="280"/>
      <c r="AY171" s="350"/>
      <c r="BH171" s="275">
        <f t="shared" si="26"/>
        <v>0</v>
      </c>
      <c r="BI171" s="275" t="str">
        <f t="shared" si="27"/>
        <v>B1701</v>
      </c>
    </row>
    <row r="172" spans="1:61" s="275" customFormat="1" ht="21.75" customHeight="1">
      <c r="A172" s="280" t="s">
        <v>22</v>
      </c>
      <c r="B172" s="506" t="s">
        <v>446</v>
      </c>
      <c r="C172" s="290">
        <v>17</v>
      </c>
      <c r="D172" s="290" t="s">
        <v>200</v>
      </c>
      <c r="E172" s="290">
        <v>55.46</v>
      </c>
      <c r="F172" s="342" t="s">
        <v>206</v>
      </c>
      <c r="G172" s="290" t="s">
        <v>210</v>
      </c>
      <c r="H172" s="290" t="s">
        <v>240</v>
      </c>
      <c r="I172" s="281" t="s">
        <v>872</v>
      </c>
      <c r="J172" s="283"/>
      <c r="K172" s="491"/>
      <c r="L172" s="287">
        <f>VLOOKUP(B172,'[3]Price list B'!$C$4:$M$313,11,0)</f>
        <v>12919435.15151515</v>
      </c>
      <c r="M172" s="345">
        <v>14361378.666666666</v>
      </c>
      <c r="N172" s="280"/>
      <c r="O172" s="280"/>
      <c r="P172" s="392"/>
      <c r="Q172" s="346">
        <f t="shared" si="28"/>
        <v>14361378.666666666</v>
      </c>
      <c r="R172" s="346">
        <f t="shared" si="25"/>
        <v>258950.21036182233</v>
      </c>
      <c r="S172" s="299"/>
      <c r="T172" s="355"/>
      <c r="U172" s="299"/>
      <c r="V172" s="299"/>
      <c r="W172" s="299"/>
      <c r="X172" s="299"/>
      <c r="Y172" s="299"/>
      <c r="Z172" s="299"/>
      <c r="AA172" s="299"/>
      <c r="AB172" s="299"/>
      <c r="AC172" s="299"/>
      <c r="AD172" s="299"/>
      <c r="AE172" s="356"/>
      <c r="AF172" s="280"/>
      <c r="AG172" s="290"/>
      <c r="AH172" s="290"/>
      <c r="AI172" s="280"/>
      <c r="AJ172" s="280"/>
      <c r="AK172" s="280"/>
      <c r="AL172" s="281"/>
      <c r="AM172" s="281"/>
      <c r="AN172" s="280"/>
      <c r="AO172" s="280"/>
      <c r="AP172" s="280"/>
      <c r="AQ172" s="280"/>
      <c r="AR172" s="280"/>
      <c r="AS172" s="280"/>
      <c r="AT172" s="280"/>
      <c r="AU172" s="280"/>
      <c r="AV172" s="280"/>
      <c r="AW172" s="280"/>
      <c r="AX172" s="280"/>
      <c r="AY172" s="350"/>
      <c r="BH172" s="275">
        <f t="shared" si="26"/>
        <v>0</v>
      </c>
      <c r="BI172" s="275" t="str">
        <f t="shared" si="27"/>
        <v>B1702</v>
      </c>
    </row>
    <row r="173" spans="1:61" s="275" customFormat="1" ht="21.75" customHeight="1">
      <c r="A173" s="281" t="s">
        <v>22</v>
      </c>
      <c r="B173" s="506" t="s">
        <v>447</v>
      </c>
      <c r="C173" s="290">
        <v>17</v>
      </c>
      <c r="D173" s="290" t="s">
        <v>201</v>
      </c>
      <c r="E173" s="290">
        <v>94.14</v>
      </c>
      <c r="F173" s="342" t="s">
        <v>205</v>
      </c>
      <c r="G173" s="290" t="s">
        <v>211</v>
      </c>
      <c r="H173" s="310" t="s">
        <v>252</v>
      </c>
      <c r="I173" s="281" t="s">
        <v>0</v>
      </c>
      <c r="J173" s="283"/>
      <c r="K173" s="289"/>
      <c r="L173" s="287">
        <f>VLOOKUP(B173,'[3]Price list B'!$C$4:$M$313,11,0)</f>
        <v>20664989.898989901</v>
      </c>
      <c r="M173" s="345">
        <v>22881488.888888892</v>
      </c>
      <c r="N173" s="280"/>
      <c r="O173" s="280"/>
      <c r="P173" s="280"/>
      <c r="Q173" s="346">
        <f t="shared" si="28"/>
        <v>22881488.888888892</v>
      </c>
      <c r="R173" s="346">
        <f t="shared" si="25"/>
        <v>243058.09314732198</v>
      </c>
      <c r="S173" s="299"/>
      <c r="T173" s="355"/>
      <c r="U173" s="299"/>
      <c r="V173" s="299"/>
      <c r="W173" s="299"/>
      <c r="X173" s="299"/>
      <c r="Y173" s="299"/>
      <c r="Z173" s="299"/>
      <c r="AA173" s="299"/>
      <c r="AB173" s="299"/>
      <c r="AC173" s="299"/>
      <c r="AD173" s="299"/>
      <c r="AE173" s="356"/>
      <c r="AF173" s="280"/>
      <c r="AG173" s="290"/>
      <c r="AH173" s="290"/>
      <c r="AI173" s="280"/>
      <c r="AJ173" s="280"/>
      <c r="AK173" s="280"/>
      <c r="AL173" s="281"/>
      <c r="AM173" s="281"/>
      <c r="AN173" s="280"/>
      <c r="AO173" s="280"/>
      <c r="AP173" s="280"/>
      <c r="AQ173" s="280"/>
      <c r="AR173" s="280"/>
      <c r="AS173" s="280"/>
      <c r="AT173" s="280"/>
      <c r="AU173" s="280"/>
      <c r="AV173" s="280"/>
      <c r="AW173" s="280"/>
      <c r="AX173" s="280"/>
      <c r="AY173" s="350"/>
      <c r="BH173" s="275">
        <f t="shared" si="26"/>
        <v>0</v>
      </c>
      <c r="BI173" s="275" t="str">
        <f t="shared" si="27"/>
        <v>B1703</v>
      </c>
    </row>
    <row r="174" spans="1:61" s="275" customFormat="1" ht="21.75" customHeight="1">
      <c r="A174" s="280" t="s">
        <v>22</v>
      </c>
      <c r="B174" s="506" t="s">
        <v>448</v>
      </c>
      <c r="C174" s="290">
        <v>17</v>
      </c>
      <c r="D174" s="290" t="s">
        <v>587</v>
      </c>
      <c r="E174" s="290">
        <v>94.26</v>
      </c>
      <c r="F174" s="342" t="s">
        <v>205</v>
      </c>
      <c r="G174" s="290" t="s">
        <v>211</v>
      </c>
      <c r="H174" s="310" t="s">
        <v>253</v>
      </c>
      <c r="I174" s="281" t="s">
        <v>0</v>
      </c>
      <c r="J174" s="283"/>
      <c r="K174" s="289"/>
      <c r="L174" s="287">
        <f>VLOOKUP(B174,'[3]Price list B'!$C$4:$M$313,11,0)</f>
        <v>20689959.595959593</v>
      </c>
      <c r="M174" s="345">
        <v>22908955.555555552</v>
      </c>
      <c r="N174" s="280"/>
      <c r="O174" s="280"/>
      <c r="P174" s="280"/>
      <c r="Q174" s="346">
        <f t="shared" si="28"/>
        <v>22908955.555555552</v>
      </c>
      <c r="R174" s="346">
        <f t="shared" si="25"/>
        <v>243040.05469505145</v>
      </c>
      <c r="S174" s="299"/>
      <c r="T174" s="355"/>
      <c r="U174" s="299"/>
      <c r="V174" s="299"/>
      <c r="W174" s="299"/>
      <c r="X174" s="299"/>
      <c r="Y174" s="299"/>
      <c r="Z174" s="299"/>
      <c r="AA174" s="299"/>
      <c r="AB174" s="299"/>
      <c r="AC174" s="299"/>
      <c r="AD174" s="299"/>
      <c r="AE174" s="356"/>
      <c r="AF174" s="280"/>
      <c r="AG174" s="290"/>
      <c r="AH174" s="290"/>
      <c r="AI174" s="280"/>
      <c r="AJ174" s="280"/>
      <c r="AK174" s="280"/>
      <c r="AL174" s="281"/>
      <c r="AM174" s="281"/>
      <c r="AN174" s="280"/>
      <c r="AO174" s="280"/>
      <c r="AP174" s="280"/>
      <c r="AQ174" s="280"/>
      <c r="AR174" s="280"/>
      <c r="AS174" s="280"/>
      <c r="AT174" s="280"/>
      <c r="AU174" s="280"/>
      <c r="AV174" s="280"/>
      <c r="AW174" s="280"/>
      <c r="AX174" s="280"/>
      <c r="AY174" s="350"/>
      <c r="BH174" s="275">
        <f t="shared" si="26"/>
        <v>0</v>
      </c>
      <c r="BI174" s="275" t="str">
        <f t="shared" si="27"/>
        <v>B1705</v>
      </c>
    </row>
    <row r="175" spans="1:61" s="275" customFormat="1" ht="21.75" customHeight="1">
      <c r="A175" s="281" t="s">
        <v>22</v>
      </c>
      <c r="B175" s="506" t="s">
        <v>449</v>
      </c>
      <c r="C175" s="290">
        <v>17</v>
      </c>
      <c r="D175" s="290" t="s">
        <v>591</v>
      </c>
      <c r="E175" s="290">
        <v>46.04</v>
      </c>
      <c r="F175" s="342" t="s">
        <v>206</v>
      </c>
      <c r="G175" s="290" t="s">
        <v>207</v>
      </c>
      <c r="H175" s="310" t="s">
        <v>247</v>
      </c>
      <c r="I175" s="281" t="s">
        <v>872</v>
      </c>
      <c r="J175" s="456"/>
      <c r="K175" s="313"/>
      <c r="L175" s="287">
        <f>M175</f>
        <v>10800484.04040404</v>
      </c>
      <c r="M175" s="352">
        <v>10800484.04040404</v>
      </c>
      <c r="N175" s="286"/>
      <c r="O175" s="286"/>
      <c r="P175" s="286"/>
      <c r="Q175" s="346">
        <f t="shared" ref="Q175:Q206" si="29">M175-N175-O175-P175</f>
        <v>10800484.04040404</v>
      </c>
      <c r="R175" s="346">
        <f t="shared" si="25"/>
        <v>234589.14075595222</v>
      </c>
      <c r="S175" s="299"/>
      <c r="T175" s="355"/>
      <c r="U175" s="299"/>
      <c r="V175" s="299"/>
      <c r="W175" s="299"/>
      <c r="X175" s="299"/>
      <c r="Y175" s="299"/>
      <c r="Z175" s="299"/>
      <c r="AA175" s="299"/>
      <c r="AB175" s="299"/>
      <c r="AC175" s="299"/>
      <c r="AD175" s="299"/>
      <c r="AE175" s="356"/>
      <c r="AF175" s="280"/>
      <c r="AG175" s="290"/>
      <c r="AH175" s="290"/>
      <c r="AI175" s="280"/>
      <c r="AJ175" s="280" t="s">
        <v>754</v>
      </c>
      <c r="AK175" s="280"/>
      <c r="AL175" s="281"/>
      <c r="AM175" s="281"/>
      <c r="AN175" s="280"/>
      <c r="AO175" s="280"/>
      <c r="AP175" s="280"/>
      <c r="AQ175" s="280"/>
      <c r="AR175" s="280"/>
      <c r="AS175" s="280"/>
      <c r="AT175" s="280"/>
      <c r="AU175" s="280"/>
      <c r="AV175" s="280"/>
      <c r="AW175" s="280"/>
      <c r="AX175" s="280"/>
      <c r="AY175" s="350"/>
      <c r="BH175" s="275">
        <f t="shared" si="26"/>
        <v>0</v>
      </c>
      <c r="BI175" s="275" t="str">
        <f t="shared" si="27"/>
        <v>B1709</v>
      </c>
    </row>
    <row r="176" spans="1:61" s="275" customFormat="1" ht="21.75" customHeight="1">
      <c r="A176" s="280" t="s">
        <v>22</v>
      </c>
      <c r="B176" s="506" t="s">
        <v>450</v>
      </c>
      <c r="C176" s="290">
        <v>17</v>
      </c>
      <c r="D176" s="290" t="s">
        <v>592</v>
      </c>
      <c r="E176" s="290">
        <v>93.9</v>
      </c>
      <c r="F176" s="342" t="s">
        <v>205</v>
      </c>
      <c r="G176" s="290" t="s">
        <v>211</v>
      </c>
      <c r="H176" s="310" t="s">
        <v>254</v>
      </c>
      <c r="I176" s="281" t="s">
        <v>0</v>
      </c>
      <c r="J176" s="283"/>
      <c r="K176" s="491"/>
      <c r="L176" s="287">
        <f>VLOOKUP(B176,'[3]Price list B'!$C$4:$M$313,11,0)</f>
        <v>20563030.303030301</v>
      </c>
      <c r="M176" s="345">
        <v>22769333.333333332</v>
      </c>
      <c r="N176" s="280"/>
      <c r="O176" s="280"/>
      <c r="P176" s="392"/>
      <c r="Q176" s="346">
        <f t="shared" si="29"/>
        <v>22769333.333333332</v>
      </c>
      <c r="R176" s="346">
        <f t="shared" si="25"/>
        <v>242484.91302804399</v>
      </c>
      <c r="S176" s="299"/>
      <c r="T176" s="355"/>
      <c r="U176" s="299"/>
      <c r="V176" s="299"/>
      <c r="W176" s="299"/>
      <c r="X176" s="299"/>
      <c r="Y176" s="299"/>
      <c r="Z176" s="299"/>
      <c r="AA176" s="299"/>
      <c r="AB176" s="299"/>
      <c r="AC176" s="299"/>
      <c r="AD176" s="299"/>
      <c r="AE176" s="356"/>
      <c r="AF176" s="280"/>
      <c r="AG176" s="290"/>
      <c r="AH176" s="290"/>
      <c r="AI176" s="280"/>
      <c r="AJ176" s="280"/>
      <c r="AK176" s="280"/>
      <c r="AL176" s="281"/>
      <c r="AM176" s="281"/>
      <c r="AN176" s="280"/>
      <c r="AO176" s="280"/>
      <c r="AP176" s="280"/>
      <c r="AQ176" s="280"/>
      <c r="AR176" s="280"/>
      <c r="AS176" s="280"/>
      <c r="AT176" s="280"/>
      <c r="AU176" s="280"/>
      <c r="AV176" s="280"/>
      <c r="AW176" s="280"/>
      <c r="AX176" s="280"/>
      <c r="AY176" s="350"/>
      <c r="BH176" s="275">
        <f t="shared" si="26"/>
        <v>0</v>
      </c>
      <c r="BI176" s="275" t="str">
        <f t="shared" si="27"/>
        <v>B1710</v>
      </c>
    </row>
    <row r="177" spans="1:61" s="275" customFormat="1" ht="21.75" customHeight="1">
      <c r="A177" s="281" t="s">
        <v>22</v>
      </c>
      <c r="B177" s="505" t="s">
        <v>451</v>
      </c>
      <c r="C177" s="290">
        <v>17</v>
      </c>
      <c r="D177" s="290" t="s">
        <v>594</v>
      </c>
      <c r="E177" s="290">
        <v>30.26</v>
      </c>
      <c r="F177" s="342" t="s">
        <v>206</v>
      </c>
      <c r="G177" s="290" t="s">
        <v>208</v>
      </c>
      <c r="H177" s="310" t="s">
        <v>238</v>
      </c>
      <c r="I177" s="281" t="s">
        <v>872</v>
      </c>
      <c r="J177" s="283"/>
      <c r="K177" s="491"/>
      <c r="L177" s="287">
        <f>VLOOKUP(B177,'[3]Price list B'!$C$4:$M$313,11,0)</f>
        <v>7104287.6767676771</v>
      </c>
      <c r="M177" s="345">
        <v>7964716.444444445</v>
      </c>
      <c r="N177" s="286"/>
      <c r="O177" s="286"/>
      <c r="P177" s="286"/>
      <c r="Q177" s="346">
        <f t="shared" si="29"/>
        <v>7964716.444444445</v>
      </c>
      <c r="R177" s="346">
        <f t="shared" si="25"/>
        <v>263209.4000146875</v>
      </c>
      <c r="S177" s="299"/>
      <c r="T177" s="355"/>
      <c r="U177" s="299"/>
      <c r="V177" s="299"/>
      <c r="W177" s="299"/>
      <c r="X177" s="299"/>
      <c r="Y177" s="299"/>
      <c r="Z177" s="299"/>
      <c r="AA177" s="299"/>
      <c r="AB177" s="299"/>
      <c r="AC177" s="299"/>
      <c r="AD177" s="299"/>
      <c r="AE177" s="356"/>
      <c r="AF177" s="280"/>
      <c r="AG177" s="290"/>
      <c r="AH177" s="290"/>
      <c r="AI177" s="280"/>
      <c r="AJ177" s="280"/>
      <c r="AK177" s="280"/>
      <c r="AL177" s="281"/>
      <c r="AM177" s="281"/>
      <c r="AN177" s="280"/>
      <c r="AO177" s="280"/>
      <c r="AP177" s="280"/>
      <c r="AQ177" s="280"/>
      <c r="AR177" s="280"/>
      <c r="AS177" s="280"/>
      <c r="AT177" s="280"/>
      <c r="AU177" s="280"/>
      <c r="AV177" s="280"/>
      <c r="AW177" s="280"/>
      <c r="AX177" s="280"/>
      <c r="AY177" s="350"/>
      <c r="BH177" s="275">
        <f t="shared" si="26"/>
        <v>0</v>
      </c>
      <c r="BI177" s="275" t="str">
        <f t="shared" si="27"/>
        <v>B1712</v>
      </c>
    </row>
    <row r="178" spans="1:61" s="275" customFormat="1" ht="21.75" customHeight="1">
      <c r="A178" s="280" t="s">
        <v>22</v>
      </c>
      <c r="B178" s="290" t="s">
        <v>452</v>
      </c>
      <c r="C178" s="290">
        <v>18</v>
      </c>
      <c r="D178" s="290" t="s">
        <v>199</v>
      </c>
      <c r="E178" s="290">
        <v>57.830000000000005</v>
      </c>
      <c r="F178" s="342" t="s">
        <v>206</v>
      </c>
      <c r="G178" s="290" t="s">
        <v>210</v>
      </c>
      <c r="H178" s="310" t="s">
        <v>239</v>
      </c>
      <c r="I178" s="281" t="s">
        <v>3</v>
      </c>
      <c r="J178" s="283" t="s">
        <v>985</v>
      </c>
      <c r="K178" s="491">
        <v>43640</v>
      </c>
      <c r="L178" s="287">
        <v>13520351.717171701</v>
      </c>
      <c r="M178" s="285">
        <v>14799279.032547694</v>
      </c>
      <c r="N178" s="280"/>
      <c r="O178" s="280"/>
      <c r="P178" s="392">
        <v>100000</v>
      </c>
      <c r="Q178" s="346">
        <f t="shared" si="29"/>
        <v>14699279.032547694</v>
      </c>
      <c r="R178" s="346">
        <f t="shared" si="25"/>
        <v>254180.85824913872</v>
      </c>
      <c r="S178" s="299"/>
      <c r="T178" s="355"/>
      <c r="U178" s="299"/>
      <c r="V178" s="299"/>
      <c r="W178" s="299"/>
      <c r="X178" s="299"/>
      <c r="Y178" s="299"/>
      <c r="Z178" s="299"/>
      <c r="AA178" s="299"/>
      <c r="AB178" s="299"/>
      <c r="AC178" s="299"/>
      <c r="AD178" s="299"/>
      <c r="AE178" s="356"/>
      <c r="AF178" s="280"/>
      <c r="AG178" s="290"/>
      <c r="AH178" s="290" t="s">
        <v>986</v>
      </c>
      <c r="AI178" s="472" t="s">
        <v>987</v>
      </c>
      <c r="AJ178" s="280"/>
      <c r="AK178" s="280"/>
      <c r="AL178" s="281" t="s">
        <v>709</v>
      </c>
      <c r="AM178" s="281" t="s">
        <v>618</v>
      </c>
      <c r="AN178" s="280"/>
      <c r="AO178" s="280"/>
      <c r="AP178" s="280"/>
      <c r="AQ178" s="280"/>
      <c r="AR178" s="280"/>
      <c r="AS178" s="280"/>
      <c r="AT178" s="280"/>
      <c r="AU178" s="280"/>
      <c r="AV178" s="280"/>
      <c r="AW178" s="280"/>
      <c r="AX178" s="280"/>
      <c r="AY178" s="350"/>
      <c r="BH178" s="275">
        <f t="shared" si="26"/>
        <v>1</v>
      </c>
      <c r="BI178" s="275">
        <f t="shared" si="27"/>
        <v>0</v>
      </c>
    </row>
    <row r="179" spans="1:61" s="275" customFormat="1" ht="21.75" customHeight="1">
      <c r="A179" s="281" t="s">
        <v>22</v>
      </c>
      <c r="B179" s="290" t="s">
        <v>453</v>
      </c>
      <c r="C179" s="290">
        <v>18</v>
      </c>
      <c r="D179" s="342" t="s">
        <v>200</v>
      </c>
      <c r="E179" s="342">
        <v>55.46</v>
      </c>
      <c r="F179" s="342" t="s">
        <v>206</v>
      </c>
      <c r="G179" s="342" t="s">
        <v>210</v>
      </c>
      <c r="H179" s="343" t="s">
        <v>240</v>
      </c>
      <c r="I179" s="281" t="s">
        <v>3</v>
      </c>
      <c r="J179" s="433" t="s">
        <v>880</v>
      </c>
      <c r="K179" s="491">
        <v>43595</v>
      </c>
      <c r="L179" s="287">
        <v>13034836.77</v>
      </c>
      <c r="M179" s="285">
        <v>14271475.102132428</v>
      </c>
      <c r="N179" s="394">
        <v>100000</v>
      </c>
      <c r="O179" s="280"/>
      <c r="P179" s="392">
        <v>850000</v>
      </c>
      <c r="Q179" s="346">
        <f t="shared" si="29"/>
        <v>13321475.102132428</v>
      </c>
      <c r="R179" s="346">
        <f t="shared" si="25"/>
        <v>240199.69531432434</v>
      </c>
      <c r="S179" s="299"/>
      <c r="T179" s="355"/>
      <c r="U179" s="299"/>
      <c r="V179" s="299"/>
      <c r="W179" s="299"/>
      <c r="X179" s="299"/>
      <c r="Y179" s="299"/>
      <c r="Z179" s="299"/>
      <c r="AA179" s="299"/>
      <c r="AB179" s="299"/>
      <c r="AC179" s="299"/>
      <c r="AD179" s="299"/>
      <c r="AE179" s="356">
        <f>AG179</f>
        <v>43642</v>
      </c>
      <c r="AF179" s="280"/>
      <c r="AG179" s="551">
        <v>43642</v>
      </c>
      <c r="AH179" s="290"/>
      <c r="AI179" s="280"/>
      <c r="AJ179" s="280"/>
      <c r="AK179" s="280"/>
      <c r="AL179" s="281" t="s">
        <v>709</v>
      </c>
      <c r="AM179" s="281" t="s">
        <v>619</v>
      </c>
      <c r="AN179" s="280"/>
      <c r="AO179" s="280"/>
      <c r="AP179" s="280"/>
      <c r="AQ179" s="280"/>
      <c r="AR179" s="280"/>
      <c r="AS179" s="280"/>
      <c r="AT179" s="280"/>
      <c r="AU179" s="280"/>
      <c r="AV179" s="280"/>
      <c r="AW179" s="280"/>
      <c r="AX179" s="280"/>
      <c r="AY179" s="350"/>
      <c r="BH179" s="275">
        <f t="shared" si="26"/>
        <v>1</v>
      </c>
      <c r="BI179" s="275">
        <f t="shared" si="27"/>
        <v>0</v>
      </c>
    </row>
    <row r="180" spans="1:61" s="275" customFormat="1" ht="21.75" customHeight="1">
      <c r="A180" s="280" t="s">
        <v>22</v>
      </c>
      <c r="B180" s="290" t="s">
        <v>454</v>
      </c>
      <c r="C180" s="290">
        <v>18</v>
      </c>
      <c r="D180" s="290" t="s">
        <v>201</v>
      </c>
      <c r="E180" s="290">
        <v>94.14</v>
      </c>
      <c r="F180" s="342" t="s">
        <v>205</v>
      </c>
      <c r="G180" s="290" t="s">
        <v>211</v>
      </c>
      <c r="H180" s="310" t="s">
        <v>252</v>
      </c>
      <c r="I180" s="281" t="s">
        <v>3</v>
      </c>
      <c r="J180" s="283" t="s">
        <v>753</v>
      </c>
      <c r="K180" s="491">
        <v>43549</v>
      </c>
      <c r="L180" s="287">
        <f>VLOOKUP(B180,'[3]Price list B'!$C$4:$M$313,11,0)</f>
        <v>20860877.171717171</v>
      </c>
      <c r="M180" s="287">
        <v>20860877.171717171</v>
      </c>
      <c r="N180" s="299">
        <v>400000</v>
      </c>
      <c r="O180" s="280"/>
      <c r="P180" s="392">
        <v>2546965</v>
      </c>
      <c r="Q180" s="346">
        <f t="shared" si="29"/>
        <v>17913912.171717171</v>
      </c>
      <c r="R180" s="346">
        <f t="shared" si="25"/>
        <v>190290.12292030136</v>
      </c>
      <c r="S180" s="299"/>
      <c r="T180" s="355"/>
      <c r="U180" s="299"/>
      <c r="V180" s="299"/>
      <c r="W180" s="299"/>
      <c r="X180" s="299"/>
      <c r="Y180" s="299"/>
      <c r="Z180" s="299"/>
      <c r="AA180" s="299"/>
      <c r="AB180" s="299"/>
      <c r="AC180" s="299"/>
      <c r="AD180" s="299"/>
      <c r="AE180" s="356"/>
      <c r="AF180" s="280"/>
      <c r="AG180" s="290"/>
      <c r="AH180" s="290"/>
      <c r="AI180" s="280"/>
      <c r="AJ180" s="280" t="s">
        <v>786</v>
      </c>
      <c r="AK180" s="280" t="s">
        <v>616</v>
      </c>
      <c r="AL180" s="281" t="s">
        <v>619</v>
      </c>
      <c r="AM180" s="281"/>
      <c r="AN180" s="280"/>
      <c r="AO180" s="280"/>
      <c r="AP180" s="280"/>
      <c r="AQ180" s="280"/>
      <c r="AR180" s="280"/>
      <c r="AS180" s="280"/>
      <c r="AT180" s="280"/>
      <c r="AU180" s="280"/>
      <c r="AV180" s="280"/>
      <c r="AW180" s="280"/>
      <c r="AX180" s="280"/>
      <c r="AY180" s="350"/>
      <c r="BH180" s="275">
        <f t="shared" si="26"/>
        <v>1</v>
      </c>
      <c r="BI180" s="275">
        <f t="shared" si="27"/>
        <v>0</v>
      </c>
    </row>
    <row r="181" spans="1:61" s="275" customFormat="1" ht="21.75" customHeight="1">
      <c r="A181" s="281" t="s">
        <v>22</v>
      </c>
      <c r="B181" s="505" t="s">
        <v>455</v>
      </c>
      <c r="C181" s="290">
        <v>18</v>
      </c>
      <c r="D181" s="290" t="s">
        <v>587</v>
      </c>
      <c r="E181" s="290">
        <v>94.26</v>
      </c>
      <c r="F181" s="342" t="s">
        <v>205</v>
      </c>
      <c r="G181" s="290" t="s">
        <v>211</v>
      </c>
      <c r="H181" s="310" t="s">
        <v>253</v>
      </c>
      <c r="I181" s="281" t="s">
        <v>0</v>
      </c>
      <c r="J181" s="283"/>
      <c r="K181" s="289"/>
      <c r="L181" s="287">
        <f>VLOOKUP(B181,'[3]Price list B'!$C$4:$M$313,11,0)</f>
        <v>20886096.565656569</v>
      </c>
      <c r="M181" s="345">
        <v>23124706.222222224</v>
      </c>
      <c r="N181" s="280"/>
      <c r="O181" s="280"/>
      <c r="P181" s="299"/>
      <c r="Q181" s="346">
        <f t="shared" si="29"/>
        <v>23124706.222222224</v>
      </c>
      <c r="R181" s="346">
        <f t="shared" si="25"/>
        <v>245328.94358394042</v>
      </c>
      <c r="S181" s="299"/>
      <c r="T181" s="355"/>
      <c r="U181" s="299"/>
      <c r="V181" s="299"/>
      <c r="W181" s="299"/>
      <c r="X181" s="299"/>
      <c r="Y181" s="299"/>
      <c r="Z181" s="299"/>
      <c r="AA181" s="299"/>
      <c r="AB181" s="299"/>
      <c r="AC181" s="299"/>
      <c r="AD181" s="299"/>
      <c r="AE181" s="356"/>
      <c r="AF181" s="280"/>
      <c r="AG181" s="290"/>
      <c r="AH181" s="290"/>
      <c r="AI181" s="280"/>
      <c r="AJ181" s="280"/>
      <c r="AK181" s="280"/>
      <c r="AL181" s="281"/>
      <c r="AM181" s="281"/>
      <c r="AN181" s="280"/>
      <c r="AO181" s="280"/>
      <c r="AP181" s="280"/>
      <c r="AQ181" s="280"/>
      <c r="AR181" s="280"/>
      <c r="AS181" s="280"/>
      <c r="AT181" s="280"/>
      <c r="AU181" s="280"/>
      <c r="AV181" s="280"/>
      <c r="AW181" s="280"/>
      <c r="AX181" s="280"/>
      <c r="AY181" s="350"/>
      <c r="BH181" s="275">
        <f t="shared" si="26"/>
        <v>0</v>
      </c>
      <c r="BI181" s="275" t="str">
        <f t="shared" si="27"/>
        <v>B1805</v>
      </c>
    </row>
    <row r="182" spans="1:61" s="275" customFormat="1" ht="21.75" customHeight="1">
      <c r="A182" s="280" t="s">
        <v>22</v>
      </c>
      <c r="B182" s="290" t="s">
        <v>456</v>
      </c>
      <c r="C182" s="290">
        <v>18</v>
      </c>
      <c r="D182" s="290" t="s">
        <v>589</v>
      </c>
      <c r="E182" s="290">
        <v>84.63</v>
      </c>
      <c r="F182" s="342" t="s">
        <v>205</v>
      </c>
      <c r="G182" s="290" t="s">
        <v>224</v>
      </c>
      <c r="H182" s="310" t="s">
        <v>250</v>
      </c>
      <c r="I182" s="281" t="s">
        <v>764</v>
      </c>
      <c r="J182" s="297" t="s">
        <v>1018</v>
      </c>
      <c r="K182" s="313"/>
      <c r="L182" s="287">
        <v>19386482.626262624</v>
      </c>
      <c r="M182" s="360">
        <v>22334230.106422342</v>
      </c>
      <c r="N182" s="280"/>
      <c r="O182" s="280"/>
      <c r="P182" s="299"/>
      <c r="Q182" s="346">
        <f t="shared" si="29"/>
        <v>22334230.106422342</v>
      </c>
      <c r="R182" s="346">
        <f t="shared" si="25"/>
        <v>263904.40867803787</v>
      </c>
      <c r="S182" s="299">
        <f>Q182+150000</f>
        <v>22484230.106422342</v>
      </c>
      <c r="T182" s="355"/>
      <c r="U182" s="299"/>
      <c r="V182" s="299"/>
      <c r="W182" s="299"/>
      <c r="X182" s="299"/>
      <c r="Y182" s="299"/>
      <c r="Z182" s="299"/>
      <c r="AA182" s="299"/>
      <c r="AB182" s="299"/>
      <c r="AC182" s="299"/>
      <c r="AD182" s="299"/>
      <c r="AE182" s="356"/>
      <c r="AF182" s="280"/>
      <c r="AG182" s="290"/>
      <c r="AH182" s="290"/>
      <c r="AI182" s="280"/>
      <c r="AJ182" s="280" t="s">
        <v>754</v>
      </c>
      <c r="AK182" s="280"/>
      <c r="AL182" s="281"/>
      <c r="AM182" s="281"/>
      <c r="AN182" s="280"/>
      <c r="AO182" s="280"/>
      <c r="AP182" s="280"/>
      <c r="AQ182" s="280"/>
      <c r="AR182" s="280"/>
      <c r="AS182" s="280"/>
      <c r="AT182" s="280"/>
      <c r="AU182" s="280"/>
      <c r="AV182" s="280"/>
      <c r="AW182" s="280"/>
      <c r="AX182" s="280"/>
      <c r="AY182" s="350"/>
      <c r="BH182" s="275">
        <f t="shared" si="26"/>
        <v>0</v>
      </c>
      <c r="BI182" s="275" t="str">
        <f t="shared" si="27"/>
        <v>B1807</v>
      </c>
    </row>
    <row r="183" spans="1:61" s="275" customFormat="1" ht="21.75" customHeight="1">
      <c r="A183" s="281" t="s">
        <v>22</v>
      </c>
      <c r="B183" s="290" t="s">
        <v>457</v>
      </c>
      <c r="C183" s="290">
        <v>18</v>
      </c>
      <c r="D183" s="290" t="s">
        <v>590</v>
      </c>
      <c r="E183" s="290">
        <v>84.63</v>
      </c>
      <c r="F183" s="342" t="s">
        <v>205</v>
      </c>
      <c r="G183" s="290" t="s">
        <v>224</v>
      </c>
      <c r="H183" s="310" t="s">
        <v>251</v>
      </c>
      <c r="I183" s="281" t="s">
        <v>764</v>
      </c>
      <c r="J183" s="297" t="s">
        <v>1018</v>
      </c>
      <c r="K183" s="313"/>
      <c r="L183" s="287">
        <v>19334462.424242422</v>
      </c>
      <c r="M183" s="360">
        <v>22279003.151250064</v>
      </c>
      <c r="N183" s="286"/>
      <c r="O183" s="286"/>
      <c r="P183" s="286"/>
      <c r="Q183" s="346">
        <f t="shared" si="29"/>
        <v>22279003.151250064</v>
      </c>
      <c r="R183" s="346">
        <f t="shared" si="25"/>
        <v>263251.83919709403</v>
      </c>
      <c r="S183" s="299">
        <f>Q183+150000</f>
        <v>22429003.151250064</v>
      </c>
      <c r="T183" s="355"/>
      <c r="U183" s="299"/>
      <c r="V183" s="299"/>
      <c r="W183" s="299"/>
      <c r="X183" s="299"/>
      <c r="Y183" s="299"/>
      <c r="Z183" s="299"/>
      <c r="AA183" s="299"/>
      <c r="AB183" s="299"/>
      <c r="AC183" s="299"/>
      <c r="AD183" s="299"/>
      <c r="AE183" s="356"/>
      <c r="AF183" s="280"/>
      <c r="AG183" s="290"/>
      <c r="AH183" s="290"/>
      <c r="AI183" s="280"/>
      <c r="AJ183" s="280" t="s">
        <v>754</v>
      </c>
      <c r="AK183" s="280"/>
      <c r="AL183" s="281"/>
      <c r="AM183" s="281"/>
      <c r="AN183" s="280"/>
      <c r="AO183" s="280"/>
      <c r="AP183" s="280"/>
      <c r="AQ183" s="280"/>
      <c r="AR183" s="280"/>
      <c r="AS183" s="280"/>
      <c r="AT183" s="280"/>
      <c r="AU183" s="280"/>
      <c r="AV183" s="280"/>
      <c r="AW183" s="280"/>
      <c r="AX183" s="280"/>
      <c r="AY183" s="350"/>
      <c r="BH183" s="275">
        <f t="shared" si="26"/>
        <v>0</v>
      </c>
      <c r="BI183" s="275" t="str">
        <f t="shared" si="27"/>
        <v>B1808</v>
      </c>
    </row>
    <row r="184" spans="1:61" s="275" customFormat="1" ht="21.75" customHeight="1">
      <c r="A184" s="280" t="s">
        <v>22</v>
      </c>
      <c r="B184" s="290" t="s">
        <v>458</v>
      </c>
      <c r="C184" s="290">
        <v>18</v>
      </c>
      <c r="D184" s="290" t="s">
        <v>591</v>
      </c>
      <c r="E184" s="290">
        <v>46.04</v>
      </c>
      <c r="F184" s="342" t="s">
        <v>205</v>
      </c>
      <c r="G184" s="290" t="s">
        <v>207</v>
      </c>
      <c r="H184" s="310" t="s">
        <v>247</v>
      </c>
      <c r="I184" s="281" t="s">
        <v>3</v>
      </c>
      <c r="J184" s="462" t="s">
        <v>824</v>
      </c>
      <c r="K184" s="491">
        <v>43552</v>
      </c>
      <c r="L184" s="287">
        <v>9979881.212121211</v>
      </c>
      <c r="M184" s="285">
        <v>10977869.333333332</v>
      </c>
      <c r="N184" s="280">
        <v>200000</v>
      </c>
      <c r="O184" s="280">
        <v>581045.65</v>
      </c>
      <c r="P184" s="392">
        <v>400000</v>
      </c>
      <c r="Q184" s="346">
        <f t="shared" si="29"/>
        <v>9796823.6833333317</v>
      </c>
      <c r="R184" s="346">
        <f t="shared" si="25"/>
        <v>212789.39364320878</v>
      </c>
      <c r="S184" s="299">
        <v>500000</v>
      </c>
      <c r="T184" s="448">
        <v>43552</v>
      </c>
      <c r="U184" s="299"/>
      <c r="V184" s="299"/>
      <c r="W184" s="299">
        <v>50000</v>
      </c>
      <c r="X184" s="299"/>
      <c r="Y184" s="299">
        <v>200000</v>
      </c>
      <c r="Z184" s="355">
        <v>43552</v>
      </c>
      <c r="AA184" s="299"/>
      <c r="AB184" s="299"/>
      <c r="AC184" s="299">
        <v>200000</v>
      </c>
      <c r="AD184" s="299"/>
      <c r="AE184" s="389">
        <v>43642</v>
      </c>
      <c r="AF184" s="473">
        <v>22809</v>
      </c>
      <c r="AG184" s="468">
        <v>43635</v>
      </c>
      <c r="AH184" s="290">
        <v>841605636</v>
      </c>
      <c r="AI184" s="280"/>
      <c r="AJ184" s="280" t="s">
        <v>786</v>
      </c>
      <c r="AK184" s="280" t="s">
        <v>616</v>
      </c>
      <c r="AL184" s="280" t="s">
        <v>618</v>
      </c>
      <c r="AM184" s="280"/>
      <c r="AN184" s="280"/>
      <c r="AO184" s="280"/>
      <c r="AP184" s="280"/>
      <c r="AQ184" s="280"/>
      <c r="AR184" s="280"/>
      <c r="AS184" s="280"/>
      <c r="AT184" s="280"/>
      <c r="AU184" s="280"/>
      <c r="AV184" s="280"/>
      <c r="AW184" s="280"/>
      <c r="AX184" s="280"/>
      <c r="AY184" s="350"/>
      <c r="BH184" s="275">
        <f t="shared" si="26"/>
        <v>1</v>
      </c>
      <c r="BI184" s="275">
        <f t="shared" si="27"/>
        <v>0</v>
      </c>
    </row>
    <row r="185" spans="1:61" s="275" customFormat="1" ht="21.75" customHeight="1">
      <c r="A185" s="281" t="s">
        <v>22</v>
      </c>
      <c r="B185" s="505" t="s">
        <v>459</v>
      </c>
      <c r="C185" s="290">
        <v>18</v>
      </c>
      <c r="D185" s="290" t="s">
        <v>592</v>
      </c>
      <c r="E185" s="290">
        <v>93.9</v>
      </c>
      <c r="F185" s="342" t="s">
        <v>205</v>
      </c>
      <c r="G185" s="290" t="s">
        <v>211</v>
      </c>
      <c r="H185" s="290" t="s">
        <v>254</v>
      </c>
      <c r="I185" s="281" t="s">
        <v>0</v>
      </c>
      <c r="J185" s="283"/>
      <c r="K185" s="491"/>
      <c r="L185" s="287">
        <f>VLOOKUP(B185,'[3]Price list B'!$C$4:$M$313,11,0)</f>
        <v>20758418.181818184</v>
      </c>
      <c r="M185" s="345">
        <v>22984260</v>
      </c>
      <c r="N185" s="280"/>
      <c r="O185" s="280"/>
      <c r="P185" s="392"/>
      <c r="Q185" s="346">
        <f t="shared" si="29"/>
        <v>22984260</v>
      </c>
      <c r="R185" s="346">
        <f t="shared" si="25"/>
        <v>244773.80191693289</v>
      </c>
      <c r="S185" s="299"/>
      <c r="T185" s="355"/>
      <c r="U185" s="299"/>
      <c r="V185" s="299"/>
      <c r="W185" s="299"/>
      <c r="X185" s="299"/>
      <c r="Y185" s="299"/>
      <c r="Z185" s="299"/>
      <c r="AA185" s="299"/>
      <c r="AB185" s="299"/>
      <c r="AC185" s="299"/>
      <c r="AD185" s="299"/>
      <c r="AE185" s="356"/>
      <c r="AF185" s="280"/>
      <c r="AG185" s="290"/>
      <c r="AH185" s="290"/>
      <c r="AI185" s="280"/>
      <c r="AJ185" s="280"/>
      <c r="AK185" s="280"/>
      <c r="AL185" s="281"/>
      <c r="AM185" s="281"/>
      <c r="AN185" s="280"/>
      <c r="AO185" s="280"/>
      <c r="AP185" s="280"/>
      <c r="AQ185" s="280"/>
      <c r="AR185" s="280"/>
      <c r="AS185" s="280"/>
      <c r="AT185" s="280"/>
      <c r="AU185" s="280"/>
      <c r="AV185" s="280"/>
      <c r="AW185" s="280"/>
      <c r="AX185" s="280"/>
      <c r="AY185" s="350"/>
      <c r="BH185" s="275">
        <f t="shared" si="26"/>
        <v>0</v>
      </c>
      <c r="BI185" s="275" t="str">
        <f t="shared" si="27"/>
        <v>B1810</v>
      </c>
    </row>
    <row r="186" spans="1:61" s="275" customFormat="1" ht="21.75" customHeight="1">
      <c r="A186" s="280" t="s">
        <v>22</v>
      </c>
      <c r="B186" s="505" t="s">
        <v>460</v>
      </c>
      <c r="C186" s="290">
        <v>18</v>
      </c>
      <c r="D186" s="290" t="s">
        <v>594</v>
      </c>
      <c r="E186" s="290">
        <v>30.26</v>
      </c>
      <c r="F186" s="342" t="s">
        <v>206</v>
      </c>
      <c r="G186" s="290" t="s">
        <v>208</v>
      </c>
      <c r="H186" s="290" t="s">
        <v>238</v>
      </c>
      <c r="I186" s="281" t="s">
        <v>872</v>
      </c>
      <c r="J186" s="283"/>
      <c r="K186" s="289"/>
      <c r="L186" s="287">
        <v>7895470.7025813647</v>
      </c>
      <c r="M186" s="285">
        <v>8045470.7025813647</v>
      </c>
      <c r="N186" s="280"/>
      <c r="O186" s="280"/>
      <c r="P186" s="392"/>
      <c r="Q186" s="346">
        <f t="shared" si="29"/>
        <v>8045470.7025813647</v>
      </c>
      <c r="R186" s="346">
        <f t="shared" si="25"/>
        <v>265878.08005886863</v>
      </c>
      <c r="S186" s="299"/>
      <c r="T186" s="355"/>
      <c r="U186" s="299"/>
      <c r="V186" s="299"/>
      <c r="W186" s="299"/>
      <c r="X186" s="299"/>
      <c r="Y186" s="299"/>
      <c r="Z186" s="299"/>
      <c r="AA186" s="299"/>
      <c r="AB186" s="299"/>
      <c r="AC186" s="299"/>
      <c r="AD186" s="299"/>
      <c r="AE186" s="356"/>
      <c r="AF186" s="280"/>
      <c r="AG186" s="290"/>
      <c r="AH186" s="290"/>
      <c r="AI186" s="280"/>
      <c r="AJ186" s="280"/>
      <c r="AK186" s="280"/>
      <c r="AL186" s="281"/>
      <c r="AM186" s="281"/>
      <c r="AN186" s="280"/>
      <c r="AO186" s="280"/>
      <c r="AP186" s="280"/>
      <c r="AQ186" s="280"/>
      <c r="AR186" s="280"/>
      <c r="AS186" s="280"/>
      <c r="AT186" s="280"/>
      <c r="AU186" s="280"/>
      <c r="AV186" s="280"/>
      <c r="AW186" s="280"/>
      <c r="AX186" s="280"/>
      <c r="AY186" s="350"/>
      <c r="BH186" s="275">
        <f t="shared" si="26"/>
        <v>0</v>
      </c>
      <c r="BI186" s="275" t="str">
        <f t="shared" si="27"/>
        <v>B1812</v>
      </c>
    </row>
    <row r="187" spans="1:61" s="275" customFormat="1" ht="21.75" customHeight="1">
      <c r="A187" s="281" t="s">
        <v>22</v>
      </c>
      <c r="B187" s="290" t="s">
        <v>461</v>
      </c>
      <c r="C187" s="290">
        <v>19</v>
      </c>
      <c r="D187" s="290" t="s">
        <v>199</v>
      </c>
      <c r="E187" s="290">
        <v>57.830000000000005</v>
      </c>
      <c r="F187" s="342" t="s">
        <v>205</v>
      </c>
      <c r="G187" s="290" t="s">
        <v>210</v>
      </c>
      <c r="H187" s="310" t="s">
        <v>239</v>
      </c>
      <c r="I187" s="281" t="s">
        <v>0</v>
      </c>
      <c r="J187" s="297"/>
      <c r="K187" s="313"/>
      <c r="L187" s="287">
        <v>15004753</v>
      </c>
      <c r="M187" s="287">
        <v>15004753</v>
      </c>
      <c r="N187" s="280"/>
      <c r="O187" s="280"/>
      <c r="P187" s="392"/>
      <c r="Q187" s="346">
        <f t="shared" si="29"/>
        <v>15004753</v>
      </c>
      <c r="R187" s="346">
        <f t="shared" si="25"/>
        <v>259463.13332180528</v>
      </c>
      <c r="S187" s="299"/>
      <c r="T187" s="449"/>
      <c r="U187" s="299"/>
      <c r="V187" s="299"/>
      <c r="W187" s="299"/>
      <c r="X187" s="299"/>
      <c r="Y187" s="299"/>
      <c r="Z187" s="351"/>
      <c r="AA187" s="299"/>
      <c r="AB187" s="299"/>
      <c r="AC187" s="299"/>
      <c r="AD187" s="299"/>
      <c r="AE187" s="356"/>
      <c r="AF187" s="280"/>
      <c r="AG187" s="290"/>
      <c r="AH187" s="290"/>
      <c r="AI187" s="280"/>
      <c r="AJ187" s="280"/>
      <c r="AK187" s="280"/>
      <c r="AL187" s="281"/>
      <c r="AM187" s="281"/>
      <c r="AN187" s="280"/>
      <c r="AO187" s="280"/>
      <c r="AP187" s="280"/>
      <c r="AQ187" s="280"/>
      <c r="AR187" s="280"/>
      <c r="AS187" s="280"/>
      <c r="AT187" s="280"/>
      <c r="AU187" s="280"/>
      <c r="AV187" s="280"/>
      <c r="AW187" s="280" t="s">
        <v>882</v>
      </c>
      <c r="AX187" s="280"/>
      <c r="AY187" s="350"/>
      <c r="BH187" s="275">
        <f t="shared" si="26"/>
        <v>0</v>
      </c>
      <c r="BI187" s="275" t="str">
        <f t="shared" si="27"/>
        <v>B1901</v>
      </c>
    </row>
    <row r="188" spans="1:61" s="275" customFormat="1" ht="21.75" customHeight="1">
      <c r="A188" s="280" t="s">
        <v>22</v>
      </c>
      <c r="B188" s="505" t="s">
        <v>462</v>
      </c>
      <c r="C188" s="290">
        <v>19</v>
      </c>
      <c r="D188" s="290" t="s">
        <v>200</v>
      </c>
      <c r="E188" s="290">
        <v>55.46</v>
      </c>
      <c r="F188" s="342" t="s">
        <v>206</v>
      </c>
      <c r="G188" s="290" t="s">
        <v>210</v>
      </c>
      <c r="H188" s="310" t="s">
        <v>240</v>
      </c>
      <c r="I188" s="281" t="s">
        <v>872</v>
      </c>
      <c r="J188" s="283"/>
      <c r="K188" s="289"/>
      <c r="L188" s="287">
        <f>VLOOKUP(B188,'[3]Price list B'!$C$4:$M$313,11,0)</f>
        <v>13150238.383838383</v>
      </c>
      <c r="M188" s="345">
        <v>14615262.222222222</v>
      </c>
      <c r="N188" s="280"/>
      <c r="O188" s="280"/>
      <c r="P188" s="392"/>
      <c r="Q188" s="346">
        <f t="shared" si="29"/>
        <v>14615262.222222222</v>
      </c>
      <c r="R188" s="346">
        <f t="shared" si="25"/>
        <v>263527.98813960009</v>
      </c>
      <c r="S188" s="299"/>
      <c r="T188" s="355"/>
      <c r="U188" s="299"/>
      <c r="V188" s="299"/>
      <c r="W188" s="299"/>
      <c r="X188" s="299"/>
      <c r="Y188" s="299"/>
      <c r="Z188" s="299"/>
      <c r="AA188" s="299"/>
      <c r="AB188" s="299"/>
      <c r="AC188" s="299"/>
      <c r="AD188" s="299"/>
      <c r="AE188" s="356"/>
      <c r="AF188" s="280"/>
      <c r="AG188" s="290"/>
      <c r="AH188" s="290"/>
      <c r="AI188" s="280"/>
      <c r="AJ188" s="280"/>
      <c r="AK188" s="280"/>
      <c r="AL188" s="281"/>
      <c r="AM188" s="281"/>
      <c r="AN188" s="280"/>
      <c r="AO188" s="280"/>
      <c r="AP188" s="280"/>
      <c r="AQ188" s="280"/>
      <c r="AR188" s="280"/>
      <c r="AS188" s="280"/>
      <c r="AT188" s="280"/>
      <c r="AU188" s="280"/>
      <c r="AV188" s="280"/>
      <c r="AW188" s="280"/>
      <c r="AX188" s="280"/>
      <c r="AY188" s="350"/>
      <c r="BH188" s="275">
        <f t="shared" si="26"/>
        <v>0</v>
      </c>
      <c r="BI188" s="275" t="str">
        <f t="shared" si="27"/>
        <v>B1902</v>
      </c>
    </row>
    <row r="189" spans="1:61" s="275" customFormat="1" ht="21.75" customHeight="1">
      <c r="A189" s="281" t="s">
        <v>22</v>
      </c>
      <c r="B189" s="505" t="s">
        <v>463</v>
      </c>
      <c r="C189" s="290">
        <v>19</v>
      </c>
      <c r="D189" s="290" t="s">
        <v>201</v>
      </c>
      <c r="E189" s="290">
        <v>94.14</v>
      </c>
      <c r="F189" s="342" t="s">
        <v>205</v>
      </c>
      <c r="G189" s="290" t="s">
        <v>211</v>
      </c>
      <c r="H189" s="310" t="s">
        <v>252</v>
      </c>
      <c r="I189" s="281" t="s">
        <v>0</v>
      </c>
      <c r="J189" s="283"/>
      <c r="K189" s="289"/>
      <c r="L189" s="287">
        <f>VLOOKUP(B189,'[3]Price list B'!$C$4:$M$313,11,0)</f>
        <v>21056764.444444444</v>
      </c>
      <c r="M189" s="345">
        <v>23312440.888888888</v>
      </c>
      <c r="N189" s="280"/>
      <c r="O189" s="280"/>
      <c r="P189" s="392"/>
      <c r="Q189" s="346">
        <f t="shared" si="29"/>
        <v>23312440.888888888</v>
      </c>
      <c r="R189" s="346">
        <f t="shared" si="25"/>
        <v>247635.87092509973</v>
      </c>
      <c r="S189" s="299"/>
      <c r="T189" s="355"/>
      <c r="U189" s="299"/>
      <c r="V189" s="299"/>
      <c r="W189" s="299"/>
      <c r="X189" s="299"/>
      <c r="Y189" s="299"/>
      <c r="Z189" s="299"/>
      <c r="AA189" s="299"/>
      <c r="AB189" s="299"/>
      <c r="AC189" s="299"/>
      <c r="AD189" s="299"/>
      <c r="AE189" s="356"/>
      <c r="AF189" s="280"/>
      <c r="AG189" s="290"/>
      <c r="AH189" s="290"/>
      <c r="AI189" s="280"/>
      <c r="AJ189" s="280"/>
      <c r="AK189" s="280"/>
      <c r="AL189" s="281"/>
      <c r="AM189" s="281"/>
      <c r="AN189" s="280"/>
      <c r="AO189" s="280"/>
      <c r="AP189" s="280"/>
      <c r="AQ189" s="280"/>
      <c r="AR189" s="280"/>
      <c r="AS189" s="280"/>
      <c r="AT189" s="280"/>
      <c r="AU189" s="280"/>
      <c r="AV189" s="280"/>
      <c r="AW189" s="280"/>
      <c r="AX189" s="280"/>
      <c r="AY189" s="350"/>
      <c r="BH189" s="275">
        <f t="shared" si="26"/>
        <v>0</v>
      </c>
      <c r="BI189" s="275" t="str">
        <f t="shared" si="27"/>
        <v>B1903</v>
      </c>
    </row>
    <row r="190" spans="1:61" s="275" customFormat="1" ht="21.75" customHeight="1">
      <c r="A190" s="280" t="s">
        <v>22</v>
      </c>
      <c r="B190" s="505" t="s">
        <v>464</v>
      </c>
      <c r="C190" s="290">
        <v>19</v>
      </c>
      <c r="D190" s="290" t="s">
        <v>587</v>
      </c>
      <c r="E190" s="290">
        <v>94.26</v>
      </c>
      <c r="F190" s="342" t="s">
        <v>205</v>
      </c>
      <c r="G190" s="290" t="s">
        <v>211</v>
      </c>
      <c r="H190" s="310" t="s">
        <v>253</v>
      </c>
      <c r="I190" s="281" t="s">
        <v>0</v>
      </c>
      <c r="J190" s="283"/>
      <c r="K190" s="289"/>
      <c r="L190" s="287">
        <f>VLOOKUP(B190,'[3]Price list B'!$C$4:$M$313,11,0)</f>
        <v>21082233.535353538</v>
      </c>
      <c r="M190" s="345">
        <v>23340456.888888892</v>
      </c>
      <c r="N190" s="280"/>
      <c r="O190" s="280"/>
      <c r="P190" s="392"/>
      <c r="Q190" s="346">
        <f t="shared" si="29"/>
        <v>23340456.888888892</v>
      </c>
      <c r="R190" s="346">
        <f t="shared" si="25"/>
        <v>247617.83247282929</v>
      </c>
      <c r="S190" s="299"/>
      <c r="T190" s="355"/>
      <c r="U190" s="299"/>
      <c r="V190" s="299"/>
      <c r="W190" s="299"/>
      <c r="X190" s="299"/>
      <c r="Y190" s="299"/>
      <c r="Z190" s="299"/>
      <c r="AA190" s="299"/>
      <c r="AB190" s="299"/>
      <c r="AC190" s="299"/>
      <c r="AD190" s="299"/>
      <c r="AE190" s="356"/>
      <c r="AF190" s="280"/>
      <c r="AG190" s="290"/>
      <c r="AH190" s="290"/>
      <c r="AI190" s="280"/>
      <c r="AJ190" s="280"/>
      <c r="AK190" s="280"/>
      <c r="AL190" s="281"/>
      <c r="AM190" s="281"/>
      <c r="AN190" s="280"/>
      <c r="AO190" s="280"/>
      <c r="AP190" s="280"/>
      <c r="AQ190" s="280"/>
      <c r="AR190" s="280"/>
      <c r="AS190" s="280"/>
      <c r="AT190" s="280"/>
      <c r="AU190" s="280"/>
      <c r="AV190" s="280"/>
      <c r="AW190" s="280"/>
      <c r="AX190" s="280"/>
      <c r="AY190" s="350"/>
      <c r="BH190" s="275">
        <f t="shared" si="26"/>
        <v>0</v>
      </c>
      <c r="BI190" s="275" t="str">
        <f t="shared" si="27"/>
        <v>B1905</v>
      </c>
    </row>
    <row r="191" spans="1:61" s="275" customFormat="1" ht="21.75" customHeight="1">
      <c r="A191" s="281" t="s">
        <v>22</v>
      </c>
      <c r="B191" s="505" t="s">
        <v>465</v>
      </c>
      <c r="C191" s="290">
        <v>19</v>
      </c>
      <c r="D191" s="342" t="s">
        <v>591</v>
      </c>
      <c r="E191" s="342">
        <v>46.04</v>
      </c>
      <c r="F191" s="342" t="s">
        <v>206</v>
      </c>
      <c r="G191" s="342" t="s">
        <v>207</v>
      </c>
      <c r="H191" s="343" t="s">
        <v>247</v>
      </c>
      <c r="I191" s="281" t="s">
        <v>872</v>
      </c>
      <c r="J191" s="456"/>
      <c r="K191" s="313"/>
      <c r="L191" s="287">
        <v>10842084.848484799</v>
      </c>
      <c r="M191" s="352">
        <v>10992084.84848485</v>
      </c>
      <c r="N191" s="286"/>
      <c r="O191" s="286"/>
      <c r="P191" s="286"/>
      <c r="Q191" s="346">
        <f t="shared" si="29"/>
        <v>10992084.84848485</v>
      </c>
      <c r="R191" s="346">
        <f t="shared" si="25"/>
        <v>238750.75691756842</v>
      </c>
      <c r="S191" s="299"/>
      <c r="T191" s="355"/>
      <c r="U191" s="299"/>
      <c r="V191" s="299"/>
      <c r="W191" s="299"/>
      <c r="X191" s="299"/>
      <c r="Y191" s="299"/>
      <c r="Z191" s="299"/>
      <c r="AA191" s="299"/>
      <c r="AB191" s="299"/>
      <c r="AC191" s="299"/>
      <c r="AD191" s="299"/>
      <c r="AE191" s="356"/>
      <c r="AF191" s="280"/>
      <c r="AG191" s="290"/>
      <c r="AH191" s="290"/>
      <c r="AI191" s="280"/>
      <c r="AJ191" s="280" t="s">
        <v>754</v>
      </c>
      <c r="AK191" s="280"/>
      <c r="AL191" s="281"/>
      <c r="AM191" s="281"/>
      <c r="AN191" s="280"/>
      <c r="AO191" s="280"/>
      <c r="AP191" s="280"/>
      <c r="AQ191" s="280"/>
      <c r="AR191" s="280"/>
      <c r="AS191" s="280"/>
      <c r="AT191" s="280"/>
      <c r="AU191" s="280"/>
      <c r="AV191" s="280"/>
      <c r="AW191" s="280"/>
      <c r="AX191" s="280"/>
      <c r="AY191" s="350"/>
      <c r="BH191" s="275">
        <f t="shared" si="26"/>
        <v>0</v>
      </c>
      <c r="BI191" s="275" t="str">
        <f t="shared" si="27"/>
        <v>B1909</v>
      </c>
    </row>
    <row r="192" spans="1:61" s="275" customFormat="1" ht="21.75" customHeight="1">
      <c r="A192" s="280" t="s">
        <v>22</v>
      </c>
      <c r="B192" s="505" t="s">
        <v>466</v>
      </c>
      <c r="C192" s="290">
        <v>19</v>
      </c>
      <c r="D192" s="290" t="s">
        <v>592</v>
      </c>
      <c r="E192" s="290">
        <v>93.9</v>
      </c>
      <c r="F192" s="342" t="s">
        <v>205</v>
      </c>
      <c r="G192" s="290" t="s">
        <v>211</v>
      </c>
      <c r="H192" s="310" t="s">
        <v>254</v>
      </c>
      <c r="I192" s="281" t="s">
        <v>0</v>
      </c>
      <c r="J192" s="316"/>
      <c r="K192" s="313"/>
      <c r="L192" s="287">
        <f>VLOOKUP(B192,'[3]Price list B'!$C$4:$M$313,11,0)</f>
        <v>20953806.060606062</v>
      </c>
      <c r="M192" s="345">
        <v>23199186.666666668</v>
      </c>
      <c r="N192" s="286"/>
      <c r="O192" s="286"/>
      <c r="P192" s="286"/>
      <c r="Q192" s="346">
        <f t="shared" si="29"/>
        <v>23199186.666666668</v>
      </c>
      <c r="R192" s="346">
        <f t="shared" si="25"/>
        <v>247062.6908058218</v>
      </c>
      <c r="S192" s="299"/>
      <c r="T192" s="355"/>
      <c r="U192" s="299"/>
      <c r="V192" s="299"/>
      <c r="W192" s="299"/>
      <c r="X192" s="299"/>
      <c r="Y192" s="299"/>
      <c r="Z192" s="299"/>
      <c r="AA192" s="299"/>
      <c r="AB192" s="299"/>
      <c r="AC192" s="299"/>
      <c r="AD192" s="299"/>
      <c r="AE192" s="356"/>
      <c r="AF192" s="280"/>
      <c r="AG192" s="290"/>
      <c r="AH192" s="290"/>
      <c r="AI192" s="280"/>
      <c r="AJ192" s="280"/>
      <c r="AK192" s="280"/>
      <c r="AL192" s="281"/>
      <c r="AM192" s="281"/>
      <c r="AN192" s="280"/>
      <c r="AO192" s="280"/>
      <c r="AP192" s="280"/>
      <c r="AQ192" s="280"/>
      <c r="AR192" s="280"/>
      <c r="AS192" s="280"/>
      <c r="AT192" s="280"/>
      <c r="AU192" s="280"/>
      <c r="AV192" s="280"/>
      <c r="AW192" s="280"/>
      <c r="AX192" s="280"/>
      <c r="AY192" s="350"/>
      <c r="BH192" s="275">
        <f t="shared" si="26"/>
        <v>0</v>
      </c>
      <c r="BI192" s="275" t="str">
        <f t="shared" si="27"/>
        <v>B1910</v>
      </c>
    </row>
    <row r="193" spans="1:61" s="275" customFormat="1" ht="21.75" customHeight="1">
      <c r="A193" s="281" t="s">
        <v>22</v>
      </c>
      <c r="B193" s="505" t="s">
        <v>467</v>
      </c>
      <c r="C193" s="290">
        <v>19</v>
      </c>
      <c r="D193" s="290" t="s">
        <v>594</v>
      </c>
      <c r="E193" s="290">
        <v>30.26</v>
      </c>
      <c r="F193" s="342" t="s">
        <v>206</v>
      </c>
      <c r="G193" s="290" t="s">
        <v>208</v>
      </c>
      <c r="H193" s="310" t="s">
        <v>238</v>
      </c>
      <c r="I193" s="281" t="s">
        <v>872</v>
      </c>
      <c r="J193" s="283"/>
      <c r="K193" s="313"/>
      <c r="L193" s="287">
        <f>VLOOKUP(B193,'[3]Price list B'!$C$4:$M$313,11,0)</f>
        <v>7230218.1818181826</v>
      </c>
      <c r="M193" s="345">
        <v>8103240.0000000009</v>
      </c>
      <c r="N193" s="286"/>
      <c r="O193" s="286"/>
      <c r="P193" s="286"/>
      <c r="Q193" s="346">
        <f t="shared" si="29"/>
        <v>8103240.0000000009</v>
      </c>
      <c r="R193" s="346">
        <f t="shared" si="25"/>
        <v>267787.17779246531</v>
      </c>
      <c r="S193" s="299"/>
      <c r="T193" s="355"/>
      <c r="U193" s="299"/>
      <c r="V193" s="299"/>
      <c r="W193" s="299"/>
      <c r="X193" s="299"/>
      <c r="Y193" s="299"/>
      <c r="Z193" s="299"/>
      <c r="AA193" s="299"/>
      <c r="AB193" s="299"/>
      <c r="AC193" s="299"/>
      <c r="AD193" s="299"/>
      <c r="AE193" s="356"/>
      <c r="AF193" s="280"/>
      <c r="AG193" s="290"/>
      <c r="AH193" s="290"/>
      <c r="AI193" s="280"/>
      <c r="AJ193" s="280"/>
      <c r="AK193" s="280"/>
      <c r="AL193" s="281"/>
      <c r="AM193" s="281"/>
      <c r="AN193" s="280"/>
      <c r="AO193" s="280"/>
      <c r="AP193" s="280"/>
      <c r="AQ193" s="280"/>
      <c r="AR193" s="280"/>
      <c r="AS193" s="280"/>
      <c r="AT193" s="280"/>
      <c r="AU193" s="280"/>
      <c r="AV193" s="280"/>
      <c r="AW193" s="280"/>
      <c r="AX193" s="280"/>
      <c r="AY193" s="350"/>
      <c r="BH193" s="275">
        <f t="shared" si="26"/>
        <v>0</v>
      </c>
      <c r="BI193" s="275" t="str">
        <f t="shared" si="27"/>
        <v>B1912</v>
      </c>
    </row>
    <row r="194" spans="1:61" s="275" customFormat="1" ht="21.75" customHeight="1">
      <c r="A194" s="280" t="s">
        <v>22</v>
      </c>
      <c r="B194" s="505" t="s">
        <v>468</v>
      </c>
      <c r="C194" s="290">
        <v>20</v>
      </c>
      <c r="D194" s="290" t="s">
        <v>199</v>
      </c>
      <c r="E194" s="290">
        <v>57.830000000000005</v>
      </c>
      <c r="F194" s="342" t="s">
        <v>206</v>
      </c>
      <c r="G194" s="290" t="s">
        <v>210</v>
      </c>
      <c r="H194" s="310" t="s">
        <v>239</v>
      </c>
      <c r="I194" s="281" t="s">
        <v>872</v>
      </c>
      <c r="J194" s="283"/>
      <c r="K194" s="313"/>
      <c r="L194" s="287">
        <f>VLOOKUP(B194,'[3]Price list B'!$C$4:$M$313,11,0)</f>
        <v>12798352.929292932</v>
      </c>
      <c r="M194" s="345">
        <v>14228188.222222226</v>
      </c>
      <c r="N194" s="286"/>
      <c r="O194" s="286"/>
      <c r="P194" s="286"/>
      <c r="Q194" s="346">
        <f t="shared" si="29"/>
        <v>14228188.222222226</v>
      </c>
      <c r="R194" s="346">
        <f t="shared" si="25"/>
        <v>246034.72630507045</v>
      </c>
      <c r="S194" s="299"/>
      <c r="T194" s="355"/>
      <c r="U194" s="299"/>
      <c r="V194" s="299"/>
      <c r="W194" s="299"/>
      <c r="X194" s="299"/>
      <c r="Y194" s="299"/>
      <c r="Z194" s="299"/>
      <c r="AA194" s="299"/>
      <c r="AB194" s="299"/>
      <c r="AC194" s="299"/>
      <c r="AD194" s="299"/>
      <c r="AE194" s="356"/>
      <c r="AF194" s="280"/>
      <c r="AG194" s="290"/>
      <c r="AH194" s="290"/>
      <c r="AI194" s="280"/>
      <c r="AJ194" s="280"/>
      <c r="AK194" s="280"/>
      <c r="AL194" s="281"/>
      <c r="AM194" s="281"/>
      <c r="AN194" s="280"/>
      <c r="AO194" s="280"/>
      <c r="AP194" s="280"/>
      <c r="AQ194" s="280"/>
      <c r="AR194" s="280"/>
      <c r="AS194" s="280"/>
      <c r="AT194" s="280"/>
      <c r="AU194" s="280"/>
      <c r="AV194" s="280"/>
      <c r="AW194" s="280"/>
      <c r="AX194" s="280"/>
      <c r="AY194" s="350"/>
      <c r="BH194" s="275">
        <f t="shared" si="26"/>
        <v>0</v>
      </c>
      <c r="BI194" s="275" t="str">
        <f t="shared" si="27"/>
        <v>B2001</v>
      </c>
    </row>
    <row r="195" spans="1:61" s="275" customFormat="1" ht="21.75" customHeight="1">
      <c r="A195" s="281" t="s">
        <v>22</v>
      </c>
      <c r="B195" s="505" t="s">
        <v>469</v>
      </c>
      <c r="C195" s="290">
        <v>20</v>
      </c>
      <c r="D195" s="290" t="s">
        <v>200</v>
      </c>
      <c r="E195" s="290">
        <v>55.46</v>
      </c>
      <c r="F195" s="342" t="s">
        <v>206</v>
      </c>
      <c r="G195" s="290" t="s">
        <v>210</v>
      </c>
      <c r="H195" s="310" t="s">
        <v>240</v>
      </c>
      <c r="I195" s="281" t="s">
        <v>872</v>
      </c>
      <c r="J195" s="459"/>
      <c r="K195" s="313"/>
      <c r="L195" s="287">
        <f>VLOOKUP(B195,'[3]Price list B'!$C$4:$M$313,11,0)</f>
        <v>12342427.07070707</v>
      </c>
      <c r="M195" s="345">
        <v>13726669.777777776</v>
      </c>
      <c r="N195" s="286"/>
      <c r="O195" s="286"/>
      <c r="P195" s="286"/>
      <c r="Q195" s="346">
        <f t="shared" si="29"/>
        <v>13726669.777777776</v>
      </c>
      <c r="R195" s="346">
        <f t="shared" si="25"/>
        <v>247505.76591737787</v>
      </c>
      <c r="S195" s="299"/>
      <c r="T195" s="355"/>
      <c r="U195" s="299"/>
      <c r="V195" s="299"/>
      <c r="W195" s="299"/>
      <c r="X195" s="299"/>
      <c r="Y195" s="299"/>
      <c r="Z195" s="299"/>
      <c r="AA195" s="299"/>
      <c r="AB195" s="299"/>
      <c r="AC195" s="299"/>
      <c r="AD195" s="299"/>
      <c r="AE195" s="356"/>
      <c r="AF195" s="280"/>
      <c r="AG195" s="290"/>
      <c r="AH195" s="290"/>
      <c r="AI195" s="396"/>
      <c r="AJ195" s="280"/>
      <c r="AK195" s="280"/>
      <c r="AL195" s="281"/>
      <c r="AM195" s="281"/>
      <c r="AN195" s="280"/>
      <c r="AO195" s="280"/>
      <c r="AP195" s="280"/>
      <c r="AQ195" s="280"/>
      <c r="AR195" s="280"/>
      <c r="AS195" s="280"/>
      <c r="AT195" s="280"/>
      <c r="AU195" s="280"/>
      <c r="AV195" s="280"/>
      <c r="AW195" s="280"/>
      <c r="AX195" s="280"/>
      <c r="AY195" s="350"/>
      <c r="BH195" s="275">
        <f t="shared" si="26"/>
        <v>0</v>
      </c>
      <c r="BI195" s="275" t="str">
        <f t="shared" si="27"/>
        <v>B2002</v>
      </c>
    </row>
    <row r="196" spans="1:61" s="275" customFormat="1" ht="21.75" customHeight="1">
      <c r="A196" s="280" t="s">
        <v>22</v>
      </c>
      <c r="B196" s="505" t="s">
        <v>470</v>
      </c>
      <c r="C196" s="290">
        <v>20</v>
      </c>
      <c r="D196" s="290" t="s">
        <v>201</v>
      </c>
      <c r="E196" s="290">
        <v>94.14</v>
      </c>
      <c r="F196" s="342" t="s">
        <v>205</v>
      </c>
      <c r="G196" s="290" t="s">
        <v>211</v>
      </c>
      <c r="H196" s="290" t="s">
        <v>252</v>
      </c>
      <c r="I196" s="281" t="s">
        <v>0</v>
      </c>
      <c r="J196" s="283"/>
      <c r="K196" s="313"/>
      <c r="L196" s="287">
        <f>VLOOKUP(B196,'[3]Price list B'!$C$4:$M$313,11,0)</f>
        <v>21252651.717171717</v>
      </c>
      <c r="M196" s="345">
        <v>23527916.888888888</v>
      </c>
      <c r="N196" s="286"/>
      <c r="O196" s="286"/>
      <c r="P196" s="286"/>
      <c r="Q196" s="346">
        <f t="shared" si="29"/>
        <v>23527916.888888888</v>
      </c>
      <c r="R196" s="346">
        <f t="shared" si="25"/>
        <v>249924.75981398861</v>
      </c>
      <c r="S196" s="299"/>
      <c r="T196" s="355"/>
      <c r="U196" s="299"/>
      <c r="V196" s="299"/>
      <c r="W196" s="299"/>
      <c r="X196" s="299"/>
      <c r="Y196" s="299"/>
      <c r="Z196" s="299"/>
      <c r="AA196" s="299"/>
      <c r="AB196" s="299"/>
      <c r="AC196" s="299"/>
      <c r="AD196" s="299"/>
      <c r="AE196" s="356"/>
      <c r="AF196" s="280"/>
      <c r="AG196" s="290"/>
      <c r="AH196" s="290"/>
      <c r="AI196" s="280"/>
      <c r="AJ196" s="280"/>
      <c r="AK196" s="280"/>
      <c r="AL196" s="281"/>
      <c r="AM196" s="281"/>
      <c r="AN196" s="280"/>
      <c r="AO196" s="280"/>
      <c r="AP196" s="280"/>
      <c r="AQ196" s="280"/>
      <c r="AR196" s="280"/>
      <c r="AS196" s="280"/>
      <c r="AT196" s="280"/>
      <c r="AU196" s="280"/>
      <c r="AV196" s="280"/>
      <c r="AW196" s="280"/>
      <c r="AX196" s="280"/>
      <c r="AY196" s="350"/>
      <c r="BH196" s="275">
        <f t="shared" si="26"/>
        <v>0</v>
      </c>
      <c r="BI196" s="275" t="str">
        <f t="shared" si="27"/>
        <v>B2003</v>
      </c>
    </row>
    <row r="197" spans="1:61" s="275" customFormat="1" ht="21.75" customHeight="1">
      <c r="A197" s="281" t="s">
        <v>22</v>
      </c>
      <c r="B197" s="505" t="s">
        <v>471</v>
      </c>
      <c r="C197" s="290">
        <v>20</v>
      </c>
      <c r="D197" s="290" t="s">
        <v>587</v>
      </c>
      <c r="E197" s="290">
        <v>94.26</v>
      </c>
      <c r="F197" s="342" t="s">
        <v>205</v>
      </c>
      <c r="G197" s="290" t="s">
        <v>211</v>
      </c>
      <c r="H197" s="290" t="s">
        <v>253</v>
      </c>
      <c r="I197" s="281" t="s">
        <v>0</v>
      </c>
      <c r="J197" s="283"/>
      <c r="K197" s="313"/>
      <c r="L197" s="287">
        <f>VLOOKUP(B197,'[3]Price list B'!$C$4:$M$313,11,0)</f>
        <v>21278370.505050506</v>
      </c>
      <c r="M197" s="345">
        <v>23556207.555555556</v>
      </c>
      <c r="N197" s="286"/>
      <c r="O197" s="286"/>
      <c r="P197" s="286"/>
      <c r="Q197" s="346">
        <f t="shared" si="29"/>
        <v>23556207.555555556</v>
      </c>
      <c r="R197" s="346">
        <f t="shared" ref="R197:R260" si="30">Q197/E197</f>
        <v>249906.72136171817</v>
      </c>
      <c r="S197" s="299"/>
      <c r="T197" s="355"/>
      <c r="U197" s="299"/>
      <c r="V197" s="299"/>
      <c r="W197" s="299"/>
      <c r="X197" s="299"/>
      <c r="Y197" s="299"/>
      <c r="Z197" s="299"/>
      <c r="AA197" s="299"/>
      <c r="AB197" s="299"/>
      <c r="AC197" s="299"/>
      <c r="AD197" s="299"/>
      <c r="AE197" s="356"/>
      <c r="AF197" s="280"/>
      <c r="AG197" s="290"/>
      <c r="AH197" s="290"/>
      <c r="AI197" s="280"/>
      <c r="AJ197" s="280"/>
      <c r="AK197" s="280"/>
      <c r="AL197" s="281"/>
      <c r="AM197" s="281"/>
      <c r="AN197" s="280"/>
      <c r="AO197" s="280"/>
      <c r="AP197" s="280"/>
      <c r="AQ197" s="280"/>
      <c r="AR197" s="280"/>
      <c r="AS197" s="280"/>
      <c r="AT197" s="280"/>
      <c r="AU197" s="280"/>
      <c r="AV197" s="280"/>
      <c r="AW197" s="280"/>
      <c r="AX197" s="280"/>
      <c r="AY197" s="350"/>
      <c r="BH197" s="275">
        <f t="shared" ref="BH197:BH260" si="31">IF(ISNUMBER(MATCH(B197,soldoutunits,0)),1,0)</f>
        <v>0</v>
      </c>
      <c r="BI197" s="275" t="str">
        <f t="shared" si="27"/>
        <v>B2005</v>
      </c>
    </row>
    <row r="198" spans="1:61" s="275" customFormat="1" ht="21.75" customHeight="1">
      <c r="A198" s="280" t="s">
        <v>22</v>
      </c>
      <c r="B198" s="505" t="s">
        <v>472</v>
      </c>
      <c r="C198" s="290">
        <v>20</v>
      </c>
      <c r="D198" s="290" t="s">
        <v>589</v>
      </c>
      <c r="E198" s="290">
        <v>84.63</v>
      </c>
      <c r="F198" s="342" t="s">
        <v>206</v>
      </c>
      <c r="G198" s="290" t="s">
        <v>224</v>
      </c>
      <c r="H198" s="310" t="s">
        <v>250</v>
      </c>
      <c r="I198" s="281" t="s">
        <v>764</v>
      </c>
      <c r="J198" s="297" t="s">
        <v>1018</v>
      </c>
      <c r="K198" s="313"/>
      <c r="L198" s="287">
        <f>VLOOKUP(B198,'[3]Price list B'!$C$4:$M$313,11,0)</f>
        <v>19738680.202020202</v>
      </c>
      <c r="M198" s="360">
        <v>22847216.462626263</v>
      </c>
      <c r="N198" s="286"/>
      <c r="O198" s="286"/>
      <c r="P198" s="286"/>
      <c r="Q198" s="346">
        <f t="shared" si="29"/>
        <v>22847216.462626263</v>
      </c>
      <c r="R198" s="346">
        <f t="shared" si="30"/>
        <v>269965.9277162503</v>
      </c>
      <c r="S198" s="299"/>
      <c r="T198" s="355"/>
      <c r="U198" s="299"/>
      <c r="V198" s="299"/>
      <c r="W198" s="299"/>
      <c r="X198" s="299"/>
      <c r="Y198" s="299"/>
      <c r="Z198" s="299"/>
      <c r="AA198" s="299"/>
      <c r="AB198" s="299"/>
      <c r="AC198" s="299"/>
      <c r="AD198" s="299"/>
      <c r="AE198" s="356"/>
      <c r="AF198" s="280"/>
      <c r="AG198" s="290"/>
      <c r="AH198" s="290"/>
      <c r="AI198" s="280"/>
      <c r="AJ198" s="280"/>
      <c r="AK198" s="280"/>
      <c r="AL198" s="281"/>
      <c r="AM198" s="281"/>
      <c r="AN198" s="280"/>
      <c r="AO198" s="280"/>
      <c r="AP198" s="280"/>
      <c r="AQ198" s="280"/>
      <c r="AR198" s="280"/>
      <c r="AS198" s="280"/>
      <c r="AT198" s="280"/>
      <c r="AU198" s="280"/>
      <c r="AV198" s="280"/>
      <c r="AW198" s="280"/>
      <c r="AX198" s="280"/>
      <c r="AY198" s="350"/>
      <c r="BH198" s="275">
        <f t="shared" si="31"/>
        <v>0</v>
      </c>
      <c r="BI198" s="275" t="str">
        <f t="shared" ref="BI198:BI261" si="32">IF(BH198=1,0,B198)</f>
        <v>B2007</v>
      </c>
    </row>
    <row r="199" spans="1:61" s="275" customFormat="1" ht="21.75" customHeight="1">
      <c r="A199" s="281" t="s">
        <v>22</v>
      </c>
      <c r="B199" s="290" t="s">
        <v>473</v>
      </c>
      <c r="C199" s="290">
        <v>20</v>
      </c>
      <c r="D199" s="290" t="s">
        <v>590</v>
      </c>
      <c r="E199" s="290">
        <v>84.63</v>
      </c>
      <c r="F199" s="342" t="s">
        <v>206</v>
      </c>
      <c r="G199" s="290" t="s">
        <v>224</v>
      </c>
      <c r="H199" s="310" t="s">
        <v>251</v>
      </c>
      <c r="I199" s="281" t="s">
        <v>678</v>
      </c>
      <c r="J199" s="283" t="s">
        <v>887</v>
      </c>
      <c r="K199" s="313">
        <v>43613</v>
      </c>
      <c r="L199" s="287">
        <f>VLOOKUP(B199,'[3]Price list B'!$C$4:$M$313,11,0)</f>
        <v>19686660</v>
      </c>
      <c r="M199" s="345">
        <v>21655326</v>
      </c>
      <c r="N199" s="286">
        <v>300000</v>
      </c>
      <c r="O199" s="286">
        <v>969333</v>
      </c>
      <c r="P199" s="392"/>
      <c r="Q199" s="346">
        <f t="shared" si="29"/>
        <v>20385993</v>
      </c>
      <c r="R199" s="346">
        <f t="shared" si="30"/>
        <v>240883.76462247432</v>
      </c>
      <c r="S199" s="299">
        <v>100000</v>
      </c>
      <c r="T199" s="355">
        <v>22794</v>
      </c>
      <c r="U199" s="299"/>
      <c r="V199" s="299"/>
      <c r="W199" s="299"/>
      <c r="X199" s="299"/>
      <c r="Y199" s="299"/>
      <c r="Z199" s="299"/>
      <c r="AA199" s="299"/>
      <c r="AB199" s="299"/>
      <c r="AC199" s="299"/>
      <c r="AD199" s="299"/>
      <c r="AE199" s="356">
        <v>43672</v>
      </c>
      <c r="AF199" s="280"/>
      <c r="AG199" s="533" t="s">
        <v>984</v>
      </c>
      <c r="AH199" s="290"/>
      <c r="AI199" s="280"/>
      <c r="AJ199" s="280"/>
      <c r="AK199" s="280"/>
      <c r="AL199" s="281" t="s">
        <v>99</v>
      </c>
      <c r="AM199" s="281"/>
      <c r="AN199" s="280"/>
      <c r="AO199" s="280"/>
      <c r="AP199" s="280"/>
      <c r="AQ199" s="280"/>
      <c r="AR199" s="280"/>
      <c r="AS199" s="280"/>
      <c r="AT199" s="280"/>
      <c r="AU199" s="280"/>
      <c r="AV199" s="280"/>
      <c r="AW199" s="280" t="s">
        <v>906</v>
      </c>
      <c r="AX199" s="280" t="s">
        <v>922</v>
      </c>
      <c r="AY199" s="350"/>
      <c r="BH199" s="275">
        <f t="shared" si="31"/>
        <v>1</v>
      </c>
      <c r="BI199" s="275">
        <f t="shared" si="32"/>
        <v>0</v>
      </c>
    </row>
    <row r="200" spans="1:61" s="275" customFormat="1" ht="21.75" customHeight="1">
      <c r="A200" s="280" t="s">
        <v>22</v>
      </c>
      <c r="B200" s="290" t="s">
        <v>474</v>
      </c>
      <c r="C200" s="290">
        <v>20</v>
      </c>
      <c r="D200" s="290" t="s">
        <v>591</v>
      </c>
      <c r="E200" s="290">
        <v>46.04</v>
      </c>
      <c r="F200" s="342" t="s">
        <v>205</v>
      </c>
      <c r="G200" s="290" t="s">
        <v>207</v>
      </c>
      <c r="H200" s="310" t="s">
        <v>247</v>
      </c>
      <c r="I200" s="281" t="s">
        <v>3</v>
      </c>
      <c r="J200" s="462" t="s">
        <v>824</v>
      </c>
      <c r="K200" s="313">
        <v>43552</v>
      </c>
      <c r="L200" s="287">
        <v>10171482.02020202</v>
      </c>
      <c r="M200" s="287">
        <v>10171482.02020202</v>
      </c>
      <c r="N200" s="286">
        <v>200000</v>
      </c>
      <c r="O200" s="286">
        <v>549431.5</v>
      </c>
      <c r="P200" s="286">
        <v>400000</v>
      </c>
      <c r="Q200" s="346">
        <f t="shared" si="29"/>
        <v>9022050.5202020202</v>
      </c>
      <c r="R200" s="346">
        <f t="shared" si="30"/>
        <v>195961.132063467</v>
      </c>
      <c r="S200" s="299">
        <v>50000</v>
      </c>
      <c r="T200" s="448">
        <v>43552</v>
      </c>
      <c r="U200" s="299"/>
      <c r="V200" s="299"/>
      <c r="W200" s="299">
        <v>50000</v>
      </c>
      <c r="X200" s="299"/>
      <c r="Y200" s="299">
        <v>200000</v>
      </c>
      <c r="Z200" s="397">
        <v>43552</v>
      </c>
      <c r="AA200" s="299"/>
      <c r="AB200" s="299"/>
      <c r="AC200" s="299">
        <v>200000</v>
      </c>
      <c r="AD200" s="299"/>
      <c r="AE200" s="294">
        <v>43560</v>
      </c>
      <c r="AF200" s="294">
        <v>43560</v>
      </c>
      <c r="AG200" s="300">
        <v>43586</v>
      </c>
      <c r="AH200" s="290" t="s">
        <v>791</v>
      </c>
      <c r="AI200" s="280"/>
      <c r="AJ200" s="280" t="s">
        <v>786</v>
      </c>
      <c r="AK200" s="280" t="s">
        <v>616</v>
      </c>
      <c r="AL200" s="281" t="s">
        <v>618</v>
      </c>
      <c r="AM200" s="280"/>
      <c r="AN200" s="280"/>
      <c r="AO200" s="280"/>
      <c r="AP200" s="280"/>
      <c r="AQ200" s="280"/>
      <c r="AR200" s="280"/>
      <c r="AS200" s="280"/>
      <c r="AT200" s="280"/>
      <c r="AU200" s="280"/>
      <c r="AV200" s="280"/>
      <c r="AW200" s="280"/>
      <c r="AX200" s="280"/>
      <c r="AY200" s="350"/>
      <c r="BH200" s="275">
        <f t="shared" si="31"/>
        <v>1</v>
      </c>
      <c r="BI200" s="275">
        <f t="shared" si="32"/>
        <v>0</v>
      </c>
    </row>
    <row r="201" spans="1:61" s="275" customFormat="1" ht="21.75" customHeight="1">
      <c r="A201" s="281" t="s">
        <v>22</v>
      </c>
      <c r="B201" s="505" t="s">
        <v>475</v>
      </c>
      <c r="C201" s="290">
        <v>20</v>
      </c>
      <c r="D201" s="290" t="s">
        <v>592</v>
      </c>
      <c r="E201" s="290">
        <v>93.9</v>
      </c>
      <c r="F201" s="342" t="s">
        <v>205</v>
      </c>
      <c r="G201" s="290" t="s">
        <v>211</v>
      </c>
      <c r="H201" s="310" t="s">
        <v>254</v>
      </c>
      <c r="I201" s="281" t="s">
        <v>0</v>
      </c>
      <c r="J201" s="283"/>
      <c r="K201" s="313"/>
      <c r="L201" s="287">
        <f>VLOOKUP(B201,'[3]Price list B'!$C$4:$M$313,11,0)</f>
        <v>21149193.939393938</v>
      </c>
      <c r="M201" s="345">
        <v>23414113.333333332</v>
      </c>
      <c r="N201" s="286"/>
      <c r="O201" s="286"/>
      <c r="P201" s="286"/>
      <c r="Q201" s="346">
        <f t="shared" si="29"/>
        <v>23414113.333333332</v>
      </c>
      <c r="R201" s="346">
        <f t="shared" si="30"/>
        <v>249351.57969471064</v>
      </c>
      <c r="S201" s="299"/>
      <c r="T201" s="355"/>
      <c r="U201" s="299"/>
      <c r="V201" s="299"/>
      <c r="W201" s="299"/>
      <c r="X201" s="299"/>
      <c r="Y201" s="299"/>
      <c r="Z201" s="299"/>
      <c r="AA201" s="299"/>
      <c r="AB201" s="299"/>
      <c r="AC201" s="299"/>
      <c r="AD201" s="299"/>
      <c r="AE201" s="356"/>
      <c r="AF201" s="280"/>
      <c r="AG201" s="290"/>
      <c r="AH201" s="290"/>
      <c r="AI201" s="280"/>
      <c r="AJ201" s="280"/>
      <c r="AK201" s="280"/>
      <c r="AL201" s="281"/>
      <c r="AM201" s="281"/>
      <c r="AN201" s="280"/>
      <c r="AO201" s="280"/>
      <c r="AP201" s="280"/>
      <c r="AQ201" s="280"/>
      <c r="AR201" s="280"/>
      <c r="AS201" s="280"/>
      <c r="AT201" s="280"/>
      <c r="AU201" s="280"/>
      <c r="AV201" s="280"/>
      <c r="AW201" s="280"/>
      <c r="AX201" s="280"/>
      <c r="AY201" s="350"/>
      <c r="BH201" s="275">
        <f t="shared" si="31"/>
        <v>0</v>
      </c>
      <c r="BI201" s="275" t="str">
        <f t="shared" si="32"/>
        <v>B2010</v>
      </c>
    </row>
    <row r="202" spans="1:61" s="275" customFormat="1" ht="21.75" customHeight="1">
      <c r="A202" s="280" t="s">
        <v>22</v>
      </c>
      <c r="B202" s="505" t="s">
        <v>476</v>
      </c>
      <c r="C202" s="290">
        <v>20</v>
      </c>
      <c r="D202" s="290" t="s">
        <v>594</v>
      </c>
      <c r="E202" s="290">
        <v>30.26</v>
      </c>
      <c r="F202" s="342" t="s">
        <v>206</v>
      </c>
      <c r="G202" s="290" t="s">
        <v>208</v>
      </c>
      <c r="H202" s="290" t="s">
        <v>238</v>
      </c>
      <c r="I202" s="281" t="s">
        <v>872</v>
      </c>
      <c r="J202" s="283"/>
      <c r="K202" s="313"/>
      <c r="L202" s="287">
        <f>VLOOKUP(B202,'[3]Price list B'!$C$4:$M$313,11,0)</f>
        <v>6789461.4141414138</v>
      </c>
      <c r="M202" s="345">
        <v>7618407.555555555</v>
      </c>
      <c r="N202" s="286"/>
      <c r="O202" s="286"/>
      <c r="P202" s="286"/>
      <c r="Q202" s="346">
        <f t="shared" si="29"/>
        <v>7618407.555555555</v>
      </c>
      <c r="R202" s="346">
        <f t="shared" si="30"/>
        <v>251764.95557024304</v>
      </c>
      <c r="S202" s="299"/>
      <c r="T202" s="355"/>
      <c r="U202" s="299"/>
      <c r="V202" s="299"/>
      <c r="W202" s="299"/>
      <c r="X202" s="299"/>
      <c r="Y202" s="299"/>
      <c r="Z202" s="397"/>
      <c r="AA202" s="299"/>
      <c r="AB202" s="299"/>
      <c r="AC202" s="299"/>
      <c r="AD202" s="299"/>
      <c r="AE202" s="356"/>
      <c r="AF202" s="280"/>
      <c r="AG202" s="290"/>
      <c r="AH202" s="290"/>
      <c r="AI202" s="280"/>
      <c r="AJ202" s="280"/>
      <c r="AK202" s="280"/>
      <c r="AL202" s="281"/>
      <c r="AM202" s="281"/>
      <c r="AN202" s="280"/>
      <c r="AO202" s="280"/>
      <c r="AP202" s="280"/>
      <c r="AQ202" s="280"/>
      <c r="AR202" s="280"/>
      <c r="AS202" s="280"/>
      <c r="AT202" s="280"/>
      <c r="AU202" s="280"/>
      <c r="AV202" s="280"/>
      <c r="AW202" s="280"/>
      <c r="AX202" s="280"/>
      <c r="AY202" s="350"/>
      <c r="BH202" s="275">
        <f t="shared" si="31"/>
        <v>0</v>
      </c>
      <c r="BI202" s="275" t="str">
        <f t="shared" si="32"/>
        <v>B2012</v>
      </c>
    </row>
    <row r="203" spans="1:61" s="275" customFormat="1" ht="21.75" customHeight="1">
      <c r="A203" s="281" t="s">
        <v>22</v>
      </c>
      <c r="B203" s="505" t="s">
        <v>477</v>
      </c>
      <c r="C203" s="290">
        <v>21</v>
      </c>
      <c r="D203" s="290" t="s">
        <v>199</v>
      </c>
      <c r="E203" s="290">
        <v>57.830000000000005</v>
      </c>
      <c r="F203" s="342" t="s">
        <v>206</v>
      </c>
      <c r="G203" s="290" t="s">
        <v>210</v>
      </c>
      <c r="H203" s="290" t="s">
        <v>239</v>
      </c>
      <c r="I203" s="281" t="s">
        <v>872</v>
      </c>
      <c r="J203" s="283"/>
      <c r="K203" s="313"/>
      <c r="L203" s="287">
        <f>VLOOKUP(B203,'[3]Price list B'!$C$4:$M$313,11,0)</f>
        <v>12918686.060606062</v>
      </c>
      <c r="M203" s="345">
        <v>14360554.666666668</v>
      </c>
      <c r="N203" s="280"/>
      <c r="O203" s="280"/>
      <c r="P203" s="286"/>
      <c r="Q203" s="346">
        <f t="shared" si="29"/>
        <v>14360554.666666668</v>
      </c>
      <c r="R203" s="346">
        <f t="shared" si="30"/>
        <v>248323.6151939593</v>
      </c>
      <c r="S203" s="299"/>
      <c r="T203" s="355"/>
      <c r="U203" s="299"/>
      <c r="V203" s="299"/>
      <c r="W203" s="299"/>
      <c r="X203" s="299"/>
      <c r="Y203" s="299"/>
      <c r="Z203" s="299"/>
      <c r="AA203" s="299"/>
      <c r="AB203" s="299"/>
      <c r="AC203" s="299"/>
      <c r="AD203" s="299"/>
      <c r="AE203" s="356"/>
      <c r="AF203" s="280"/>
      <c r="AG203" s="290"/>
      <c r="AH203" s="290"/>
      <c r="AI203" s="280"/>
      <c r="AJ203" s="280"/>
      <c r="AK203" s="280"/>
      <c r="AL203" s="281"/>
      <c r="AM203" s="281"/>
      <c r="AN203" s="280"/>
      <c r="AO203" s="280"/>
      <c r="AP203" s="280"/>
      <c r="AQ203" s="280"/>
      <c r="AR203" s="280"/>
      <c r="AS203" s="280"/>
      <c r="AT203" s="280"/>
      <c r="AU203" s="280"/>
      <c r="AV203" s="280"/>
      <c r="AW203" s="280"/>
      <c r="AX203" s="280"/>
      <c r="AY203" s="350"/>
      <c r="BH203" s="275">
        <f t="shared" si="31"/>
        <v>0</v>
      </c>
      <c r="BI203" s="275" t="str">
        <f t="shared" si="32"/>
        <v>B2101</v>
      </c>
    </row>
    <row r="204" spans="1:61" s="275" customFormat="1" ht="21.75" customHeight="1">
      <c r="A204" s="280" t="s">
        <v>22</v>
      </c>
      <c r="B204" s="505" t="s">
        <v>478</v>
      </c>
      <c r="C204" s="290">
        <v>21</v>
      </c>
      <c r="D204" s="290" t="s">
        <v>200</v>
      </c>
      <c r="E204" s="290">
        <v>55.46</v>
      </c>
      <c r="F204" s="342" t="s">
        <v>206</v>
      </c>
      <c r="G204" s="290" t="s">
        <v>210</v>
      </c>
      <c r="H204" s="310" t="s">
        <v>240</v>
      </c>
      <c r="I204" s="281" t="s">
        <v>872</v>
      </c>
      <c r="J204" s="283"/>
      <c r="K204" s="313"/>
      <c r="L204" s="287">
        <f>VLOOKUP(B204,'[3]Price list B'!$C$4:$M$313,11,0)</f>
        <v>12457828.686868688</v>
      </c>
      <c r="M204" s="345">
        <v>13853611.555555556</v>
      </c>
      <c r="N204" s="286"/>
      <c r="O204" s="286"/>
      <c r="P204" s="286"/>
      <c r="Q204" s="346">
        <f t="shared" si="29"/>
        <v>13853611.555555556</v>
      </c>
      <c r="R204" s="346">
        <f t="shared" si="30"/>
        <v>249794.65480626677</v>
      </c>
      <c r="S204" s="299"/>
      <c r="T204" s="355"/>
      <c r="U204" s="299"/>
      <c r="V204" s="299"/>
      <c r="W204" s="299"/>
      <c r="X204" s="299"/>
      <c r="Y204" s="299"/>
      <c r="Z204" s="299"/>
      <c r="AA204" s="299"/>
      <c r="AB204" s="299"/>
      <c r="AC204" s="299"/>
      <c r="AD204" s="299"/>
      <c r="AE204" s="356"/>
      <c r="AF204" s="280"/>
      <c r="AG204" s="290"/>
      <c r="AH204" s="290"/>
      <c r="AI204" s="280"/>
      <c r="AJ204" s="280"/>
      <c r="AK204" s="280"/>
      <c r="AL204" s="281"/>
      <c r="AM204" s="281"/>
      <c r="AN204" s="280"/>
      <c r="AO204" s="280"/>
      <c r="AP204" s="280"/>
      <c r="AQ204" s="280"/>
      <c r="AR204" s="280"/>
      <c r="AS204" s="280"/>
      <c r="AT204" s="280"/>
      <c r="AU204" s="280"/>
      <c r="AV204" s="280"/>
      <c r="AW204" s="280"/>
      <c r="AX204" s="280"/>
      <c r="AY204" s="350"/>
      <c r="BH204" s="275">
        <f t="shared" si="31"/>
        <v>0</v>
      </c>
      <c r="BI204" s="275" t="str">
        <f t="shared" si="32"/>
        <v>B2102</v>
      </c>
    </row>
    <row r="205" spans="1:61" s="275" customFormat="1" ht="21.75" customHeight="1">
      <c r="A205" s="281" t="s">
        <v>22</v>
      </c>
      <c r="B205" s="505" t="s">
        <v>479</v>
      </c>
      <c r="C205" s="290">
        <v>21</v>
      </c>
      <c r="D205" s="290" t="s">
        <v>201</v>
      </c>
      <c r="E205" s="290">
        <v>94.14</v>
      </c>
      <c r="F205" s="342" t="s">
        <v>205</v>
      </c>
      <c r="G205" s="290" t="s">
        <v>211</v>
      </c>
      <c r="H205" s="310" t="s">
        <v>252</v>
      </c>
      <c r="I205" s="281" t="s">
        <v>0</v>
      </c>
      <c r="J205" s="463"/>
      <c r="K205" s="313"/>
      <c r="L205" s="287">
        <f>VLOOKUP(B205,'[3]Price list B'!$C$4:$M$313,11,0)</f>
        <v>21448538.989898991</v>
      </c>
      <c r="M205" s="345">
        <v>23743392.888888888</v>
      </c>
      <c r="N205" s="286"/>
      <c r="O205" s="286"/>
      <c r="P205" s="286"/>
      <c r="Q205" s="346">
        <f t="shared" si="29"/>
        <v>23743392.888888888</v>
      </c>
      <c r="R205" s="346">
        <f t="shared" si="30"/>
        <v>252213.64870287749</v>
      </c>
      <c r="S205" s="299"/>
      <c r="T205" s="355"/>
      <c r="U205" s="299"/>
      <c r="V205" s="299"/>
      <c r="W205" s="299"/>
      <c r="X205" s="299"/>
      <c r="Y205" s="299"/>
      <c r="Z205" s="299"/>
      <c r="AA205" s="299"/>
      <c r="AB205" s="299"/>
      <c r="AC205" s="299"/>
      <c r="AD205" s="299"/>
      <c r="AE205" s="356"/>
      <c r="AF205" s="280"/>
      <c r="AG205" s="290"/>
      <c r="AH205" s="290"/>
      <c r="AI205" s="280"/>
      <c r="AJ205" s="280"/>
      <c r="AK205" s="280"/>
      <c r="AL205" s="281"/>
      <c r="AM205" s="281"/>
      <c r="AN205" s="280"/>
      <c r="AO205" s="280"/>
      <c r="AP205" s="280"/>
      <c r="AQ205" s="280"/>
      <c r="AR205" s="280"/>
      <c r="AS205" s="280"/>
      <c r="AT205" s="280"/>
      <c r="AU205" s="280"/>
      <c r="AV205" s="280"/>
      <c r="AW205" s="280"/>
      <c r="AX205" s="280"/>
      <c r="AY205" s="350"/>
      <c r="BH205" s="275">
        <f t="shared" si="31"/>
        <v>0</v>
      </c>
      <c r="BI205" s="275" t="str">
        <f t="shared" si="32"/>
        <v>B2103</v>
      </c>
    </row>
    <row r="206" spans="1:61" s="275" customFormat="1" ht="21.75" customHeight="1">
      <c r="A206" s="280" t="s">
        <v>22</v>
      </c>
      <c r="B206" s="505" t="s">
        <v>480</v>
      </c>
      <c r="C206" s="290">
        <v>21</v>
      </c>
      <c r="D206" s="290" t="s">
        <v>587</v>
      </c>
      <c r="E206" s="290">
        <v>94.26</v>
      </c>
      <c r="F206" s="342" t="s">
        <v>205</v>
      </c>
      <c r="G206" s="290" t="s">
        <v>211</v>
      </c>
      <c r="H206" s="310" t="s">
        <v>253</v>
      </c>
      <c r="I206" s="281" t="s">
        <v>0</v>
      </c>
      <c r="J206" s="283"/>
      <c r="K206" s="313"/>
      <c r="L206" s="287">
        <f>VLOOKUP(B206,'[3]Price list B'!$C$4:$M$313,11,0)</f>
        <v>21474507.474747475</v>
      </c>
      <c r="M206" s="345">
        <v>23771958.222222224</v>
      </c>
      <c r="N206" s="286"/>
      <c r="O206" s="286"/>
      <c r="P206" s="286"/>
      <c r="Q206" s="346">
        <f t="shared" si="29"/>
        <v>23771958.222222224</v>
      </c>
      <c r="R206" s="346">
        <f t="shared" si="30"/>
        <v>252195.61025060707</v>
      </c>
      <c r="S206" s="299"/>
      <c r="T206" s="355"/>
      <c r="U206" s="299"/>
      <c r="V206" s="299"/>
      <c r="W206" s="299"/>
      <c r="X206" s="299"/>
      <c r="Y206" s="299"/>
      <c r="Z206" s="299"/>
      <c r="AA206" s="299"/>
      <c r="AB206" s="299"/>
      <c r="AC206" s="299"/>
      <c r="AD206" s="299"/>
      <c r="AE206" s="356"/>
      <c r="AF206" s="280"/>
      <c r="AG206" s="290"/>
      <c r="AH206" s="290"/>
      <c r="AI206" s="280"/>
      <c r="AJ206" s="280"/>
      <c r="AK206" s="280"/>
      <c r="AL206" s="281"/>
      <c r="AM206" s="281"/>
      <c r="AN206" s="280"/>
      <c r="AO206" s="280"/>
      <c r="AP206" s="280"/>
      <c r="AQ206" s="280"/>
      <c r="AR206" s="280"/>
      <c r="AS206" s="280"/>
      <c r="AT206" s="280"/>
      <c r="AU206" s="280"/>
      <c r="AV206" s="280"/>
      <c r="AW206" s="280"/>
      <c r="AX206" s="280"/>
      <c r="AY206" s="350"/>
      <c r="BH206" s="275">
        <f t="shared" si="31"/>
        <v>0</v>
      </c>
      <c r="BI206" s="275" t="str">
        <f t="shared" si="32"/>
        <v>B2105</v>
      </c>
    </row>
    <row r="207" spans="1:61" s="275" customFormat="1" ht="21.75" customHeight="1">
      <c r="A207" s="281" t="s">
        <v>22</v>
      </c>
      <c r="B207" s="290" t="s">
        <v>481</v>
      </c>
      <c r="C207" s="290">
        <v>21</v>
      </c>
      <c r="D207" s="290" t="s">
        <v>591</v>
      </c>
      <c r="E207" s="290">
        <v>46.04</v>
      </c>
      <c r="F207" s="342" t="s">
        <v>205</v>
      </c>
      <c r="G207" s="290" t="s">
        <v>207</v>
      </c>
      <c r="H207" s="310" t="s">
        <v>247</v>
      </c>
      <c r="I207" s="281" t="s">
        <v>3</v>
      </c>
      <c r="J207" s="283" t="s">
        <v>735</v>
      </c>
      <c r="K207" s="313">
        <v>43541</v>
      </c>
      <c r="L207" s="287">
        <v>10267282.424242424</v>
      </c>
      <c r="M207" s="287">
        <v>10267282.424242424</v>
      </c>
      <c r="N207" s="286">
        <v>200000</v>
      </c>
      <c r="O207" s="286">
        <v>503654.1</v>
      </c>
      <c r="P207" s="286">
        <v>100000</v>
      </c>
      <c r="Q207" s="346">
        <f t="shared" ref="Q207:Q238" si="33">M207-N207-O207-P207</f>
        <v>9463628.3242424242</v>
      </c>
      <c r="R207" s="346">
        <f t="shared" si="30"/>
        <v>205552.30938841062</v>
      </c>
      <c r="S207" s="299">
        <v>50000</v>
      </c>
      <c r="T207" s="448">
        <v>43541</v>
      </c>
      <c r="U207" s="299"/>
      <c r="V207" s="299"/>
      <c r="W207" s="299">
        <v>50000</v>
      </c>
      <c r="X207" s="299"/>
      <c r="Y207" s="299">
        <v>200000</v>
      </c>
      <c r="Z207" s="353">
        <v>43541</v>
      </c>
      <c r="AA207" s="299"/>
      <c r="AB207" s="299"/>
      <c r="AC207" s="299">
        <v>200000</v>
      </c>
      <c r="AD207" s="299"/>
      <c r="AE207" s="294">
        <v>43541</v>
      </c>
      <c r="AF207" s="280"/>
      <c r="AG207" s="300">
        <v>43525</v>
      </c>
      <c r="AH207" s="290" t="s">
        <v>736</v>
      </c>
      <c r="AI207" s="280"/>
      <c r="AJ207" s="280" t="s">
        <v>737</v>
      </c>
      <c r="AK207" s="280" t="s">
        <v>616</v>
      </c>
      <c r="AL207" s="281" t="s">
        <v>120</v>
      </c>
      <c r="AM207" s="280"/>
      <c r="AN207" s="280"/>
      <c r="AO207" s="280"/>
      <c r="AP207" s="280"/>
      <c r="AQ207" s="280"/>
      <c r="AR207" s="280"/>
      <c r="AS207" s="280"/>
      <c r="AT207" s="280"/>
      <c r="AU207" s="280"/>
      <c r="AV207" s="280"/>
      <c r="AW207" s="280"/>
      <c r="AX207" s="280"/>
      <c r="AY207" s="350"/>
      <c r="BH207" s="275">
        <f t="shared" si="31"/>
        <v>1</v>
      </c>
      <c r="BI207" s="275">
        <f t="shared" si="32"/>
        <v>0</v>
      </c>
    </row>
    <row r="208" spans="1:61" s="275" customFormat="1" ht="21.75" customHeight="1">
      <c r="A208" s="280" t="s">
        <v>22</v>
      </c>
      <c r="B208" s="505" t="s">
        <v>482</v>
      </c>
      <c r="C208" s="290">
        <v>21</v>
      </c>
      <c r="D208" s="290" t="s">
        <v>592</v>
      </c>
      <c r="E208" s="290">
        <v>93.9</v>
      </c>
      <c r="F208" s="342" t="s">
        <v>205</v>
      </c>
      <c r="G208" s="290" t="s">
        <v>211</v>
      </c>
      <c r="H208" s="310" t="s">
        <v>254</v>
      </c>
      <c r="I208" s="281" t="s">
        <v>0</v>
      </c>
      <c r="J208" s="297"/>
      <c r="K208" s="313"/>
      <c r="L208" s="287">
        <f>VLOOKUP(B208,'[3]Price list B'!$C$4:$M$313,11,0)</f>
        <v>21344581.818181816</v>
      </c>
      <c r="M208" s="345">
        <v>23629040</v>
      </c>
      <c r="N208" s="286"/>
      <c r="O208" s="286"/>
      <c r="P208" s="286"/>
      <c r="Q208" s="346">
        <f t="shared" si="33"/>
        <v>23629040</v>
      </c>
      <c r="R208" s="346">
        <f t="shared" si="30"/>
        <v>251640.46858359955</v>
      </c>
      <c r="S208" s="299"/>
      <c r="T208" s="355"/>
      <c r="U208" s="299"/>
      <c r="V208" s="299"/>
      <c r="W208" s="299"/>
      <c r="X208" s="299"/>
      <c r="Y208" s="299"/>
      <c r="Z208" s="299"/>
      <c r="AA208" s="299"/>
      <c r="AB208" s="299"/>
      <c r="AC208" s="299"/>
      <c r="AD208" s="299"/>
      <c r="AE208" s="356"/>
      <c r="AF208" s="280"/>
      <c r="AG208" s="290"/>
      <c r="AH208" s="290"/>
      <c r="AI208" s="280"/>
      <c r="AJ208" s="280"/>
      <c r="AK208" s="280"/>
      <c r="AL208" s="281"/>
      <c r="AM208" s="281"/>
      <c r="AN208" s="280"/>
      <c r="AO208" s="280"/>
      <c r="AP208" s="280"/>
      <c r="AQ208" s="280"/>
      <c r="AR208" s="280"/>
      <c r="AS208" s="280"/>
      <c r="AT208" s="280"/>
      <c r="AU208" s="280"/>
      <c r="AV208" s="280"/>
      <c r="AW208" s="280"/>
      <c r="AX208" s="280"/>
      <c r="AY208" s="350"/>
      <c r="BH208" s="275">
        <f t="shared" si="31"/>
        <v>0</v>
      </c>
      <c r="BI208" s="275" t="str">
        <f t="shared" si="32"/>
        <v>B2110</v>
      </c>
    </row>
    <row r="209" spans="1:61" s="275" customFormat="1" ht="21.75" customHeight="1">
      <c r="A209" s="281" t="s">
        <v>22</v>
      </c>
      <c r="B209" s="505" t="s">
        <v>483</v>
      </c>
      <c r="C209" s="290">
        <v>21</v>
      </c>
      <c r="D209" s="290" t="s">
        <v>594</v>
      </c>
      <c r="E209" s="290">
        <v>30.26</v>
      </c>
      <c r="F209" s="342" t="s">
        <v>206</v>
      </c>
      <c r="G209" s="290" t="s">
        <v>208</v>
      </c>
      <c r="H209" s="310" t="s">
        <v>238</v>
      </c>
      <c r="I209" s="281" t="s">
        <v>872</v>
      </c>
      <c r="J209" s="283"/>
      <c r="K209" s="313"/>
      <c r="L209" s="287">
        <f>VLOOKUP(B209,'[3]Price list B'!$C$4:$M$313,11,0)</f>
        <v>6852426.666666667</v>
      </c>
      <c r="M209" s="345">
        <v>7687669.333333334</v>
      </c>
      <c r="N209" s="286"/>
      <c r="O209" s="286"/>
      <c r="P209" s="286"/>
      <c r="Q209" s="346">
        <f t="shared" si="33"/>
        <v>7687669.333333334</v>
      </c>
      <c r="R209" s="346">
        <f t="shared" si="30"/>
        <v>254053.84445913197</v>
      </c>
      <c r="S209" s="299"/>
      <c r="T209" s="355"/>
      <c r="U209" s="299"/>
      <c r="V209" s="299"/>
      <c r="W209" s="299"/>
      <c r="X209" s="299"/>
      <c r="Y209" s="299"/>
      <c r="Z209" s="299"/>
      <c r="AA209" s="299"/>
      <c r="AB209" s="299"/>
      <c r="AC209" s="299"/>
      <c r="AD209" s="299"/>
      <c r="AE209" s="356"/>
      <c r="AF209" s="280"/>
      <c r="AG209" s="290"/>
      <c r="AH209" s="290"/>
      <c r="AI209" s="280"/>
      <c r="AJ209" s="280"/>
      <c r="AK209" s="280"/>
      <c r="AL209" s="281"/>
      <c r="AM209" s="281"/>
      <c r="AN209" s="280"/>
      <c r="AO209" s="280"/>
      <c r="AP209" s="280"/>
      <c r="AQ209" s="280"/>
      <c r="AR209" s="280"/>
      <c r="AS209" s="280"/>
      <c r="AT209" s="280"/>
      <c r="AU209" s="280"/>
      <c r="AV209" s="280"/>
      <c r="AW209" s="280"/>
      <c r="AX209" s="280"/>
      <c r="AY209" s="350"/>
      <c r="BH209" s="275">
        <f t="shared" si="31"/>
        <v>0</v>
      </c>
      <c r="BI209" s="275" t="str">
        <f t="shared" si="32"/>
        <v>B2112</v>
      </c>
    </row>
    <row r="210" spans="1:61" s="275" customFormat="1" ht="21.75" customHeight="1">
      <c r="A210" s="280" t="s">
        <v>22</v>
      </c>
      <c r="B210" s="505" t="s">
        <v>484</v>
      </c>
      <c r="C210" s="290">
        <v>22</v>
      </c>
      <c r="D210" s="342" t="s">
        <v>199</v>
      </c>
      <c r="E210" s="342">
        <v>57.830000000000005</v>
      </c>
      <c r="F210" s="342" t="s">
        <v>206</v>
      </c>
      <c r="G210" s="342" t="s">
        <v>210</v>
      </c>
      <c r="H210" s="343" t="s">
        <v>239</v>
      </c>
      <c r="I210" s="281" t="s">
        <v>872</v>
      </c>
      <c r="J210" s="283"/>
      <c r="K210" s="313"/>
      <c r="L210" s="287">
        <f>VLOOKUP(B210,'[3]Price list B'!$C$4:$M$313,11,0)</f>
        <v>14001684.242424244</v>
      </c>
      <c r="M210" s="345">
        <v>15551852.666666668</v>
      </c>
      <c r="N210" s="286"/>
      <c r="O210" s="286"/>
      <c r="P210" s="286"/>
      <c r="Q210" s="346">
        <f t="shared" si="33"/>
        <v>15551852.666666668</v>
      </c>
      <c r="R210" s="346">
        <f t="shared" si="30"/>
        <v>268923.61519395933</v>
      </c>
      <c r="S210" s="299"/>
      <c r="T210" s="355"/>
      <c r="U210" s="299"/>
      <c r="V210" s="299"/>
      <c r="W210" s="299"/>
      <c r="X210" s="299"/>
      <c r="Y210" s="299"/>
      <c r="Z210" s="299"/>
      <c r="AA210" s="299"/>
      <c r="AB210" s="299"/>
      <c r="AC210" s="299"/>
      <c r="AD210" s="299"/>
      <c r="AE210" s="356"/>
      <c r="AF210" s="280"/>
      <c r="AG210" s="290"/>
      <c r="AH210" s="290"/>
      <c r="AI210" s="280"/>
      <c r="AJ210" s="280"/>
      <c r="AK210" s="280"/>
      <c r="AL210" s="281"/>
      <c r="AM210" s="281"/>
      <c r="AN210" s="280"/>
      <c r="AO210" s="280"/>
      <c r="AP210" s="280"/>
      <c r="AQ210" s="280"/>
      <c r="AR210" s="280"/>
      <c r="AS210" s="280"/>
      <c r="AT210" s="280"/>
      <c r="AU210" s="280"/>
      <c r="AV210" s="280"/>
      <c r="AW210" s="280"/>
      <c r="AX210" s="280"/>
      <c r="AY210" s="350"/>
      <c r="BH210" s="275">
        <f t="shared" si="31"/>
        <v>0</v>
      </c>
      <c r="BI210" s="275" t="str">
        <f t="shared" si="32"/>
        <v>B2201</v>
      </c>
    </row>
    <row r="211" spans="1:61" s="275" customFormat="1" ht="21.75" customHeight="1">
      <c r="A211" s="281" t="s">
        <v>22</v>
      </c>
      <c r="B211" s="505" t="s">
        <v>485</v>
      </c>
      <c r="C211" s="290">
        <v>22</v>
      </c>
      <c r="D211" s="342" t="s">
        <v>200</v>
      </c>
      <c r="E211" s="342">
        <v>55.46</v>
      </c>
      <c r="F211" s="342" t="s">
        <v>206</v>
      </c>
      <c r="G211" s="342" t="s">
        <v>210</v>
      </c>
      <c r="H211" s="343" t="s">
        <v>240</v>
      </c>
      <c r="I211" s="281" t="s">
        <v>872</v>
      </c>
      <c r="J211" s="283"/>
      <c r="K211" s="313"/>
      <c r="L211" s="287">
        <v>13496443.232323231</v>
      </c>
      <c r="M211" s="345">
        <v>14996087.555555601</v>
      </c>
      <c r="N211" s="286"/>
      <c r="O211" s="286"/>
      <c r="P211" s="286"/>
      <c r="Q211" s="346">
        <f t="shared" si="33"/>
        <v>14996087.555555601</v>
      </c>
      <c r="R211" s="346">
        <f t="shared" si="30"/>
        <v>270394.65480626759</v>
      </c>
      <c r="S211" s="299"/>
      <c r="T211" s="355"/>
      <c r="U211" s="299"/>
      <c r="V211" s="299"/>
      <c r="W211" s="299"/>
      <c r="X211" s="299"/>
      <c r="Y211" s="299"/>
      <c r="Z211" s="299"/>
      <c r="AA211" s="299"/>
      <c r="AB211" s="299"/>
      <c r="AC211" s="299"/>
      <c r="AD211" s="299"/>
      <c r="AE211" s="356"/>
      <c r="AF211" s="280"/>
      <c r="AG211" s="290"/>
      <c r="AH211" s="290"/>
      <c r="AI211" s="280"/>
      <c r="AJ211" s="280"/>
      <c r="AK211" s="280"/>
      <c r="AL211" s="281"/>
      <c r="AM211" s="281"/>
      <c r="AN211" s="280"/>
      <c r="AO211" s="280"/>
      <c r="AP211" s="280"/>
      <c r="AQ211" s="280"/>
      <c r="AR211" s="280"/>
      <c r="AS211" s="280"/>
      <c r="AT211" s="280"/>
      <c r="AU211" s="280"/>
      <c r="AV211" s="280"/>
      <c r="AW211" s="280"/>
      <c r="AX211" s="280"/>
      <c r="AY211" s="350"/>
      <c r="BH211" s="275">
        <f t="shared" si="31"/>
        <v>0</v>
      </c>
      <c r="BI211" s="275" t="str">
        <f t="shared" si="32"/>
        <v>B2202</v>
      </c>
    </row>
    <row r="212" spans="1:61" s="275" customFormat="1" ht="21.75" customHeight="1">
      <c r="A212" s="280" t="s">
        <v>22</v>
      </c>
      <c r="B212" s="505" t="s">
        <v>486</v>
      </c>
      <c r="C212" s="290">
        <v>22</v>
      </c>
      <c r="D212" s="342" t="s">
        <v>201</v>
      </c>
      <c r="E212" s="342">
        <v>94.14</v>
      </c>
      <c r="F212" s="342" t="s">
        <v>205</v>
      </c>
      <c r="G212" s="342" t="s">
        <v>211</v>
      </c>
      <c r="H212" s="343" t="s">
        <v>252</v>
      </c>
      <c r="I212" s="281" t="s">
        <v>0</v>
      </c>
      <c r="J212" s="283"/>
      <c r="K212" s="313"/>
      <c r="L212" s="287">
        <f>VLOOKUP(B212,'[3]Price list B'!$C$4:$M$313,11,0)</f>
        <v>21644426.262626261</v>
      </c>
      <c r="M212" s="345">
        <v>23958868.888888888</v>
      </c>
      <c r="N212" s="286"/>
      <c r="O212" s="286"/>
      <c r="P212" s="286"/>
      <c r="Q212" s="346">
        <f t="shared" si="33"/>
        <v>23958868.888888888</v>
      </c>
      <c r="R212" s="346">
        <f t="shared" si="30"/>
        <v>254502.53759176639</v>
      </c>
      <c r="S212" s="299"/>
      <c r="T212" s="355"/>
      <c r="U212" s="299"/>
      <c r="V212" s="299"/>
      <c r="W212" s="299"/>
      <c r="X212" s="299"/>
      <c r="Y212" s="299"/>
      <c r="Z212" s="299"/>
      <c r="AA212" s="299"/>
      <c r="AB212" s="299"/>
      <c r="AC212" s="299"/>
      <c r="AD212" s="299"/>
      <c r="AE212" s="356"/>
      <c r="AF212" s="280"/>
      <c r="AG212" s="290"/>
      <c r="AH212" s="290"/>
      <c r="AI212" s="280"/>
      <c r="AJ212" s="280"/>
      <c r="AK212" s="280"/>
      <c r="AL212" s="281"/>
      <c r="AM212" s="281"/>
      <c r="AN212" s="280"/>
      <c r="AO212" s="280"/>
      <c r="AP212" s="280"/>
      <c r="AQ212" s="280"/>
      <c r="AR212" s="280"/>
      <c r="AS212" s="280"/>
      <c r="AT212" s="280"/>
      <c r="AU212" s="280"/>
      <c r="AV212" s="280"/>
      <c r="AW212" s="280"/>
      <c r="AX212" s="280"/>
      <c r="AY212" s="350"/>
      <c r="BH212" s="275">
        <f t="shared" si="31"/>
        <v>0</v>
      </c>
      <c r="BI212" s="275" t="str">
        <f t="shared" si="32"/>
        <v>B2203</v>
      </c>
    </row>
    <row r="213" spans="1:61" s="275" customFormat="1" ht="21.75" customHeight="1">
      <c r="A213" s="281" t="s">
        <v>22</v>
      </c>
      <c r="B213" s="505" t="s">
        <v>487</v>
      </c>
      <c r="C213" s="290">
        <v>22</v>
      </c>
      <c r="D213" s="342" t="s">
        <v>587</v>
      </c>
      <c r="E213" s="342">
        <v>94.26</v>
      </c>
      <c r="F213" s="342" t="s">
        <v>205</v>
      </c>
      <c r="G213" s="342" t="s">
        <v>211</v>
      </c>
      <c r="H213" s="343" t="s">
        <v>253</v>
      </c>
      <c r="I213" s="281" t="s">
        <v>0</v>
      </c>
      <c r="J213" s="283"/>
      <c r="K213" s="313"/>
      <c r="L213" s="287">
        <f>VLOOKUP(B213,'[3]Price list B'!$C$4:$M$313,11,0)</f>
        <v>21670644.444444444</v>
      </c>
      <c r="M213" s="345">
        <v>23987708.888888888</v>
      </c>
      <c r="N213" s="286"/>
      <c r="O213" s="286"/>
      <c r="P213" s="286"/>
      <c r="Q213" s="346">
        <f t="shared" si="33"/>
        <v>23987708.888888888</v>
      </c>
      <c r="R213" s="346">
        <f t="shared" si="30"/>
        <v>254484.49913949592</v>
      </c>
      <c r="S213" s="299"/>
      <c r="T213" s="355"/>
      <c r="U213" s="299"/>
      <c r="V213" s="299"/>
      <c r="W213" s="299"/>
      <c r="X213" s="299"/>
      <c r="Y213" s="299"/>
      <c r="Z213" s="299"/>
      <c r="AA213" s="299"/>
      <c r="AB213" s="299"/>
      <c r="AC213" s="299"/>
      <c r="AD213" s="299"/>
      <c r="AE213" s="356"/>
      <c r="AF213" s="280"/>
      <c r="AG213" s="290"/>
      <c r="AH213" s="290"/>
      <c r="AI213" s="280"/>
      <c r="AJ213" s="280"/>
      <c r="AK213" s="280"/>
      <c r="AL213" s="281"/>
      <c r="AM213" s="281"/>
      <c r="AN213" s="280"/>
      <c r="AO213" s="280"/>
      <c r="AP213" s="280"/>
      <c r="AQ213" s="280"/>
      <c r="AR213" s="280"/>
      <c r="AS213" s="280"/>
      <c r="AT213" s="280"/>
      <c r="AU213" s="280"/>
      <c r="AV213" s="280"/>
      <c r="AW213" s="280"/>
      <c r="AX213" s="280"/>
      <c r="AY213" s="350"/>
      <c r="BH213" s="275">
        <f t="shared" si="31"/>
        <v>0</v>
      </c>
      <c r="BI213" s="275" t="str">
        <f t="shared" si="32"/>
        <v>B2205</v>
      </c>
    </row>
    <row r="214" spans="1:61" s="275" customFormat="1" ht="18" customHeight="1">
      <c r="A214" s="280" t="s">
        <v>22</v>
      </c>
      <c r="B214" s="290" t="s">
        <v>488</v>
      </c>
      <c r="C214" s="290">
        <v>22</v>
      </c>
      <c r="D214" s="342" t="s">
        <v>589</v>
      </c>
      <c r="E214" s="342">
        <v>84.63</v>
      </c>
      <c r="F214" s="342" t="s">
        <v>205</v>
      </c>
      <c r="G214" s="342" t="s">
        <v>224</v>
      </c>
      <c r="H214" s="343" t="s">
        <v>250</v>
      </c>
      <c r="I214" s="281" t="s">
        <v>678</v>
      </c>
      <c r="J214" s="467" t="s">
        <v>908</v>
      </c>
      <c r="K214" s="313">
        <v>43623</v>
      </c>
      <c r="L214" s="287">
        <f>VLOOKUP(B214,'[3]Price list B'!$C$4:$M$313,11,0)</f>
        <v>20090877.777777776</v>
      </c>
      <c r="M214" s="287">
        <v>20090878</v>
      </c>
      <c r="N214" s="286">
        <v>300000</v>
      </c>
      <c r="O214" s="286">
        <v>593726.34</v>
      </c>
      <c r="P214" s="286">
        <v>397151.66</v>
      </c>
      <c r="Q214" s="346">
        <f t="shared" si="33"/>
        <v>18800000</v>
      </c>
      <c r="R214" s="346">
        <f t="shared" si="30"/>
        <v>222143.44794989956</v>
      </c>
      <c r="S214" s="299">
        <v>100000</v>
      </c>
      <c r="T214" s="355">
        <v>241950</v>
      </c>
      <c r="U214" s="299"/>
      <c r="V214" s="299"/>
      <c r="W214" s="299">
        <v>100000</v>
      </c>
      <c r="X214" s="299"/>
      <c r="Y214" s="299">
        <v>300000</v>
      </c>
      <c r="Z214" s="299" t="s">
        <v>909</v>
      </c>
      <c r="AA214" s="299"/>
      <c r="AB214" s="299"/>
      <c r="AC214" s="299">
        <v>399999</v>
      </c>
      <c r="AD214" s="299"/>
      <c r="AE214" s="294">
        <v>43623</v>
      </c>
      <c r="AF214" s="294">
        <v>43623</v>
      </c>
      <c r="AG214" s="477">
        <v>241974</v>
      </c>
      <c r="AH214" s="393" t="s">
        <v>917</v>
      </c>
      <c r="AI214" s="472" t="s">
        <v>918</v>
      </c>
      <c r="AJ214" s="280"/>
      <c r="AK214" s="280"/>
      <c r="AL214" s="280" t="s">
        <v>619</v>
      </c>
      <c r="AM214" s="281"/>
      <c r="AN214" s="280"/>
      <c r="AO214" s="280"/>
      <c r="AP214" s="280"/>
      <c r="AQ214" s="280"/>
      <c r="AR214" s="280"/>
      <c r="AS214" s="280"/>
      <c r="AT214" s="280"/>
      <c r="AU214" s="280"/>
      <c r="AV214" s="280"/>
      <c r="AW214" s="280"/>
      <c r="AX214" s="280"/>
      <c r="AY214" s="350"/>
      <c r="BH214" s="275">
        <f t="shared" si="31"/>
        <v>1</v>
      </c>
      <c r="BI214" s="275">
        <f t="shared" si="32"/>
        <v>0</v>
      </c>
    </row>
    <row r="215" spans="1:61" s="275" customFormat="1" ht="21.75" customHeight="1">
      <c r="A215" s="281" t="s">
        <v>22</v>
      </c>
      <c r="B215" s="290" t="s">
        <v>489</v>
      </c>
      <c r="C215" s="290">
        <v>22</v>
      </c>
      <c r="D215" s="342" t="s">
        <v>590</v>
      </c>
      <c r="E215" s="342">
        <v>84.63</v>
      </c>
      <c r="F215" s="342" t="s">
        <v>205</v>
      </c>
      <c r="G215" s="342" t="s">
        <v>224</v>
      </c>
      <c r="H215" s="343" t="s">
        <v>251</v>
      </c>
      <c r="I215" s="281" t="s">
        <v>678</v>
      </c>
      <c r="J215" s="283" t="s">
        <v>888</v>
      </c>
      <c r="K215" s="313">
        <v>43613</v>
      </c>
      <c r="L215" s="287">
        <f>VLOOKUP(B215,'[3]Price list B'!$C$4:$M$313,11,0)</f>
        <v>20038857.575757578</v>
      </c>
      <c r="M215" s="287">
        <v>20038857.575757578</v>
      </c>
      <c r="N215" s="286">
        <v>300000</v>
      </c>
      <c r="O215" s="286">
        <v>986942</v>
      </c>
      <c r="P215" s="286"/>
      <c r="Q215" s="346">
        <f t="shared" si="33"/>
        <v>18751915.575757578</v>
      </c>
      <c r="R215" s="346">
        <f t="shared" si="30"/>
        <v>221575.27562043694</v>
      </c>
      <c r="S215" s="299">
        <v>100000</v>
      </c>
      <c r="T215" s="355">
        <v>22794</v>
      </c>
      <c r="U215" s="299"/>
      <c r="V215" s="299"/>
      <c r="W215" s="299"/>
      <c r="X215" s="299"/>
      <c r="Y215" s="299"/>
      <c r="Z215" s="299"/>
      <c r="AA215" s="299"/>
      <c r="AB215" s="299"/>
      <c r="AC215" s="299"/>
      <c r="AD215" s="299"/>
      <c r="AE215" s="356"/>
      <c r="AF215" s="280"/>
      <c r="AG215" s="290"/>
      <c r="AH215" s="290"/>
      <c r="AI215" s="280"/>
      <c r="AJ215" s="280"/>
      <c r="AK215" s="280"/>
      <c r="AL215" s="281" t="s">
        <v>99</v>
      </c>
      <c r="AM215" s="281"/>
      <c r="AN215" s="280"/>
      <c r="AO215" s="280"/>
      <c r="AP215" s="280"/>
      <c r="AQ215" s="280"/>
      <c r="AR215" s="280"/>
      <c r="AS215" s="280"/>
      <c r="AT215" s="280"/>
      <c r="AU215" s="280"/>
      <c r="AV215" s="280"/>
      <c r="AW215" s="280" t="s">
        <v>906</v>
      </c>
      <c r="AX215" s="280"/>
      <c r="AY215" s="350"/>
      <c r="BH215" s="275">
        <f t="shared" si="31"/>
        <v>1</v>
      </c>
      <c r="BI215" s="275">
        <f t="shared" si="32"/>
        <v>0</v>
      </c>
    </row>
    <row r="216" spans="1:61" s="275" customFormat="1" ht="21.75" customHeight="1">
      <c r="A216" s="280" t="s">
        <v>22</v>
      </c>
      <c r="B216" s="290" t="s">
        <v>490</v>
      </c>
      <c r="C216" s="290">
        <v>22</v>
      </c>
      <c r="D216" s="342" t="s">
        <v>591</v>
      </c>
      <c r="E216" s="342">
        <v>46.04</v>
      </c>
      <c r="F216" s="342" t="s">
        <v>205</v>
      </c>
      <c r="G216" s="342" t="s">
        <v>207</v>
      </c>
      <c r="H216" s="343" t="s">
        <v>247</v>
      </c>
      <c r="I216" s="281" t="s">
        <v>3</v>
      </c>
      <c r="J216" s="283" t="s">
        <v>824</v>
      </c>
      <c r="K216" s="313">
        <v>43552</v>
      </c>
      <c r="L216" s="287">
        <v>12242435</v>
      </c>
      <c r="M216" s="287">
        <v>12242435</v>
      </c>
      <c r="N216" s="286">
        <v>200000</v>
      </c>
      <c r="O216" s="286">
        <v>602121.75</v>
      </c>
      <c r="P216" s="286">
        <v>400000</v>
      </c>
      <c r="Q216" s="346">
        <f t="shared" si="33"/>
        <v>11040313.25</v>
      </c>
      <c r="R216" s="346">
        <f t="shared" si="30"/>
        <v>239798.28953084274</v>
      </c>
      <c r="S216" s="299">
        <v>50000</v>
      </c>
      <c r="T216" s="448">
        <v>43552</v>
      </c>
      <c r="U216" s="299"/>
      <c r="V216" s="299"/>
      <c r="W216" s="299">
        <v>50000</v>
      </c>
      <c r="X216" s="299"/>
      <c r="Y216" s="299">
        <v>200000</v>
      </c>
      <c r="Z216" s="397">
        <v>43552</v>
      </c>
      <c r="AA216" s="299"/>
      <c r="AB216" s="299"/>
      <c r="AC216" s="299">
        <v>200000</v>
      </c>
      <c r="AD216" s="299"/>
      <c r="AE216" s="294">
        <v>43560</v>
      </c>
      <c r="AF216" s="294">
        <v>43560</v>
      </c>
      <c r="AG216" s="300">
        <v>43586</v>
      </c>
      <c r="AH216" s="290">
        <v>841605636</v>
      </c>
      <c r="AI216" s="280"/>
      <c r="AJ216" s="280" t="s">
        <v>787</v>
      </c>
      <c r="AK216" s="280"/>
      <c r="AL216" s="281" t="s">
        <v>618</v>
      </c>
      <c r="AM216" s="280"/>
      <c r="AN216" s="280"/>
      <c r="AO216" s="280"/>
      <c r="AP216" s="280"/>
      <c r="AQ216" s="280"/>
      <c r="AR216" s="280"/>
      <c r="AS216" s="280"/>
      <c r="AT216" s="280"/>
      <c r="AU216" s="280"/>
      <c r="AV216" s="280"/>
      <c r="AW216" s="280"/>
      <c r="AX216" s="280"/>
      <c r="AY216" s="350"/>
      <c r="BH216" s="275">
        <f t="shared" si="31"/>
        <v>1</v>
      </c>
      <c r="BI216" s="275">
        <f t="shared" si="32"/>
        <v>0</v>
      </c>
    </row>
    <row r="217" spans="1:61" s="275" customFormat="1" ht="21.75" customHeight="1">
      <c r="A217" s="281" t="s">
        <v>22</v>
      </c>
      <c r="B217" s="505" t="s">
        <v>491</v>
      </c>
      <c r="C217" s="290">
        <v>22</v>
      </c>
      <c r="D217" s="342" t="s">
        <v>592</v>
      </c>
      <c r="E217" s="342">
        <v>93.9</v>
      </c>
      <c r="F217" s="342" t="s">
        <v>205</v>
      </c>
      <c r="G217" s="342" t="s">
        <v>211</v>
      </c>
      <c r="H217" s="343" t="s">
        <v>254</v>
      </c>
      <c r="I217" s="281" t="s">
        <v>0</v>
      </c>
      <c r="J217" s="283"/>
      <c r="K217" s="313"/>
      <c r="L217" s="287">
        <f>VLOOKUP(B217,'[3]Price list B'!$C$4:$M$313,11,0)</f>
        <v>21539969.696969699</v>
      </c>
      <c r="M217" s="345">
        <v>23843966.666666668</v>
      </c>
      <c r="N217" s="286"/>
      <c r="O217" s="286"/>
      <c r="P217" s="286"/>
      <c r="Q217" s="346">
        <f t="shared" si="33"/>
        <v>23843966.666666668</v>
      </c>
      <c r="R217" s="346">
        <f t="shared" si="30"/>
        <v>253929.35747248845</v>
      </c>
      <c r="S217" s="299"/>
      <c r="T217" s="355"/>
      <c r="U217" s="299"/>
      <c r="V217" s="299"/>
      <c r="W217" s="299"/>
      <c r="X217" s="299"/>
      <c r="Y217" s="299"/>
      <c r="Z217" s="299"/>
      <c r="AA217" s="299"/>
      <c r="AB217" s="299"/>
      <c r="AC217" s="299"/>
      <c r="AD217" s="299"/>
      <c r="AE217" s="356"/>
      <c r="AF217" s="280"/>
      <c r="AG217" s="290"/>
      <c r="AH217" s="290"/>
      <c r="AI217" s="280"/>
      <c r="AJ217" s="280"/>
      <c r="AK217" s="280"/>
      <c r="AL217" s="281"/>
      <c r="AM217" s="281"/>
      <c r="AN217" s="280"/>
      <c r="AO217" s="280"/>
      <c r="AP217" s="280"/>
      <c r="AQ217" s="280"/>
      <c r="AR217" s="280"/>
      <c r="AS217" s="280"/>
      <c r="AT217" s="280"/>
      <c r="AU217" s="280"/>
      <c r="AV217" s="280"/>
      <c r="AW217" s="280"/>
      <c r="AX217" s="280"/>
      <c r="AY217" s="350"/>
      <c r="BH217" s="275">
        <f t="shared" si="31"/>
        <v>0</v>
      </c>
      <c r="BI217" s="275" t="str">
        <f t="shared" si="32"/>
        <v>B2210</v>
      </c>
    </row>
    <row r="218" spans="1:61" s="275" customFormat="1" ht="21.75" customHeight="1">
      <c r="A218" s="280" t="s">
        <v>22</v>
      </c>
      <c r="B218" s="505" t="s">
        <v>492</v>
      </c>
      <c r="C218" s="290">
        <v>22</v>
      </c>
      <c r="D218" s="342" t="s">
        <v>594</v>
      </c>
      <c r="E218" s="342">
        <v>30.26</v>
      </c>
      <c r="F218" s="342" t="s">
        <v>206</v>
      </c>
      <c r="G218" s="342" t="s">
        <v>208</v>
      </c>
      <c r="H218" s="343" t="s">
        <v>238</v>
      </c>
      <c r="I218" s="281" t="s">
        <v>872</v>
      </c>
      <c r="J218" s="283"/>
      <c r="K218" s="313"/>
      <c r="L218" s="287">
        <f>VLOOKUP(B218,'[3]Price list B'!$C$4:$M$313,11,0)</f>
        <v>7419113.9393939385</v>
      </c>
      <c r="M218" s="345">
        <v>8311025.3333333321</v>
      </c>
      <c r="N218" s="286"/>
      <c r="O218" s="286"/>
      <c r="P218" s="286"/>
      <c r="Q218" s="346">
        <f t="shared" si="33"/>
        <v>8311025.3333333321</v>
      </c>
      <c r="R218" s="346">
        <f t="shared" si="30"/>
        <v>274653.84445913188</v>
      </c>
      <c r="S218" s="299"/>
      <c r="T218" s="355"/>
      <c r="U218" s="299"/>
      <c r="V218" s="299"/>
      <c r="W218" s="299"/>
      <c r="X218" s="299"/>
      <c r="Y218" s="299"/>
      <c r="Z218" s="299"/>
      <c r="AA218" s="299"/>
      <c r="AB218" s="299"/>
      <c r="AC218" s="299"/>
      <c r="AD218" s="299"/>
      <c r="AE218" s="356"/>
      <c r="AF218" s="280"/>
      <c r="AG218" s="290"/>
      <c r="AH218" s="290"/>
      <c r="AI218" s="280"/>
      <c r="AJ218" s="280"/>
      <c r="AK218" s="280"/>
      <c r="AL218" s="281"/>
      <c r="AM218" s="281"/>
      <c r="AN218" s="280"/>
      <c r="AO218" s="280"/>
      <c r="AP218" s="280"/>
      <c r="AQ218" s="280"/>
      <c r="AR218" s="280"/>
      <c r="AS218" s="280"/>
      <c r="AT218" s="280"/>
      <c r="AU218" s="280"/>
      <c r="AV218" s="280"/>
      <c r="AW218" s="280"/>
      <c r="AX218" s="280"/>
      <c r="AY218" s="350"/>
      <c r="BH218" s="275">
        <f t="shared" si="31"/>
        <v>0</v>
      </c>
      <c r="BI218" s="275" t="str">
        <f t="shared" si="32"/>
        <v>B2212</v>
      </c>
    </row>
    <row r="219" spans="1:61" s="275" customFormat="1" ht="21.75" customHeight="1">
      <c r="A219" s="281" t="s">
        <v>22</v>
      </c>
      <c r="B219" s="505" t="s">
        <v>493</v>
      </c>
      <c r="C219" s="290">
        <v>23</v>
      </c>
      <c r="D219" s="342" t="s">
        <v>199</v>
      </c>
      <c r="E219" s="342">
        <v>57.830000000000005</v>
      </c>
      <c r="F219" s="342" t="s">
        <v>206</v>
      </c>
      <c r="G219" s="342" t="s">
        <v>210</v>
      </c>
      <c r="H219" s="343" t="s">
        <v>239</v>
      </c>
      <c r="I219" s="281" t="s">
        <v>872</v>
      </c>
      <c r="J219" s="283"/>
      <c r="K219" s="313"/>
      <c r="L219" s="287">
        <f>VLOOKUP(B219,'[3]Price list B'!$C$4:$M$313,11,0)</f>
        <v>14122017.373737376</v>
      </c>
      <c r="M219" s="345">
        <v>15684219.111111114</v>
      </c>
      <c r="N219" s="286"/>
      <c r="O219" s="286"/>
      <c r="P219" s="286"/>
      <c r="Q219" s="346">
        <f t="shared" si="33"/>
        <v>15684219.111111114</v>
      </c>
      <c r="R219" s="346">
        <f t="shared" si="30"/>
        <v>271212.5040828482</v>
      </c>
      <c r="S219" s="299"/>
      <c r="T219" s="355"/>
      <c r="U219" s="299"/>
      <c r="V219" s="299"/>
      <c r="W219" s="299"/>
      <c r="X219" s="299"/>
      <c r="Y219" s="299"/>
      <c r="Z219" s="299"/>
      <c r="AA219" s="299"/>
      <c r="AB219" s="299"/>
      <c r="AC219" s="299"/>
      <c r="AD219" s="299"/>
      <c r="AE219" s="356"/>
      <c r="AF219" s="280"/>
      <c r="AG219" s="290"/>
      <c r="AH219" s="290"/>
      <c r="AI219" s="280"/>
      <c r="AJ219" s="280"/>
      <c r="AK219" s="280"/>
      <c r="AL219" s="281"/>
      <c r="AM219" s="281"/>
      <c r="AN219" s="280"/>
      <c r="AO219" s="280"/>
      <c r="AP219" s="280"/>
      <c r="AQ219" s="280"/>
      <c r="AR219" s="280"/>
      <c r="AS219" s="280"/>
      <c r="AT219" s="280"/>
      <c r="AU219" s="280"/>
      <c r="AV219" s="280"/>
      <c r="AW219" s="280"/>
      <c r="AX219" s="280"/>
      <c r="AY219" s="350"/>
      <c r="BH219" s="275">
        <f t="shared" si="31"/>
        <v>0</v>
      </c>
      <c r="BI219" s="275" t="str">
        <f t="shared" si="32"/>
        <v>B2301</v>
      </c>
    </row>
    <row r="220" spans="1:61" s="275" customFormat="1" ht="21.75" customHeight="1">
      <c r="A220" s="280" t="s">
        <v>22</v>
      </c>
      <c r="B220" s="505" t="s">
        <v>494</v>
      </c>
      <c r="C220" s="290">
        <v>23</v>
      </c>
      <c r="D220" s="342" t="s">
        <v>200</v>
      </c>
      <c r="E220" s="342">
        <v>55.46</v>
      </c>
      <c r="F220" s="342" t="s">
        <v>206</v>
      </c>
      <c r="G220" s="342" t="s">
        <v>210</v>
      </c>
      <c r="H220" s="343" t="s">
        <v>240</v>
      </c>
      <c r="I220" s="281" t="s">
        <v>872</v>
      </c>
      <c r="J220" s="283"/>
      <c r="K220" s="313"/>
      <c r="L220" s="287">
        <f>VLOOKUP(B220,'[3]Price list B'!$C$4:$M$313,11,0)</f>
        <v>13611844.84848485</v>
      </c>
      <c r="M220" s="345">
        <v>15123029.333333334</v>
      </c>
      <c r="N220" s="286"/>
      <c r="O220" s="286"/>
      <c r="P220" s="286"/>
      <c r="Q220" s="346">
        <f t="shared" si="33"/>
        <v>15123029.333333334</v>
      </c>
      <c r="R220" s="346">
        <f t="shared" si="30"/>
        <v>272683.54369515565</v>
      </c>
      <c r="S220" s="299"/>
      <c r="T220" s="355"/>
      <c r="U220" s="299"/>
      <c r="V220" s="299"/>
      <c r="W220" s="299"/>
      <c r="X220" s="299"/>
      <c r="Y220" s="299"/>
      <c r="Z220" s="299"/>
      <c r="AA220" s="299"/>
      <c r="AB220" s="299"/>
      <c r="AC220" s="299"/>
      <c r="AD220" s="299"/>
      <c r="AE220" s="356"/>
      <c r="AF220" s="280"/>
      <c r="AG220" s="290"/>
      <c r="AH220" s="290"/>
      <c r="AI220" s="280"/>
      <c r="AJ220" s="280"/>
      <c r="AK220" s="280"/>
      <c r="AL220" s="281"/>
      <c r="AM220" s="281"/>
      <c r="AN220" s="280"/>
      <c r="AO220" s="280"/>
      <c r="AP220" s="280"/>
      <c r="AQ220" s="280"/>
      <c r="AR220" s="280"/>
      <c r="AS220" s="280"/>
      <c r="AT220" s="280"/>
      <c r="AU220" s="280"/>
      <c r="AV220" s="280"/>
      <c r="AW220" s="280"/>
      <c r="AX220" s="280"/>
      <c r="AY220" s="350"/>
      <c r="BH220" s="275">
        <f t="shared" si="31"/>
        <v>0</v>
      </c>
      <c r="BI220" s="275" t="str">
        <f t="shared" si="32"/>
        <v>B2302</v>
      </c>
    </row>
    <row r="221" spans="1:61" s="275" customFormat="1" ht="21.75" customHeight="1">
      <c r="A221" s="281" t="s">
        <v>22</v>
      </c>
      <c r="B221" s="505" t="s">
        <v>495</v>
      </c>
      <c r="C221" s="290">
        <v>23</v>
      </c>
      <c r="D221" s="342" t="s">
        <v>201</v>
      </c>
      <c r="E221" s="342">
        <v>94.14</v>
      </c>
      <c r="F221" s="342" t="s">
        <v>205</v>
      </c>
      <c r="G221" s="342" t="s">
        <v>211</v>
      </c>
      <c r="H221" s="343" t="s">
        <v>252</v>
      </c>
      <c r="I221" s="281" t="s">
        <v>0</v>
      </c>
      <c r="J221" s="283"/>
      <c r="K221" s="313"/>
      <c r="L221" s="287">
        <f>VLOOKUP(B221,'[3]Price list B'!$C$4:$M$313,11,0)</f>
        <v>21840313.535353538</v>
      </c>
      <c r="M221" s="345">
        <v>24174344.888888892</v>
      </c>
      <c r="N221" s="286"/>
      <c r="O221" s="286"/>
      <c r="P221" s="286"/>
      <c r="Q221" s="346">
        <f t="shared" si="33"/>
        <v>24174344.888888892</v>
      </c>
      <c r="R221" s="346">
        <f t="shared" si="30"/>
        <v>256791.42648065533</v>
      </c>
      <c r="S221" s="299"/>
      <c r="T221" s="355"/>
      <c r="U221" s="299"/>
      <c r="V221" s="299"/>
      <c r="W221" s="299"/>
      <c r="X221" s="299"/>
      <c r="Y221" s="299"/>
      <c r="Z221" s="299"/>
      <c r="AA221" s="299"/>
      <c r="AB221" s="299"/>
      <c r="AC221" s="299"/>
      <c r="AD221" s="299"/>
      <c r="AE221" s="356"/>
      <c r="AF221" s="280"/>
      <c r="AG221" s="290"/>
      <c r="AH221" s="290"/>
      <c r="AI221" s="280"/>
      <c r="AJ221" s="280"/>
      <c r="AK221" s="280"/>
      <c r="AL221" s="281"/>
      <c r="AM221" s="281"/>
      <c r="AN221" s="280"/>
      <c r="AO221" s="280"/>
      <c r="AP221" s="280"/>
      <c r="AQ221" s="280"/>
      <c r="AR221" s="280"/>
      <c r="AS221" s="280"/>
      <c r="AT221" s="280"/>
      <c r="AU221" s="280"/>
      <c r="AV221" s="280"/>
      <c r="AW221" s="280"/>
      <c r="AX221" s="280"/>
      <c r="AY221" s="350"/>
      <c r="BH221" s="275">
        <f t="shared" si="31"/>
        <v>0</v>
      </c>
      <c r="BI221" s="275" t="str">
        <f t="shared" si="32"/>
        <v>B2303</v>
      </c>
    </row>
    <row r="222" spans="1:61" s="275" customFormat="1" ht="21.75" customHeight="1">
      <c r="A222" s="280" t="s">
        <v>22</v>
      </c>
      <c r="B222" s="505" t="s">
        <v>496</v>
      </c>
      <c r="C222" s="290">
        <v>23</v>
      </c>
      <c r="D222" s="342" t="s">
        <v>587</v>
      </c>
      <c r="E222" s="342">
        <v>94.26</v>
      </c>
      <c r="F222" s="342" t="s">
        <v>205</v>
      </c>
      <c r="G222" s="342" t="s">
        <v>211</v>
      </c>
      <c r="H222" s="343" t="s">
        <v>253</v>
      </c>
      <c r="I222" s="281" t="s">
        <v>0</v>
      </c>
      <c r="J222" s="283"/>
      <c r="K222" s="313"/>
      <c r="L222" s="287">
        <f>VLOOKUP(B222,'[3]Price list B'!$C$4:$M$313,11,0)</f>
        <v>21866781.414141417</v>
      </c>
      <c r="M222" s="345">
        <v>24203459.55555556</v>
      </c>
      <c r="N222" s="286"/>
      <c r="O222" s="286"/>
      <c r="P222" s="286"/>
      <c r="Q222" s="346">
        <f t="shared" si="33"/>
        <v>24203459.55555556</v>
      </c>
      <c r="R222" s="346">
        <f t="shared" si="30"/>
        <v>256773.38802838488</v>
      </c>
      <c r="S222" s="299"/>
      <c r="T222" s="355"/>
      <c r="U222" s="299"/>
      <c r="V222" s="299"/>
      <c r="W222" s="299"/>
      <c r="X222" s="299"/>
      <c r="Y222" s="299"/>
      <c r="Z222" s="299"/>
      <c r="AA222" s="299"/>
      <c r="AB222" s="299"/>
      <c r="AC222" s="299"/>
      <c r="AD222" s="299"/>
      <c r="AE222" s="356"/>
      <c r="AF222" s="280"/>
      <c r="AG222" s="290"/>
      <c r="AH222" s="290"/>
      <c r="AI222" s="280"/>
      <c r="AJ222" s="280"/>
      <c r="AK222" s="280"/>
      <c r="AL222" s="281"/>
      <c r="AM222" s="281"/>
      <c r="AN222" s="280"/>
      <c r="AO222" s="280"/>
      <c r="AP222" s="280"/>
      <c r="AQ222" s="280"/>
      <c r="AR222" s="280"/>
      <c r="AS222" s="280"/>
      <c r="AT222" s="280"/>
      <c r="AU222" s="280"/>
      <c r="AV222" s="280"/>
      <c r="AW222" s="280"/>
      <c r="AX222" s="280"/>
      <c r="AY222" s="350"/>
      <c r="BH222" s="275">
        <f t="shared" si="31"/>
        <v>0</v>
      </c>
      <c r="BI222" s="275" t="str">
        <f t="shared" si="32"/>
        <v>B2305</v>
      </c>
    </row>
    <row r="223" spans="1:61" s="275" customFormat="1" ht="21.75" customHeight="1">
      <c r="A223" s="281" t="s">
        <v>22</v>
      </c>
      <c r="B223" s="505" t="s">
        <v>497</v>
      </c>
      <c r="C223" s="290">
        <v>23</v>
      </c>
      <c r="D223" s="342" t="s">
        <v>591</v>
      </c>
      <c r="E223" s="342">
        <v>46.04</v>
      </c>
      <c r="F223" s="342" t="s">
        <v>206</v>
      </c>
      <c r="G223" s="342" t="s">
        <v>207</v>
      </c>
      <c r="H223" s="343" t="s">
        <v>247</v>
      </c>
      <c r="I223" s="281" t="s">
        <v>872</v>
      </c>
      <c r="J223" s="283"/>
      <c r="K223" s="313"/>
      <c r="L223" s="287">
        <f>VLOOKUP(B223,'[3]Price list B'!$C$4:$M$313,11,0)</f>
        <v>11225286.464646464</v>
      </c>
      <c r="M223" s="345">
        <v>12497815.11111111</v>
      </c>
      <c r="N223" s="286"/>
      <c r="O223" s="286"/>
      <c r="P223" s="286"/>
      <c r="Q223" s="346">
        <f t="shared" si="33"/>
        <v>12497815.11111111</v>
      </c>
      <c r="R223" s="346">
        <f t="shared" si="30"/>
        <v>271455.58451587992</v>
      </c>
      <c r="S223" s="299"/>
      <c r="T223" s="355"/>
      <c r="U223" s="299"/>
      <c r="V223" s="299"/>
      <c r="W223" s="299"/>
      <c r="X223" s="299"/>
      <c r="Y223" s="299"/>
      <c r="Z223" s="299"/>
      <c r="AA223" s="299"/>
      <c r="AB223" s="299"/>
      <c r="AC223" s="299"/>
      <c r="AD223" s="299"/>
      <c r="AE223" s="356"/>
      <c r="AF223" s="280"/>
      <c r="AG223" s="290"/>
      <c r="AH223" s="290"/>
      <c r="AI223" s="280"/>
      <c r="AJ223" s="280"/>
      <c r="AK223" s="280"/>
      <c r="AL223" s="281"/>
      <c r="AM223" s="281"/>
      <c r="AN223" s="280"/>
      <c r="AO223" s="280"/>
      <c r="AP223" s="280"/>
      <c r="AQ223" s="280"/>
      <c r="AR223" s="280"/>
      <c r="AS223" s="280"/>
      <c r="AT223" s="280"/>
      <c r="AU223" s="280"/>
      <c r="AV223" s="280"/>
      <c r="AW223" s="280"/>
      <c r="AX223" s="280"/>
      <c r="AY223" s="350"/>
      <c r="BH223" s="275">
        <f t="shared" si="31"/>
        <v>0</v>
      </c>
      <c r="BI223" s="275" t="str">
        <f t="shared" si="32"/>
        <v>B2309</v>
      </c>
    </row>
    <row r="224" spans="1:61" s="275" customFormat="1" ht="21.75" customHeight="1">
      <c r="A224" s="280" t="s">
        <v>22</v>
      </c>
      <c r="B224" s="505" t="s">
        <v>498</v>
      </c>
      <c r="C224" s="290">
        <v>23</v>
      </c>
      <c r="D224" s="342" t="s">
        <v>592</v>
      </c>
      <c r="E224" s="342">
        <v>93.9</v>
      </c>
      <c r="F224" s="342" t="s">
        <v>205</v>
      </c>
      <c r="G224" s="342" t="s">
        <v>211</v>
      </c>
      <c r="H224" s="343" t="s">
        <v>254</v>
      </c>
      <c r="I224" s="281" t="s">
        <v>0</v>
      </c>
      <c r="J224" s="283"/>
      <c r="K224" s="313"/>
      <c r="L224" s="287">
        <f>VLOOKUP(B224,'[3]Price list B'!$C$4:$M$313,11,0)</f>
        <v>21735357.575757578</v>
      </c>
      <c r="M224" s="345">
        <v>24058893.333333336</v>
      </c>
      <c r="N224" s="286"/>
      <c r="O224" s="286"/>
      <c r="P224" s="286"/>
      <c r="Q224" s="346">
        <f t="shared" si="33"/>
        <v>24058893.333333336</v>
      </c>
      <c r="R224" s="346">
        <f t="shared" si="30"/>
        <v>256218.24636137736</v>
      </c>
      <c r="S224" s="299"/>
      <c r="T224" s="355"/>
      <c r="U224" s="299"/>
      <c r="V224" s="299"/>
      <c r="W224" s="299"/>
      <c r="X224" s="299"/>
      <c r="Y224" s="299"/>
      <c r="Z224" s="299"/>
      <c r="AA224" s="299"/>
      <c r="AB224" s="299"/>
      <c r="AC224" s="299"/>
      <c r="AD224" s="299"/>
      <c r="AE224" s="356"/>
      <c r="AF224" s="280"/>
      <c r="AG224" s="290"/>
      <c r="AH224" s="290"/>
      <c r="AI224" s="280"/>
      <c r="AJ224" s="280"/>
      <c r="AK224" s="280"/>
      <c r="AL224" s="281"/>
      <c r="AM224" s="281"/>
      <c r="AN224" s="280"/>
      <c r="AO224" s="280"/>
      <c r="AP224" s="280"/>
      <c r="AQ224" s="280"/>
      <c r="AR224" s="280"/>
      <c r="AS224" s="280"/>
      <c r="AT224" s="280"/>
      <c r="AU224" s="280"/>
      <c r="AV224" s="280"/>
      <c r="AW224" s="280"/>
      <c r="AX224" s="280"/>
      <c r="AY224" s="350"/>
      <c r="BH224" s="275">
        <f t="shared" si="31"/>
        <v>0</v>
      </c>
      <c r="BI224" s="275" t="str">
        <f t="shared" si="32"/>
        <v>B2310</v>
      </c>
    </row>
    <row r="225" spans="1:61" s="275" customFormat="1" ht="21.75" customHeight="1">
      <c r="A225" s="281" t="s">
        <v>22</v>
      </c>
      <c r="B225" s="505" t="s">
        <v>499</v>
      </c>
      <c r="C225" s="290">
        <v>23</v>
      </c>
      <c r="D225" s="342" t="s">
        <v>594</v>
      </c>
      <c r="E225" s="342">
        <v>30.26</v>
      </c>
      <c r="F225" s="342" t="s">
        <v>206</v>
      </c>
      <c r="G225" s="342" t="s">
        <v>208</v>
      </c>
      <c r="H225" s="343" t="s">
        <v>238</v>
      </c>
      <c r="I225" s="281" t="s">
        <v>872</v>
      </c>
      <c r="J225" s="283"/>
      <c r="K225" s="313"/>
      <c r="L225" s="287">
        <f>VLOOKUP(B225,'[3]Price list B'!$C$4:$M$313,11,0)</f>
        <v>7482079.1919191917</v>
      </c>
      <c r="M225" s="345">
        <v>8380287.111111111</v>
      </c>
      <c r="N225" s="286"/>
      <c r="O225" s="286"/>
      <c r="P225" s="286"/>
      <c r="Q225" s="346">
        <f t="shared" si="33"/>
        <v>8380287.111111111</v>
      </c>
      <c r="R225" s="346">
        <f t="shared" si="30"/>
        <v>276942.73334802082</v>
      </c>
      <c r="S225" s="299"/>
      <c r="T225" s="355"/>
      <c r="U225" s="299"/>
      <c r="V225" s="299"/>
      <c r="W225" s="299"/>
      <c r="X225" s="299"/>
      <c r="Y225" s="299"/>
      <c r="Z225" s="299"/>
      <c r="AA225" s="299"/>
      <c r="AB225" s="299"/>
      <c r="AC225" s="299"/>
      <c r="AD225" s="299"/>
      <c r="AE225" s="356"/>
      <c r="AF225" s="280"/>
      <c r="AG225" s="290"/>
      <c r="AH225" s="290"/>
      <c r="AI225" s="280"/>
      <c r="AJ225" s="280"/>
      <c r="AK225" s="280"/>
      <c r="AL225" s="281"/>
      <c r="AM225" s="281"/>
      <c r="AN225" s="280"/>
      <c r="AO225" s="280"/>
      <c r="AP225" s="280"/>
      <c r="AQ225" s="280"/>
      <c r="AR225" s="280"/>
      <c r="AS225" s="280"/>
      <c r="AT225" s="280"/>
      <c r="AU225" s="280"/>
      <c r="AV225" s="280"/>
      <c r="AW225" s="280"/>
      <c r="AX225" s="280"/>
      <c r="AY225" s="350"/>
      <c r="BH225" s="275">
        <f t="shared" si="31"/>
        <v>0</v>
      </c>
      <c r="BI225" s="275" t="str">
        <f t="shared" si="32"/>
        <v>B2312</v>
      </c>
    </row>
    <row r="226" spans="1:61" s="275" customFormat="1" ht="21.75" customHeight="1">
      <c r="A226" s="280" t="s">
        <v>22</v>
      </c>
      <c r="B226" s="505" t="s">
        <v>500</v>
      </c>
      <c r="C226" s="290">
        <v>24</v>
      </c>
      <c r="D226" s="342" t="s">
        <v>199</v>
      </c>
      <c r="E226" s="342">
        <v>57.830000000000005</v>
      </c>
      <c r="F226" s="342" t="s">
        <v>206</v>
      </c>
      <c r="G226" s="342" t="s">
        <v>210</v>
      </c>
      <c r="H226" s="343" t="s">
        <v>239</v>
      </c>
      <c r="I226" s="281" t="s">
        <v>872</v>
      </c>
      <c r="J226" s="283"/>
      <c r="K226" s="313"/>
      <c r="L226" s="287">
        <f>VLOOKUP(B226,'[3]Price list B'!$C$4:$M$313,11,0)</f>
        <v>14242350.505050506</v>
      </c>
      <c r="M226" s="345">
        <v>15816585.555555558</v>
      </c>
      <c r="N226" s="286"/>
      <c r="O226" s="286"/>
      <c r="P226" s="286"/>
      <c r="Q226" s="346">
        <f t="shared" si="33"/>
        <v>15816585.555555558</v>
      </c>
      <c r="R226" s="346">
        <f t="shared" si="30"/>
        <v>273501.39297173708</v>
      </c>
      <c r="S226" s="299"/>
      <c r="T226" s="355"/>
      <c r="U226" s="299"/>
      <c r="V226" s="299"/>
      <c r="W226" s="299"/>
      <c r="X226" s="299"/>
      <c r="Y226" s="299"/>
      <c r="Z226" s="299"/>
      <c r="AA226" s="299"/>
      <c r="AB226" s="299"/>
      <c r="AC226" s="299"/>
      <c r="AD226" s="299"/>
      <c r="AE226" s="356"/>
      <c r="AF226" s="280"/>
      <c r="AG226" s="290"/>
      <c r="AH226" s="290"/>
      <c r="AI226" s="280"/>
      <c r="AJ226" s="280"/>
      <c r="AK226" s="280"/>
      <c r="AL226" s="281"/>
      <c r="AM226" s="281"/>
      <c r="AN226" s="280"/>
      <c r="AO226" s="280"/>
      <c r="AP226" s="280"/>
      <c r="AQ226" s="280"/>
      <c r="AR226" s="280"/>
      <c r="AS226" s="280"/>
      <c r="AT226" s="280"/>
      <c r="AU226" s="280"/>
      <c r="AV226" s="280"/>
      <c r="AW226" s="280"/>
      <c r="AX226" s="280"/>
      <c r="AY226" s="350"/>
      <c r="BH226" s="275">
        <f t="shared" si="31"/>
        <v>0</v>
      </c>
      <c r="BI226" s="275" t="str">
        <f t="shared" si="32"/>
        <v>B2401</v>
      </c>
    </row>
    <row r="227" spans="1:61" s="275" customFormat="1" ht="21.75" customHeight="1">
      <c r="A227" s="281" t="s">
        <v>22</v>
      </c>
      <c r="B227" s="505" t="s">
        <v>501</v>
      </c>
      <c r="C227" s="290">
        <v>24</v>
      </c>
      <c r="D227" s="342" t="s">
        <v>200</v>
      </c>
      <c r="E227" s="342">
        <v>55.46</v>
      </c>
      <c r="F227" s="342" t="s">
        <v>206</v>
      </c>
      <c r="G227" s="342" t="s">
        <v>210</v>
      </c>
      <c r="H227" s="343" t="s">
        <v>240</v>
      </c>
      <c r="I227" s="281" t="s">
        <v>872</v>
      </c>
      <c r="J227" s="283"/>
      <c r="K227" s="313"/>
      <c r="L227" s="287">
        <f>VLOOKUP(B227,'[3]Price list B'!$C$4:$M$313,11,0)</f>
        <v>13727246.464646464</v>
      </c>
      <c r="M227" s="345">
        <v>15249971.11111111</v>
      </c>
      <c r="N227" s="286"/>
      <c r="O227" s="286"/>
      <c r="P227" s="286"/>
      <c r="Q227" s="346">
        <f t="shared" si="33"/>
        <v>15249971.11111111</v>
      </c>
      <c r="R227" s="346">
        <f t="shared" si="30"/>
        <v>274972.43258404452</v>
      </c>
      <c r="S227" s="299"/>
      <c r="T227" s="355"/>
      <c r="U227" s="299"/>
      <c r="V227" s="299"/>
      <c r="W227" s="299"/>
      <c r="X227" s="299"/>
      <c r="Y227" s="299"/>
      <c r="Z227" s="299"/>
      <c r="AA227" s="299"/>
      <c r="AB227" s="299"/>
      <c r="AC227" s="299"/>
      <c r="AD227" s="299"/>
      <c r="AE227" s="356"/>
      <c r="AF227" s="280"/>
      <c r="AG227" s="290"/>
      <c r="AH227" s="290"/>
      <c r="AI227" s="280"/>
      <c r="AJ227" s="280"/>
      <c r="AK227" s="280"/>
      <c r="AL227" s="281"/>
      <c r="AM227" s="281"/>
      <c r="AN227" s="280"/>
      <c r="AO227" s="280"/>
      <c r="AP227" s="280"/>
      <c r="AQ227" s="280"/>
      <c r="AR227" s="280"/>
      <c r="AS227" s="280"/>
      <c r="AT227" s="280"/>
      <c r="AU227" s="280"/>
      <c r="AV227" s="280"/>
      <c r="AW227" s="280"/>
      <c r="AX227" s="280"/>
      <c r="AY227" s="350"/>
      <c r="BH227" s="275">
        <f t="shared" si="31"/>
        <v>0</v>
      </c>
      <c r="BI227" s="275" t="str">
        <f t="shared" si="32"/>
        <v>B2402</v>
      </c>
    </row>
    <row r="228" spans="1:61" s="275" customFormat="1" ht="21.75" customHeight="1">
      <c r="A228" s="280" t="s">
        <v>22</v>
      </c>
      <c r="B228" s="290" t="s">
        <v>502</v>
      </c>
      <c r="C228" s="290">
        <v>24</v>
      </c>
      <c r="D228" s="342" t="s">
        <v>201</v>
      </c>
      <c r="E228" s="342">
        <v>94.14</v>
      </c>
      <c r="F228" s="342" t="s">
        <v>205</v>
      </c>
      <c r="G228" s="342" t="s">
        <v>211</v>
      </c>
      <c r="H228" s="343" t="s">
        <v>252</v>
      </c>
      <c r="I228" s="281" t="s">
        <v>3</v>
      </c>
      <c r="J228" s="283" t="s">
        <v>729</v>
      </c>
      <c r="K228" s="491">
        <v>43540</v>
      </c>
      <c r="L228" s="287">
        <v>22036200.8080808</v>
      </c>
      <c r="M228" s="285">
        <v>22036200.8080808</v>
      </c>
      <c r="N228" s="286">
        <v>400000</v>
      </c>
      <c r="O228" s="286">
        <v>1081810</v>
      </c>
      <c r="P228" s="286">
        <v>200000</v>
      </c>
      <c r="Q228" s="346">
        <f t="shared" si="33"/>
        <v>20354390.8080808</v>
      </c>
      <c r="R228" s="346">
        <f t="shared" si="30"/>
        <v>216214.05149862758</v>
      </c>
      <c r="S228" s="299">
        <v>100000</v>
      </c>
      <c r="T228" s="449">
        <v>43539</v>
      </c>
      <c r="U228" s="299"/>
      <c r="V228" s="299"/>
      <c r="W228" s="299">
        <v>100000</v>
      </c>
      <c r="X228" s="299"/>
      <c r="Y228" s="299"/>
      <c r="Z228" s="353"/>
      <c r="AA228" s="299"/>
      <c r="AB228" s="299"/>
      <c r="AC228" s="299"/>
      <c r="AD228" s="299"/>
      <c r="AE228" s="356"/>
      <c r="AF228" s="353"/>
      <c r="AG228" s="290"/>
      <c r="AH228" s="393" t="s">
        <v>742</v>
      </c>
      <c r="AI228" s="366" t="s">
        <v>738</v>
      </c>
      <c r="AJ228" s="280" t="s">
        <v>785</v>
      </c>
      <c r="AK228" s="280" t="s">
        <v>95</v>
      </c>
      <c r="AL228" s="281" t="s">
        <v>99</v>
      </c>
      <c r="AM228" s="280"/>
      <c r="AN228" s="280"/>
      <c r="AO228" s="280"/>
      <c r="AP228" s="280"/>
      <c r="AQ228" s="280"/>
      <c r="AR228" s="280"/>
      <c r="AS228" s="280"/>
      <c r="AT228" s="280"/>
      <c r="AU228" s="280"/>
      <c r="AV228" s="280"/>
      <c r="AW228" s="280"/>
      <c r="AX228" s="280"/>
      <c r="AY228" s="350"/>
      <c r="BH228" s="275">
        <f t="shared" si="31"/>
        <v>1</v>
      </c>
      <c r="BI228" s="275">
        <f t="shared" si="32"/>
        <v>0</v>
      </c>
    </row>
    <row r="229" spans="1:61" s="275" customFormat="1" ht="21.75" customHeight="1">
      <c r="A229" s="281" t="s">
        <v>22</v>
      </c>
      <c r="B229" s="505" t="s">
        <v>503</v>
      </c>
      <c r="C229" s="290">
        <v>24</v>
      </c>
      <c r="D229" s="342" t="s">
        <v>587</v>
      </c>
      <c r="E229" s="342">
        <v>94.26</v>
      </c>
      <c r="F229" s="342" t="s">
        <v>205</v>
      </c>
      <c r="G229" s="342" t="s">
        <v>211</v>
      </c>
      <c r="H229" s="343" t="s">
        <v>253</v>
      </c>
      <c r="I229" s="281" t="s">
        <v>0</v>
      </c>
      <c r="J229" s="283"/>
      <c r="K229" s="313"/>
      <c r="L229" s="287">
        <f>VLOOKUP(B229,'[3]Price list B'!$C$4:$M$313,11,0)</f>
        <v>22062918.383838385</v>
      </c>
      <c r="M229" s="345">
        <v>24419210.222222224</v>
      </c>
      <c r="N229" s="286"/>
      <c r="O229" s="286"/>
      <c r="P229" s="286"/>
      <c r="Q229" s="346">
        <f t="shared" si="33"/>
        <v>24419210.222222224</v>
      </c>
      <c r="R229" s="346">
        <f t="shared" si="30"/>
        <v>259062.27691727373</v>
      </c>
      <c r="S229" s="299">
        <v>100000</v>
      </c>
      <c r="T229" s="355"/>
      <c r="U229" s="299"/>
      <c r="V229" s="299"/>
      <c r="W229" s="299"/>
      <c r="X229" s="299"/>
      <c r="Y229" s="299"/>
      <c r="Z229" s="353"/>
      <c r="AA229" s="299"/>
      <c r="AB229" s="299"/>
      <c r="AC229" s="299"/>
      <c r="AD229" s="299"/>
      <c r="AE229" s="304"/>
      <c r="AF229" s="353"/>
      <c r="AG229" s="290"/>
      <c r="AH229" s="290"/>
      <c r="AI229" s="280"/>
      <c r="AJ229" s="280"/>
      <c r="AK229" s="280"/>
      <c r="AL229" s="281"/>
      <c r="AM229" s="281"/>
      <c r="AN229" s="280"/>
      <c r="AO229" s="280"/>
      <c r="AP229" s="280"/>
      <c r="AQ229" s="280"/>
      <c r="AR229" s="280"/>
      <c r="AS229" s="280"/>
      <c r="AT229" s="280"/>
      <c r="AU229" s="280"/>
      <c r="AV229" s="280"/>
      <c r="AW229" s="280"/>
      <c r="AX229" s="280"/>
      <c r="AY229" s="350"/>
      <c r="BH229" s="275">
        <f t="shared" si="31"/>
        <v>0</v>
      </c>
      <c r="BI229" s="275" t="str">
        <f t="shared" si="32"/>
        <v>B2405</v>
      </c>
    </row>
    <row r="230" spans="1:61" s="275" customFormat="1" ht="21.75" customHeight="1">
      <c r="A230" s="280" t="s">
        <v>22</v>
      </c>
      <c r="B230" s="290" t="s">
        <v>504</v>
      </c>
      <c r="C230" s="290">
        <v>24</v>
      </c>
      <c r="D230" s="342" t="s">
        <v>589</v>
      </c>
      <c r="E230" s="342">
        <v>84.63</v>
      </c>
      <c r="F230" s="342" t="s">
        <v>205</v>
      </c>
      <c r="G230" s="342" t="s">
        <v>224</v>
      </c>
      <c r="H230" s="343" t="s">
        <v>250</v>
      </c>
      <c r="I230" s="281" t="s">
        <v>3</v>
      </c>
      <c r="J230" s="283" t="s">
        <v>911</v>
      </c>
      <c r="K230" s="491">
        <v>43552</v>
      </c>
      <c r="L230" s="287">
        <v>22487383</v>
      </c>
      <c r="M230" s="287">
        <v>22487383</v>
      </c>
      <c r="N230" s="286">
        <v>300000</v>
      </c>
      <c r="O230" s="286">
        <v>1109369</v>
      </c>
      <c r="P230" s="286">
        <v>400000</v>
      </c>
      <c r="Q230" s="346">
        <f t="shared" si="33"/>
        <v>20678014</v>
      </c>
      <c r="R230" s="346">
        <f t="shared" si="30"/>
        <v>244334.32588916461</v>
      </c>
      <c r="S230" s="299">
        <v>100000</v>
      </c>
      <c r="T230" s="449">
        <v>43549</v>
      </c>
      <c r="U230" s="299"/>
      <c r="V230" s="299"/>
      <c r="W230" s="299">
        <v>100000</v>
      </c>
      <c r="X230" s="299"/>
      <c r="Y230" s="299">
        <v>300000</v>
      </c>
      <c r="Z230" s="383">
        <v>43588</v>
      </c>
      <c r="AA230" s="299"/>
      <c r="AB230" s="299"/>
      <c r="AC230" s="299">
        <v>300000</v>
      </c>
      <c r="AD230" s="299"/>
      <c r="AE230" s="294">
        <v>43590</v>
      </c>
      <c r="AF230" s="383">
        <v>43588</v>
      </c>
      <c r="AG230" s="468">
        <v>43635</v>
      </c>
      <c r="AH230" s="290" t="s">
        <v>792</v>
      </c>
      <c r="AI230" s="280"/>
      <c r="AJ230" s="280" t="s">
        <v>787</v>
      </c>
      <c r="AK230" s="280" t="s">
        <v>95</v>
      </c>
      <c r="AL230" s="280" t="s">
        <v>775</v>
      </c>
      <c r="AM230" s="280" t="s">
        <v>870</v>
      </c>
      <c r="AN230" s="280"/>
      <c r="AO230" s="280"/>
      <c r="AP230" s="280"/>
      <c r="AQ230" s="280"/>
      <c r="AR230" s="280"/>
      <c r="AS230" s="280"/>
      <c r="AT230" s="280"/>
      <c r="AU230" s="280"/>
      <c r="AV230" s="280"/>
      <c r="AW230" s="280"/>
      <c r="AX230" s="280"/>
      <c r="AY230" s="350"/>
      <c r="BH230" s="275">
        <f t="shared" si="31"/>
        <v>1</v>
      </c>
      <c r="BI230" s="275">
        <f t="shared" si="32"/>
        <v>0</v>
      </c>
    </row>
    <row r="231" spans="1:61" s="275" customFormat="1" ht="21.75" customHeight="1">
      <c r="A231" s="281" t="s">
        <v>22</v>
      </c>
      <c r="B231" s="290" t="s">
        <v>505</v>
      </c>
      <c r="C231" s="290">
        <v>24</v>
      </c>
      <c r="D231" s="342" t="s">
        <v>590</v>
      </c>
      <c r="E231" s="342">
        <v>84.63</v>
      </c>
      <c r="F231" s="342" t="s">
        <v>205</v>
      </c>
      <c r="G231" s="342" t="s">
        <v>224</v>
      </c>
      <c r="H231" s="343" t="s">
        <v>251</v>
      </c>
      <c r="I231" s="281" t="s">
        <v>764</v>
      </c>
      <c r="J231" s="297" t="s">
        <v>1018</v>
      </c>
      <c r="K231" s="491"/>
      <c r="L231" s="287">
        <v>22430161</v>
      </c>
      <c r="M231" s="360">
        <v>23400728.883145284</v>
      </c>
      <c r="N231" s="286"/>
      <c r="O231" s="286"/>
      <c r="P231" s="286"/>
      <c r="Q231" s="346">
        <f t="shared" si="33"/>
        <v>23400728.883145284</v>
      </c>
      <c r="R231" s="346">
        <f t="shared" si="30"/>
        <v>276506.30843844125</v>
      </c>
      <c r="U231" s="299"/>
      <c r="V231" s="299"/>
      <c r="W231" s="299"/>
      <c r="X231" s="299"/>
      <c r="Y231" s="299"/>
      <c r="Z231" s="383"/>
      <c r="AA231" s="299"/>
      <c r="AB231" s="299"/>
      <c r="AC231" s="299"/>
      <c r="AD231" s="299"/>
      <c r="AE231" s="383"/>
      <c r="AF231" s="383"/>
      <c r="AG231" s="476"/>
      <c r="AH231" s="290"/>
      <c r="AI231" s="280"/>
      <c r="AJ231" s="280"/>
      <c r="AK231" s="280"/>
      <c r="AL231" s="280"/>
      <c r="AM231" s="280"/>
      <c r="AN231" s="280"/>
      <c r="AO231" s="280"/>
      <c r="AP231" s="280"/>
      <c r="AQ231" s="280"/>
      <c r="AR231" s="280"/>
      <c r="AS231" s="280"/>
      <c r="AT231" s="280"/>
      <c r="AU231" s="280"/>
      <c r="AV231" s="280"/>
      <c r="AW231" s="280"/>
      <c r="AX231" s="280"/>
      <c r="AY231" s="350"/>
      <c r="BH231" s="275">
        <f t="shared" si="31"/>
        <v>0</v>
      </c>
      <c r="BI231" s="275" t="str">
        <f t="shared" si="32"/>
        <v>B2408</v>
      </c>
    </row>
    <row r="232" spans="1:61" s="275" customFormat="1" ht="21.75" customHeight="1">
      <c r="A232" s="280" t="s">
        <v>22</v>
      </c>
      <c r="B232" s="505" t="s">
        <v>506</v>
      </c>
      <c r="C232" s="290">
        <v>24</v>
      </c>
      <c r="D232" s="342" t="s">
        <v>591</v>
      </c>
      <c r="E232" s="342">
        <v>46.04</v>
      </c>
      <c r="F232" s="342" t="s">
        <v>206</v>
      </c>
      <c r="G232" s="342" t="s">
        <v>207</v>
      </c>
      <c r="H232" s="343" t="s">
        <v>247</v>
      </c>
      <c r="I232" s="281" t="s">
        <v>872</v>
      </c>
      <c r="J232" s="283"/>
      <c r="K232" s="313"/>
      <c r="L232" s="287">
        <f>VLOOKUP(B232,'[3]Price list B'!$C$4:$M$313,11,0)</f>
        <v>11321086.86868687</v>
      </c>
      <c r="M232" s="345">
        <v>12603195.555555556</v>
      </c>
      <c r="N232" s="286"/>
      <c r="O232" s="286"/>
      <c r="P232" s="286"/>
      <c r="Q232" s="346">
        <f t="shared" si="33"/>
        <v>12603195.555555556</v>
      </c>
      <c r="R232" s="346">
        <f t="shared" si="30"/>
        <v>273744.4734047688</v>
      </c>
      <c r="S232" s="299"/>
      <c r="T232" s="355"/>
      <c r="U232" s="299"/>
      <c r="V232" s="299"/>
      <c r="W232" s="299"/>
      <c r="X232" s="299"/>
      <c r="Y232" s="299"/>
      <c r="Z232" s="299"/>
      <c r="AA232" s="299"/>
      <c r="AB232" s="299"/>
      <c r="AC232" s="299"/>
      <c r="AD232" s="299"/>
      <c r="AE232" s="356"/>
      <c r="AF232" s="280"/>
      <c r="AG232" s="290"/>
      <c r="AH232" s="290"/>
      <c r="AI232" s="280"/>
      <c r="AJ232" s="280"/>
      <c r="AK232" s="280"/>
      <c r="AL232" s="281"/>
      <c r="AM232" s="281"/>
      <c r="AN232" s="280"/>
      <c r="AO232" s="280"/>
      <c r="AP232" s="280"/>
      <c r="AQ232" s="280"/>
      <c r="AR232" s="280"/>
      <c r="AS232" s="280"/>
      <c r="AT232" s="280"/>
      <c r="AU232" s="280"/>
      <c r="AV232" s="280"/>
      <c r="AW232" s="280"/>
      <c r="AX232" s="280"/>
      <c r="AY232" s="350"/>
      <c r="BH232" s="275">
        <f t="shared" si="31"/>
        <v>0</v>
      </c>
      <c r="BI232" s="275" t="str">
        <f t="shared" si="32"/>
        <v>B2409</v>
      </c>
    </row>
    <row r="233" spans="1:61" s="275" customFormat="1" ht="21.75" customHeight="1">
      <c r="A233" s="281" t="s">
        <v>22</v>
      </c>
      <c r="B233" s="505" t="s">
        <v>507</v>
      </c>
      <c r="C233" s="290">
        <v>24</v>
      </c>
      <c r="D233" s="342" t="s">
        <v>592</v>
      </c>
      <c r="E233" s="342">
        <v>93.9</v>
      </c>
      <c r="F233" s="342" t="s">
        <v>205</v>
      </c>
      <c r="G233" s="342" t="s">
        <v>211</v>
      </c>
      <c r="H233" s="343" t="s">
        <v>254</v>
      </c>
      <c r="I233" s="281" t="s">
        <v>0</v>
      </c>
      <c r="J233" s="283"/>
      <c r="K233" s="313"/>
      <c r="L233" s="287">
        <f>VLOOKUP(B233,'[3]Price list B'!$C$4:$M$313,11,0)</f>
        <v>21930745.454545453</v>
      </c>
      <c r="M233" s="345">
        <v>24273820</v>
      </c>
      <c r="N233" s="286"/>
      <c r="O233" s="286"/>
      <c r="P233" s="286"/>
      <c r="Q233" s="346">
        <f t="shared" si="33"/>
        <v>24273820</v>
      </c>
      <c r="R233" s="346">
        <f t="shared" si="30"/>
        <v>258507.13525026623</v>
      </c>
      <c r="S233" s="299"/>
      <c r="T233" s="355"/>
      <c r="U233" s="299"/>
      <c r="V233" s="299"/>
      <c r="W233" s="299"/>
      <c r="X233" s="299"/>
      <c r="Y233" s="299"/>
      <c r="Z233" s="299"/>
      <c r="AA233" s="299"/>
      <c r="AB233" s="299"/>
      <c r="AC233" s="299"/>
      <c r="AD233" s="299"/>
      <c r="AE233" s="356"/>
      <c r="AF233" s="280"/>
      <c r="AG233" s="290"/>
      <c r="AH233" s="290"/>
      <c r="AI233" s="280"/>
      <c r="AJ233" s="280"/>
      <c r="AK233" s="280"/>
      <c r="AL233" s="281"/>
      <c r="AM233" s="281"/>
      <c r="AN233" s="280"/>
      <c r="AO233" s="280"/>
      <c r="AP233" s="280"/>
      <c r="AQ233" s="280"/>
      <c r="AR233" s="280"/>
      <c r="AS233" s="280"/>
      <c r="AT233" s="280"/>
      <c r="AU233" s="280"/>
      <c r="AV233" s="280"/>
      <c r="AW233" s="280"/>
      <c r="AX233" s="280"/>
      <c r="AY233" s="350"/>
      <c r="BH233" s="275">
        <f t="shared" si="31"/>
        <v>0</v>
      </c>
      <c r="BI233" s="275" t="str">
        <f t="shared" si="32"/>
        <v>B2410</v>
      </c>
    </row>
    <row r="234" spans="1:61" s="275" customFormat="1" ht="21.75" customHeight="1">
      <c r="A234" s="280" t="s">
        <v>22</v>
      </c>
      <c r="B234" s="505" t="s">
        <v>508</v>
      </c>
      <c r="C234" s="290">
        <v>24</v>
      </c>
      <c r="D234" s="342" t="s">
        <v>594</v>
      </c>
      <c r="E234" s="342">
        <v>30.26</v>
      </c>
      <c r="F234" s="342" t="s">
        <v>206</v>
      </c>
      <c r="G234" s="342" t="s">
        <v>208</v>
      </c>
      <c r="H234" s="343" t="s">
        <v>238</v>
      </c>
      <c r="I234" s="281" t="s">
        <v>872</v>
      </c>
      <c r="J234" s="283"/>
      <c r="K234" s="313"/>
      <c r="L234" s="287">
        <f>VLOOKUP(B234,'[3]Price list B'!$C$4:$M$313,11,0)</f>
        <v>7545044.444444444</v>
      </c>
      <c r="M234" s="345">
        <v>8449548.8888888881</v>
      </c>
      <c r="N234" s="286"/>
      <c r="O234" s="286"/>
      <c r="P234" s="286"/>
      <c r="Q234" s="346">
        <f t="shared" si="33"/>
        <v>8449548.8888888881</v>
      </c>
      <c r="R234" s="346">
        <f t="shared" si="30"/>
        <v>279231.62223690969</v>
      </c>
      <c r="S234" s="299"/>
      <c r="T234" s="355"/>
      <c r="U234" s="299"/>
      <c r="V234" s="299"/>
      <c r="W234" s="299"/>
      <c r="X234" s="299"/>
      <c r="Y234" s="299"/>
      <c r="Z234" s="299"/>
      <c r="AA234" s="299"/>
      <c r="AB234" s="299"/>
      <c r="AC234" s="299"/>
      <c r="AD234" s="299"/>
      <c r="AE234" s="356"/>
      <c r="AF234" s="280"/>
      <c r="AG234" s="290"/>
      <c r="AH234" s="290"/>
      <c r="AI234" s="280"/>
      <c r="AJ234" s="280"/>
      <c r="AK234" s="280"/>
      <c r="AL234" s="281"/>
      <c r="AM234" s="281"/>
      <c r="AN234" s="280"/>
      <c r="AO234" s="280"/>
      <c r="AP234" s="280"/>
      <c r="AQ234" s="280"/>
      <c r="AR234" s="280"/>
      <c r="AS234" s="280"/>
      <c r="AT234" s="280"/>
      <c r="AU234" s="280"/>
      <c r="AV234" s="280"/>
      <c r="AW234" s="280"/>
      <c r="AX234" s="280"/>
      <c r="AY234" s="350"/>
      <c r="BH234" s="275">
        <f t="shared" si="31"/>
        <v>0</v>
      </c>
      <c r="BI234" s="275" t="str">
        <f t="shared" si="32"/>
        <v>B2412</v>
      </c>
    </row>
    <row r="235" spans="1:61" s="275" customFormat="1" ht="21.75" customHeight="1">
      <c r="A235" s="281" t="s">
        <v>22</v>
      </c>
      <c r="B235" s="505" t="s">
        <v>509</v>
      </c>
      <c r="C235" s="290">
        <v>25</v>
      </c>
      <c r="D235" s="342" t="s">
        <v>199</v>
      </c>
      <c r="E235" s="342">
        <v>57.830000000000005</v>
      </c>
      <c r="F235" s="342" t="s">
        <v>206</v>
      </c>
      <c r="G235" s="342" t="s">
        <v>210</v>
      </c>
      <c r="H235" s="343" t="s">
        <v>239</v>
      </c>
      <c r="I235" s="281" t="s">
        <v>872</v>
      </c>
      <c r="J235" s="283"/>
      <c r="K235" s="313"/>
      <c r="L235" s="287">
        <f>VLOOKUP(B235,'[3]Price list B'!$C$4:$M$313,11,0)</f>
        <v>13400018.585858587</v>
      </c>
      <c r="M235" s="345">
        <v>14890020.444444446</v>
      </c>
      <c r="N235" s="286"/>
      <c r="O235" s="286"/>
      <c r="P235" s="286"/>
      <c r="Q235" s="346">
        <f t="shared" si="33"/>
        <v>14890020.444444446</v>
      </c>
      <c r="R235" s="346">
        <f t="shared" si="30"/>
        <v>257479.17074951486</v>
      </c>
      <c r="S235" s="299"/>
      <c r="T235" s="355"/>
      <c r="U235" s="299"/>
      <c r="V235" s="299"/>
      <c r="W235" s="299"/>
      <c r="X235" s="299"/>
      <c r="Y235" s="299"/>
      <c r="Z235" s="299"/>
      <c r="AA235" s="299"/>
      <c r="AB235" s="299"/>
      <c r="AC235" s="299"/>
      <c r="AD235" s="299"/>
      <c r="AE235" s="356"/>
      <c r="AF235" s="280"/>
      <c r="AG235" s="290"/>
      <c r="AH235" s="290"/>
      <c r="AI235" s="280"/>
      <c r="AJ235" s="280"/>
      <c r="AK235" s="280"/>
      <c r="AL235" s="281"/>
      <c r="AM235" s="281"/>
      <c r="AN235" s="280"/>
      <c r="AO235" s="280"/>
      <c r="AP235" s="280"/>
      <c r="AQ235" s="280"/>
      <c r="AR235" s="280"/>
      <c r="AS235" s="280"/>
      <c r="AT235" s="280"/>
      <c r="AU235" s="280"/>
      <c r="AV235" s="280"/>
      <c r="AW235" s="280"/>
      <c r="AX235" s="280"/>
      <c r="AY235" s="350"/>
      <c r="BH235" s="275">
        <f t="shared" si="31"/>
        <v>0</v>
      </c>
      <c r="BI235" s="275" t="str">
        <f t="shared" si="32"/>
        <v>B2501</v>
      </c>
    </row>
    <row r="236" spans="1:61" s="275" customFormat="1" ht="21.75" customHeight="1">
      <c r="A236" s="280" t="s">
        <v>22</v>
      </c>
      <c r="B236" s="505" t="s">
        <v>510</v>
      </c>
      <c r="C236" s="290">
        <v>25</v>
      </c>
      <c r="D236" s="342" t="s">
        <v>200</v>
      </c>
      <c r="E236" s="342">
        <v>55.46</v>
      </c>
      <c r="F236" s="342" t="s">
        <v>206</v>
      </c>
      <c r="G236" s="342" t="s">
        <v>210</v>
      </c>
      <c r="H236" s="343" t="s">
        <v>240</v>
      </c>
      <c r="I236" s="281" t="s">
        <v>872</v>
      </c>
      <c r="J236" s="283"/>
      <c r="K236" s="313"/>
      <c r="L236" s="287">
        <f>VLOOKUP(B236,'[3]Price list B'!$C$4:$M$313,11,0)</f>
        <v>12919435.15151515</v>
      </c>
      <c r="M236" s="345">
        <v>14361378.666666666</v>
      </c>
      <c r="N236" s="286"/>
      <c r="O236" s="286"/>
      <c r="P236" s="286"/>
      <c r="Q236" s="346">
        <f t="shared" si="33"/>
        <v>14361378.666666666</v>
      </c>
      <c r="R236" s="346">
        <f t="shared" si="30"/>
        <v>258950.21036182233</v>
      </c>
      <c r="S236" s="299"/>
      <c r="T236" s="355"/>
      <c r="U236" s="299"/>
      <c r="V236" s="299"/>
      <c r="W236" s="299"/>
      <c r="X236" s="299"/>
      <c r="Y236" s="299"/>
      <c r="Z236" s="299"/>
      <c r="AA236" s="299"/>
      <c r="AB236" s="299"/>
      <c r="AC236" s="299"/>
      <c r="AD236" s="299"/>
      <c r="AE236" s="356"/>
      <c r="AF236" s="280"/>
      <c r="AG236" s="290"/>
      <c r="AH236" s="290"/>
      <c r="AI236" s="280"/>
      <c r="AJ236" s="280"/>
      <c r="AK236" s="280"/>
      <c r="AL236" s="281"/>
      <c r="AM236" s="281"/>
      <c r="AN236" s="280"/>
      <c r="AO236" s="280"/>
      <c r="AP236" s="280"/>
      <c r="AQ236" s="280"/>
      <c r="AR236" s="280"/>
      <c r="AS236" s="280"/>
      <c r="AT236" s="280"/>
      <c r="AU236" s="280"/>
      <c r="AV236" s="280"/>
      <c r="AW236" s="280"/>
      <c r="AX236" s="280"/>
      <c r="AY236" s="350"/>
      <c r="BH236" s="275">
        <f t="shared" si="31"/>
        <v>0</v>
      </c>
      <c r="BI236" s="275" t="str">
        <f t="shared" si="32"/>
        <v>B2502</v>
      </c>
    </row>
    <row r="237" spans="1:61" s="275" customFormat="1" ht="21.75" customHeight="1">
      <c r="A237" s="281" t="s">
        <v>22</v>
      </c>
      <c r="B237" s="505" t="s">
        <v>511</v>
      </c>
      <c r="C237" s="290">
        <v>25</v>
      </c>
      <c r="D237" s="342" t="s">
        <v>201</v>
      </c>
      <c r="E237" s="342">
        <v>94.14</v>
      </c>
      <c r="F237" s="342" t="s">
        <v>205</v>
      </c>
      <c r="G237" s="342" t="s">
        <v>211</v>
      </c>
      <c r="H237" s="343" t="s">
        <v>252</v>
      </c>
      <c r="I237" s="281" t="s">
        <v>0</v>
      </c>
      <c r="J237" s="283"/>
      <c r="K237" s="313"/>
      <c r="L237" s="287">
        <f>VLOOKUP(B237,'[3]Price list B'!$C$4:$M$313,11,0)</f>
        <v>22232088.080808081</v>
      </c>
      <c r="M237" s="345">
        <v>24605296.888888888</v>
      </c>
      <c r="N237" s="286"/>
      <c r="O237" s="286"/>
      <c r="P237" s="286"/>
      <c r="Q237" s="346">
        <f t="shared" si="33"/>
        <v>24605296.888888888</v>
      </c>
      <c r="R237" s="346">
        <f t="shared" si="30"/>
        <v>261369.20425843305</v>
      </c>
      <c r="S237" s="299"/>
      <c r="T237" s="355"/>
      <c r="U237" s="299"/>
      <c r="V237" s="299"/>
      <c r="W237" s="299"/>
      <c r="X237" s="299"/>
      <c r="Y237" s="299"/>
      <c r="Z237" s="299"/>
      <c r="AA237" s="299"/>
      <c r="AB237" s="299"/>
      <c r="AC237" s="299"/>
      <c r="AD237" s="299"/>
      <c r="AE237" s="356"/>
      <c r="AF237" s="280"/>
      <c r="AG237" s="290"/>
      <c r="AH237" s="290"/>
      <c r="AI237" s="280"/>
      <c r="AJ237" s="280"/>
      <c r="AK237" s="280"/>
      <c r="AL237" s="281"/>
      <c r="AM237" s="281"/>
      <c r="AN237" s="280"/>
      <c r="AO237" s="280"/>
      <c r="AP237" s="280"/>
      <c r="AQ237" s="280"/>
      <c r="AR237" s="280"/>
      <c r="AS237" s="280"/>
      <c r="AT237" s="280"/>
      <c r="AU237" s="280"/>
      <c r="AV237" s="280"/>
      <c r="AW237" s="280"/>
      <c r="AX237" s="280"/>
      <c r="AY237" s="350"/>
      <c r="BH237" s="275">
        <f t="shared" si="31"/>
        <v>0</v>
      </c>
      <c r="BI237" s="275" t="str">
        <f t="shared" si="32"/>
        <v>B2503</v>
      </c>
    </row>
    <row r="238" spans="1:61" s="275" customFormat="1" ht="21.75" customHeight="1">
      <c r="A238" s="280" t="s">
        <v>22</v>
      </c>
      <c r="B238" s="505" t="s">
        <v>512</v>
      </c>
      <c r="C238" s="290">
        <v>25</v>
      </c>
      <c r="D238" s="342" t="s">
        <v>587</v>
      </c>
      <c r="E238" s="342">
        <v>94.26</v>
      </c>
      <c r="F238" s="342" t="s">
        <v>205</v>
      </c>
      <c r="G238" s="342" t="s">
        <v>211</v>
      </c>
      <c r="H238" s="343" t="s">
        <v>253</v>
      </c>
      <c r="I238" s="281" t="s">
        <v>0</v>
      </c>
      <c r="J238" s="283"/>
      <c r="K238" s="313"/>
      <c r="L238" s="287">
        <f>VLOOKUP(B238,'[3]Price list B'!$C$4:$M$313,11,0)</f>
        <v>22259055.353535354</v>
      </c>
      <c r="M238" s="345">
        <v>24634960.888888888</v>
      </c>
      <c r="N238" s="286"/>
      <c r="O238" s="286"/>
      <c r="P238" s="286"/>
      <c r="Q238" s="346">
        <f t="shared" si="33"/>
        <v>24634960.888888888</v>
      </c>
      <c r="R238" s="346">
        <f t="shared" si="30"/>
        <v>261351.16580616261</v>
      </c>
      <c r="S238" s="299"/>
      <c r="T238" s="355"/>
      <c r="U238" s="299"/>
      <c r="V238" s="299"/>
      <c r="W238" s="299"/>
      <c r="X238" s="299"/>
      <c r="Y238" s="299"/>
      <c r="Z238" s="299"/>
      <c r="AA238" s="299"/>
      <c r="AB238" s="299"/>
      <c r="AC238" s="299"/>
      <c r="AD238" s="299"/>
      <c r="AE238" s="356"/>
      <c r="AF238" s="280"/>
      <c r="AG238" s="290"/>
      <c r="AH238" s="290"/>
      <c r="AI238" s="280"/>
      <c r="AJ238" s="280"/>
      <c r="AK238" s="280"/>
      <c r="AL238" s="281"/>
      <c r="AM238" s="281"/>
      <c r="AN238" s="280"/>
      <c r="AO238" s="280"/>
      <c r="AP238" s="280"/>
      <c r="AQ238" s="280"/>
      <c r="AR238" s="280"/>
      <c r="AS238" s="280"/>
      <c r="AT238" s="280"/>
      <c r="AU238" s="280"/>
      <c r="AV238" s="280"/>
      <c r="AW238" s="280"/>
      <c r="AX238" s="280"/>
      <c r="AY238" s="350"/>
      <c r="BH238" s="275">
        <f t="shared" si="31"/>
        <v>0</v>
      </c>
      <c r="BI238" s="275" t="str">
        <f t="shared" si="32"/>
        <v>B2505</v>
      </c>
    </row>
    <row r="239" spans="1:61" s="275" customFormat="1" ht="21.75" customHeight="1">
      <c r="A239" s="281" t="s">
        <v>22</v>
      </c>
      <c r="B239" s="505" t="s">
        <v>513</v>
      </c>
      <c r="C239" s="290">
        <v>25</v>
      </c>
      <c r="D239" s="342" t="s">
        <v>591</v>
      </c>
      <c r="E239" s="342">
        <v>46.04</v>
      </c>
      <c r="F239" s="342" t="s">
        <v>206</v>
      </c>
      <c r="G239" s="342" t="s">
        <v>207</v>
      </c>
      <c r="H239" s="343" t="s">
        <v>247</v>
      </c>
      <c r="I239" s="281" t="s">
        <v>872</v>
      </c>
      <c r="J239" s="283"/>
      <c r="K239" s="313"/>
      <c r="L239" s="287">
        <f>VLOOKUP(B239,'[3]Price list B'!$C$4:$M$313,11,0)</f>
        <v>10650484.04040404</v>
      </c>
      <c r="M239" s="345">
        <v>11865532.444444444</v>
      </c>
      <c r="N239" s="286"/>
      <c r="O239" s="286"/>
      <c r="P239" s="286"/>
      <c r="Q239" s="346">
        <f t="shared" ref="Q239:Q244" si="34">M239-N239-O239-P239</f>
        <v>11865532.444444444</v>
      </c>
      <c r="R239" s="346">
        <f t="shared" si="30"/>
        <v>257722.25118254658</v>
      </c>
      <c r="S239" s="299"/>
      <c r="T239" s="355"/>
      <c r="U239" s="299"/>
      <c r="V239" s="299"/>
      <c r="W239" s="299"/>
      <c r="X239" s="299"/>
      <c r="Y239" s="299"/>
      <c r="Z239" s="299"/>
      <c r="AA239" s="299"/>
      <c r="AB239" s="299"/>
      <c r="AC239" s="299"/>
      <c r="AD239" s="299"/>
      <c r="AE239" s="356"/>
      <c r="AF239" s="280"/>
      <c r="AG239" s="290"/>
      <c r="AH239" s="290"/>
      <c r="AI239" s="280"/>
      <c r="AJ239" s="280"/>
      <c r="AK239" s="280"/>
      <c r="AL239" s="281"/>
      <c r="AM239" s="281"/>
      <c r="AN239" s="280"/>
      <c r="AO239" s="280"/>
      <c r="AP239" s="280"/>
      <c r="AQ239" s="280"/>
      <c r="AR239" s="280"/>
      <c r="AS239" s="280"/>
      <c r="AT239" s="280"/>
      <c r="AU239" s="280"/>
      <c r="AV239" s="280"/>
      <c r="AW239" s="280"/>
      <c r="AX239" s="280"/>
      <c r="AY239" s="350"/>
      <c r="BH239" s="275">
        <f t="shared" si="31"/>
        <v>0</v>
      </c>
      <c r="BI239" s="275" t="str">
        <f t="shared" si="32"/>
        <v>B2509</v>
      </c>
    </row>
    <row r="240" spans="1:61" s="275" customFormat="1" ht="21.75" customHeight="1">
      <c r="A240" s="280" t="s">
        <v>22</v>
      </c>
      <c r="B240" s="505" t="s">
        <v>514</v>
      </c>
      <c r="C240" s="290">
        <v>25</v>
      </c>
      <c r="D240" s="342" t="s">
        <v>592</v>
      </c>
      <c r="E240" s="342">
        <v>93.9</v>
      </c>
      <c r="F240" s="342" t="s">
        <v>205</v>
      </c>
      <c r="G240" s="342" t="s">
        <v>211</v>
      </c>
      <c r="H240" s="343" t="s">
        <v>254</v>
      </c>
      <c r="I240" s="281" t="s">
        <v>0</v>
      </c>
      <c r="J240" s="283"/>
      <c r="K240" s="313"/>
      <c r="L240" s="287">
        <f>VLOOKUP(B240,'[3]Price list B'!$C$4:$M$313,11,0)</f>
        <v>22126133.333333332</v>
      </c>
      <c r="M240" s="345">
        <v>24488746.666666664</v>
      </c>
      <c r="N240" s="286"/>
      <c r="O240" s="286"/>
      <c r="P240" s="286"/>
      <c r="Q240" s="346">
        <f t="shared" si="34"/>
        <v>24488746.666666664</v>
      </c>
      <c r="R240" s="346">
        <f t="shared" si="30"/>
        <v>260796.02413915508</v>
      </c>
      <c r="S240" s="299"/>
      <c r="T240" s="355"/>
      <c r="U240" s="299"/>
      <c r="V240" s="299"/>
      <c r="W240" s="299"/>
      <c r="X240" s="299"/>
      <c r="Y240" s="299"/>
      <c r="Z240" s="299"/>
      <c r="AA240" s="299"/>
      <c r="AB240" s="299"/>
      <c r="AC240" s="299"/>
      <c r="AD240" s="299"/>
      <c r="AE240" s="356"/>
      <c r="AF240" s="280"/>
      <c r="AG240" s="290"/>
      <c r="AH240" s="290"/>
      <c r="AI240" s="280"/>
      <c r="AJ240" s="280"/>
      <c r="AK240" s="280"/>
      <c r="AL240" s="281"/>
      <c r="AM240" s="281"/>
      <c r="AN240" s="280"/>
      <c r="AO240" s="280"/>
      <c r="AP240" s="280"/>
      <c r="AQ240" s="280"/>
      <c r="AR240" s="280"/>
      <c r="AS240" s="280"/>
      <c r="AT240" s="280"/>
      <c r="AU240" s="280"/>
      <c r="AV240" s="280"/>
      <c r="AW240" s="280"/>
      <c r="AX240" s="280"/>
      <c r="AY240" s="350"/>
      <c r="BH240" s="275">
        <f t="shared" si="31"/>
        <v>0</v>
      </c>
      <c r="BI240" s="275" t="str">
        <f t="shared" si="32"/>
        <v>B2510</v>
      </c>
    </row>
    <row r="241" spans="1:61" s="315" customFormat="1" ht="21.75" customHeight="1">
      <c r="A241" s="342" t="s">
        <v>22</v>
      </c>
      <c r="B241" s="290" t="s">
        <v>515</v>
      </c>
      <c r="C241" s="290">
        <v>25</v>
      </c>
      <c r="D241" s="342" t="s">
        <v>594</v>
      </c>
      <c r="E241" s="342">
        <v>30.26</v>
      </c>
      <c r="F241" s="342" t="s">
        <v>205</v>
      </c>
      <c r="G241" s="342" t="s">
        <v>208</v>
      </c>
      <c r="H241" s="343" t="s">
        <v>238</v>
      </c>
      <c r="I241" s="342" t="s">
        <v>3</v>
      </c>
      <c r="J241" s="459" t="s">
        <v>849</v>
      </c>
      <c r="K241" s="313">
        <v>43585</v>
      </c>
      <c r="L241" s="285">
        <f>VLOOKUP(B241,'[3]Price list B'!$C$4:$M$313,11,0)</f>
        <v>7104287.6767676771</v>
      </c>
      <c r="M241" s="379">
        <v>7814716</v>
      </c>
      <c r="N241" s="286">
        <v>200000</v>
      </c>
      <c r="O241" s="418">
        <v>380735.8</v>
      </c>
      <c r="P241" s="286"/>
      <c r="Q241" s="346">
        <f t="shared" si="34"/>
        <v>7233980.2000000002</v>
      </c>
      <c r="R241" s="346">
        <f t="shared" si="30"/>
        <v>239060.81295439522</v>
      </c>
      <c r="S241" s="367">
        <v>50000</v>
      </c>
      <c r="T241" s="313">
        <v>43585</v>
      </c>
      <c r="U241" s="367"/>
      <c r="V241" s="367"/>
      <c r="W241" s="367">
        <v>50000</v>
      </c>
      <c r="X241" s="367"/>
      <c r="Y241" s="367">
        <v>200000</v>
      </c>
      <c r="Z241" s="313">
        <v>43606</v>
      </c>
      <c r="AA241" s="367"/>
      <c r="AB241" s="367"/>
      <c r="AC241" s="367">
        <v>200000</v>
      </c>
      <c r="AD241" s="367"/>
      <c r="AE241" s="478">
        <v>43606</v>
      </c>
      <c r="AF241" s="290"/>
      <c r="AG241" s="468">
        <v>43635</v>
      </c>
      <c r="AH241" s="290" t="s">
        <v>895</v>
      </c>
      <c r="AI241" s="290"/>
      <c r="AJ241" s="290" t="s">
        <v>110</v>
      </c>
      <c r="AK241" s="290" t="s">
        <v>95</v>
      </c>
      <c r="AL241" s="342" t="s">
        <v>619</v>
      </c>
      <c r="AM241" s="342"/>
      <c r="AN241" s="290"/>
      <c r="AO241" s="290"/>
      <c r="AP241" s="290"/>
      <c r="AQ241" s="290"/>
      <c r="AR241" s="290"/>
      <c r="AS241" s="290"/>
      <c r="AT241" s="290"/>
      <c r="AU241" s="290"/>
      <c r="AV241" s="290"/>
      <c r="AW241" s="290"/>
      <c r="AX241" s="290"/>
      <c r="AY241" s="350"/>
      <c r="BH241" s="275">
        <f t="shared" si="31"/>
        <v>1</v>
      </c>
      <c r="BI241" s="275">
        <f t="shared" si="32"/>
        <v>0</v>
      </c>
    </row>
    <row r="242" spans="1:61" s="275" customFormat="1" ht="21.75" customHeight="1">
      <c r="A242" s="280" t="s">
        <v>22</v>
      </c>
      <c r="B242" s="505" t="s">
        <v>516</v>
      </c>
      <c r="C242" s="290">
        <v>27</v>
      </c>
      <c r="D242" s="342" t="s">
        <v>199</v>
      </c>
      <c r="E242" s="342">
        <v>58.290000000000006</v>
      </c>
      <c r="F242" s="342" t="s">
        <v>205</v>
      </c>
      <c r="G242" s="342" t="s">
        <v>210</v>
      </c>
      <c r="H242" s="343" t="s">
        <v>255</v>
      </c>
      <c r="I242" s="281" t="s">
        <v>0</v>
      </c>
      <c r="J242" s="283"/>
      <c r="K242" s="313"/>
      <c r="L242" s="287">
        <f>VLOOKUP(B242,'[3]Price list B'!$C$4:$M$313,11,0)</f>
        <v>14595005.858585861</v>
      </c>
      <c r="M242" s="345">
        <v>16204506.444444448</v>
      </c>
      <c r="N242" s="286"/>
      <c r="O242" s="286"/>
      <c r="P242" s="286"/>
      <c r="Q242" s="346">
        <f t="shared" si="34"/>
        <v>16204506.444444448</v>
      </c>
      <c r="R242" s="346">
        <f t="shared" si="30"/>
        <v>277998.05188616307</v>
      </c>
      <c r="S242" s="299"/>
      <c r="T242" s="355"/>
      <c r="U242" s="299"/>
      <c r="V242" s="299"/>
      <c r="W242" s="299"/>
      <c r="X242" s="299"/>
      <c r="Y242" s="299"/>
      <c r="Z242" s="299"/>
      <c r="AA242" s="299"/>
      <c r="AB242" s="299"/>
      <c r="AC242" s="299"/>
      <c r="AD242" s="299"/>
      <c r="AE242" s="356"/>
      <c r="AF242" s="280"/>
      <c r="AG242" s="290"/>
      <c r="AH242" s="290"/>
      <c r="AI242" s="280"/>
      <c r="AJ242" s="280"/>
      <c r="AK242" s="280"/>
      <c r="AL242" s="281"/>
      <c r="AM242" s="281"/>
      <c r="AN242" s="280"/>
      <c r="AO242" s="280"/>
      <c r="AP242" s="280"/>
      <c r="AQ242" s="280"/>
      <c r="AR242" s="280"/>
      <c r="AS242" s="280"/>
      <c r="AT242" s="280"/>
      <c r="AU242" s="280"/>
      <c r="AV242" s="280"/>
      <c r="AW242" s="280"/>
      <c r="AX242" s="280"/>
      <c r="AY242" s="350"/>
      <c r="BH242" s="275">
        <f t="shared" si="31"/>
        <v>0</v>
      </c>
      <c r="BI242" s="275" t="str">
        <f t="shared" si="32"/>
        <v>B2701</v>
      </c>
    </row>
    <row r="243" spans="1:61" s="275" customFormat="1" ht="21.75" customHeight="1">
      <c r="A243" s="281" t="s">
        <v>22</v>
      </c>
      <c r="B243" s="290" t="s">
        <v>517</v>
      </c>
      <c r="C243" s="290">
        <v>27</v>
      </c>
      <c r="D243" s="342" t="s">
        <v>200</v>
      </c>
      <c r="E243" s="342">
        <v>56.260000000000005</v>
      </c>
      <c r="F243" s="342" t="s">
        <v>205</v>
      </c>
      <c r="G243" s="342" t="s">
        <v>210</v>
      </c>
      <c r="H243" s="343" t="s">
        <v>256</v>
      </c>
      <c r="I243" s="281" t="s">
        <v>764</v>
      </c>
      <c r="J243" s="283" t="s">
        <v>910</v>
      </c>
      <c r="K243" s="313"/>
      <c r="L243" s="287">
        <f>VLOOKUP(B243,'[3]Price list B'!$C$4:$M$313,11,0)</f>
        <v>14152813.333333336</v>
      </c>
      <c r="M243" s="345">
        <v>15568094.66666667</v>
      </c>
      <c r="N243" s="286"/>
      <c r="O243" s="286"/>
      <c r="P243" s="286"/>
      <c r="Q243" s="346">
        <f t="shared" si="34"/>
        <v>15568094.66666667</v>
      </c>
      <c r="R243" s="346">
        <f t="shared" si="30"/>
        <v>276716.93328593438</v>
      </c>
      <c r="S243" s="299"/>
      <c r="T243" s="355"/>
      <c r="U243" s="299"/>
      <c r="V243" s="299"/>
      <c r="W243" s="299"/>
      <c r="X243" s="299"/>
      <c r="Y243" s="299"/>
      <c r="Z243" s="299"/>
      <c r="AA243" s="299"/>
      <c r="AB243" s="299"/>
      <c r="AC243" s="299"/>
      <c r="AD243" s="299"/>
      <c r="AE243" s="356"/>
      <c r="AF243" s="280"/>
      <c r="AG243" s="290"/>
      <c r="AH243" s="290"/>
      <c r="AI243" s="280"/>
      <c r="AJ243" s="280"/>
      <c r="AK243" s="280"/>
      <c r="AL243" s="281"/>
      <c r="AM243" s="281"/>
      <c r="AN243" s="280"/>
      <c r="AO243" s="280"/>
      <c r="AP243" s="280"/>
      <c r="AQ243" s="280"/>
      <c r="AR243" s="280"/>
      <c r="AS243" s="280"/>
      <c r="AT243" s="280"/>
      <c r="AU243" s="280"/>
      <c r="AV243" s="280"/>
      <c r="AW243" s="280"/>
      <c r="AX243" s="280"/>
      <c r="AY243" s="350"/>
      <c r="BH243" s="275">
        <f t="shared" si="31"/>
        <v>0</v>
      </c>
      <c r="BI243" s="275" t="str">
        <f t="shared" si="32"/>
        <v>B2702</v>
      </c>
    </row>
    <row r="244" spans="1:61" s="275" customFormat="1" ht="21.75" customHeight="1">
      <c r="A244" s="280" t="s">
        <v>22</v>
      </c>
      <c r="B244" s="290" t="s">
        <v>518</v>
      </c>
      <c r="C244" s="290">
        <v>27</v>
      </c>
      <c r="D244" s="342" t="s">
        <v>201</v>
      </c>
      <c r="E244" s="342">
        <v>94.820000000000007</v>
      </c>
      <c r="F244" s="342" t="s">
        <v>205</v>
      </c>
      <c r="G244" s="342" t="s">
        <v>211</v>
      </c>
      <c r="H244" s="343" t="s">
        <v>257</v>
      </c>
      <c r="I244" s="281" t="s">
        <v>764</v>
      </c>
      <c r="J244" s="283" t="s">
        <v>910</v>
      </c>
      <c r="K244" s="313"/>
      <c r="L244" s="287">
        <f>VLOOKUP(B244,'[3]Price list B'!$C$4:$M$313,11,0)</f>
        <v>24160622.626262624</v>
      </c>
      <c r="M244" s="345">
        <v>26576684.888888888</v>
      </c>
      <c r="N244" s="286"/>
      <c r="O244" s="286"/>
      <c r="P244" s="286"/>
      <c r="Q244" s="346">
        <f t="shared" si="34"/>
        <v>26576684.888888888</v>
      </c>
      <c r="R244" s="346">
        <f t="shared" si="30"/>
        <v>280285.64531627175</v>
      </c>
      <c r="S244" s="299"/>
      <c r="T244" s="355"/>
      <c r="U244" s="299"/>
      <c r="V244" s="299"/>
      <c r="W244" s="299"/>
      <c r="X244" s="299"/>
      <c r="Y244" s="299"/>
      <c r="Z244" s="299"/>
      <c r="AA244" s="299"/>
      <c r="AB244" s="299"/>
      <c r="AC244" s="299"/>
      <c r="AD244" s="299"/>
      <c r="AE244" s="356"/>
      <c r="AF244" s="280"/>
      <c r="AG244" s="290"/>
      <c r="AH244" s="290"/>
      <c r="AI244" s="280"/>
      <c r="AJ244" s="280"/>
      <c r="AK244" s="280"/>
      <c r="AL244" s="281"/>
      <c r="AM244" s="281"/>
      <c r="AN244" s="280"/>
      <c r="AO244" s="280"/>
      <c r="AP244" s="280"/>
      <c r="AQ244" s="280"/>
      <c r="AR244" s="280"/>
      <c r="AS244" s="280"/>
      <c r="AT244" s="280"/>
      <c r="AU244" s="280"/>
      <c r="AV244" s="280"/>
      <c r="AW244" s="280"/>
      <c r="AX244" s="280"/>
      <c r="AY244" s="350"/>
      <c r="BH244" s="275">
        <f t="shared" si="31"/>
        <v>0</v>
      </c>
      <c r="BI244" s="275" t="str">
        <f t="shared" si="32"/>
        <v>B2703</v>
      </c>
    </row>
    <row r="245" spans="1:61" s="275" customFormat="1" ht="21.75" customHeight="1">
      <c r="A245" s="281" t="s">
        <v>22</v>
      </c>
      <c r="B245" s="505" t="s">
        <v>519</v>
      </c>
      <c r="C245" s="290">
        <v>27</v>
      </c>
      <c r="D245" s="342" t="s">
        <v>587</v>
      </c>
      <c r="E245" s="342">
        <v>47.87</v>
      </c>
      <c r="F245" s="342" t="s">
        <v>206</v>
      </c>
      <c r="G245" s="342" t="s">
        <v>207</v>
      </c>
      <c r="H245" s="343" t="s">
        <v>258</v>
      </c>
      <c r="I245" s="281" t="s">
        <v>678</v>
      </c>
      <c r="J245" s="354" t="s">
        <v>1016</v>
      </c>
      <c r="K245" s="313">
        <v>43766</v>
      </c>
      <c r="L245" s="287">
        <f>M245</f>
        <v>12160229.696969697</v>
      </c>
      <c r="M245" s="352">
        <v>12160229.696969697</v>
      </c>
      <c r="N245" s="286"/>
      <c r="O245" s="286"/>
      <c r="P245" s="286">
        <f>M245-Q245</f>
        <v>3591499.6969696973</v>
      </c>
      <c r="Q245" s="346">
        <v>8568730</v>
      </c>
      <c r="R245" s="346">
        <f t="shared" si="30"/>
        <v>179000</v>
      </c>
      <c r="S245" s="299"/>
      <c r="T245" s="355"/>
      <c r="U245" s="299"/>
      <c r="V245" s="299"/>
      <c r="W245" s="299"/>
      <c r="X245" s="299"/>
      <c r="Y245" s="299"/>
      <c r="Z245" s="299"/>
      <c r="AA245" s="299"/>
      <c r="AB245" s="299"/>
      <c r="AC245" s="299"/>
      <c r="AD245" s="299"/>
      <c r="AE245" s="356"/>
      <c r="AF245" s="280"/>
      <c r="AG245" s="290"/>
      <c r="AH245" s="290"/>
      <c r="AI245" s="280"/>
      <c r="AJ245" s="280"/>
      <c r="AK245" s="280"/>
      <c r="AL245" s="281" t="s">
        <v>709</v>
      </c>
      <c r="AM245" s="281" t="s">
        <v>618</v>
      </c>
      <c r="AN245" s="280"/>
      <c r="AO245" s="280"/>
      <c r="AP245" s="280"/>
      <c r="AQ245" s="280"/>
      <c r="AR245" s="280"/>
      <c r="AS245" s="280"/>
      <c r="AT245" s="280"/>
      <c r="AU245" s="280"/>
      <c r="AV245" s="280"/>
      <c r="AW245" s="280"/>
      <c r="AX245" s="280"/>
      <c r="AY245" s="350"/>
      <c r="BH245" s="275">
        <f t="shared" si="31"/>
        <v>1</v>
      </c>
      <c r="BI245" s="275">
        <f t="shared" si="32"/>
        <v>0</v>
      </c>
    </row>
    <row r="246" spans="1:61" s="275" customFormat="1" ht="21.75" customHeight="1">
      <c r="A246" s="280" t="s">
        <v>22</v>
      </c>
      <c r="B246" s="505" t="s">
        <v>520</v>
      </c>
      <c r="C246" s="290">
        <v>27</v>
      </c>
      <c r="D246" s="342" t="s">
        <v>588</v>
      </c>
      <c r="E246" s="342">
        <v>134.11999999999998</v>
      </c>
      <c r="F246" s="342" t="s">
        <v>206</v>
      </c>
      <c r="G246" s="342" t="s">
        <v>225</v>
      </c>
      <c r="H246" s="343" t="s">
        <v>259</v>
      </c>
      <c r="I246" s="281" t="s">
        <v>764</v>
      </c>
      <c r="J246" s="297" t="s">
        <v>1018</v>
      </c>
      <c r="K246" s="313"/>
      <c r="L246" s="287">
        <f>VLOOKUP(B246,'[3]Price list B'!$C$4:$M$313,11,0)</f>
        <v>33053511.111111108</v>
      </c>
      <c r="M246" s="360">
        <v>37412497.893217884</v>
      </c>
      <c r="N246" s="286"/>
      <c r="O246" s="286"/>
      <c r="P246" s="286"/>
      <c r="Q246" s="346">
        <f t="shared" ref="Q246:Q252" si="35">M246-N246-O246-P246</f>
        <v>37412497.893217884</v>
      </c>
      <c r="R246" s="346">
        <f t="shared" si="30"/>
        <v>278947.9413451975</v>
      </c>
      <c r="S246" s="299"/>
      <c r="T246" s="355"/>
      <c r="U246" s="299"/>
      <c r="V246" s="299"/>
      <c r="W246" s="299"/>
      <c r="X246" s="299"/>
      <c r="Y246" s="299"/>
      <c r="Z246" s="299"/>
      <c r="AA246" s="299"/>
      <c r="AB246" s="299"/>
      <c r="AC246" s="299"/>
      <c r="AD246" s="299"/>
      <c r="AE246" s="356"/>
      <c r="AF246" s="280"/>
      <c r="AG246" s="290"/>
      <c r="AH246" s="290"/>
      <c r="AI246" s="280"/>
      <c r="AJ246" s="280"/>
      <c r="AK246" s="280"/>
      <c r="AL246" s="281"/>
      <c r="AM246" s="281"/>
      <c r="AN246" s="280"/>
      <c r="AO246" s="280"/>
      <c r="AP246" s="280"/>
      <c r="AQ246" s="280"/>
      <c r="AR246" s="280"/>
      <c r="AS246" s="280"/>
      <c r="AT246" s="280"/>
      <c r="AU246" s="280"/>
      <c r="AV246" s="280"/>
      <c r="AW246" s="280"/>
      <c r="AX246" s="280"/>
      <c r="AY246" s="350"/>
      <c r="BH246" s="275">
        <f t="shared" si="31"/>
        <v>0</v>
      </c>
      <c r="BI246" s="275" t="str">
        <f t="shared" si="32"/>
        <v>B2706</v>
      </c>
    </row>
    <row r="247" spans="1:61" s="275" customFormat="1" ht="21.75" customHeight="1">
      <c r="A247" s="281" t="s">
        <v>22</v>
      </c>
      <c r="B247" s="290" t="s">
        <v>521</v>
      </c>
      <c r="C247" s="290">
        <v>27</v>
      </c>
      <c r="D247" s="342" t="s">
        <v>591</v>
      </c>
      <c r="E247" s="342">
        <v>134.11999999999998</v>
      </c>
      <c r="F247" s="342" t="s">
        <v>205</v>
      </c>
      <c r="G247" s="342" t="s">
        <v>225</v>
      </c>
      <c r="H247" s="343" t="s">
        <v>260</v>
      </c>
      <c r="I247" s="281" t="s">
        <v>3</v>
      </c>
      <c r="J247" s="283" t="s">
        <v>819</v>
      </c>
      <c r="K247" s="313">
        <v>43537</v>
      </c>
      <c r="L247" s="287">
        <v>32597956</v>
      </c>
      <c r="M247" s="287">
        <v>32597956</v>
      </c>
      <c r="N247" s="286">
        <v>400000</v>
      </c>
      <c r="O247" s="286">
        <f>(L247-N247)*5%</f>
        <v>1609897.8</v>
      </c>
      <c r="P247" s="286">
        <v>300000</v>
      </c>
      <c r="Q247" s="346">
        <f t="shared" si="35"/>
        <v>30288058.199999999</v>
      </c>
      <c r="R247" s="346">
        <f t="shared" si="30"/>
        <v>225828.05099910533</v>
      </c>
      <c r="S247" s="299">
        <v>100000</v>
      </c>
      <c r="T247" s="449">
        <v>43537</v>
      </c>
      <c r="U247" s="299"/>
      <c r="V247" s="299"/>
      <c r="W247" s="299">
        <v>100000</v>
      </c>
      <c r="X247" s="299"/>
      <c r="Y247" s="299">
        <v>500000</v>
      </c>
      <c r="Z247" s="308">
        <v>43580</v>
      </c>
      <c r="AA247" s="299"/>
      <c r="AB247" s="299"/>
      <c r="AC247" s="299">
        <v>500000</v>
      </c>
      <c r="AD247" s="299"/>
      <c r="AE247" s="306">
        <v>43580</v>
      </c>
      <c r="AF247" s="280"/>
      <c r="AG247" s="300">
        <v>43586</v>
      </c>
      <c r="AH247" s="290" t="s">
        <v>716</v>
      </c>
      <c r="AI247" s="280"/>
      <c r="AJ247" s="280" t="s">
        <v>785</v>
      </c>
      <c r="AK247" s="280" t="s">
        <v>95</v>
      </c>
      <c r="AL247" s="281" t="s">
        <v>622</v>
      </c>
      <c r="AM247" s="280" t="s">
        <v>120</v>
      </c>
      <c r="AN247" s="280"/>
      <c r="AO247" s="280"/>
      <c r="AP247" s="280"/>
      <c r="AQ247" s="280"/>
      <c r="AR247" s="280"/>
      <c r="AS247" s="280"/>
      <c r="AT247" s="280"/>
      <c r="AU247" s="280"/>
      <c r="AV247" s="280"/>
      <c r="AW247" s="280"/>
      <c r="AX247" s="280"/>
      <c r="AY247" s="350"/>
      <c r="BH247" s="275">
        <f t="shared" si="31"/>
        <v>1</v>
      </c>
      <c r="BI247" s="275">
        <f t="shared" si="32"/>
        <v>0</v>
      </c>
    </row>
    <row r="248" spans="1:61" s="275" customFormat="1" ht="21.75" customHeight="1">
      <c r="A248" s="280" t="s">
        <v>22</v>
      </c>
      <c r="B248" s="505" t="s">
        <v>522</v>
      </c>
      <c r="C248" s="290">
        <v>27</v>
      </c>
      <c r="D248" s="342" t="s">
        <v>592</v>
      </c>
      <c r="E248" s="342">
        <v>47.96</v>
      </c>
      <c r="F248" s="342" t="s">
        <v>206</v>
      </c>
      <c r="G248" s="342" t="s">
        <v>207</v>
      </c>
      <c r="H248" s="343" t="s">
        <v>261</v>
      </c>
      <c r="I248" s="281" t="s">
        <v>872</v>
      </c>
      <c r="J248" s="283"/>
      <c r="K248" s="313"/>
      <c r="L248" s="287">
        <f>VLOOKUP(B248,'[3]Price list B'!$C$4:$M$313,11,0)</f>
        <v>11980120.404040404</v>
      </c>
      <c r="M248" s="345">
        <v>13328132.444444444</v>
      </c>
      <c r="N248" s="286"/>
      <c r="O248" s="286"/>
      <c r="P248" s="286"/>
      <c r="Q248" s="346">
        <f t="shared" si="35"/>
        <v>13328132.444444444</v>
      </c>
      <c r="R248" s="346">
        <f t="shared" si="30"/>
        <v>277901.01010101009</v>
      </c>
      <c r="S248" s="299"/>
      <c r="T248" s="355"/>
      <c r="U248" s="299"/>
      <c r="V248" s="299"/>
      <c r="W248" s="299"/>
      <c r="X248" s="299"/>
      <c r="Y248" s="299"/>
      <c r="Z248" s="299"/>
      <c r="AA248" s="299"/>
      <c r="AB248" s="299"/>
      <c r="AC248" s="299"/>
      <c r="AD248" s="299"/>
      <c r="AE248" s="356"/>
      <c r="AF248" s="280"/>
      <c r="AG248" s="290"/>
      <c r="AH248" s="290"/>
      <c r="AI248" s="280"/>
      <c r="AJ248" s="280"/>
      <c r="AK248" s="280"/>
      <c r="AL248" s="281"/>
      <c r="AM248" s="281"/>
      <c r="AN248" s="280"/>
      <c r="AO248" s="280"/>
      <c r="AP248" s="280"/>
      <c r="AQ248" s="280"/>
      <c r="AR248" s="280"/>
      <c r="AS248" s="280"/>
      <c r="AT248" s="280"/>
      <c r="AU248" s="280"/>
      <c r="AV248" s="280"/>
      <c r="AW248" s="280"/>
      <c r="AX248" s="280"/>
      <c r="AY248" s="350"/>
      <c r="BH248" s="275">
        <f t="shared" si="31"/>
        <v>0</v>
      </c>
      <c r="BI248" s="275" t="str">
        <f t="shared" si="32"/>
        <v>B2710</v>
      </c>
    </row>
    <row r="249" spans="1:61" s="275" customFormat="1" ht="21.75" customHeight="1">
      <c r="A249" s="281" t="s">
        <v>22</v>
      </c>
      <c r="B249" s="505" t="s">
        <v>523</v>
      </c>
      <c r="C249" s="290">
        <v>27</v>
      </c>
      <c r="D249" s="342" t="s">
        <v>593</v>
      </c>
      <c r="E249" s="342">
        <v>77.47</v>
      </c>
      <c r="F249" s="342" t="s">
        <v>205</v>
      </c>
      <c r="G249" s="342" t="s">
        <v>211</v>
      </c>
      <c r="H249" s="343" t="s">
        <v>262</v>
      </c>
      <c r="I249" s="281" t="s">
        <v>0</v>
      </c>
      <c r="J249" s="283"/>
      <c r="K249" s="313"/>
      <c r="L249" s="287">
        <f>VLOOKUP(B249,'[3]Price list B'!$C$4:$M$313,11,0)</f>
        <v>18595064.444444444</v>
      </c>
      <c r="M249" s="345">
        <v>20604570.888888888</v>
      </c>
      <c r="N249" s="286"/>
      <c r="O249" s="286"/>
      <c r="P249" s="286"/>
      <c r="Q249" s="346">
        <f t="shared" si="35"/>
        <v>20604570.888888888</v>
      </c>
      <c r="R249" s="346">
        <f t="shared" si="30"/>
        <v>265968.38632875809</v>
      </c>
      <c r="S249" s="299"/>
      <c r="T249" s="355"/>
      <c r="U249" s="299"/>
      <c r="V249" s="299"/>
      <c r="W249" s="299"/>
      <c r="X249" s="299"/>
      <c r="Y249" s="299"/>
      <c r="Z249" s="299"/>
      <c r="AA249" s="299"/>
      <c r="AB249" s="299"/>
      <c r="AC249" s="299"/>
      <c r="AD249" s="299"/>
      <c r="AE249" s="356"/>
      <c r="AF249" s="280"/>
      <c r="AG249" s="290"/>
      <c r="AH249" s="290"/>
      <c r="AI249" s="280"/>
      <c r="AJ249" s="280"/>
      <c r="AK249" s="280"/>
      <c r="AL249" s="281"/>
      <c r="AM249" s="281"/>
      <c r="AN249" s="280"/>
      <c r="AO249" s="280"/>
      <c r="AP249" s="280"/>
      <c r="AQ249" s="280"/>
      <c r="AR249" s="280"/>
      <c r="AS249" s="280"/>
      <c r="AT249" s="280"/>
      <c r="AU249" s="280"/>
      <c r="AV249" s="280"/>
      <c r="AW249" s="280"/>
      <c r="AX249" s="280"/>
      <c r="AY249" s="350"/>
      <c r="BH249" s="275">
        <f t="shared" si="31"/>
        <v>0</v>
      </c>
      <c r="BI249" s="275" t="str">
        <f t="shared" si="32"/>
        <v>B2711</v>
      </c>
    </row>
    <row r="250" spans="1:61" s="275" customFormat="1" ht="21.75" customHeight="1">
      <c r="A250" s="280" t="s">
        <v>22</v>
      </c>
      <c r="B250" s="505" t="s">
        <v>524</v>
      </c>
      <c r="C250" s="290">
        <v>28</v>
      </c>
      <c r="D250" s="342" t="s">
        <v>199</v>
      </c>
      <c r="E250" s="342">
        <v>58.290000000000006</v>
      </c>
      <c r="F250" s="342" t="s">
        <v>205</v>
      </c>
      <c r="G250" s="342" t="s">
        <v>210</v>
      </c>
      <c r="H250" s="343" t="s">
        <v>255</v>
      </c>
      <c r="I250" s="281" t="s">
        <v>0</v>
      </c>
      <c r="J250" s="283"/>
      <c r="K250" s="313"/>
      <c r="L250" s="287">
        <f>M250</f>
        <v>16240189.600448901</v>
      </c>
      <c r="M250" s="345">
        <v>16240189.600448901</v>
      </c>
      <c r="N250" s="286"/>
      <c r="O250" s="286"/>
      <c r="P250" s="286"/>
      <c r="Q250" s="346">
        <f t="shared" si="35"/>
        <v>16240189.600448901</v>
      </c>
      <c r="R250" s="346">
        <f t="shared" si="30"/>
        <v>278610.2178838377</v>
      </c>
      <c r="S250" s="299"/>
      <c r="T250" s="355"/>
      <c r="U250" s="299"/>
      <c r="V250" s="299"/>
      <c r="W250" s="299"/>
      <c r="X250" s="299"/>
      <c r="Y250" s="299"/>
      <c r="Z250" s="299"/>
      <c r="AA250" s="299"/>
      <c r="AB250" s="299"/>
      <c r="AC250" s="299"/>
      <c r="AD250" s="299"/>
      <c r="AE250" s="356"/>
      <c r="AF250" s="280"/>
      <c r="AG250" s="290"/>
      <c r="AH250" s="290"/>
      <c r="AI250" s="280"/>
      <c r="AJ250" s="280"/>
      <c r="AK250" s="280"/>
      <c r="AL250" s="281"/>
      <c r="AM250" s="281"/>
      <c r="AN250" s="280"/>
      <c r="AO250" s="280"/>
      <c r="AP250" s="280"/>
      <c r="AQ250" s="280"/>
      <c r="AR250" s="280"/>
      <c r="AS250" s="280"/>
      <c r="AT250" s="280"/>
      <c r="AU250" s="280"/>
      <c r="AV250" s="280"/>
      <c r="AW250" s="280"/>
      <c r="AX250" s="280"/>
      <c r="AY250" s="350"/>
      <c r="BH250" s="275">
        <f t="shared" si="31"/>
        <v>0</v>
      </c>
      <c r="BI250" s="275" t="str">
        <f t="shared" si="32"/>
        <v>B2801</v>
      </c>
    </row>
    <row r="251" spans="1:61" s="275" customFormat="1" ht="21.75" customHeight="1">
      <c r="A251" s="281" t="s">
        <v>22</v>
      </c>
      <c r="B251" s="290" t="s">
        <v>525</v>
      </c>
      <c r="C251" s="290">
        <v>28</v>
      </c>
      <c r="D251" s="342" t="s">
        <v>200</v>
      </c>
      <c r="E251" s="342">
        <v>56.260000000000005</v>
      </c>
      <c r="F251" s="342" t="s">
        <v>205</v>
      </c>
      <c r="G251" s="342" t="s">
        <v>210</v>
      </c>
      <c r="H251" s="343" t="s">
        <v>256</v>
      </c>
      <c r="I251" s="281" t="s">
        <v>764</v>
      </c>
      <c r="J251" s="283" t="s">
        <v>961</v>
      </c>
      <c r="K251" s="313"/>
      <c r="L251" s="287">
        <f t="shared" ref="L251:L255" si="36">M251</f>
        <v>15605144.776655445</v>
      </c>
      <c r="M251" s="345">
        <v>15605144.776655445</v>
      </c>
      <c r="N251" s="286"/>
      <c r="O251" s="286"/>
      <c r="P251" s="286"/>
      <c r="Q251" s="346">
        <f t="shared" si="35"/>
        <v>15605144.776655445</v>
      </c>
      <c r="R251" s="346">
        <f t="shared" si="30"/>
        <v>277375.48483212659</v>
      </c>
      <c r="S251" s="299"/>
      <c r="T251" s="355"/>
      <c r="U251" s="299"/>
      <c r="V251" s="299"/>
      <c r="W251" s="299"/>
      <c r="X251" s="299"/>
      <c r="Y251" s="299"/>
      <c r="Z251" s="299"/>
      <c r="AA251" s="299"/>
      <c r="AB251" s="299"/>
      <c r="AC251" s="299"/>
      <c r="AD251" s="299"/>
      <c r="AE251" s="356"/>
      <c r="AF251" s="280"/>
      <c r="AG251" s="290"/>
      <c r="AH251" s="290"/>
      <c r="AI251" s="280"/>
      <c r="AJ251" s="280"/>
      <c r="AK251" s="280"/>
      <c r="AL251" s="281"/>
      <c r="AM251" s="281"/>
      <c r="AN251" s="280"/>
      <c r="AO251" s="280"/>
      <c r="AP251" s="280"/>
      <c r="AQ251" s="280"/>
      <c r="AR251" s="280"/>
      <c r="AS251" s="280"/>
      <c r="AT251" s="280"/>
      <c r="AU251" s="280"/>
      <c r="AV251" s="280"/>
      <c r="AW251" s="280"/>
      <c r="AX251" s="280"/>
      <c r="AY251" s="350"/>
      <c r="BH251" s="275">
        <f t="shared" si="31"/>
        <v>0</v>
      </c>
      <c r="BI251" s="275" t="str">
        <f t="shared" si="32"/>
        <v>B2802</v>
      </c>
    </row>
    <row r="252" spans="1:61" s="275" customFormat="1" ht="21.75" customHeight="1">
      <c r="A252" s="280" t="s">
        <v>22</v>
      </c>
      <c r="B252" s="290" t="s">
        <v>526</v>
      </c>
      <c r="C252" s="290">
        <v>28</v>
      </c>
      <c r="D252" s="342" t="s">
        <v>201</v>
      </c>
      <c r="E252" s="342">
        <v>94.820000000000007</v>
      </c>
      <c r="F252" s="342" t="s">
        <v>205</v>
      </c>
      <c r="G252" s="342" t="s">
        <v>211</v>
      </c>
      <c r="H252" s="343" t="s">
        <v>257</v>
      </c>
      <c r="I252" s="281" t="s">
        <v>764</v>
      </c>
      <c r="J252" s="283" t="s">
        <v>910</v>
      </c>
      <c r="K252" s="313"/>
      <c r="L252" s="287">
        <f t="shared" si="36"/>
        <v>26556826.68013468</v>
      </c>
      <c r="M252" s="345">
        <v>26556826.68013468</v>
      </c>
      <c r="N252" s="286"/>
      <c r="O252" s="286"/>
      <c r="P252" s="286"/>
      <c r="Q252" s="346">
        <f t="shared" si="35"/>
        <v>26556826.68013468</v>
      </c>
      <c r="R252" s="346">
        <f t="shared" si="30"/>
        <v>280076.2147240527</v>
      </c>
      <c r="S252" s="299"/>
      <c r="T252" s="355"/>
      <c r="U252" s="299"/>
      <c r="V252" s="299"/>
      <c r="W252" s="299"/>
      <c r="X252" s="299"/>
      <c r="Y252" s="299"/>
      <c r="Z252" s="299"/>
      <c r="AA252" s="299"/>
      <c r="AB252" s="299"/>
      <c r="AC252" s="299"/>
      <c r="AD252" s="299"/>
      <c r="AE252" s="356"/>
      <c r="AF252" s="280"/>
      <c r="AG252" s="290"/>
      <c r="AH252" s="290"/>
      <c r="AI252" s="280"/>
      <c r="AJ252" s="280"/>
      <c r="AK252" s="280"/>
      <c r="AL252" s="281"/>
      <c r="AM252" s="281"/>
      <c r="AN252" s="280"/>
      <c r="AO252" s="280"/>
      <c r="AP252" s="280"/>
      <c r="AQ252" s="280"/>
      <c r="AR252" s="280"/>
      <c r="AS252" s="280"/>
      <c r="AT252" s="280"/>
      <c r="AU252" s="280"/>
      <c r="AV252" s="280"/>
      <c r="AW252" s="280"/>
      <c r="AX252" s="280"/>
      <c r="AY252" s="350"/>
      <c r="BH252" s="275">
        <f t="shared" si="31"/>
        <v>0</v>
      </c>
      <c r="BI252" s="275" t="str">
        <f t="shared" si="32"/>
        <v>B2803</v>
      </c>
    </row>
    <row r="253" spans="1:61" s="275" customFormat="1" ht="21.75" customHeight="1">
      <c r="A253" s="281" t="s">
        <v>22</v>
      </c>
      <c r="B253" s="505" t="s">
        <v>527</v>
      </c>
      <c r="C253" s="290">
        <v>28</v>
      </c>
      <c r="D253" s="342" t="s">
        <v>587</v>
      </c>
      <c r="E253" s="342">
        <v>47.87</v>
      </c>
      <c r="F253" s="342" t="s">
        <v>206</v>
      </c>
      <c r="G253" s="342" t="s">
        <v>207</v>
      </c>
      <c r="H253" s="343" t="s">
        <v>258</v>
      </c>
      <c r="I253" s="281" t="s">
        <v>678</v>
      </c>
      <c r="J253" s="354" t="s">
        <v>1016</v>
      </c>
      <c r="K253" s="313">
        <v>43766</v>
      </c>
      <c r="L253" s="287">
        <f t="shared" si="36"/>
        <v>13407410.3277217</v>
      </c>
      <c r="M253" s="345">
        <v>13407410.3277217</v>
      </c>
      <c r="N253" s="286"/>
      <c r="O253" s="286"/>
      <c r="P253" s="286">
        <f>M253-Q253</f>
        <v>4838680.3277217001</v>
      </c>
      <c r="Q253" s="346">
        <v>8568730</v>
      </c>
      <c r="R253" s="346">
        <f t="shared" si="30"/>
        <v>179000</v>
      </c>
      <c r="S253" s="299"/>
      <c r="T253" s="355"/>
      <c r="U253" s="299"/>
      <c r="V253" s="299"/>
      <c r="W253" s="299"/>
      <c r="X253" s="299"/>
      <c r="Y253" s="299"/>
      <c r="Z253" s="299"/>
      <c r="AA253" s="299"/>
      <c r="AB253" s="299"/>
      <c r="AC253" s="299"/>
      <c r="AD253" s="299"/>
      <c r="AE253" s="356">
        <v>43812</v>
      </c>
      <c r="AF253" s="280"/>
      <c r="AG253" s="662">
        <v>43800</v>
      </c>
      <c r="AH253" s="290"/>
      <c r="AI253" s="280"/>
      <c r="AJ253" s="280"/>
      <c r="AK253" s="280"/>
      <c r="AL253" s="281" t="s">
        <v>709</v>
      </c>
      <c r="AM253" s="281" t="s">
        <v>618</v>
      </c>
      <c r="AN253" s="280"/>
      <c r="AO253" s="280"/>
      <c r="AP253" s="280"/>
      <c r="AQ253" s="280"/>
      <c r="AR253" s="280"/>
      <c r="AS253" s="280"/>
      <c r="AT253" s="280"/>
      <c r="AU253" s="280"/>
      <c r="AV253" s="280"/>
      <c r="AW253" s="280"/>
      <c r="AX253" s="280"/>
      <c r="AY253" s="350"/>
      <c r="BH253" s="275">
        <f t="shared" si="31"/>
        <v>1</v>
      </c>
      <c r="BI253" s="275">
        <f t="shared" si="32"/>
        <v>0</v>
      </c>
    </row>
    <row r="254" spans="1:61" s="275" customFormat="1" ht="21.75" customHeight="1">
      <c r="A254" s="280" t="s">
        <v>22</v>
      </c>
      <c r="B254" s="505" t="s">
        <v>528</v>
      </c>
      <c r="C254" s="290">
        <v>28</v>
      </c>
      <c r="D254" s="342" t="s">
        <v>592</v>
      </c>
      <c r="E254" s="342">
        <v>47.96</v>
      </c>
      <c r="F254" s="342" t="s">
        <v>206</v>
      </c>
      <c r="G254" s="342" t="s">
        <v>207</v>
      </c>
      <c r="H254" s="343" t="s">
        <v>261</v>
      </c>
      <c r="I254" s="281" t="s">
        <v>872</v>
      </c>
      <c r="J254" s="283"/>
      <c r="K254" s="313"/>
      <c r="L254" s="287">
        <f t="shared" si="36"/>
        <v>13375285.988776701</v>
      </c>
      <c r="M254" s="345">
        <v>13375285.988776701</v>
      </c>
      <c r="N254" s="286"/>
      <c r="O254" s="286"/>
      <c r="P254" s="286"/>
      <c r="Q254" s="346">
        <f>M254-N254-O254-P254</f>
        <v>13375285.988776701</v>
      </c>
      <c r="R254" s="346">
        <f t="shared" si="30"/>
        <v>278884.19492862176</v>
      </c>
      <c r="S254" s="299"/>
      <c r="T254" s="355"/>
      <c r="U254" s="299"/>
      <c r="V254" s="299"/>
      <c r="W254" s="299"/>
      <c r="X254" s="299"/>
      <c r="Y254" s="299"/>
      <c r="Z254" s="299"/>
      <c r="AA254" s="299"/>
      <c r="AB254" s="299"/>
      <c r="AC254" s="299"/>
      <c r="AD254" s="299"/>
      <c r="AE254" s="356"/>
      <c r="AF254" s="280"/>
      <c r="AG254" s="290"/>
      <c r="AH254" s="290"/>
      <c r="AI254" s="280"/>
      <c r="AJ254" s="280"/>
      <c r="AK254" s="280"/>
      <c r="AL254" s="281"/>
      <c r="AM254" s="281"/>
      <c r="AN254" s="280"/>
      <c r="AO254" s="280"/>
      <c r="AP254" s="280"/>
      <c r="AQ254" s="280"/>
      <c r="AR254" s="280"/>
      <c r="AS254" s="280"/>
      <c r="AT254" s="280"/>
      <c r="AU254" s="280"/>
      <c r="AV254" s="280"/>
      <c r="AW254" s="280"/>
      <c r="AX254" s="280"/>
      <c r="AY254" s="350"/>
      <c r="BH254" s="275">
        <f t="shared" si="31"/>
        <v>0</v>
      </c>
      <c r="BI254" s="275" t="str">
        <f t="shared" si="32"/>
        <v>B2810</v>
      </c>
    </row>
    <row r="255" spans="1:61" s="275" customFormat="1" ht="21.75" customHeight="1">
      <c r="A255" s="281" t="s">
        <v>22</v>
      </c>
      <c r="B255" s="505" t="s">
        <v>529</v>
      </c>
      <c r="C255" s="290">
        <v>28</v>
      </c>
      <c r="D255" s="342" t="s">
        <v>593</v>
      </c>
      <c r="E255" s="342">
        <v>77.47</v>
      </c>
      <c r="F255" s="342" t="s">
        <v>205</v>
      </c>
      <c r="G255" s="342" t="s">
        <v>211</v>
      </c>
      <c r="H255" s="343" t="s">
        <v>262</v>
      </c>
      <c r="I255" s="281" t="s">
        <v>0</v>
      </c>
      <c r="J255" s="283"/>
      <c r="K255" s="313"/>
      <c r="L255" s="287">
        <f t="shared" si="36"/>
        <v>22025511.5173962</v>
      </c>
      <c r="M255" s="345">
        <v>22025511.5173962</v>
      </c>
      <c r="N255" s="286"/>
      <c r="O255" s="286"/>
      <c r="P255" s="286"/>
      <c r="Q255" s="346">
        <f>M255-N255-O255-P255</f>
        <v>22025511.5173962</v>
      </c>
      <c r="R255" s="346">
        <f t="shared" si="30"/>
        <v>284310.20417447016</v>
      </c>
      <c r="S255" s="299"/>
      <c r="T255" s="355"/>
      <c r="U255" s="299"/>
      <c r="V255" s="299"/>
      <c r="W255" s="299"/>
      <c r="X255" s="299"/>
      <c r="Y255" s="299"/>
      <c r="Z255" s="299"/>
      <c r="AA255" s="299"/>
      <c r="AB255" s="299"/>
      <c r="AC255" s="299"/>
      <c r="AD255" s="299"/>
      <c r="AE255" s="356"/>
      <c r="AF255" s="280"/>
      <c r="AG255" s="290"/>
      <c r="AH255" s="290"/>
      <c r="AI255" s="280"/>
      <c r="AJ255" s="280"/>
      <c r="AK255" s="280"/>
      <c r="AL255" s="281"/>
      <c r="AM255" s="281"/>
      <c r="AN255" s="280"/>
      <c r="AO255" s="280"/>
      <c r="AP255" s="280"/>
      <c r="AQ255" s="280"/>
      <c r="AR255" s="280"/>
      <c r="AS255" s="280"/>
      <c r="AT255" s="280"/>
      <c r="AU255" s="280"/>
      <c r="AV255" s="280"/>
      <c r="AW255" s="280"/>
      <c r="AX255" s="280"/>
      <c r="AY255" s="350"/>
      <c r="BH255" s="275">
        <f t="shared" si="31"/>
        <v>0</v>
      </c>
      <c r="BI255" s="275" t="str">
        <f t="shared" si="32"/>
        <v>B2811</v>
      </c>
    </row>
    <row r="256" spans="1:61" s="275" customFormat="1" ht="21.75" customHeight="1">
      <c r="A256" s="280" t="s">
        <v>22</v>
      </c>
      <c r="B256" s="505" t="s">
        <v>530</v>
      </c>
      <c r="C256" s="290">
        <v>29</v>
      </c>
      <c r="D256" s="342" t="s">
        <v>199</v>
      </c>
      <c r="E256" s="342">
        <v>58.290000000000006</v>
      </c>
      <c r="F256" s="342" t="s">
        <v>205</v>
      </c>
      <c r="G256" s="342" t="s">
        <v>210</v>
      </c>
      <c r="H256" s="343" t="s">
        <v>255</v>
      </c>
      <c r="I256" s="281" t="s">
        <v>0</v>
      </c>
      <c r="J256" s="283"/>
      <c r="K256" s="313"/>
      <c r="L256" s="287">
        <v>16221031.351290679</v>
      </c>
      <c r="M256" s="285">
        <v>16371031.351290679</v>
      </c>
      <c r="N256" s="286"/>
      <c r="O256" s="286"/>
      <c r="P256" s="286"/>
      <c r="Q256" s="346">
        <f>M256-N256-O256-P256</f>
        <v>16371031.351290679</v>
      </c>
      <c r="R256" s="346">
        <f t="shared" si="30"/>
        <v>280854.88679517375</v>
      </c>
      <c r="S256" s="299"/>
      <c r="T256" s="355"/>
      <c r="U256" s="299"/>
      <c r="V256" s="299"/>
      <c r="W256" s="299"/>
      <c r="X256" s="299"/>
      <c r="Y256" s="299"/>
      <c r="Z256" s="299"/>
      <c r="AA256" s="299"/>
      <c r="AB256" s="299"/>
      <c r="AC256" s="299"/>
      <c r="AD256" s="299"/>
      <c r="AE256" s="356"/>
      <c r="AF256" s="280"/>
      <c r="AG256" s="290"/>
      <c r="AH256" s="290"/>
      <c r="AI256" s="280"/>
      <c r="AJ256" s="280"/>
      <c r="AK256" s="280"/>
      <c r="AL256" s="281"/>
      <c r="AM256" s="281"/>
      <c r="AN256" s="280"/>
      <c r="AO256" s="280"/>
      <c r="AP256" s="280"/>
      <c r="AQ256" s="280"/>
      <c r="AR256" s="280"/>
      <c r="AS256" s="280"/>
      <c r="AT256" s="280"/>
      <c r="AU256" s="280"/>
      <c r="AV256" s="280"/>
      <c r="AW256" s="280"/>
      <c r="AX256" s="280"/>
      <c r="AY256" s="350"/>
      <c r="BH256" s="275">
        <f t="shared" si="31"/>
        <v>0</v>
      </c>
      <c r="BI256" s="275" t="str">
        <f t="shared" si="32"/>
        <v>B2901</v>
      </c>
    </row>
    <row r="257" spans="1:61" s="275" customFormat="1" ht="21.75" customHeight="1">
      <c r="A257" s="281" t="s">
        <v>22</v>
      </c>
      <c r="B257" s="505" t="s">
        <v>531</v>
      </c>
      <c r="C257" s="290">
        <v>29</v>
      </c>
      <c r="D257" s="342" t="s">
        <v>200</v>
      </c>
      <c r="E257" s="342">
        <v>56.260000000000005</v>
      </c>
      <c r="F257" s="342" t="s">
        <v>205</v>
      </c>
      <c r="G257" s="342" t="s">
        <v>210</v>
      </c>
      <c r="H257" s="343" t="s">
        <v>256</v>
      </c>
      <c r="I257" s="281" t="s">
        <v>0</v>
      </c>
      <c r="J257" s="283"/>
      <c r="K257" s="313"/>
      <c r="L257" s="287">
        <v>15731429.849607177</v>
      </c>
      <c r="M257" s="285">
        <v>15881429.849607177</v>
      </c>
      <c r="N257" s="286"/>
      <c r="O257" s="286"/>
      <c r="P257" s="286"/>
      <c r="Q257" s="346">
        <f>M257-N257-O257-P257</f>
        <v>15881429.849607177</v>
      </c>
      <c r="R257" s="346">
        <f t="shared" si="30"/>
        <v>282286.34642031952</v>
      </c>
      <c r="S257" s="299"/>
      <c r="T257" s="355"/>
      <c r="U257" s="299"/>
      <c r="V257" s="299"/>
      <c r="W257" s="299"/>
      <c r="X257" s="299"/>
      <c r="Y257" s="299"/>
      <c r="Z257" s="299"/>
      <c r="AA257" s="299"/>
      <c r="AB257" s="299"/>
      <c r="AC257" s="299"/>
      <c r="AD257" s="299"/>
      <c r="AE257" s="356"/>
      <c r="AF257" s="280"/>
      <c r="AG257" s="290"/>
      <c r="AH257" s="290"/>
      <c r="AI257" s="280"/>
      <c r="AJ257" s="280"/>
      <c r="AK257" s="280"/>
      <c r="AL257" s="281"/>
      <c r="AM257" s="281"/>
      <c r="AN257" s="280"/>
      <c r="AO257" s="280"/>
      <c r="AP257" s="280"/>
      <c r="AQ257" s="280"/>
      <c r="AR257" s="280"/>
      <c r="AS257" s="280"/>
      <c r="AT257" s="280"/>
      <c r="AU257" s="280"/>
      <c r="AV257" s="280"/>
      <c r="AW257" s="280"/>
      <c r="AX257" s="280"/>
      <c r="AY257" s="350"/>
      <c r="BH257" s="275">
        <f t="shared" si="31"/>
        <v>0</v>
      </c>
      <c r="BI257" s="275" t="str">
        <f t="shared" si="32"/>
        <v>B2902</v>
      </c>
    </row>
    <row r="258" spans="1:61" s="275" customFormat="1" ht="21.75" customHeight="1">
      <c r="A258" s="280" t="s">
        <v>22</v>
      </c>
      <c r="B258" s="505" t="s">
        <v>532</v>
      </c>
      <c r="C258" s="290">
        <v>29</v>
      </c>
      <c r="D258" s="342" t="s">
        <v>201</v>
      </c>
      <c r="E258" s="342">
        <v>94.820000000000007</v>
      </c>
      <c r="F258" s="342" t="s">
        <v>205</v>
      </c>
      <c r="G258" s="342" t="s">
        <v>211</v>
      </c>
      <c r="H258" s="343" t="s">
        <v>257</v>
      </c>
      <c r="I258" s="281" t="s">
        <v>0</v>
      </c>
      <c r="J258" s="283"/>
      <c r="K258" s="313"/>
      <c r="L258" s="287">
        <v>26769666.186307505</v>
      </c>
      <c r="M258" s="287">
        <v>26919666.186307501</v>
      </c>
      <c r="N258" s="286"/>
      <c r="O258" s="286"/>
      <c r="P258" s="286"/>
      <c r="Q258" s="346">
        <f>M258-N258-O258-P258</f>
        <v>26919666.186307501</v>
      </c>
      <c r="R258" s="346">
        <f t="shared" si="30"/>
        <v>283902.82837278524</v>
      </c>
      <c r="S258" s="299"/>
      <c r="T258" s="355"/>
      <c r="U258" s="299"/>
      <c r="V258" s="299"/>
      <c r="W258" s="299"/>
      <c r="X258" s="299"/>
      <c r="Y258" s="299"/>
      <c r="Z258" s="299"/>
      <c r="AA258" s="299"/>
      <c r="AB258" s="299"/>
      <c r="AC258" s="299"/>
      <c r="AD258" s="299"/>
      <c r="AE258" s="356"/>
      <c r="AF258" s="280"/>
      <c r="AG258" s="290"/>
      <c r="AH258" s="290"/>
      <c r="AI258" s="280"/>
      <c r="AJ258" s="280"/>
      <c r="AK258" s="280"/>
      <c r="AL258" s="281"/>
      <c r="AM258" s="281"/>
      <c r="AN258" s="280"/>
      <c r="AO258" s="280"/>
      <c r="AP258" s="280"/>
      <c r="AQ258" s="280"/>
      <c r="AR258" s="280"/>
      <c r="AS258" s="280"/>
      <c r="AT258" s="280"/>
      <c r="AU258" s="280"/>
      <c r="AV258" s="280"/>
      <c r="AW258" s="280"/>
      <c r="AX258" s="280"/>
      <c r="AY258" s="350"/>
      <c r="BH258" s="275">
        <f t="shared" si="31"/>
        <v>0</v>
      </c>
      <c r="BI258" s="275" t="str">
        <f t="shared" si="32"/>
        <v>B2903</v>
      </c>
    </row>
    <row r="259" spans="1:61" s="275" customFormat="1" ht="21.75" customHeight="1">
      <c r="A259" s="281" t="s">
        <v>22</v>
      </c>
      <c r="B259" s="505" t="s">
        <v>533</v>
      </c>
      <c r="C259" s="290">
        <v>29</v>
      </c>
      <c r="D259" s="342" t="s">
        <v>587</v>
      </c>
      <c r="E259" s="342">
        <v>47.87</v>
      </c>
      <c r="F259" s="342" t="s">
        <v>206</v>
      </c>
      <c r="G259" s="342" t="s">
        <v>207</v>
      </c>
      <c r="H259" s="343" t="s">
        <v>258</v>
      </c>
      <c r="I259" s="281" t="s">
        <v>678</v>
      </c>
      <c r="J259" s="354" t="s">
        <v>1016</v>
      </c>
      <c r="K259" s="313">
        <v>43766</v>
      </c>
      <c r="L259" s="287">
        <v>13364862.628507286</v>
      </c>
      <c r="M259" s="285">
        <v>13514862.628507286</v>
      </c>
      <c r="N259" s="286"/>
      <c r="O259" s="286"/>
      <c r="P259" s="286">
        <f>M259-Q259</f>
        <v>4946132.6285072863</v>
      </c>
      <c r="Q259" s="346">
        <v>8568730</v>
      </c>
      <c r="R259" s="346">
        <f t="shared" si="30"/>
        <v>179000</v>
      </c>
      <c r="S259" s="299"/>
      <c r="T259" s="355"/>
      <c r="U259" s="299"/>
      <c r="V259" s="299"/>
      <c r="W259" s="299"/>
      <c r="X259" s="299"/>
      <c r="Y259" s="299"/>
      <c r="Z259" s="299"/>
      <c r="AA259" s="299"/>
      <c r="AB259" s="299"/>
      <c r="AC259" s="299"/>
      <c r="AD259" s="299"/>
      <c r="AE259" s="356">
        <v>43812</v>
      </c>
      <c r="AF259" s="280"/>
      <c r="AG259" s="662">
        <v>43800</v>
      </c>
      <c r="AH259" s="290"/>
      <c r="AI259" s="280"/>
      <c r="AJ259" s="280"/>
      <c r="AK259" s="280"/>
      <c r="AL259" s="281" t="s">
        <v>709</v>
      </c>
      <c r="AM259" s="281" t="s">
        <v>618</v>
      </c>
      <c r="AN259" s="280"/>
      <c r="AO259" s="280"/>
      <c r="AP259" s="280"/>
      <c r="AQ259" s="280"/>
      <c r="AR259" s="280"/>
      <c r="AS259" s="280"/>
      <c r="AT259" s="280"/>
      <c r="AU259" s="280"/>
      <c r="AV259" s="280"/>
      <c r="AW259" s="280"/>
      <c r="AX259" s="280"/>
      <c r="AY259" s="350"/>
      <c r="BH259" s="275">
        <f t="shared" si="31"/>
        <v>1</v>
      </c>
      <c r="BI259" s="275">
        <f t="shared" si="32"/>
        <v>0</v>
      </c>
    </row>
    <row r="260" spans="1:61" s="275" customFormat="1" ht="21.75" customHeight="1">
      <c r="A260" s="280" t="s">
        <v>22</v>
      </c>
      <c r="B260" s="505" t="s">
        <v>534</v>
      </c>
      <c r="C260" s="290">
        <v>29</v>
      </c>
      <c r="D260" s="342" t="s">
        <v>588</v>
      </c>
      <c r="E260" s="342">
        <v>89.75</v>
      </c>
      <c r="F260" s="342" t="s">
        <v>206</v>
      </c>
      <c r="G260" s="342" t="s">
        <v>224</v>
      </c>
      <c r="H260" s="343" t="s">
        <v>263</v>
      </c>
      <c r="I260" s="281" t="s">
        <v>764</v>
      </c>
      <c r="J260" s="297" t="s">
        <v>1018</v>
      </c>
      <c r="K260" s="313"/>
      <c r="L260" s="287">
        <v>22330035.353535354</v>
      </c>
      <c r="M260" s="360">
        <v>26927432.166973606</v>
      </c>
      <c r="N260" s="286"/>
      <c r="O260" s="286"/>
      <c r="P260" s="286"/>
      <c r="Q260" s="346">
        <f t="shared" ref="Q260:Q291" si="37">M260-N260-O260-P260</f>
        <v>26927432.166973606</v>
      </c>
      <c r="R260" s="346">
        <f t="shared" si="30"/>
        <v>300027.09935346636</v>
      </c>
      <c r="S260" s="299"/>
      <c r="T260" s="355"/>
      <c r="U260" s="299"/>
      <c r="V260" s="299"/>
      <c r="W260" s="299"/>
      <c r="X260" s="299"/>
      <c r="Y260" s="299"/>
      <c r="Z260" s="299"/>
      <c r="AA260" s="299"/>
      <c r="AB260" s="299"/>
      <c r="AC260" s="299"/>
      <c r="AD260" s="299"/>
      <c r="AE260" s="356"/>
      <c r="AF260" s="280"/>
      <c r="AG260" s="290"/>
      <c r="AH260" s="290"/>
      <c r="AI260" s="280"/>
      <c r="AJ260" s="280"/>
      <c r="AK260" s="280"/>
      <c r="AL260" s="281"/>
      <c r="AM260" s="281"/>
      <c r="AN260" s="280"/>
      <c r="AO260" s="280"/>
      <c r="AP260" s="280"/>
      <c r="AQ260" s="280"/>
      <c r="AR260" s="280"/>
      <c r="AS260" s="280"/>
      <c r="AT260" s="280"/>
      <c r="AU260" s="280"/>
      <c r="AV260" s="280"/>
      <c r="AW260" s="280"/>
      <c r="AX260" s="280"/>
      <c r="AY260" s="350"/>
      <c r="BH260" s="275">
        <f t="shared" si="31"/>
        <v>0</v>
      </c>
      <c r="BI260" s="275" t="str">
        <f t="shared" si="32"/>
        <v>B2906</v>
      </c>
    </row>
    <row r="261" spans="1:61" s="275" customFormat="1" ht="21.75" customHeight="1">
      <c r="A261" s="281" t="s">
        <v>22</v>
      </c>
      <c r="B261" s="290" t="s">
        <v>535</v>
      </c>
      <c r="C261" s="290">
        <v>29</v>
      </c>
      <c r="D261" s="342" t="s">
        <v>591</v>
      </c>
      <c r="E261" s="342">
        <v>89.75</v>
      </c>
      <c r="F261" s="342" t="s">
        <v>205</v>
      </c>
      <c r="G261" s="342" t="s">
        <v>224</v>
      </c>
      <c r="H261" s="343" t="s">
        <v>264</v>
      </c>
      <c r="I261" s="281" t="s">
        <v>764</v>
      </c>
      <c r="J261" s="297" t="s">
        <v>1018</v>
      </c>
      <c r="K261" s="313"/>
      <c r="L261" s="287">
        <v>23772035.353535399</v>
      </c>
      <c r="M261" s="360">
        <v>26871625.481332663</v>
      </c>
      <c r="N261" s="286"/>
      <c r="O261" s="286"/>
      <c r="P261" s="286"/>
      <c r="Q261" s="346">
        <f t="shared" si="37"/>
        <v>26871625.481332663</v>
      </c>
      <c r="R261" s="346">
        <f t="shared" ref="R261:R312" si="38">Q261/E261</f>
        <v>299405.29784214665</v>
      </c>
      <c r="S261" s="299"/>
      <c r="T261" s="355"/>
      <c r="U261" s="299"/>
      <c r="V261" s="299"/>
      <c r="W261" s="299"/>
      <c r="X261" s="299"/>
      <c r="Y261" s="299"/>
      <c r="Z261" s="299"/>
      <c r="AA261" s="299"/>
      <c r="AB261" s="299"/>
      <c r="AC261" s="299"/>
      <c r="AD261" s="299"/>
      <c r="AE261" s="356"/>
      <c r="AF261" s="280"/>
      <c r="AG261" s="290"/>
      <c r="AH261" s="290"/>
      <c r="AI261" s="280"/>
      <c r="AJ261" s="280" t="s">
        <v>754</v>
      </c>
      <c r="AK261" s="280"/>
      <c r="AL261" s="281"/>
      <c r="AM261" s="281"/>
      <c r="AN261" s="280"/>
      <c r="AO261" s="280"/>
      <c r="AP261" s="280"/>
      <c r="AQ261" s="280"/>
      <c r="AR261" s="280"/>
      <c r="AS261" s="280"/>
      <c r="AT261" s="280"/>
      <c r="AU261" s="280"/>
      <c r="AV261" s="280"/>
      <c r="AW261" s="280"/>
      <c r="AX261" s="280"/>
      <c r="AY261" s="350"/>
      <c r="BH261" s="275">
        <f t="shared" ref="BH261:BH312" si="39">IF(ISNUMBER(MATCH(B261,soldoutunits,0)),1,0)</f>
        <v>0</v>
      </c>
      <c r="BI261" s="275" t="str">
        <f t="shared" si="32"/>
        <v>B2909</v>
      </c>
    </row>
    <row r="262" spans="1:61" s="275" customFormat="1" ht="21.75" customHeight="1">
      <c r="A262" s="280" t="s">
        <v>22</v>
      </c>
      <c r="B262" s="290" t="s">
        <v>536</v>
      </c>
      <c r="C262" s="290">
        <v>29</v>
      </c>
      <c r="D262" s="342" t="s">
        <v>592</v>
      </c>
      <c r="E262" s="342">
        <v>47.96</v>
      </c>
      <c r="F262" s="342" t="s">
        <v>205</v>
      </c>
      <c r="G262" s="342" t="s">
        <v>207</v>
      </c>
      <c r="H262" s="343" t="s">
        <v>261</v>
      </c>
      <c r="I262" s="281" t="s">
        <v>3</v>
      </c>
      <c r="J262" s="283" t="s">
        <v>824</v>
      </c>
      <c r="K262" s="313">
        <v>43552</v>
      </c>
      <c r="L262" s="287">
        <v>13397683</v>
      </c>
      <c r="M262" s="287">
        <v>13397683</v>
      </c>
      <c r="N262" s="286">
        <v>200000</v>
      </c>
      <c r="O262" s="286">
        <v>659884.15</v>
      </c>
      <c r="P262" s="286">
        <v>400000</v>
      </c>
      <c r="Q262" s="346">
        <f t="shared" si="37"/>
        <v>12137798.85</v>
      </c>
      <c r="R262" s="346">
        <f t="shared" si="38"/>
        <v>253081.71080066721</v>
      </c>
      <c r="S262" s="299">
        <v>50000</v>
      </c>
      <c r="T262" s="448">
        <v>43552</v>
      </c>
      <c r="U262" s="299"/>
      <c r="V262" s="299"/>
      <c r="W262" s="299">
        <v>50000</v>
      </c>
      <c r="X262" s="299"/>
      <c r="Y262" s="299">
        <v>20000</v>
      </c>
      <c r="Z262" s="397">
        <v>43552</v>
      </c>
      <c r="AA262" s="299"/>
      <c r="AB262" s="299"/>
      <c r="AC262" s="299">
        <v>200000</v>
      </c>
      <c r="AD262" s="299"/>
      <c r="AE262" s="294">
        <v>43560</v>
      </c>
      <c r="AF262" s="294">
        <v>43560</v>
      </c>
      <c r="AG262" s="300">
        <v>43586</v>
      </c>
      <c r="AH262" s="290">
        <v>841605636</v>
      </c>
      <c r="AI262" s="280"/>
      <c r="AJ262" s="280" t="s">
        <v>786</v>
      </c>
      <c r="AK262" s="280" t="s">
        <v>616</v>
      </c>
      <c r="AL262" s="281" t="s">
        <v>618</v>
      </c>
      <c r="AM262" s="280"/>
      <c r="AN262" s="280"/>
      <c r="AO262" s="280"/>
      <c r="AP262" s="280"/>
      <c r="AQ262" s="280"/>
      <c r="AR262" s="280"/>
      <c r="AS262" s="280"/>
      <c r="AT262" s="280"/>
      <c r="AU262" s="280"/>
      <c r="AV262" s="280"/>
      <c r="AW262" s="280"/>
      <c r="AX262" s="280"/>
      <c r="AY262" s="350"/>
      <c r="BH262" s="275">
        <f t="shared" si="39"/>
        <v>1</v>
      </c>
      <c r="BI262" s="275">
        <f t="shared" ref="BI262:BI312" si="40">IF(BH262=1,0,B262)</f>
        <v>0</v>
      </c>
    </row>
    <row r="263" spans="1:61" s="275" customFormat="1" ht="21.75" customHeight="1">
      <c r="A263" s="281" t="s">
        <v>22</v>
      </c>
      <c r="B263" s="505" t="s">
        <v>537</v>
      </c>
      <c r="C263" s="290">
        <v>29</v>
      </c>
      <c r="D263" s="342" t="s">
        <v>593</v>
      </c>
      <c r="E263" s="342">
        <v>77.47</v>
      </c>
      <c r="F263" s="342" t="s">
        <v>205</v>
      </c>
      <c r="G263" s="342" t="s">
        <v>211</v>
      </c>
      <c r="H263" s="343" t="s">
        <v>262</v>
      </c>
      <c r="I263" s="281" t="s">
        <v>0</v>
      </c>
      <c r="J263" s="283"/>
      <c r="K263" s="313"/>
      <c r="L263" s="287">
        <f>VLOOKUP(B263,'[3]Price list B'!$C$4:$M$313,11,0)</f>
        <v>18917464.848484848</v>
      </c>
      <c r="M263" s="345">
        <v>20959211.333333332</v>
      </c>
      <c r="N263" s="286"/>
      <c r="O263" s="286"/>
      <c r="P263" s="286"/>
      <c r="Q263" s="346">
        <f t="shared" si="37"/>
        <v>20959211.333333332</v>
      </c>
      <c r="R263" s="346">
        <f t="shared" si="38"/>
        <v>270546.16410653584</v>
      </c>
      <c r="S263" s="299"/>
      <c r="T263" s="355"/>
      <c r="U263" s="299"/>
      <c r="V263" s="299"/>
      <c r="W263" s="299"/>
      <c r="X263" s="299"/>
      <c r="Y263" s="299"/>
      <c r="Z263" s="299"/>
      <c r="AA263" s="299"/>
      <c r="AB263" s="299"/>
      <c r="AC263" s="299"/>
      <c r="AD263" s="299"/>
      <c r="AE263" s="356"/>
      <c r="AF263" s="280"/>
      <c r="AG263" s="290"/>
      <c r="AH263" s="290"/>
      <c r="AI263" s="280"/>
      <c r="AJ263" s="280"/>
      <c r="AK263" s="280"/>
      <c r="AL263" s="281"/>
      <c r="AM263" s="281"/>
      <c r="AN263" s="280"/>
      <c r="AO263" s="280"/>
      <c r="AP263" s="280"/>
      <c r="AQ263" s="280"/>
      <c r="AR263" s="280"/>
      <c r="AS263" s="280"/>
      <c r="AT263" s="280"/>
      <c r="AU263" s="280"/>
      <c r="AV263" s="280"/>
      <c r="AW263" s="280"/>
      <c r="AX263" s="280"/>
      <c r="AY263" s="350"/>
      <c r="BH263" s="275">
        <f t="shared" si="39"/>
        <v>0</v>
      </c>
      <c r="BI263" s="275" t="str">
        <f t="shared" si="40"/>
        <v>B2911</v>
      </c>
    </row>
    <row r="264" spans="1:61" s="275" customFormat="1" ht="21.75" customHeight="1">
      <c r="A264" s="280" t="s">
        <v>22</v>
      </c>
      <c r="B264" s="290" t="s">
        <v>538</v>
      </c>
      <c r="C264" s="290">
        <v>30</v>
      </c>
      <c r="D264" s="342" t="s">
        <v>199</v>
      </c>
      <c r="E264" s="342">
        <v>58.290000000000006</v>
      </c>
      <c r="F264" s="342" t="s">
        <v>205</v>
      </c>
      <c r="G264" s="342" t="s">
        <v>210</v>
      </c>
      <c r="H264" s="343" t="s">
        <v>255</v>
      </c>
      <c r="I264" s="281" t="s">
        <v>3</v>
      </c>
      <c r="J264" s="193" t="s">
        <v>877</v>
      </c>
      <c r="K264" s="313">
        <v>43585</v>
      </c>
      <c r="L264" s="287">
        <f>VLOOKUP(B264,'[3]Price list B'!$C$4:$M$313,11,0)</f>
        <v>14958876.767676771</v>
      </c>
      <c r="M264" s="379">
        <v>14958876.767676771</v>
      </c>
      <c r="N264" s="286">
        <v>300000</v>
      </c>
      <c r="O264" s="286">
        <v>439766</v>
      </c>
      <c r="P264" s="286"/>
      <c r="Q264" s="346">
        <f t="shared" si="37"/>
        <v>14219110.767676771</v>
      </c>
      <c r="R264" s="346">
        <f t="shared" si="38"/>
        <v>243937.39522519763</v>
      </c>
      <c r="S264" s="299">
        <v>50000</v>
      </c>
      <c r="T264" s="355" t="s">
        <v>874</v>
      </c>
      <c r="U264" s="299"/>
      <c r="V264" s="299"/>
      <c r="W264" s="299"/>
      <c r="X264" s="299"/>
      <c r="Y264" s="299"/>
      <c r="Z264" s="299"/>
      <c r="AA264" s="299"/>
      <c r="AB264" s="299"/>
      <c r="AC264" s="299"/>
      <c r="AD264" s="299"/>
      <c r="AE264" s="356"/>
      <c r="AF264" s="280"/>
      <c r="AG264" s="290"/>
      <c r="AH264" s="290"/>
      <c r="AI264" s="280"/>
      <c r="AJ264" s="280" t="s">
        <v>850</v>
      </c>
      <c r="AK264" s="280" t="s">
        <v>101</v>
      </c>
      <c r="AL264" s="281" t="s">
        <v>621</v>
      </c>
      <c r="AM264" s="281" t="s">
        <v>120</v>
      </c>
      <c r="AN264" s="280"/>
      <c r="AO264" s="280"/>
      <c r="AP264" s="280"/>
      <c r="AQ264" s="280"/>
      <c r="AR264" s="280"/>
      <c r="AS264" s="280"/>
      <c r="AT264" s="280"/>
      <c r="AU264" s="280"/>
      <c r="AV264" s="280"/>
      <c r="AW264" s="280"/>
      <c r="AX264" s="280"/>
      <c r="AY264" s="350"/>
      <c r="BH264" s="275">
        <f t="shared" si="39"/>
        <v>1</v>
      </c>
      <c r="BI264" s="275">
        <f t="shared" si="40"/>
        <v>0</v>
      </c>
    </row>
    <row r="265" spans="1:61" s="275" customFormat="1" ht="21.75" customHeight="1">
      <c r="A265" s="281" t="s">
        <v>22</v>
      </c>
      <c r="B265" s="290" t="s">
        <v>539</v>
      </c>
      <c r="C265" s="290">
        <v>30</v>
      </c>
      <c r="D265" s="342" t="s">
        <v>200</v>
      </c>
      <c r="E265" s="342">
        <v>56.260000000000005</v>
      </c>
      <c r="F265" s="342" t="s">
        <v>205</v>
      </c>
      <c r="G265" s="342" t="s">
        <v>210</v>
      </c>
      <c r="H265" s="343" t="s">
        <v>256</v>
      </c>
      <c r="I265" s="281" t="s">
        <v>3</v>
      </c>
      <c r="J265" s="193" t="s">
        <v>877</v>
      </c>
      <c r="K265" s="313">
        <v>43585</v>
      </c>
      <c r="L265" s="287">
        <f>VLOOKUP(B265,'[3]Price list B'!$C$4:$M$313,11,0)</f>
        <v>14504012.121212125</v>
      </c>
      <c r="M265" s="379">
        <v>14504012.121212125</v>
      </c>
      <c r="N265" s="286">
        <v>300000</v>
      </c>
      <c r="O265" s="286">
        <v>426120</v>
      </c>
      <c r="P265" s="286"/>
      <c r="Q265" s="346">
        <f t="shared" si="37"/>
        <v>13777892.121212125</v>
      </c>
      <c r="R265" s="346">
        <f t="shared" si="38"/>
        <v>244896.76717405126</v>
      </c>
      <c r="S265" s="299">
        <v>50000</v>
      </c>
      <c r="T265" s="355" t="s">
        <v>874</v>
      </c>
      <c r="U265" s="299"/>
      <c r="V265" s="299"/>
      <c r="W265" s="299"/>
      <c r="X265" s="299"/>
      <c r="Y265" s="299"/>
      <c r="Z265" s="299"/>
      <c r="AA265" s="299"/>
      <c r="AB265" s="299"/>
      <c r="AC265" s="299"/>
      <c r="AD265" s="299"/>
      <c r="AE265" s="356"/>
      <c r="AF265" s="280"/>
      <c r="AG265" s="290"/>
      <c r="AH265" s="290"/>
      <c r="AI265" s="280"/>
      <c r="AJ265" s="280" t="s">
        <v>850</v>
      </c>
      <c r="AK265" s="280" t="s">
        <v>101</v>
      </c>
      <c r="AL265" s="281" t="s">
        <v>621</v>
      </c>
      <c r="AM265" s="281" t="s">
        <v>120</v>
      </c>
      <c r="AN265" s="280"/>
      <c r="AO265" s="280"/>
      <c r="AP265" s="280"/>
      <c r="AQ265" s="280"/>
      <c r="AR265" s="280"/>
      <c r="AS265" s="280"/>
      <c r="AT265" s="280"/>
      <c r="AU265" s="280"/>
      <c r="AV265" s="280"/>
      <c r="AW265" s="280"/>
      <c r="AX265" s="280"/>
      <c r="AY265" s="350"/>
      <c r="BH265" s="275">
        <f t="shared" si="39"/>
        <v>1</v>
      </c>
      <c r="BI265" s="275">
        <f t="shared" si="40"/>
        <v>0</v>
      </c>
    </row>
    <row r="266" spans="1:61" s="275" customFormat="1" ht="21.75" customHeight="1">
      <c r="A266" s="280" t="s">
        <v>22</v>
      </c>
      <c r="B266" s="290" t="s">
        <v>540</v>
      </c>
      <c r="C266" s="290">
        <v>30</v>
      </c>
      <c r="D266" s="342" t="s">
        <v>201</v>
      </c>
      <c r="E266" s="342">
        <v>94.820000000000007</v>
      </c>
      <c r="F266" s="342" t="s">
        <v>205</v>
      </c>
      <c r="G266" s="342" t="s">
        <v>211</v>
      </c>
      <c r="H266" s="343" t="s">
        <v>257</v>
      </c>
      <c r="I266" s="281" t="s">
        <v>3</v>
      </c>
      <c r="J266" s="193" t="s">
        <v>877</v>
      </c>
      <c r="K266" s="313">
        <v>43585</v>
      </c>
      <c r="L266" s="287">
        <v>26982505.692480344</v>
      </c>
      <c r="M266" s="285">
        <v>26982505.692480344</v>
      </c>
      <c r="N266" s="286">
        <v>400000</v>
      </c>
      <c r="O266" s="286">
        <v>797475</v>
      </c>
      <c r="P266" s="286"/>
      <c r="Q266" s="346">
        <f t="shared" si="37"/>
        <v>25785030.692480344</v>
      </c>
      <c r="R266" s="346">
        <f t="shared" si="38"/>
        <v>271936.62405062583</v>
      </c>
      <c r="S266" s="299">
        <v>50000</v>
      </c>
      <c r="T266" s="355" t="s">
        <v>874</v>
      </c>
      <c r="U266" s="299"/>
      <c r="V266" s="299"/>
      <c r="W266" s="299"/>
      <c r="X266" s="299"/>
      <c r="Y266" s="299"/>
      <c r="Z266" s="299"/>
      <c r="AA266" s="299"/>
      <c r="AB266" s="299"/>
      <c r="AC266" s="299"/>
      <c r="AD266" s="299"/>
      <c r="AE266" s="356"/>
      <c r="AF266" s="280"/>
      <c r="AG266" s="290"/>
      <c r="AH266" s="290"/>
      <c r="AI266" s="280"/>
      <c r="AJ266" s="280" t="s">
        <v>850</v>
      </c>
      <c r="AK266" s="280" t="s">
        <v>101</v>
      </c>
      <c r="AL266" s="281" t="s">
        <v>621</v>
      </c>
      <c r="AM266" s="281" t="s">
        <v>120</v>
      </c>
      <c r="AN266" s="280"/>
      <c r="AO266" s="280"/>
      <c r="AP266" s="280"/>
      <c r="AQ266" s="280"/>
      <c r="AR266" s="280"/>
      <c r="AS266" s="280"/>
      <c r="AT266" s="280"/>
      <c r="AU266" s="280"/>
      <c r="AV266" s="280"/>
      <c r="AW266" s="280"/>
      <c r="AX266" s="280"/>
      <c r="AY266" s="350"/>
      <c r="BH266" s="275">
        <f t="shared" si="39"/>
        <v>1</v>
      </c>
      <c r="BI266" s="275">
        <f t="shared" si="40"/>
        <v>0</v>
      </c>
    </row>
    <row r="267" spans="1:61" s="275" customFormat="1" ht="21.75" customHeight="1">
      <c r="A267" s="281" t="s">
        <v>22</v>
      </c>
      <c r="B267" s="290" t="s">
        <v>541</v>
      </c>
      <c r="C267" s="290">
        <v>30</v>
      </c>
      <c r="D267" s="342" t="s">
        <v>587</v>
      </c>
      <c r="E267" s="342">
        <v>47.87</v>
      </c>
      <c r="F267" s="342" t="s">
        <v>205</v>
      </c>
      <c r="G267" s="342" t="s">
        <v>207</v>
      </c>
      <c r="H267" s="343" t="s">
        <v>258</v>
      </c>
      <c r="I267" s="281" t="s">
        <v>3</v>
      </c>
      <c r="J267" s="193" t="s">
        <v>877</v>
      </c>
      <c r="K267" s="313">
        <v>43585</v>
      </c>
      <c r="L267" s="287">
        <f>VLOOKUP(B267,'[3]Price list B'!$C$4:$M$313,11,0)</f>
        <v>12309054.545454545</v>
      </c>
      <c r="M267" s="379">
        <v>12309054.545454545</v>
      </c>
      <c r="N267" s="286">
        <v>200000</v>
      </c>
      <c r="O267" s="286">
        <v>363271</v>
      </c>
      <c r="P267" s="286"/>
      <c r="Q267" s="346">
        <f t="shared" si="37"/>
        <v>11745783.545454545</v>
      </c>
      <c r="R267" s="346">
        <f t="shared" si="38"/>
        <v>245368.36318058378</v>
      </c>
      <c r="S267" s="299">
        <v>50000</v>
      </c>
      <c r="T267" s="355" t="s">
        <v>874</v>
      </c>
      <c r="U267" s="299"/>
      <c r="V267" s="299"/>
      <c r="W267" s="299"/>
      <c r="X267" s="299"/>
      <c r="Y267" s="299"/>
      <c r="Z267" s="299"/>
      <c r="AA267" s="299"/>
      <c r="AB267" s="299"/>
      <c r="AC267" s="299"/>
      <c r="AD267" s="299"/>
      <c r="AE267" s="356"/>
      <c r="AF267" s="280"/>
      <c r="AG267" s="290"/>
      <c r="AH267" s="290"/>
      <c r="AI267" s="280"/>
      <c r="AJ267" s="280" t="s">
        <v>850</v>
      </c>
      <c r="AK267" s="280" t="s">
        <v>101</v>
      </c>
      <c r="AL267" s="281" t="s">
        <v>120</v>
      </c>
      <c r="AM267" s="281" t="s">
        <v>621</v>
      </c>
      <c r="AN267" s="280"/>
      <c r="AO267" s="280"/>
      <c r="AP267" s="280"/>
      <c r="AQ267" s="280"/>
      <c r="AR267" s="280"/>
      <c r="AS267" s="280"/>
      <c r="AT267" s="280"/>
      <c r="AU267" s="280"/>
      <c r="AV267" s="280"/>
      <c r="AW267" s="280"/>
      <c r="AX267" s="280"/>
      <c r="AY267" s="350"/>
      <c r="BH267" s="275">
        <f t="shared" si="39"/>
        <v>1</v>
      </c>
      <c r="BI267" s="275">
        <f t="shared" si="40"/>
        <v>0</v>
      </c>
    </row>
    <row r="268" spans="1:61" s="275" customFormat="1" ht="21.75" customHeight="1">
      <c r="A268" s="280" t="s">
        <v>22</v>
      </c>
      <c r="B268" s="290" t="s">
        <v>542</v>
      </c>
      <c r="C268" s="290">
        <v>30</v>
      </c>
      <c r="D268" s="342" t="s">
        <v>592</v>
      </c>
      <c r="E268" s="342">
        <v>47.96</v>
      </c>
      <c r="F268" s="342" t="s">
        <v>205</v>
      </c>
      <c r="G268" s="342" t="s">
        <v>207</v>
      </c>
      <c r="H268" s="343" t="s">
        <v>261</v>
      </c>
      <c r="I268" s="281" t="s">
        <v>3</v>
      </c>
      <c r="J268" s="193" t="s">
        <v>877</v>
      </c>
      <c r="K268" s="313">
        <v>43585</v>
      </c>
      <c r="L268" s="287">
        <f>VLOOKUP(B268,'[3]Price list B'!$C$4:$M$313,11,0)</f>
        <v>12279507.07070707</v>
      </c>
      <c r="M268" s="379">
        <v>12279507.07070707</v>
      </c>
      <c r="N268" s="286">
        <v>200000</v>
      </c>
      <c r="O268" s="286">
        <v>362385</v>
      </c>
      <c r="P268" s="286"/>
      <c r="Q268" s="346">
        <f t="shared" si="37"/>
        <v>11717122.07070707</v>
      </c>
      <c r="R268" s="346">
        <f t="shared" si="38"/>
        <v>244310.30172450104</v>
      </c>
      <c r="S268" s="299">
        <v>50000</v>
      </c>
      <c r="T268" s="355" t="s">
        <v>874</v>
      </c>
      <c r="U268" s="299"/>
      <c r="V268" s="299"/>
      <c r="W268" s="299"/>
      <c r="X268" s="299"/>
      <c r="Y268" s="299"/>
      <c r="Z268" s="299"/>
      <c r="AA268" s="299"/>
      <c r="AB268" s="299"/>
      <c r="AC268" s="299"/>
      <c r="AD268" s="299"/>
      <c r="AE268" s="356"/>
      <c r="AF268" s="280"/>
      <c r="AG268" s="290"/>
      <c r="AH268" s="290"/>
      <c r="AI268" s="280"/>
      <c r="AJ268" s="280" t="s">
        <v>850</v>
      </c>
      <c r="AK268" s="280" t="s">
        <v>101</v>
      </c>
      <c r="AL268" s="281" t="s">
        <v>120</v>
      </c>
      <c r="AM268" s="281" t="s">
        <v>621</v>
      </c>
      <c r="AN268" s="280"/>
      <c r="AO268" s="280"/>
      <c r="AP268" s="280"/>
      <c r="AQ268" s="280"/>
      <c r="AR268" s="280"/>
      <c r="AS268" s="280"/>
      <c r="AT268" s="280"/>
      <c r="AU268" s="280"/>
      <c r="AV268" s="280"/>
      <c r="AW268" s="280"/>
      <c r="AX268" s="280"/>
      <c r="AY268" s="350"/>
      <c r="BH268" s="275">
        <f t="shared" si="39"/>
        <v>1</v>
      </c>
      <c r="BI268" s="275">
        <f t="shared" si="40"/>
        <v>0</v>
      </c>
    </row>
    <row r="269" spans="1:61" s="275" customFormat="1" ht="21.75" customHeight="1">
      <c r="A269" s="281" t="s">
        <v>22</v>
      </c>
      <c r="B269" s="290" t="s">
        <v>543</v>
      </c>
      <c r="C269" s="290">
        <v>30</v>
      </c>
      <c r="D269" s="342" t="s">
        <v>593</v>
      </c>
      <c r="E269" s="342">
        <v>77.47</v>
      </c>
      <c r="F269" s="342" t="s">
        <v>205</v>
      </c>
      <c r="G269" s="342" t="s">
        <v>211</v>
      </c>
      <c r="H269" s="343" t="s">
        <v>262</v>
      </c>
      <c r="I269" s="281" t="s">
        <v>3</v>
      </c>
      <c r="J269" s="193" t="s">
        <v>877</v>
      </c>
      <c r="K269" s="313">
        <v>43585</v>
      </c>
      <c r="L269" s="287">
        <f>VLOOKUP(B269,'[3]Price list B'!$C$4:$M$313,11,0)</f>
        <v>19078665.050505053</v>
      </c>
      <c r="M269" s="379">
        <v>19078665.050505053</v>
      </c>
      <c r="N269" s="286">
        <v>400000</v>
      </c>
      <c r="O269" s="286">
        <v>560359</v>
      </c>
      <c r="P269" s="286"/>
      <c r="Q269" s="346">
        <f t="shared" si="37"/>
        <v>18118306.050505053</v>
      </c>
      <c r="R269" s="346">
        <f t="shared" si="38"/>
        <v>233875.12650710021</v>
      </c>
      <c r="S269" s="299">
        <v>50000</v>
      </c>
      <c r="T269" s="355" t="s">
        <v>874</v>
      </c>
      <c r="U269" s="299"/>
      <c r="V269" s="299"/>
      <c r="W269" s="299"/>
      <c r="X269" s="299"/>
      <c r="Y269" s="299"/>
      <c r="Z269" s="299"/>
      <c r="AA269" s="299"/>
      <c r="AB269" s="299"/>
      <c r="AC269" s="299"/>
      <c r="AD269" s="299"/>
      <c r="AE269" s="356"/>
      <c r="AF269" s="280"/>
      <c r="AG269" s="290"/>
      <c r="AH269" s="290"/>
      <c r="AI269" s="280"/>
      <c r="AJ269" s="280" t="s">
        <v>850</v>
      </c>
      <c r="AK269" s="280" t="s">
        <v>101</v>
      </c>
      <c r="AL269" s="281" t="s">
        <v>120</v>
      </c>
      <c r="AM269" s="281" t="s">
        <v>621</v>
      </c>
      <c r="AN269" s="280"/>
      <c r="AO269" s="280"/>
      <c r="AP269" s="280"/>
      <c r="AQ269" s="280"/>
      <c r="AR269" s="280"/>
      <c r="AS269" s="280"/>
      <c r="AT269" s="280"/>
      <c r="AU269" s="280"/>
      <c r="AV269" s="280"/>
      <c r="AW269" s="280"/>
      <c r="AX269" s="280"/>
      <c r="AY269" s="350"/>
      <c r="BH269" s="275">
        <f t="shared" si="39"/>
        <v>1</v>
      </c>
      <c r="BI269" s="275">
        <f t="shared" si="40"/>
        <v>0</v>
      </c>
    </row>
    <row r="270" spans="1:61" s="275" customFormat="1" ht="21.75" customHeight="1">
      <c r="A270" s="280" t="s">
        <v>22</v>
      </c>
      <c r="B270" s="505" t="s">
        <v>544</v>
      </c>
      <c r="C270" s="290">
        <v>31</v>
      </c>
      <c r="D270" s="342" t="s">
        <v>199</v>
      </c>
      <c r="E270" s="342">
        <v>58.290000000000006</v>
      </c>
      <c r="F270" s="342" t="s">
        <v>205</v>
      </c>
      <c r="G270" s="342" t="s">
        <v>210</v>
      </c>
      <c r="H270" s="343" t="s">
        <v>255</v>
      </c>
      <c r="I270" s="281" t="s">
        <v>0</v>
      </c>
      <c r="J270" s="283"/>
      <c r="K270" s="313"/>
      <c r="L270" s="287">
        <f>VLOOKUP(B270,'[3]Price list B'!$C$4:$M$313,11,0)</f>
        <v>14109844.646464648</v>
      </c>
      <c r="M270" s="345">
        <v>15670829.111111112</v>
      </c>
      <c r="N270" s="286"/>
      <c r="O270" s="286"/>
      <c r="P270" s="286"/>
      <c r="Q270" s="346">
        <f t="shared" si="37"/>
        <v>15670829.111111112</v>
      </c>
      <c r="R270" s="346">
        <f t="shared" si="38"/>
        <v>268842.49633060751</v>
      </c>
      <c r="S270" s="299"/>
      <c r="T270" s="355"/>
      <c r="U270" s="299"/>
      <c r="V270" s="299"/>
      <c r="W270" s="299"/>
      <c r="X270" s="299"/>
      <c r="Y270" s="299"/>
      <c r="Z270" s="299"/>
      <c r="AA270" s="299"/>
      <c r="AB270" s="299"/>
      <c r="AC270" s="299"/>
      <c r="AD270" s="299"/>
      <c r="AE270" s="356"/>
      <c r="AF270" s="280"/>
      <c r="AG270" s="290"/>
      <c r="AH270" s="290"/>
      <c r="AI270" s="280"/>
      <c r="AJ270" s="280"/>
      <c r="AK270" s="280"/>
      <c r="AL270" s="281"/>
      <c r="AM270" s="281"/>
      <c r="AN270" s="280"/>
      <c r="AO270" s="280"/>
      <c r="AP270" s="280"/>
      <c r="AQ270" s="280"/>
      <c r="AR270" s="280"/>
      <c r="AS270" s="280"/>
      <c r="AT270" s="280"/>
      <c r="AU270" s="280"/>
      <c r="AV270" s="280"/>
      <c r="AW270" s="280"/>
      <c r="AX270" s="280"/>
      <c r="AY270" s="350"/>
      <c r="BH270" s="275">
        <f t="shared" si="39"/>
        <v>0</v>
      </c>
      <c r="BI270" s="275" t="str">
        <f t="shared" si="40"/>
        <v>B3101</v>
      </c>
    </row>
    <row r="271" spans="1:61" s="275" customFormat="1" ht="21.75" customHeight="1">
      <c r="A271" s="281" t="s">
        <v>22</v>
      </c>
      <c r="B271" s="290" t="s">
        <v>545</v>
      </c>
      <c r="C271" s="290">
        <v>31</v>
      </c>
      <c r="D271" s="342" t="s">
        <v>200</v>
      </c>
      <c r="E271" s="342">
        <v>56.260000000000005</v>
      </c>
      <c r="F271" s="342" t="s">
        <v>205</v>
      </c>
      <c r="G271" s="342" t="s">
        <v>210</v>
      </c>
      <c r="H271" s="343" t="s">
        <v>256</v>
      </c>
      <c r="I271" s="281" t="s">
        <v>3</v>
      </c>
      <c r="J271" s="283" t="s">
        <v>650</v>
      </c>
      <c r="K271" s="313">
        <v>43527</v>
      </c>
      <c r="L271" s="287">
        <v>13684548.282828299</v>
      </c>
      <c r="M271" s="285">
        <v>13684548.282828299</v>
      </c>
      <c r="N271" s="286">
        <v>300000</v>
      </c>
      <c r="O271" s="286">
        <f>(L271-N271)*5%</f>
        <v>669227.41414141504</v>
      </c>
      <c r="P271" s="286">
        <v>50000</v>
      </c>
      <c r="Q271" s="346">
        <f t="shared" si="37"/>
        <v>12665320.868686885</v>
      </c>
      <c r="R271" s="346">
        <f t="shared" si="38"/>
        <v>225121.23833428515</v>
      </c>
      <c r="S271" s="299">
        <v>50000</v>
      </c>
      <c r="T271" s="448">
        <v>43527</v>
      </c>
      <c r="U271" s="299"/>
      <c r="V271" s="299"/>
      <c r="W271" s="299">
        <v>50000</v>
      </c>
      <c r="X271" s="299"/>
      <c r="Y271" s="299">
        <v>200000</v>
      </c>
      <c r="Z271" s="353">
        <v>43536</v>
      </c>
      <c r="AA271" s="299"/>
      <c r="AB271" s="299"/>
      <c r="AC271" s="299">
        <v>200000</v>
      </c>
      <c r="AD271" s="299"/>
      <c r="AE271" s="294">
        <v>43526</v>
      </c>
      <c r="AF271" s="280"/>
      <c r="AG271" s="300">
        <v>43525</v>
      </c>
      <c r="AH271" s="290" t="s">
        <v>651</v>
      </c>
      <c r="AI271" s="280" t="s">
        <v>652</v>
      </c>
      <c r="AJ271" s="280" t="s">
        <v>629</v>
      </c>
      <c r="AK271" s="280" t="s">
        <v>95</v>
      </c>
      <c r="AL271" s="281" t="s">
        <v>619</v>
      </c>
      <c r="AM271" s="280"/>
      <c r="AN271" s="280"/>
      <c r="AO271" s="280"/>
      <c r="AP271" s="280"/>
      <c r="AQ271" s="280"/>
      <c r="AR271" s="280"/>
      <c r="AS271" s="280"/>
      <c r="AT271" s="280"/>
      <c r="AU271" s="280"/>
      <c r="AV271" s="280"/>
      <c r="AW271" s="280"/>
      <c r="AX271" s="280"/>
      <c r="AY271" s="350"/>
      <c r="BH271" s="275">
        <f t="shared" si="39"/>
        <v>1</v>
      </c>
      <c r="BI271" s="275">
        <f t="shared" si="40"/>
        <v>0</v>
      </c>
    </row>
    <row r="272" spans="1:61" s="275" customFormat="1" ht="21.75" customHeight="1">
      <c r="A272" s="280" t="s">
        <v>22</v>
      </c>
      <c r="B272" s="505" t="s">
        <v>546</v>
      </c>
      <c r="C272" s="290">
        <v>31</v>
      </c>
      <c r="D272" s="342" t="s">
        <v>201</v>
      </c>
      <c r="E272" s="342">
        <v>94.48</v>
      </c>
      <c r="F272" s="342" t="s">
        <v>205</v>
      </c>
      <c r="G272" s="342" t="s">
        <v>211</v>
      </c>
      <c r="H272" s="343" t="s">
        <v>265</v>
      </c>
      <c r="I272" s="281" t="s">
        <v>0</v>
      </c>
      <c r="J272" s="283"/>
      <c r="K272" s="313"/>
      <c r="L272" s="287">
        <f>VLOOKUP(B272,'[3]Price list B'!$C$4:$M$313,11,0)</f>
        <v>23291469.09090909</v>
      </c>
      <c r="M272" s="345">
        <v>25770616</v>
      </c>
      <c r="N272" s="286"/>
      <c r="O272" s="286"/>
      <c r="P272" s="286"/>
      <c r="Q272" s="346">
        <f t="shared" si="37"/>
        <v>25770616</v>
      </c>
      <c r="R272" s="346">
        <f t="shared" si="38"/>
        <v>272762.65876375954</v>
      </c>
      <c r="S272" s="299"/>
      <c r="T272" s="355"/>
      <c r="U272" s="299"/>
      <c r="V272" s="299"/>
      <c r="W272" s="299"/>
      <c r="X272" s="299"/>
      <c r="Y272" s="299"/>
      <c r="Z272" s="299"/>
      <c r="AA272" s="299"/>
      <c r="AB272" s="299"/>
      <c r="AC272" s="299"/>
      <c r="AD272" s="299"/>
      <c r="AE272" s="356"/>
      <c r="AF272" s="280"/>
      <c r="AG272" s="290"/>
      <c r="AH272" s="290"/>
      <c r="AI272" s="280"/>
      <c r="AJ272" s="280"/>
      <c r="AK272" s="280"/>
      <c r="AL272" s="281"/>
      <c r="AM272" s="281"/>
      <c r="AN272" s="280"/>
      <c r="AO272" s="280"/>
      <c r="AP272" s="280"/>
      <c r="AQ272" s="280"/>
      <c r="AR272" s="280"/>
      <c r="AS272" s="280"/>
      <c r="AT272" s="280"/>
      <c r="AU272" s="280"/>
      <c r="AV272" s="280"/>
      <c r="AW272" s="280"/>
      <c r="AX272" s="280"/>
      <c r="AY272" s="350"/>
      <c r="BH272" s="275">
        <f t="shared" si="39"/>
        <v>0</v>
      </c>
      <c r="BI272" s="275" t="str">
        <f t="shared" si="40"/>
        <v>B3103</v>
      </c>
    </row>
    <row r="273" spans="1:61" s="275" customFormat="1" ht="21.75" customHeight="1">
      <c r="A273" s="281" t="s">
        <v>22</v>
      </c>
      <c r="B273" s="290" t="s">
        <v>547</v>
      </c>
      <c r="C273" s="290">
        <v>31</v>
      </c>
      <c r="D273" s="342" t="s">
        <v>587</v>
      </c>
      <c r="E273" s="342">
        <v>139.41999999999999</v>
      </c>
      <c r="F273" s="342" t="s">
        <v>205</v>
      </c>
      <c r="G273" s="342" t="s">
        <v>225</v>
      </c>
      <c r="H273" s="343" t="s">
        <v>266</v>
      </c>
      <c r="I273" s="281" t="s">
        <v>3</v>
      </c>
      <c r="J273" s="193" t="s">
        <v>878</v>
      </c>
      <c r="K273" s="313">
        <v>43593</v>
      </c>
      <c r="L273" s="287">
        <f>VLOOKUP(B273,'[3]Price list B'!$C$4:$M$313,11,0)</f>
        <v>33338068.282828279</v>
      </c>
      <c r="M273" s="345">
        <v>36671875.111111104</v>
      </c>
      <c r="N273" s="286">
        <v>400000</v>
      </c>
      <c r="O273" s="286">
        <v>1813593.75</v>
      </c>
      <c r="P273" s="286">
        <v>300000</v>
      </c>
      <c r="Q273" s="346">
        <f t="shared" si="37"/>
        <v>34158281.361111104</v>
      </c>
      <c r="R273" s="346">
        <f t="shared" si="38"/>
        <v>245002.73534005959</v>
      </c>
      <c r="S273" s="299">
        <v>100000</v>
      </c>
      <c r="T273" s="448">
        <v>43682</v>
      </c>
      <c r="U273" s="299"/>
      <c r="V273" s="299"/>
      <c r="W273" s="299"/>
      <c r="X273" s="299"/>
      <c r="Y273" s="299"/>
      <c r="Z273" s="299"/>
      <c r="AA273" s="299"/>
      <c r="AB273" s="299"/>
      <c r="AC273" s="299"/>
      <c r="AD273" s="299"/>
      <c r="AE273" s="356"/>
      <c r="AF273" s="280"/>
      <c r="AG273" s="290"/>
      <c r="AH273" s="290"/>
      <c r="AI273" s="280"/>
      <c r="AJ273" s="280" t="s">
        <v>110</v>
      </c>
      <c r="AK273" s="280" t="s">
        <v>95</v>
      </c>
      <c r="AL273" s="281" t="s">
        <v>620</v>
      </c>
      <c r="AM273" s="281" t="s">
        <v>621</v>
      </c>
      <c r="AN273" s="280"/>
      <c r="AO273" s="280"/>
      <c r="AP273" s="280"/>
      <c r="AQ273" s="280"/>
      <c r="AR273" s="280"/>
      <c r="AS273" s="280"/>
      <c r="AT273" s="280"/>
      <c r="AU273" s="280"/>
      <c r="AV273" s="280"/>
      <c r="AW273" s="280"/>
      <c r="AX273" s="280"/>
      <c r="AY273" s="350"/>
      <c r="BH273" s="275">
        <f t="shared" si="39"/>
        <v>1</v>
      </c>
      <c r="BI273" s="275">
        <f t="shared" si="40"/>
        <v>0</v>
      </c>
    </row>
    <row r="274" spans="1:61" s="275" customFormat="1" ht="21.75" customHeight="1">
      <c r="A274" s="280" t="s">
        <v>22</v>
      </c>
      <c r="B274" s="290" t="s">
        <v>548</v>
      </c>
      <c r="C274" s="290">
        <v>31</v>
      </c>
      <c r="D274" s="342" t="s">
        <v>592</v>
      </c>
      <c r="E274" s="342">
        <v>139.51</v>
      </c>
      <c r="F274" s="342" t="s">
        <v>205</v>
      </c>
      <c r="G274" s="342" t="s">
        <v>225</v>
      </c>
      <c r="H274" s="343" t="s">
        <v>267</v>
      </c>
      <c r="I274" s="281" t="s">
        <v>764</v>
      </c>
      <c r="J274" s="297" t="s">
        <v>1018</v>
      </c>
      <c r="K274" s="313"/>
      <c r="L274" s="287">
        <f>M274</f>
        <v>39941231.965656571</v>
      </c>
      <c r="M274" s="360">
        <v>39941231.965656571</v>
      </c>
      <c r="N274" s="286"/>
      <c r="O274" s="286"/>
      <c r="P274" s="286"/>
      <c r="Q274" s="346">
        <f t="shared" si="37"/>
        <v>39941231.965656571</v>
      </c>
      <c r="R274" s="346">
        <f t="shared" si="38"/>
        <v>286296.55197230715</v>
      </c>
      <c r="S274" s="299"/>
      <c r="T274" s="355"/>
      <c r="U274" s="299"/>
      <c r="V274" s="299"/>
      <c r="W274" s="299"/>
      <c r="X274" s="299"/>
      <c r="Y274" s="299"/>
      <c r="Z274" s="299"/>
      <c r="AA274" s="299"/>
      <c r="AB274" s="299"/>
      <c r="AC274" s="299"/>
      <c r="AD274" s="299"/>
      <c r="AE274" s="356"/>
      <c r="AF274" s="280"/>
      <c r="AG274" s="290"/>
      <c r="AH274" s="290"/>
      <c r="AI274" s="280"/>
      <c r="AJ274" s="280" t="s">
        <v>754</v>
      </c>
      <c r="AK274" s="280"/>
      <c r="AL274" s="281"/>
      <c r="AM274" s="281"/>
      <c r="AN274" s="280"/>
      <c r="AO274" s="280"/>
      <c r="AP274" s="280"/>
      <c r="AQ274" s="280"/>
      <c r="AR274" s="280"/>
      <c r="AS274" s="280"/>
      <c r="AT274" s="280"/>
      <c r="AU274" s="280"/>
      <c r="AV274" s="280"/>
      <c r="AW274" s="280"/>
      <c r="AX274" s="280"/>
      <c r="AY274" s="350"/>
      <c r="BH274" s="275">
        <f t="shared" si="39"/>
        <v>0</v>
      </c>
      <c r="BI274" s="275" t="str">
        <f t="shared" si="40"/>
        <v>B3110</v>
      </c>
    </row>
    <row r="275" spans="1:61" s="275" customFormat="1" ht="21.75" customHeight="1">
      <c r="A275" s="281" t="s">
        <v>22</v>
      </c>
      <c r="B275" s="505" t="s">
        <v>549</v>
      </c>
      <c r="C275" s="290">
        <v>31</v>
      </c>
      <c r="D275" s="342" t="s">
        <v>593</v>
      </c>
      <c r="E275" s="342">
        <v>77.47</v>
      </c>
      <c r="F275" s="342" t="s">
        <v>205</v>
      </c>
      <c r="G275" s="342" t="s">
        <v>211</v>
      </c>
      <c r="H275" s="343" t="s">
        <v>262</v>
      </c>
      <c r="I275" s="281" t="s">
        <v>0</v>
      </c>
      <c r="J275" s="283"/>
      <c r="K275" s="313"/>
      <c r="L275" s="287">
        <f>VLOOKUP(B275,'[3]Price list B'!$C$4:$M$313,11,0)</f>
        <v>19239865.252525255</v>
      </c>
      <c r="M275" s="345">
        <v>21313851.77777778</v>
      </c>
      <c r="N275" s="286"/>
      <c r="O275" s="286"/>
      <c r="P275" s="286"/>
      <c r="Q275" s="346">
        <f t="shared" si="37"/>
        <v>21313851.77777778</v>
      </c>
      <c r="R275" s="346">
        <f t="shared" si="38"/>
        <v>275123.94188431365</v>
      </c>
      <c r="S275" s="299"/>
      <c r="T275" s="355"/>
      <c r="U275" s="299"/>
      <c r="V275" s="299"/>
      <c r="W275" s="299"/>
      <c r="X275" s="299"/>
      <c r="Y275" s="299"/>
      <c r="Z275" s="299"/>
      <c r="AA275" s="299"/>
      <c r="AB275" s="299"/>
      <c r="AC275" s="299"/>
      <c r="AD275" s="299"/>
      <c r="AE275" s="356"/>
      <c r="AF275" s="280"/>
      <c r="AG275" s="290"/>
      <c r="AH275" s="290"/>
      <c r="AI275" s="280"/>
      <c r="AJ275" s="280"/>
      <c r="AK275" s="280"/>
      <c r="AL275" s="281"/>
      <c r="AM275" s="281"/>
      <c r="AN275" s="280"/>
      <c r="AO275" s="280"/>
      <c r="AP275" s="280"/>
      <c r="AQ275" s="280"/>
      <c r="AR275" s="280"/>
      <c r="AS275" s="280"/>
      <c r="AT275" s="280"/>
      <c r="AU275" s="280"/>
      <c r="AV275" s="280"/>
      <c r="AW275" s="280"/>
      <c r="AX275" s="280"/>
      <c r="AY275" s="350"/>
      <c r="BH275" s="275">
        <f t="shared" si="39"/>
        <v>0</v>
      </c>
      <c r="BI275" s="275" t="str">
        <f t="shared" si="40"/>
        <v>B3111</v>
      </c>
    </row>
    <row r="276" spans="1:61" s="275" customFormat="1" ht="21.75" customHeight="1">
      <c r="A276" s="280" t="s">
        <v>22</v>
      </c>
      <c r="B276" s="290" t="s">
        <v>550</v>
      </c>
      <c r="C276" s="290">
        <v>32</v>
      </c>
      <c r="D276" s="342" t="s">
        <v>199</v>
      </c>
      <c r="E276" s="342">
        <v>58.290000000000006</v>
      </c>
      <c r="F276" s="342" t="s">
        <v>205</v>
      </c>
      <c r="G276" s="342" t="s">
        <v>210</v>
      </c>
      <c r="H276" s="343" t="s">
        <v>255</v>
      </c>
      <c r="I276" s="281" t="s">
        <v>23</v>
      </c>
      <c r="J276" s="283" t="s">
        <v>876</v>
      </c>
      <c r="K276" s="313"/>
      <c r="L276" s="287">
        <f>VLOOKUP(B276,'[3]Price list B'!$C$4:$M$313,11,0)</f>
        <v>14231134.949494952</v>
      </c>
      <c r="M276" s="345">
        <v>15654248.444444448</v>
      </c>
      <c r="N276" s="286"/>
      <c r="O276" s="286"/>
      <c r="P276" s="286"/>
      <c r="Q276" s="346">
        <f t="shared" si="37"/>
        <v>15654248.444444448</v>
      </c>
      <c r="R276" s="346">
        <f t="shared" si="38"/>
        <v>268558.04502392258</v>
      </c>
      <c r="S276" s="299"/>
      <c r="T276" s="355"/>
      <c r="U276" s="299"/>
      <c r="V276" s="299"/>
      <c r="W276" s="299"/>
      <c r="X276" s="299"/>
      <c r="Y276" s="299"/>
      <c r="Z276" s="299"/>
      <c r="AA276" s="299"/>
      <c r="AB276" s="299"/>
      <c r="AC276" s="299"/>
      <c r="AD276" s="299"/>
      <c r="AE276" s="356"/>
      <c r="AF276" s="280"/>
      <c r="AG276" s="290"/>
      <c r="AH276" s="290"/>
      <c r="AI276" s="280"/>
      <c r="AJ276" s="280" t="s">
        <v>850</v>
      </c>
      <c r="AK276" s="280" t="s">
        <v>101</v>
      </c>
      <c r="AL276" s="281" t="s">
        <v>618</v>
      </c>
      <c r="AM276" s="281"/>
      <c r="AN276" s="280"/>
      <c r="AO276" s="280"/>
      <c r="AP276" s="280"/>
      <c r="AQ276" s="280"/>
      <c r="AR276" s="280"/>
      <c r="AS276" s="280"/>
      <c r="AT276" s="280"/>
      <c r="AU276" s="280"/>
      <c r="AV276" s="280"/>
      <c r="AW276" s="280"/>
      <c r="AX276" s="280"/>
      <c r="AY276" s="350"/>
      <c r="BH276" s="275">
        <f t="shared" si="39"/>
        <v>0</v>
      </c>
      <c r="BI276" s="275" t="str">
        <f t="shared" si="40"/>
        <v>B3201</v>
      </c>
    </row>
    <row r="277" spans="1:61" s="275" customFormat="1" ht="21.75" customHeight="1">
      <c r="A277" s="281" t="s">
        <v>22</v>
      </c>
      <c r="B277" s="290" t="s">
        <v>551</v>
      </c>
      <c r="C277" s="290">
        <v>32</v>
      </c>
      <c r="D277" s="342" t="s">
        <v>200</v>
      </c>
      <c r="E277" s="342">
        <v>56.260000000000005</v>
      </c>
      <c r="F277" s="342" t="s">
        <v>205</v>
      </c>
      <c r="G277" s="342" t="s">
        <v>210</v>
      </c>
      <c r="H277" s="343" t="s">
        <v>256</v>
      </c>
      <c r="I277" s="281" t="s">
        <v>23</v>
      </c>
      <c r="J277" s="283" t="s">
        <v>876</v>
      </c>
      <c r="K277" s="313"/>
      <c r="L277" s="287">
        <f>VLOOKUP(B277,'[3]Price list B'!$C$4:$M$313,11,0)</f>
        <v>13801614.545454547</v>
      </c>
      <c r="M277" s="345">
        <v>15181776.000000002</v>
      </c>
      <c r="N277" s="286"/>
      <c r="O277" s="286"/>
      <c r="P277" s="286"/>
      <c r="Q277" s="346">
        <f t="shared" si="37"/>
        <v>15181776.000000002</v>
      </c>
      <c r="R277" s="346">
        <f t="shared" si="38"/>
        <v>269850.2666192677</v>
      </c>
      <c r="S277" s="299"/>
      <c r="T277" s="355"/>
      <c r="U277" s="299"/>
      <c r="V277" s="299"/>
      <c r="W277" s="299"/>
      <c r="X277" s="299"/>
      <c r="Y277" s="299"/>
      <c r="Z277" s="299"/>
      <c r="AA277" s="299"/>
      <c r="AB277" s="299"/>
      <c r="AC277" s="299"/>
      <c r="AD277" s="299"/>
      <c r="AE277" s="356"/>
      <c r="AF277" s="280"/>
      <c r="AG277" s="290"/>
      <c r="AH277" s="290"/>
      <c r="AI277" s="280"/>
      <c r="AJ277" s="280" t="s">
        <v>850</v>
      </c>
      <c r="AK277" s="280" t="s">
        <v>101</v>
      </c>
      <c r="AL277" s="281" t="s">
        <v>618</v>
      </c>
      <c r="AM277" s="281"/>
      <c r="AN277" s="280"/>
      <c r="AO277" s="280"/>
      <c r="AP277" s="280"/>
      <c r="AQ277" s="280"/>
      <c r="AR277" s="280"/>
      <c r="AS277" s="280"/>
      <c r="AT277" s="280"/>
      <c r="AU277" s="280"/>
      <c r="AV277" s="280"/>
      <c r="AW277" s="280"/>
      <c r="AX277" s="280"/>
      <c r="AY277" s="350"/>
      <c r="BH277" s="275">
        <f t="shared" si="39"/>
        <v>0</v>
      </c>
      <c r="BI277" s="275" t="str">
        <f t="shared" si="40"/>
        <v>B3202</v>
      </c>
    </row>
    <row r="278" spans="1:61" s="275" customFormat="1" ht="21.75" customHeight="1">
      <c r="A278" s="280" t="s">
        <v>22</v>
      </c>
      <c r="B278" s="290" t="s">
        <v>552</v>
      </c>
      <c r="C278" s="290">
        <v>32</v>
      </c>
      <c r="D278" s="342" t="s">
        <v>201</v>
      </c>
      <c r="E278" s="342">
        <v>94.48</v>
      </c>
      <c r="F278" s="342" t="s">
        <v>205</v>
      </c>
      <c r="G278" s="342" t="s">
        <v>211</v>
      </c>
      <c r="H278" s="343" t="s">
        <v>265</v>
      </c>
      <c r="I278" s="452" t="s">
        <v>3</v>
      </c>
      <c r="J278" s="283" t="s">
        <v>876</v>
      </c>
      <c r="K278" s="313">
        <v>43585</v>
      </c>
      <c r="L278" s="287">
        <f>VLOOKUP(B278,'[3]Price list B'!$C$4:$M$313,11,0)</f>
        <v>23488063.838383839</v>
      </c>
      <c r="M278" s="345">
        <v>25836870.222222224</v>
      </c>
      <c r="N278" s="286">
        <v>400000</v>
      </c>
      <c r="O278" s="286">
        <v>1181402</v>
      </c>
      <c r="P278" s="286"/>
      <c r="Q278" s="346">
        <f t="shared" si="37"/>
        <v>24255468.222222224</v>
      </c>
      <c r="R278" s="346">
        <f t="shared" si="38"/>
        <v>256725.95493461285</v>
      </c>
      <c r="S278" s="299">
        <v>100000</v>
      </c>
      <c r="T278" s="449" t="s">
        <v>874</v>
      </c>
      <c r="U278" s="299"/>
      <c r="V278" s="299"/>
      <c r="W278" s="299"/>
      <c r="X278" s="299"/>
      <c r="Y278" s="299"/>
      <c r="Z278" s="299"/>
      <c r="AA278" s="299"/>
      <c r="AB278" s="299"/>
      <c r="AC278" s="299"/>
      <c r="AD278" s="299"/>
      <c r="AE278" s="356"/>
      <c r="AF278" s="280"/>
      <c r="AG278" s="290"/>
      <c r="AH278" s="290"/>
      <c r="AI278" s="280"/>
      <c r="AJ278" s="280" t="s">
        <v>850</v>
      </c>
      <c r="AK278" s="280" t="s">
        <v>101</v>
      </c>
      <c r="AL278" s="281" t="s">
        <v>618</v>
      </c>
      <c r="AM278" s="281" t="s">
        <v>621</v>
      </c>
      <c r="AN278" s="280"/>
      <c r="AO278" s="280"/>
      <c r="AP278" s="280"/>
      <c r="AQ278" s="280"/>
      <c r="AR278" s="280"/>
      <c r="AS278" s="280"/>
      <c r="AT278" s="280"/>
      <c r="AU278" s="280"/>
      <c r="AV278" s="280"/>
      <c r="AW278" s="280"/>
      <c r="AX278" s="280"/>
      <c r="AY278" s="350"/>
      <c r="BH278" s="275">
        <f t="shared" si="39"/>
        <v>1</v>
      </c>
      <c r="BI278" s="275">
        <f t="shared" si="40"/>
        <v>0</v>
      </c>
    </row>
    <row r="279" spans="1:61" s="275" customFormat="1" ht="21.75" customHeight="1">
      <c r="A279" s="281" t="s">
        <v>22</v>
      </c>
      <c r="B279" s="290" t="s">
        <v>553</v>
      </c>
      <c r="C279" s="290">
        <v>32</v>
      </c>
      <c r="D279" s="342" t="s">
        <v>593</v>
      </c>
      <c r="E279" s="342">
        <v>77.47</v>
      </c>
      <c r="F279" s="342" t="s">
        <v>205</v>
      </c>
      <c r="G279" s="342" t="s">
        <v>211</v>
      </c>
      <c r="H279" s="343" t="s">
        <v>262</v>
      </c>
      <c r="I279" s="452" t="s">
        <v>3</v>
      </c>
      <c r="J279" s="283" t="s">
        <v>876</v>
      </c>
      <c r="K279" s="313">
        <v>43585</v>
      </c>
      <c r="L279" s="287">
        <f>VLOOKUP(B279,'[3]Price list B'!$C$4:$M$313,11,0)</f>
        <v>19401065.454545453</v>
      </c>
      <c r="M279" s="345">
        <v>21341172</v>
      </c>
      <c r="N279" s="286">
        <v>400000</v>
      </c>
      <c r="O279" s="286">
        <v>1180659</v>
      </c>
      <c r="P279" s="286"/>
      <c r="Q279" s="346">
        <f t="shared" si="37"/>
        <v>19760513</v>
      </c>
      <c r="R279" s="346">
        <f t="shared" si="38"/>
        <v>255073.09926423131</v>
      </c>
      <c r="S279" s="299">
        <v>100000</v>
      </c>
      <c r="T279" s="449" t="s">
        <v>874</v>
      </c>
      <c r="U279" s="299"/>
      <c r="V279" s="299"/>
      <c r="W279" s="299"/>
      <c r="X279" s="299"/>
      <c r="Y279" s="299"/>
      <c r="Z279" s="299"/>
      <c r="AA279" s="299"/>
      <c r="AB279" s="299"/>
      <c r="AC279" s="299"/>
      <c r="AD279" s="299"/>
      <c r="AE279" s="356"/>
      <c r="AF279" s="280"/>
      <c r="AG279" s="290"/>
      <c r="AH279" s="290"/>
      <c r="AI279" s="280"/>
      <c r="AJ279" s="280" t="s">
        <v>850</v>
      </c>
      <c r="AK279" s="280" t="s">
        <v>101</v>
      </c>
      <c r="AL279" s="281" t="s">
        <v>618</v>
      </c>
      <c r="AM279" s="281" t="s">
        <v>621</v>
      </c>
      <c r="AN279" s="280"/>
      <c r="AO279" s="280"/>
      <c r="AP279" s="280"/>
      <c r="AQ279" s="280"/>
      <c r="AR279" s="280"/>
      <c r="AS279" s="280"/>
      <c r="AT279" s="280"/>
      <c r="AU279" s="280"/>
      <c r="AV279" s="280"/>
      <c r="AW279" s="280"/>
      <c r="AX279" s="280"/>
      <c r="AY279" s="350"/>
      <c r="BH279" s="275">
        <f t="shared" si="39"/>
        <v>1</v>
      </c>
      <c r="BI279" s="275">
        <f t="shared" si="40"/>
        <v>0</v>
      </c>
    </row>
    <row r="280" spans="1:61" s="275" customFormat="1" ht="21.75" customHeight="1">
      <c r="A280" s="280" t="s">
        <v>22</v>
      </c>
      <c r="B280" s="505" t="s">
        <v>554</v>
      </c>
      <c r="C280" s="290">
        <v>33</v>
      </c>
      <c r="D280" s="342" t="s">
        <v>199</v>
      </c>
      <c r="E280" s="342">
        <v>58.290000000000006</v>
      </c>
      <c r="F280" s="342" t="s">
        <v>205</v>
      </c>
      <c r="G280" s="342" t="s">
        <v>210</v>
      </c>
      <c r="H280" s="343" t="s">
        <v>255</v>
      </c>
      <c r="I280" s="281" t="s">
        <v>0</v>
      </c>
      <c r="J280" s="283"/>
      <c r="K280" s="313"/>
      <c r="L280" s="287">
        <f>VLOOKUP(B280,'[3]Price list B'!$C$4:$M$313,11,0)</f>
        <v>15307444.444444448</v>
      </c>
      <c r="M280" s="345">
        <v>16988188.888888892</v>
      </c>
      <c r="N280" s="286"/>
      <c r="O280" s="286"/>
      <c r="P280" s="286"/>
      <c r="Q280" s="346">
        <f t="shared" si="37"/>
        <v>16988188.888888892</v>
      </c>
      <c r="R280" s="346">
        <f t="shared" si="38"/>
        <v>291442.59545185947</v>
      </c>
      <c r="S280" s="299"/>
      <c r="T280" s="355"/>
      <c r="U280" s="299"/>
      <c r="V280" s="299"/>
      <c r="W280" s="299"/>
      <c r="X280" s="299"/>
      <c r="Y280" s="299"/>
      <c r="Z280" s="299"/>
      <c r="AA280" s="299"/>
      <c r="AB280" s="299"/>
      <c r="AC280" s="299"/>
      <c r="AD280" s="299"/>
      <c r="AE280" s="356"/>
      <c r="AF280" s="280"/>
      <c r="AG280" s="290"/>
      <c r="AH280" s="290"/>
      <c r="AI280" s="280"/>
      <c r="AJ280" s="280"/>
      <c r="AK280" s="280"/>
      <c r="AL280" s="281"/>
      <c r="AM280" s="281"/>
      <c r="AN280" s="280"/>
      <c r="AO280" s="280"/>
      <c r="AP280" s="280"/>
      <c r="AQ280" s="280"/>
      <c r="AR280" s="280"/>
      <c r="AS280" s="280"/>
      <c r="AT280" s="280"/>
      <c r="AU280" s="280"/>
      <c r="AV280" s="280"/>
      <c r="AW280" s="280"/>
      <c r="AX280" s="280"/>
      <c r="AY280" s="350"/>
      <c r="BH280" s="275">
        <f t="shared" si="39"/>
        <v>0</v>
      </c>
      <c r="BI280" s="275" t="str">
        <f t="shared" si="40"/>
        <v>B3301</v>
      </c>
    </row>
    <row r="281" spans="1:61" s="275" customFormat="1" ht="22.5" customHeight="1">
      <c r="A281" s="281" t="s">
        <v>22</v>
      </c>
      <c r="B281" s="505" t="s">
        <v>555</v>
      </c>
      <c r="C281" s="290">
        <v>33</v>
      </c>
      <c r="D281" s="342" t="s">
        <v>200</v>
      </c>
      <c r="E281" s="342">
        <v>56.260000000000005</v>
      </c>
      <c r="F281" s="342" t="s">
        <v>205</v>
      </c>
      <c r="G281" s="342" t="s">
        <v>210</v>
      </c>
      <c r="H281" s="343" t="s">
        <v>256</v>
      </c>
      <c r="I281" s="281" t="s">
        <v>0</v>
      </c>
      <c r="J281" s="283"/>
      <c r="K281" s="313"/>
      <c r="L281" s="287">
        <f>VLOOKUP(B281,'[3]Price list B'!$C$4:$M$313,11,0)</f>
        <v>13918680.808080809</v>
      </c>
      <c r="M281" s="345">
        <v>15460548.88888889</v>
      </c>
      <c r="N281" s="286"/>
      <c r="O281" s="286"/>
      <c r="P281" s="286"/>
      <c r="Q281" s="346">
        <f t="shared" si="37"/>
        <v>15460548.88888889</v>
      </c>
      <c r="R281" s="346">
        <f t="shared" si="38"/>
        <v>274805.34818501404</v>
      </c>
      <c r="S281" s="299"/>
      <c r="T281" s="355"/>
      <c r="U281" s="299"/>
      <c r="V281" s="299"/>
      <c r="W281" s="299"/>
      <c r="X281" s="299"/>
      <c r="Y281" s="299"/>
      <c r="Z281" s="299"/>
      <c r="AA281" s="299"/>
      <c r="AB281" s="299"/>
      <c r="AC281" s="299"/>
      <c r="AD281" s="299"/>
      <c r="AE281" s="356"/>
      <c r="AF281" s="280"/>
      <c r="AG281" s="290"/>
      <c r="AH281" s="290"/>
      <c r="AI281" s="280"/>
      <c r="AJ281" s="280"/>
      <c r="AK281" s="280"/>
      <c r="AL281" s="281"/>
      <c r="AM281" s="281"/>
      <c r="AN281" s="280"/>
      <c r="AO281" s="280"/>
      <c r="AP281" s="280"/>
      <c r="AQ281" s="280"/>
      <c r="AR281" s="280"/>
      <c r="AS281" s="280"/>
      <c r="AT281" s="280"/>
      <c r="AU281" s="280"/>
      <c r="AV281" s="280"/>
      <c r="AW281" s="280"/>
      <c r="AX281" s="280"/>
      <c r="AY281" s="350"/>
      <c r="BH281" s="275">
        <f t="shared" si="39"/>
        <v>0</v>
      </c>
      <c r="BI281" s="275" t="str">
        <f t="shared" si="40"/>
        <v>B3302</v>
      </c>
    </row>
    <row r="282" spans="1:61" s="275" customFormat="1" ht="26.25" customHeight="1">
      <c r="A282" s="280" t="s">
        <v>22</v>
      </c>
      <c r="B282" s="290" t="s">
        <v>556</v>
      </c>
      <c r="C282" s="290">
        <v>33</v>
      </c>
      <c r="D282" s="342" t="s">
        <v>201</v>
      </c>
      <c r="E282" s="342">
        <v>94.48</v>
      </c>
      <c r="F282" s="342" t="s">
        <v>205</v>
      </c>
      <c r="G282" s="342" t="s">
        <v>211</v>
      </c>
      <c r="H282" s="343" t="s">
        <v>265</v>
      </c>
      <c r="I282" s="281" t="s">
        <v>3</v>
      </c>
      <c r="J282" s="283" t="s">
        <v>656</v>
      </c>
      <c r="K282" s="313">
        <v>43526</v>
      </c>
      <c r="L282" s="287">
        <v>23684658</v>
      </c>
      <c r="M282" s="285">
        <v>23684658</v>
      </c>
      <c r="N282" s="286">
        <v>400000</v>
      </c>
      <c r="O282" s="286">
        <v>1164233</v>
      </c>
      <c r="P282" s="286">
        <v>30000</v>
      </c>
      <c r="Q282" s="346">
        <f t="shared" si="37"/>
        <v>22090425</v>
      </c>
      <c r="R282" s="346">
        <f t="shared" si="38"/>
        <v>233810.59483488568</v>
      </c>
      <c r="S282" s="299">
        <v>100000</v>
      </c>
      <c r="T282" s="449">
        <v>43526</v>
      </c>
      <c r="U282" s="299"/>
      <c r="V282" s="299"/>
      <c r="W282" s="299">
        <v>100000</v>
      </c>
      <c r="X282" s="299"/>
      <c r="Y282" s="299">
        <v>500000</v>
      </c>
      <c r="Z282" s="308">
        <v>43531</v>
      </c>
      <c r="AA282" s="299"/>
      <c r="AB282" s="299"/>
      <c r="AC282" s="299">
        <v>500000</v>
      </c>
      <c r="AD282" s="299"/>
      <c r="AE282" s="306">
        <v>43544</v>
      </c>
      <c r="AF282" s="308">
        <v>43544</v>
      </c>
      <c r="AG282" s="300">
        <v>43525</v>
      </c>
      <c r="AH282" s="290" t="s">
        <v>657</v>
      </c>
      <c r="AI282" s="280"/>
      <c r="AJ282" s="280" t="s">
        <v>629</v>
      </c>
      <c r="AK282" s="280" t="s">
        <v>95</v>
      </c>
      <c r="AL282" s="281" t="s">
        <v>622</v>
      </c>
      <c r="AM282" s="280"/>
      <c r="AN282" s="280"/>
      <c r="AO282" s="280"/>
      <c r="AP282" s="280"/>
      <c r="AQ282" s="280"/>
      <c r="AR282" s="280"/>
      <c r="AS282" s="280"/>
      <c r="AT282" s="280"/>
      <c r="AU282" s="280"/>
      <c r="AV282" s="280"/>
      <c r="AW282" s="280"/>
      <c r="AX282" s="280"/>
      <c r="AY282" s="350"/>
      <c r="BH282" s="275">
        <f t="shared" si="39"/>
        <v>1</v>
      </c>
      <c r="BI282" s="275">
        <f t="shared" si="40"/>
        <v>0</v>
      </c>
    </row>
    <row r="283" spans="1:61" s="275" customFormat="1" ht="22.5" customHeight="1">
      <c r="A283" s="281" t="s">
        <v>22</v>
      </c>
      <c r="B283" s="290" t="s">
        <v>557</v>
      </c>
      <c r="C283" s="290">
        <v>33</v>
      </c>
      <c r="D283" s="342" t="s">
        <v>587</v>
      </c>
      <c r="E283" s="342">
        <v>90.21</v>
      </c>
      <c r="F283" s="342" t="s">
        <v>205</v>
      </c>
      <c r="G283" s="342" t="s">
        <v>224</v>
      </c>
      <c r="H283" s="343" t="s">
        <v>268</v>
      </c>
      <c r="I283" s="281" t="s">
        <v>3</v>
      </c>
      <c r="J283" s="283" t="s">
        <v>752</v>
      </c>
      <c r="K283" s="313">
        <v>43549</v>
      </c>
      <c r="L283" s="287">
        <v>23187120</v>
      </c>
      <c r="M283" s="287">
        <v>23187120</v>
      </c>
      <c r="N283" s="286">
        <v>300000</v>
      </c>
      <c r="O283" s="286">
        <v>1144356</v>
      </c>
      <c r="P283" s="286">
        <v>200000</v>
      </c>
      <c r="Q283" s="346">
        <f t="shared" si="37"/>
        <v>21542764</v>
      </c>
      <c r="R283" s="346">
        <f t="shared" si="38"/>
        <v>238806.82851125154</v>
      </c>
      <c r="S283" s="299">
        <v>100000</v>
      </c>
      <c r="T283" s="448">
        <v>43549</v>
      </c>
      <c r="U283" s="299"/>
      <c r="V283" s="299"/>
      <c r="W283" s="299">
        <v>100000</v>
      </c>
      <c r="X283" s="299"/>
      <c r="Y283" s="299">
        <v>300000</v>
      </c>
      <c r="Z283" s="308">
        <v>43560</v>
      </c>
      <c r="AA283" s="299"/>
      <c r="AB283" s="299"/>
      <c r="AC283" s="299">
        <v>300000</v>
      </c>
      <c r="AD283" s="299"/>
      <c r="AE283" s="306">
        <v>43560</v>
      </c>
      <c r="AF283" s="306">
        <v>43560</v>
      </c>
      <c r="AG283" s="300">
        <v>43586</v>
      </c>
      <c r="AH283" s="290">
        <v>875914575</v>
      </c>
      <c r="AI283" s="280"/>
      <c r="AJ283" s="280" t="s">
        <v>110</v>
      </c>
      <c r="AK283" s="280" t="s">
        <v>95</v>
      </c>
      <c r="AL283" s="281" t="s">
        <v>621</v>
      </c>
      <c r="AM283" s="280" t="s">
        <v>618</v>
      </c>
      <c r="AN283" s="280"/>
      <c r="AO283" s="280"/>
      <c r="AP283" s="280"/>
      <c r="AQ283" s="280"/>
      <c r="AR283" s="280"/>
      <c r="AS283" s="280"/>
      <c r="AT283" s="280"/>
      <c r="AU283" s="280"/>
      <c r="AV283" s="280"/>
      <c r="AW283" s="280"/>
      <c r="AX283" s="280"/>
      <c r="AY283" s="350"/>
      <c r="BH283" s="275">
        <f t="shared" si="39"/>
        <v>1</v>
      </c>
      <c r="BI283" s="275">
        <f t="shared" si="40"/>
        <v>0</v>
      </c>
    </row>
    <row r="284" spans="1:61" s="275" customFormat="1" ht="21.75" customHeight="1">
      <c r="A284" s="280" t="s">
        <v>22</v>
      </c>
      <c r="B284" s="290" t="s">
        <v>558</v>
      </c>
      <c r="C284" s="290">
        <v>33</v>
      </c>
      <c r="D284" s="342" t="s">
        <v>592</v>
      </c>
      <c r="E284" s="342">
        <v>90.12</v>
      </c>
      <c r="F284" s="342" t="s">
        <v>205</v>
      </c>
      <c r="G284" s="342" t="s">
        <v>224</v>
      </c>
      <c r="H284" s="343" t="s">
        <v>269</v>
      </c>
      <c r="I284" s="281" t="s">
        <v>678</v>
      </c>
      <c r="J284" s="283" t="s">
        <v>841</v>
      </c>
      <c r="K284" s="491">
        <v>43549</v>
      </c>
      <c r="L284" s="287">
        <f>M284</f>
        <v>25424940</v>
      </c>
      <c r="M284" s="352">
        <v>25424940</v>
      </c>
      <c r="N284" s="286">
        <v>300000</v>
      </c>
      <c r="O284" s="286">
        <v>1256266</v>
      </c>
      <c r="P284" s="286">
        <v>4943474</v>
      </c>
      <c r="Q284" s="346">
        <f t="shared" si="37"/>
        <v>18925200</v>
      </c>
      <c r="R284" s="346">
        <f t="shared" si="38"/>
        <v>210000</v>
      </c>
      <c r="S284" s="299">
        <v>100000</v>
      </c>
      <c r="T284" s="449">
        <v>43549</v>
      </c>
      <c r="U284" s="299"/>
      <c r="V284" s="299"/>
      <c r="W284" s="299">
        <v>100000</v>
      </c>
      <c r="X284" s="299"/>
      <c r="Y284" s="299">
        <v>300000</v>
      </c>
      <c r="Z284" s="383">
        <v>43588</v>
      </c>
      <c r="AA284" s="299"/>
      <c r="AB284" s="299"/>
      <c r="AC284" s="299">
        <v>300000</v>
      </c>
      <c r="AD284" s="299"/>
      <c r="AE284" s="306">
        <v>43590</v>
      </c>
      <c r="AF284" s="383">
        <v>43588</v>
      </c>
      <c r="AG284" s="468">
        <v>43635</v>
      </c>
      <c r="AH284" s="290" t="s">
        <v>792</v>
      </c>
      <c r="AI284" s="280"/>
      <c r="AJ284" s="280" t="s">
        <v>629</v>
      </c>
      <c r="AK284" s="280" t="s">
        <v>616</v>
      </c>
      <c r="AL284" s="280" t="s">
        <v>775</v>
      </c>
      <c r="AM284" s="280" t="s">
        <v>870</v>
      </c>
      <c r="AN284" s="280"/>
      <c r="AO284" s="280"/>
      <c r="AP284" s="280"/>
      <c r="AQ284" s="280"/>
      <c r="AR284" s="280"/>
      <c r="AS284" s="280"/>
      <c r="AT284" s="280"/>
      <c r="AU284" s="280"/>
      <c r="AV284" s="280"/>
      <c r="AW284" s="280"/>
      <c r="AX284" s="280"/>
      <c r="AY284" s="350"/>
      <c r="BH284" s="275">
        <f t="shared" si="39"/>
        <v>1</v>
      </c>
      <c r="BI284" s="275">
        <f t="shared" si="40"/>
        <v>0</v>
      </c>
    </row>
    <row r="285" spans="1:61" s="275" customFormat="1" ht="21.75" customHeight="1">
      <c r="A285" s="281" t="s">
        <v>22</v>
      </c>
      <c r="B285" s="505" t="s">
        <v>559</v>
      </c>
      <c r="C285" s="290">
        <v>33</v>
      </c>
      <c r="D285" s="342" t="s">
        <v>593</v>
      </c>
      <c r="E285" s="342">
        <v>77.47</v>
      </c>
      <c r="F285" s="342" t="s">
        <v>205</v>
      </c>
      <c r="G285" s="342" t="s">
        <v>211</v>
      </c>
      <c r="H285" s="343" t="s">
        <v>262</v>
      </c>
      <c r="I285" s="281" t="s">
        <v>0</v>
      </c>
      <c r="J285" s="283"/>
      <c r="K285" s="313"/>
      <c r="L285" s="287">
        <f>VLOOKUP(B285,'[3]Price list B'!$C$4:$M$313,11,0)</f>
        <v>19562265.656565655</v>
      </c>
      <c r="M285" s="345">
        <v>21668492.22222222</v>
      </c>
      <c r="N285" s="286"/>
      <c r="O285" s="286"/>
      <c r="P285" s="286"/>
      <c r="Q285" s="346">
        <f t="shared" si="37"/>
        <v>21668492.22222222</v>
      </c>
      <c r="R285" s="346">
        <f t="shared" si="38"/>
        <v>279701.7196620914</v>
      </c>
      <c r="S285" s="299"/>
      <c r="T285" s="355"/>
      <c r="U285" s="299"/>
      <c r="V285" s="299"/>
      <c r="W285" s="299"/>
      <c r="X285" s="299"/>
      <c r="Y285" s="299"/>
      <c r="Z285" s="299"/>
      <c r="AA285" s="299"/>
      <c r="AB285" s="299"/>
      <c r="AC285" s="299"/>
      <c r="AD285" s="299"/>
      <c r="AE285" s="356"/>
      <c r="AF285" s="280"/>
      <c r="AG285" s="290"/>
      <c r="AH285" s="290"/>
      <c r="AI285" s="280"/>
      <c r="AJ285" s="280"/>
      <c r="AK285" s="280"/>
      <c r="AL285" s="281"/>
      <c r="AM285" s="281"/>
      <c r="AN285" s="280"/>
      <c r="AO285" s="280"/>
      <c r="AP285" s="280"/>
      <c r="AQ285" s="280"/>
      <c r="AR285" s="280"/>
      <c r="AS285" s="280"/>
      <c r="AT285" s="280"/>
      <c r="AU285" s="280"/>
      <c r="AV285" s="280"/>
      <c r="AW285" s="280"/>
      <c r="AX285" s="280"/>
      <c r="AY285" s="350"/>
      <c r="BH285" s="275">
        <f t="shared" si="39"/>
        <v>0</v>
      </c>
      <c r="BI285" s="275" t="str">
        <f t="shared" si="40"/>
        <v>B3311</v>
      </c>
    </row>
    <row r="286" spans="1:61" s="275" customFormat="1" ht="21.75" customHeight="1">
      <c r="A286" s="280" t="s">
        <v>22</v>
      </c>
      <c r="B286" s="505" t="s">
        <v>560</v>
      </c>
      <c r="C286" s="290">
        <v>34</v>
      </c>
      <c r="D286" s="342" t="s">
        <v>199</v>
      </c>
      <c r="E286" s="342">
        <v>58.290000000000006</v>
      </c>
      <c r="F286" s="342" t="s">
        <v>205</v>
      </c>
      <c r="G286" s="342" t="s">
        <v>210</v>
      </c>
      <c r="H286" s="343" t="s">
        <v>255</v>
      </c>
      <c r="I286" s="281" t="s">
        <v>0</v>
      </c>
      <c r="J286" s="283"/>
      <c r="K286" s="313"/>
      <c r="L286" s="287">
        <f>VLOOKUP(B286,'[3]Price list B'!$C$4:$M$313,11,0)</f>
        <v>14473715.555555556</v>
      </c>
      <c r="M286" s="345">
        <v>16071087.111111112</v>
      </c>
      <c r="N286" s="286"/>
      <c r="O286" s="286"/>
      <c r="P286" s="286"/>
      <c r="Q286" s="346">
        <f t="shared" si="37"/>
        <v>16071087.111111112</v>
      </c>
      <c r="R286" s="346">
        <f t="shared" si="38"/>
        <v>275709.16299727414</v>
      </c>
      <c r="S286" s="299"/>
      <c r="T286" s="355"/>
      <c r="U286" s="299"/>
      <c r="V286" s="299"/>
      <c r="W286" s="299"/>
      <c r="X286" s="299"/>
      <c r="Y286" s="299"/>
      <c r="Z286" s="299"/>
      <c r="AA286" s="299"/>
      <c r="AB286" s="299"/>
      <c r="AC286" s="299"/>
      <c r="AD286" s="299"/>
      <c r="AE286" s="356"/>
      <c r="AF286" s="280"/>
      <c r="AG286" s="290"/>
      <c r="AH286" s="290"/>
      <c r="AI286" s="280"/>
      <c r="AJ286" s="280"/>
      <c r="AK286" s="280"/>
      <c r="AL286" s="281"/>
      <c r="AM286" s="281"/>
      <c r="AN286" s="280"/>
      <c r="AO286" s="280"/>
      <c r="AP286" s="280"/>
      <c r="AQ286" s="280"/>
      <c r="AR286" s="280"/>
      <c r="AS286" s="280"/>
      <c r="AT286" s="280"/>
      <c r="AU286" s="280"/>
      <c r="AV286" s="280"/>
      <c r="AW286" s="280"/>
      <c r="AX286" s="280"/>
      <c r="AY286" s="350"/>
      <c r="BH286" s="275">
        <f t="shared" si="39"/>
        <v>0</v>
      </c>
      <c r="BI286" s="275" t="str">
        <f t="shared" si="40"/>
        <v>B3401</v>
      </c>
    </row>
    <row r="287" spans="1:61" s="275" customFormat="1" ht="21.75" customHeight="1">
      <c r="A287" s="281" t="s">
        <v>22</v>
      </c>
      <c r="B287" s="505" t="s">
        <v>561</v>
      </c>
      <c r="C287" s="290">
        <v>34</v>
      </c>
      <c r="D287" s="342" t="s">
        <v>200</v>
      </c>
      <c r="E287" s="342">
        <v>56.260000000000005</v>
      </c>
      <c r="F287" s="342" t="s">
        <v>205</v>
      </c>
      <c r="G287" s="342" t="s">
        <v>210</v>
      </c>
      <c r="H287" s="343" t="s">
        <v>256</v>
      </c>
      <c r="I287" s="281" t="s">
        <v>0</v>
      </c>
      <c r="J287" s="283"/>
      <c r="K287" s="313"/>
      <c r="L287" s="287">
        <f>VLOOKUP(B287,'[3]Price list B'!$C$4:$M$313,11,0)</f>
        <v>14035747.070707072</v>
      </c>
      <c r="M287" s="345">
        <v>15589321.77777778</v>
      </c>
      <c r="N287" s="286"/>
      <c r="O287" s="286"/>
      <c r="P287" s="286"/>
      <c r="Q287" s="346">
        <f t="shared" si="37"/>
        <v>15589321.77777778</v>
      </c>
      <c r="R287" s="346">
        <f t="shared" si="38"/>
        <v>277094.23707390291</v>
      </c>
      <c r="S287" s="299"/>
      <c r="T287" s="355"/>
      <c r="U287" s="299"/>
      <c r="V287" s="299"/>
      <c r="W287" s="299"/>
      <c r="X287" s="299"/>
      <c r="Y287" s="299"/>
      <c r="Z287" s="299"/>
      <c r="AA287" s="299"/>
      <c r="AB287" s="299"/>
      <c r="AC287" s="299"/>
      <c r="AD287" s="299"/>
      <c r="AE287" s="356"/>
      <c r="AF287" s="280"/>
      <c r="AG287" s="290"/>
      <c r="AH287" s="290"/>
      <c r="AI287" s="280"/>
      <c r="AJ287" s="280"/>
      <c r="AK287" s="280"/>
      <c r="AL287" s="281"/>
      <c r="AM287" s="281"/>
      <c r="AN287" s="280"/>
      <c r="AO287" s="280"/>
      <c r="AP287" s="280"/>
      <c r="AQ287" s="280"/>
      <c r="AR287" s="280"/>
      <c r="AS287" s="280"/>
      <c r="AT287" s="280"/>
      <c r="AU287" s="280"/>
      <c r="AV287" s="280"/>
      <c r="AW287" s="280"/>
      <c r="AX287" s="280"/>
      <c r="AY287" s="350"/>
      <c r="BH287" s="275">
        <f t="shared" si="39"/>
        <v>0</v>
      </c>
      <c r="BI287" s="275" t="str">
        <f t="shared" si="40"/>
        <v>B3402</v>
      </c>
    </row>
    <row r="288" spans="1:61" s="275" customFormat="1" ht="21.75" customHeight="1">
      <c r="A288" s="280" t="s">
        <v>22</v>
      </c>
      <c r="B288" s="290" t="s">
        <v>562</v>
      </c>
      <c r="C288" s="290">
        <v>34</v>
      </c>
      <c r="D288" s="342" t="s">
        <v>201</v>
      </c>
      <c r="E288" s="342">
        <v>94.5</v>
      </c>
      <c r="F288" s="342" t="s">
        <v>205</v>
      </c>
      <c r="G288" s="342" t="s">
        <v>211</v>
      </c>
      <c r="H288" s="343" t="s">
        <v>270</v>
      </c>
      <c r="I288" s="281" t="s">
        <v>3</v>
      </c>
      <c r="J288" s="283" t="s">
        <v>818</v>
      </c>
      <c r="K288" s="313">
        <v>43534</v>
      </c>
      <c r="L288" s="287">
        <v>23886081</v>
      </c>
      <c r="M288" s="287">
        <v>23886081</v>
      </c>
      <c r="N288" s="286">
        <v>400000</v>
      </c>
      <c r="O288" s="286">
        <v>1174304.05</v>
      </c>
      <c r="P288" s="286">
        <v>300000</v>
      </c>
      <c r="Q288" s="346">
        <f t="shared" si="37"/>
        <v>22011776.949999999</v>
      </c>
      <c r="R288" s="346">
        <f t="shared" si="38"/>
        <v>232928.85661375659</v>
      </c>
      <c r="S288" s="299">
        <v>100000</v>
      </c>
      <c r="T288" s="449">
        <v>43534</v>
      </c>
      <c r="U288" s="299"/>
      <c r="V288" s="299"/>
      <c r="W288" s="299">
        <v>100000</v>
      </c>
      <c r="X288" s="299"/>
      <c r="Y288" s="299">
        <v>500000</v>
      </c>
      <c r="Z288" s="371">
        <v>43534</v>
      </c>
      <c r="AA288" s="299"/>
      <c r="AB288" s="299"/>
      <c r="AC288" s="299">
        <v>500000</v>
      </c>
      <c r="AD288" s="299"/>
      <c r="AE288" s="306">
        <v>43534</v>
      </c>
      <c r="AF288" s="280"/>
      <c r="AG288" s="300">
        <v>43525</v>
      </c>
      <c r="AH288" s="290" t="s">
        <v>896</v>
      </c>
      <c r="AI288" s="280"/>
      <c r="AJ288" s="280" t="s">
        <v>784</v>
      </c>
      <c r="AK288" s="280"/>
      <c r="AL288" s="281" t="s">
        <v>120</v>
      </c>
      <c r="AM288" s="280"/>
      <c r="AN288" s="280"/>
      <c r="AO288" s="280"/>
      <c r="AP288" s="280"/>
      <c r="AQ288" s="280"/>
      <c r="AR288" s="280"/>
      <c r="AS288" s="280"/>
      <c r="AT288" s="280"/>
      <c r="AU288" s="280"/>
      <c r="AV288" s="280"/>
      <c r="AW288" s="280"/>
      <c r="AX288" s="280"/>
      <c r="AY288" s="350"/>
      <c r="BH288" s="275">
        <f t="shared" si="39"/>
        <v>1</v>
      </c>
      <c r="BI288" s="275">
        <f t="shared" si="40"/>
        <v>0</v>
      </c>
    </row>
    <row r="289" spans="1:61" s="275" customFormat="1" ht="21.75" customHeight="1">
      <c r="A289" s="281" t="s">
        <v>22</v>
      </c>
      <c r="B289" s="505" t="s">
        <v>563</v>
      </c>
      <c r="C289" s="290">
        <v>34</v>
      </c>
      <c r="D289" s="342" t="s">
        <v>594</v>
      </c>
      <c r="E289" s="342">
        <v>30.26</v>
      </c>
      <c r="F289" s="342" t="s">
        <v>206</v>
      </c>
      <c r="G289" s="342" t="s">
        <v>208</v>
      </c>
      <c r="H289" s="343" t="s">
        <v>238</v>
      </c>
      <c r="I289" s="281" t="s">
        <v>872</v>
      </c>
      <c r="J289" s="283"/>
      <c r="K289" s="313"/>
      <c r="L289" s="287">
        <f>VLOOKUP(B289,'[3]Price list B'!$C$4:$M$313,11,0)</f>
        <v>7608009.6969696963</v>
      </c>
      <c r="M289" s="345">
        <v>8518810.666666666</v>
      </c>
      <c r="N289" s="286"/>
      <c r="O289" s="286"/>
      <c r="P289" s="286"/>
      <c r="Q289" s="346">
        <f t="shared" si="37"/>
        <v>8518810.666666666</v>
      </c>
      <c r="R289" s="346">
        <f t="shared" si="38"/>
        <v>281520.51112579857</v>
      </c>
      <c r="S289" s="299"/>
      <c r="T289" s="355"/>
      <c r="U289" s="299"/>
      <c r="V289" s="299"/>
      <c r="W289" s="299"/>
      <c r="X289" s="299"/>
      <c r="Y289" s="299"/>
      <c r="Z289" s="299"/>
      <c r="AA289" s="299"/>
      <c r="AB289" s="299"/>
      <c r="AC289" s="299"/>
      <c r="AD289" s="299"/>
      <c r="AE289" s="356"/>
      <c r="AF289" s="280"/>
      <c r="AG289" s="290"/>
      <c r="AH289" s="290"/>
      <c r="AI289" s="280"/>
      <c r="AJ289" s="280"/>
      <c r="AK289" s="280"/>
      <c r="AL289" s="281"/>
      <c r="AM289" s="281"/>
      <c r="AN289" s="280"/>
      <c r="AO289" s="280"/>
      <c r="AP289" s="280"/>
      <c r="AQ289" s="280"/>
      <c r="AR289" s="280"/>
      <c r="AS289" s="280"/>
      <c r="AT289" s="280"/>
      <c r="AU289" s="280"/>
      <c r="AV289" s="280"/>
      <c r="AW289" s="280"/>
      <c r="AX289" s="280"/>
      <c r="AY289" s="350"/>
      <c r="BH289" s="275">
        <f t="shared" si="39"/>
        <v>0</v>
      </c>
      <c r="BI289" s="275" t="str">
        <f t="shared" si="40"/>
        <v>B3412</v>
      </c>
    </row>
    <row r="290" spans="1:61" s="275" customFormat="1" ht="21.75" customHeight="1">
      <c r="A290" s="280" t="s">
        <v>22</v>
      </c>
      <c r="B290" s="290" t="s">
        <v>564</v>
      </c>
      <c r="C290" s="290">
        <v>35</v>
      </c>
      <c r="D290" s="342" t="s">
        <v>199</v>
      </c>
      <c r="E290" s="342">
        <v>58.290000000000006</v>
      </c>
      <c r="F290" s="342" t="s">
        <v>205</v>
      </c>
      <c r="G290" s="342" t="s">
        <v>210</v>
      </c>
      <c r="H290" s="343" t="s">
        <v>255</v>
      </c>
      <c r="I290" s="395" t="s">
        <v>23</v>
      </c>
      <c r="J290" s="283" t="s">
        <v>876</v>
      </c>
      <c r="K290" s="313"/>
      <c r="L290" s="287">
        <v>17006081.856341191</v>
      </c>
      <c r="M290" s="285">
        <v>17006081.856341191</v>
      </c>
      <c r="N290" s="286"/>
      <c r="O290" s="286"/>
      <c r="P290" s="286"/>
      <c r="Q290" s="346">
        <f t="shared" si="37"/>
        <v>17006081.856341191</v>
      </c>
      <c r="R290" s="346">
        <f t="shared" si="38"/>
        <v>291749.56006761349</v>
      </c>
      <c r="S290" s="299"/>
      <c r="T290" s="355"/>
      <c r="U290" s="299"/>
      <c r="V290" s="299"/>
      <c r="W290" s="299"/>
      <c r="X290" s="299"/>
      <c r="Y290" s="299"/>
      <c r="Z290" s="299"/>
      <c r="AA290" s="299"/>
      <c r="AB290" s="299"/>
      <c r="AC290" s="299"/>
      <c r="AD290" s="299"/>
      <c r="AE290" s="356"/>
      <c r="AF290" s="280"/>
      <c r="AG290" s="290"/>
      <c r="AH290" s="290"/>
      <c r="AI290" s="280"/>
      <c r="AJ290" s="280" t="s">
        <v>850</v>
      </c>
      <c r="AK290" s="280" t="s">
        <v>101</v>
      </c>
      <c r="AL290" s="281" t="s">
        <v>618</v>
      </c>
      <c r="AM290" s="281"/>
      <c r="AN290" s="280"/>
      <c r="AO290" s="280"/>
      <c r="AP290" s="280"/>
      <c r="AQ290" s="280"/>
      <c r="AR290" s="280"/>
      <c r="AS290" s="280"/>
      <c r="AT290" s="280"/>
      <c r="AU290" s="280"/>
      <c r="AV290" s="280"/>
      <c r="AW290" s="280"/>
      <c r="AX290" s="280"/>
      <c r="AY290" s="350"/>
      <c r="BH290" s="275">
        <f t="shared" si="39"/>
        <v>0</v>
      </c>
      <c r="BI290" s="275" t="str">
        <f t="shared" si="40"/>
        <v>B3501</v>
      </c>
    </row>
    <row r="291" spans="1:61" s="275" customFormat="1" ht="21.75" customHeight="1">
      <c r="A291" s="281" t="s">
        <v>22</v>
      </c>
      <c r="B291" s="290" t="s">
        <v>565</v>
      </c>
      <c r="C291" s="290">
        <v>35</v>
      </c>
      <c r="D291" s="342" t="s">
        <v>200</v>
      </c>
      <c r="E291" s="342">
        <v>56.260000000000005</v>
      </c>
      <c r="F291" s="342" t="s">
        <v>205</v>
      </c>
      <c r="G291" s="342" t="s">
        <v>210</v>
      </c>
      <c r="H291" s="343" t="s">
        <v>256</v>
      </c>
      <c r="I291" s="395" t="s">
        <v>23</v>
      </c>
      <c r="J291" s="283" t="s">
        <v>876</v>
      </c>
      <c r="K291" s="313"/>
      <c r="L291" s="287">
        <v>16489140.287317622</v>
      </c>
      <c r="M291" s="285">
        <v>16489140.287317622</v>
      </c>
      <c r="N291" s="286"/>
      <c r="O291" s="286"/>
      <c r="P291" s="286"/>
      <c r="Q291" s="346">
        <f t="shared" si="37"/>
        <v>16489140.287317622</v>
      </c>
      <c r="R291" s="346">
        <f t="shared" si="38"/>
        <v>293088.16721147567</v>
      </c>
      <c r="S291" s="299"/>
      <c r="T291" s="355"/>
      <c r="U291" s="299"/>
      <c r="V291" s="299"/>
      <c r="W291" s="299"/>
      <c r="X291" s="299"/>
      <c r="Y291" s="299"/>
      <c r="Z291" s="299"/>
      <c r="AA291" s="299"/>
      <c r="AB291" s="299"/>
      <c r="AC291" s="299"/>
      <c r="AD291" s="299"/>
      <c r="AE291" s="356"/>
      <c r="AF291" s="280"/>
      <c r="AG291" s="290"/>
      <c r="AH291" s="290"/>
      <c r="AI291" s="280"/>
      <c r="AJ291" s="280" t="s">
        <v>850</v>
      </c>
      <c r="AK291" s="280" t="s">
        <v>101</v>
      </c>
      <c r="AL291" s="281" t="s">
        <v>618</v>
      </c>
      <c r="AM291" s="281"/>
      <c r="AN291" s="280"/>
      <c r="AO291" s="280"/>
      <c r="AP291" s="280"/>
      <c r="AQ291" s="280"/>
      <c r="AR291" s="280"/>
      <c r="AS291" s="280"/>
      <c r="AT291" s="280"/>
      <c r="AU291" s="280"/>
      <c r="AV291" s="280"/>
      <c r="AW291" s="280"/>
      <c r="AX291" s="280"/>
      <c r="AY291" s="350"/>
      <c r="BH291" s="275">
        <f t="shared" si="39"/>
        <v>0</v>
      </c>
      <c r="BI291" s="275" t="str">
        <f t="shared" si="40"/>
        <v>B3502</v>
      </c>
    </row>
    <row r="292" spans="1:61" s="275" customFormat="1" ht="21.75" customHeight="1">
      <c r="A292" s="280" t="s">
        <v>22</v>
      </c>
      <c r="B292" s="290" t="s">
        <v>566</v>
      </c>
      <c r="C292" s="290">
        <v>35</v>
      </c>
      <c r="D292" s="342" t="s">
        <v>201</v>
      </c>
      <c r="E292" s="342">
        <v>47.42</v>
      </c>
      <c r="F292" s="342" t="s">
        <v>205</v>
      </c>
      <c r="G292" s="342" t="s">
        <v>207</v>
      </c>
      <c r="H292" s="343" t="s">
        <v>271</v>
      </c>
      <c r="I292" s="395" t="s">
        <v>23</v>
      </c>
      <c r="J292" s="283" t="s">
        <v>876</v>
      </c>
      <c r="K292" s="313"/>
      <c r="L292" s="287">
        <v>13882543.806958465</v>
      </c>
      <c r="M292" s="285">
        <v>13882543.806958465</v>
      </c>
      <c r="N292" s="286"/>
      <c r="O292" s="286"/>
      <c r="P292" s="286"/>
      <c r="Q292" s="346">
        <f t="shared" ref="Q292:Q312" si="41">M292-N292-O292-P292</f>
        <v>13882543.806958465</v>
      </c>
      <c r="R292" s="346">
        <f t="shared" si="38"/>
        <v>292757.14481143956</v>
      </c>
      <c r="S292" s="299"/>
      <c r="T292" s="355"/>
      <c r="U292" s="299"/>
      <c r="V292" s="299"/>
      <c r="W292" s="299"/>
      <c r="X292" s="299"/>
      <c r="Y292" s="299"/>
      <c r="Z292" s="299"/>
      <c r="AA292" s="299"/>
      <c r="AB292" s="299"/>
      <c r="AC292" s="299"/>
      <c r="AD292" s="299"/>
      <c r="AE292" s="356"/>
      <c r="AF292" s="280"/>
      <c r="AG292" s="290"/>
      <c r="AH292" s="290"/>
      <c r="AI292" s="280"/>
      <c r="AJ292" s="280" t="s">
        <v>850</v>
      </c>
      <c r="AK292" s="280" t="s">
        <v>101</v>
      </c>
      <c r="AL292" s="281" t="s">
        <v>618</v>
      </c>
      <c r="AM292" s="281"/>
      <c r="AN292" s="280"/>
      <c r="AO292" s="280"/>
      <c r="AP292" s="280"/>
      <c r="AQ292" s="280"/>
      <c r="AR292" s="280"/>
      <c r="AS292" s="280"/>
      <c r="AT292" s="280"/>
      <c r="AU292" s="280"/>
      <c r="AV292" s="280"/>
      <c r="AW292" s="280"/>
      <c r="AX292" s="280"/>
      <c r="AY292" s="350"/>
      <c r="BH292" s="275">
        <f t="shared" si="39"/>
        <v>0</v>
      </c>
      <c r="BI292" s="275" t="str">
        <f t="shared" si="40"/>
        <v>B3503</v>
      </c>
    </row>
    <row r="293" spans="1:61" s="275" customFormat="1" ht="21.75" customHeight="1">
      <c r="A293" s="281" t="s">
        <v>22</v>
      </c>
      <c r="B293" s="290" t="s">
        <v>567</v>
      </c>
      <c r="C293" s="290">
        <v>35</v>
      </c>
      <c r="D293" s="342" t="s">
        <v>979</v>
      </c>
      <c r="E293" s="342">
        <v>138.94999999999999</v>
      </c>
      <c r="F293" s="342" t="s">
        <v>205</v>
      </c>
      <c r="G293" s="342" t="s">
        <v>225</v>
      </c>
      <c r="H293" s="343" t="s">
        <v>272</v>
      </c>
      <c r="I293" s="525" t="s">
        <v>678</v>
      </c>
      <c r="J293" s="283" t="s">
        <v>966</v>
      </c>
      <c r="K293" s="313">
        <v>43671</v>
      </c>
      <c r="L293" s="287">
        <v>39780090.098790094</v>
      </c>
      <c r="M293" s="285">
        <v>39780090.098790094</v>
      </c>
      <c r="N293" s="286"/>
      <c r="O293" s="286"/>
      <c r="P293" s="286"/>
      <c r="Q293" s="346">
        <f t="shared" si="41"/>
        <v>39780090.098790094</v>
      </c>
      <c r="R293" s="346">
        <f t="shared" si="38"/>
        <v>286290.68081173155</v>
      </c>
      <c r="S293" s="299"/>
      <c r="T293" s="449"/>
      <c r="U293" s="299"/>
      <c r="V293" s="299"/>
      <c r="W293" s="299"/>
      <c r="X293" s="299"/>
      <c r="Y293" s="299"/>
      <c r="Z293" s="299"/>
      <c r="AA293" s="299"/>
      <c r="AB293" s="299"/>
      <c r="AC293" s="299"/>
      <c r="AD293" s="299"/>
      <c r="AE293" s="356"/>
      <c r="AF293" s="280"/>
      <c r="AG293" s="290"/>
      <c r="AH293" s="290"/>
      <c r="AI293" s="280"/>
      <c r="AJ293" s="280" t="s">
        <v>754</v>
      </c>
      <c r="AK293" s="280" t="s">
        <v>101</v>
      </c>
      <c r="AL293" s="281" t="s">
        <v>99</v>
      </c>
      <c r="AM293" s="281"/>
      <c r="AN293" s="280"/>
      <c r="AO293" s="280"/>
      <c r="AP293" s="280"/>
      <c r="AQ293" s="280"/>
      <c r="AR293" s="280"/>
      <c r="AS293" s="280"/>
      <c r="AT293" s="280"/>
      <c r="AU293" s="280"/>
      <c r="AV293" s="280"/>
      <c r="AW293" s="280"/>
      <c r="AX293" s="280"/>
      <c r="AY293" s="350"/>
      <c r="BH293" s="275">
        <f t="shared" si="39"/>
        <v>1</v>
      </c>
      <c r="BI293" s="275">
        <f t="shared" si="40"/>
        <v>0</v>
      </c>
    </row>
    <row r="294" spans="1:61" s="275" customFormat="1" ht="21.75" customHeight="1">
      <c r="A294" s="280" t="s">
        <v>22</v>
      </c>
      <c r="B294" s="290" t="s">
        <v>568</v>
      </c>
      <c r="C294" s="290">
        <v>35</v>
      </c>
      <c r="D294" s="342" t="s">
        <v>593</v>
      </c>
      <c r="E294" s="342">
        <v>139.06</v>
      </c>
      <c r="F294" s="342" t="s">
        <v>205</v>
      </c>
      <c r="G294" s="342" t="s">
        <v>225</v>
      </c>
      <c r="H294" s="343" t="s">
        <v>273</v>
      </c>
      <c r="I294" s="525" t="s">
        <v>678</v>
      </c>
      <c r="J294" s="283" t="s">
        <v>966</v>
      </c>
      <c r="K294" s="313">
        <v>43671</v>
      </c>
      <c r="L294" s="287">
        <v>34358829.494949497</v>
      </c>
      <c r="M294" s="285">
        <v>39755301.227661215</v>
      </c>
      <c r="N294" s="286"/>
      <c r="O294" s="286"/>
      <c r="P294" s="286"/>
      <c r="Q294" s="346">
        <f t="shared" si="41"/>
        <v>39755301.227661215</v>
      </c>
      <c r="R294" s="346">
        <f t="shared" si="38"/>
        <v>285885.95733971818</v>
      </c>
      <c r="S294" s="299"/>
      <c r="T294" s="449"/>
      <c r="U294" s="299"/>
      <c r="V294" s="299"/>
      <c r="W294" s="299"/>
      <c r="X294" s="299"/>
      <c r="Y294" s="299"/>
      <c r="Z294" s="299"/>
      <c r="AA294" s="299"/>
      <c r="AB294" s="299"/>
      <c r="AC294" s="299"/>
      <c r="AD294" s="299"/>
      <c r="AE294" s="356"/>
      <c r="AF294" s="280"/>
      <c r="AG294" s="290"/>
      <c r="AH294" s="290"/>
      <c r="AI294" s="280"/>
      <c r="AJ294" s="280" t="s">
        <v>754</v>
      </c>
      <c r="AK294" s="280" t="s">
        <v>101</v>
      </c>
      <c r="AL294" s="281" t="s">
        <v>99</v>
      </c>
      <c r="AM294" s="281"/>
      <c r="AN294" s="280"/>
      <c r="AO294" s="280"/>
      <c r="AP294" s="280"/>
      <c r="AQ294" s="280"/>
      <c r="AR294" s="280"/>
      <c r="AS294" s="280"/>
      <c r="AT294" s="280"/>
      <c r="AU294" s="280"/>
      <c r="AV294" s="280"/>
      <c r="AW294" s="280"/>
      <c r="AX294" s="280"/>
      <c r="AY294" s="350"/>
      <c r="BH294" s="275">
        <f t="shared" si="39"/>
        <v>1</v>
      </c>
      <c r="BI294" s="275">
        <f t="shared" si="40"/>
        <v>0</v>
      </c>
    </row>
    <row r="295" spans="1:61" s="275" customFormat="1" ht="21.75" customHeight="1">
      <c r="A295" s="281" t="s">
        <v>22</v>
      </c>
      <c r="B295" s="290" t="s">
        <v>569</v>
      </c>
      <c r="C295" s="290">
        <v>35</v>
      </c>
      <c r="D295" s="342" t="s">
        <v>594</v>
      </c>
      <c r="E295" s="342">
        <v>30.26</v>
      </c>
      <c r="F295" s="342" t="s">
        <v>205</v>
      </c>
      <c r="G295" s="342" t="s">
        <v>208</v>
      </c>
      <c r="H295" s="343" t="s">
        <v>238</v>
      </c>
      <c r="I295" s="281" t="s">
        <v>3</v>
      </c>
      <c r="J295" s="283" t="s">
        <v>876</v>
      </c>
      <c r="K295" s="313">
        <v>43585</v>
      </c>
      <c r="L295" s="287">
        <v>8982249.6026935969</v>
      </c>
      <c r="M295" s="285">
        <v>8982249.6026935969</v>
      </c>
      <c r="N295" s="286">
        <v>200000</v>
      </c>
      <c r="O295" s="286">
        <v>263467</v>
      </c>
      <c r="P295" s="286"/>
      <c r="Q295" s="346">
        <f t="shared" si="41"/>
        <v>8518782.6026935969</v>
      </c>
      <c r="R295" s="346">
        <f t="shared" si="38"/>
        <v>281519.58369773946</v>
      </c>
      <c r="S295" s="299">
        <v>50000</v>
      </c>
      <c r="T295" s="449" t="s">
        <v>874</v>
      </c>
      <c r="U295" s="299"/>
      <c r="V295" s="299"/>
      <c r="W295" s="299"/>
      <c r="X295" s="299"/>
      <c r="Y295" s="299"/>
      <c r="Z295" s="299"/>
      <c r="AA295" s="299"/>
      <c r="AB295" s="299"/>
      <c r="AC295" s="299"/>
      <c r="AD295" s="299"/>
      <c r="AE295" s="356"/>
      <c r="AF295" s="280"/>
      <c r="AG295" s="290"/>
      <c r="AH295" s="290"/>
      <c r="AI295" s="280"/>
      <c r="AJ295" s="280" t="s">
        <v>850</v>
      </c>
      <c r="AK295" s="280" t="s">
        <v>101</v>
      </c>
      <c r="AL295" s="281" t="s">
        <v>618</v>
      </c>
      <c r="AM295" s="281" t="s">
        <v>621</v>
      </c>
      <c r="AN295" s="280"/>
      <c r="AO295" s="280"/>
      <c r="AP295" s="280"/>
      <c r="AQ295" s="280"/>
      <c r="AR295" s="280"/>
      <c r="AS295" s="280"/>
      <c r="AT295" s="280"/>
      <c r="AU295" s="280"/>
      <c r="AV295" s="280"/>
      <c r="AW295" s="280"/>
      <c r="AX295" s="280"/>
      <c r="AY295" s="350"/>
      <c r="BH295" s="275">
        <f t="shared" si="39"/>
        <v>1</v>
      </c>
      <c r="BI295" s="275">
        <f t="shared" si="40"/>
        <v>0</v>
      </c>
    </row>
    <row r="296" spans="1:61" s="275" customFormat="1" ht="21.75" customHeight="1">
      <c r="A296" s="280" t="s">
        <v>22</v>
      </c>
      <c r="B296" s="505" t="s">
        <v>570</v>
      </c>
      <c r="C296" s="290">
        <v>36</v>
      </c>
      <c r="D296" s="342" t="s">
        <v>199</v>
      </c>
      <c r="E296" s="342">
        <v>58.290000000000006</v>
      </c>
      <c r="F296" s="342" t="s">
        <v>205</v>
      </c>
      <c r="G296" s="342" t="s">
        <v>210</v>
      </c>
      <c r="H296" s="343" t="s">
        <v>255</v>
      </c>
      <c r="I296" s="281" t="s">
        <v>0</v>
      </c>
      <c r="J296" s="283"/>
      <c r="K296" s="313"/>
      <c r="L296" s="287">
        <f>VLOOKUP(B296,'[3]Price list B'!$C$4:$M$313,11,0)</f>
        <v>15686618.585858587</v>
      </c>
      <c r="M296" s="345">
        <v>17405280.444444448</v>
      </c>
      <c r="N296" s="286"/>
      <c r="O296" s="286"/>
      <c r="P296" s="286"/>
      <c r="Q296" s="346">
        <f t="shared" si="41"/>
        <v>17405280.444444448</v>
      </c>
      <c r="R296" s="346">
        <f t="shared" si="38"/>
        <v>298598.05188616307</v>
      </c>
      <c r="S296" s="299"/>
      <c r="T296" s="355"/>
      <c r="U296" s="299"/>
      <c r="V296" s="299"/>
      <c r="W296" s="299"/>
      <c r="X296" s="299"/>
      <c r="Y296" s="299"/>
      <c r="Z296" s="299"/>
      <c r="AA296" s="299"/>
      <c r="AB296" s="299"/>
      <c r="AC296" s="299"/>
      <c r="AD296" s="299"/>
      <c r="AE296" s="356"/>
      <c r="AF296" s="280"/>
      <c r="AG296" s="290"/>
      <c r="AH296" s="290"/>
      <c r="AI296" s="280"/>
      <c r="AJ296" s="280"/>
      <c r="AK296" s="280"/>
      <c r="AL296" s="281"/>
      <c r="AM296" s="281"/>
      <c r="AN296" s="280"/>
      <c r="AO296" s="280"/>
      <c r="AP296" s="280"/>
      <c r="AQ296" s="280"/>
      <c r="AR296" s="280"/>
      <c r="AS296" s="280"/>
      <c r="AT296" s="280"/>
      <c r="AU296" s="280"/>
      <c r="AV296" s="280"/>
      <c r="AW296" s="280"/>
      <c r="AX296" s="280"/>
      <c r="AY296" s="350"/>
      <c r="BH296" s="275">
        <f t="shared" si="39"/>
        <v>0</v>
      </c>
      <c r="BI296" s="275" t="str">
        <f t="shared" si="40"/>
        <v>B3601</v>
      </c>
    </row>
    <row r="297" spans="1:61" s="275" customFormat="1" ht="21.75" customHeight="1">
      <c r="A297" s="281" t="s">
        <v>22</v>
      </c>
      <c r="B297" s="505" t="s">
        <v>571</v>
      </c>
      <c r="C297" s="290">
        <v>36</v>
      </c>
      <c r="D297" s="342" t="s">
        <v>200</v>
      </c>
      <c r="E297" s="342">
        <v>56.260000000000005</v>
      </c>
      <c r="F297" s="342" t="s">
        <v>205</v>
      </c>
      <c r="G297" s="342" t="s">
        <v>210</v>
      </c>
      <c r="H297" s="343" t="s">
        <v>256</v>
      </c>
      <c r="I297" s="281" t="s">
        <v>0</v>
      </c>
      <c r="J297" s="283"/>
      <c r="K297" s="313"/>
      <c r="L297" s="287">
        <f>VLOOKUP(B297,'[3]Price list B'!$C$4:$M$313,11,0)</f>
        <v>15206409.696969699</v>
      </c>
      <c r="M297" s="345">
        <v>16877050.666666672</v>
      </c>
      <c r="N297" s="286"/>
      <c r="O297" s="286"/>
      <c r="P297" s="286"/>
      <c r="Q297" s="346">
        <f t="shared" si="41"/>
        <v>16877050.666666672</v>
      </c>
      <c r="R297" s="346">
        <f t="shared" si="38"/>
        <v>299983.12596279185</v>
      </c>
      <c r="S297" s="299"/>
      <c r="T297" s="355"/>
      <c r="U297" s="299"/>
      <c r="V297" s="299"/>
      <c r="W297" s="299"/>
      <c r="X297" s="299"/>
      <c r="Y297" s="299"/>
      <c r="Z297" s="299"/>
      <c r="AA297" s="299"/>
      <c r="AB297" s="299"/>
      <c r="AC297" s="299"/>
      <c r="AD297" s="299"/>
      <c r="AE297" s="356"/>
      <c r="AF297" s="280"/>
      <c r="AG297" s="290"/>
      <c r="AH297" s="290"/>
      <c r="AI297" s="280"/>
      <c r="AJ297" s="280"/>
      <c r="AK297" s="280"/>
      <c r="AL297" s="281"/>
      <c r="AM297" s="281"/>
      <c r="AN297" s="280"/>
      <c r="AO297" s="280"/>
      <c r="AP297" s="280"/>
      <c r="AQ297" s="280"/>
      <c r="AR297" s="280"/>
      <c r="AS297" s="280"/>
      <c r="AT297" s="280"/>
      <c r="AU297" s="280"/>
      <c r="AV297" s="280"/>
      <c r="AW297" s="280"/>
      <c r="AX297" s="280"/>
      <c r="AY297" s="350"/>
      <c r="BH297" s="275">
        <f t="shared" si="39"/>
        <v>0</v>
      </c>
      <c r="BI297" s="275" t="str">
        <f t="shared" si="40"/>
        <v>B3602</v>
      </c>
    </row>
    <row r="298" spans="1:61" s="275" customFormat="1" ht="21.75" customHeight="1">
      <c r="A298" s="280" t="s">
        <v>22</v>
      </c>
      <c r="B298" s="505" t="s">
        <v>572</v>
      </c>
      <c r="C298" s="290">
        <v>36</v>
      </c>
      <c r="D298" s="342" t="s">
        <v>201</v>
      </c>
      <c r="E298" s="342">
        <v>47.42</v>
      </c>
      <c r="F298" s="342" t="s">
        <v>206</v>
      </c>
      <c r="G298" s="342" t="s">
        <v>207</v>
      </c>
      <c r="H298" s="343" t="s">
        <v>271</v>
      </c>
      <c r="I298" s="281" t="s">
        <v>872</v>
      </c>
      <c r="J298" s="283"/>
      <c r="K298" s="313"/>
      <c r="L298" s="287">
        <f>VLOOKUP(B298,'[3]Price list B'!$C$4:$M$313,11,0)</f>
        <v>12788722.424242424</v>
      </c>
      <c r="M298" s="345">
        <v>14217594.666666666</v>
      </c>
      <c r="N298" s="286"/>
      <c r="O298" s="286"/>
      <c r="P298" s="286"/>
      <c r="Q298" s="346">
        <f t="shared" si="41"/>
        <v>14217594.666666666</v>
      </c>
      <c r="R298" s="346">
        <f t="shared" si="38"/>
        <v>299822.74708280613</v>
      </c>
      <c r="S298" s="299"/>
      <c r="T298" s="355"/>
      <c r="U298" s="299"/>
      <c r="V298" s="299"/>
      <c r="W298" s="299"/>
      <c r="X298" s="299"/>
      <c r="Y298" s="299"/>
      <c r="Z298" s="299"/>
      <c r="AA298" s="299"/>
      <c r="AB298" s="299"/>
      <c r="AC298" s="299"/>
      <c r="AD298" s="299"/>
      <c r="AE298" s="356"/>
      <c r="AF298" s="280"/>
      <c r="AG298" s="290"/>
      <c r="AH298" s="290"/>
      <c r="AI298" s="280"/>
      <c r="AJ298" s="280"/>
      <c r="AK298" s="280"/>
      <c r="AL298" s="281"/>
      <c r="AM298" s="281"/>
      <c r="AN298" s="280"/>
      <c r="AO298" s="280"/>
      <c r="AP298" s="280"/>
      <c r="AQ298" s="280"/>
      <c r="AR298" s="280"/>
      <c r="AS298" s="280"/>
      <c r="AT298" s="280"/>
      <c r="AU298" s="280"/>
      <c r="AV298" s="280"/>
      <c r="AW298" s="280"/>
      <c r="AX298" s="280"/>
      <c r="AY298" s="350"/>
      <c r="BH298" s="275">
        <f t="shared" si="39"/>
        <v>0</v>
      </c>
      <c r="BI298" s="275" t="str">
        <f t="shared" si="40"/>
        <v>B3603</v>
      </c>
    </row>
    <row r="299" spans="1:61" s="275" customFormat="1" ht="21.75" customHeight="1">
      <c r="A299" s="281" t="s">
        <v>22</v>
      </c>
      <c r="B299" s="505" t="s">
        <v>573</v>
      </c>
      <c r="C299" s="290">
        <v>36</v>
      </c>
      <c r="D299" s="342" t="s">
        <v>594</v>
      </c>
      <c r="E299" s="342">
        <v>30.26</v>
      </c>
      <c r="F299" s="342" t="s">
        <v>206</v>
      </c>
      <c r="G299" s="342" t="s">
        <v>208</v>
      </c>
      <c r="H299" s="343" t="s">
        <v>238</v>
      </c>
      <c r="I299" s="281" t="s">
        <v>872</v>
      </c>
      <c r="J299" s="283"/>
      <c r="K299" s="313"/>
      <c r="L299" s="287">
        <f>VLOOKUP(B299,'[3]Price list B'!$C$4:$M$313,11,0)</f>
        <v>8237662.2222222229</v>
      </c>
      <c r="M299" s="345">
        <v>9211428.4444444459</v>
      </c>
      <c r="N299" s="286"/>
      <c r="O299" s="286"/>
      <c r="P299" s="286"/>
      <c r="Q299" s="346">
        <f t="shared" si="41"/>
        <v>9211428.4444444459</v>
      </c>
      <c r="R299" s="346">
        <f t="shared" si="38"/>
        <v>304409.40001468756</v>
      </c>
      <c r="S299" s="299"/>
      <c r="T299" s="355"/>
      <c r="U299" s="299"/>
      <c r="V299" s="299"/>
      <c r="W299" s="299"/>
      <c r="X299" s="299"/>
      <c r="Y299" s="299"/>
      <c r="Z299" s="299"/>
      <c r="AA299" s="299"/>
      <c r="AB299" s="299"/>
      <c r="AC299" s="299"/>
      <c r="AD299" s="299"/>
      <c r="AE299" s="356"/>
      <c r="AF299" s="280"/>
      <c r="AG299" s="290"/>
      <c r="AH299" s="290"/>
      <c r="AI299" s="280"/>
      <c r="AJ299" s="280"/>
      <c r="AK299" s="280"/>
      <c r="AL299" s="281"/>
      <c r="AM299" s="281"/>
      <c r="AN299" s="280"/>
      <c r="AO299" s="280"/>
      <c r="AP299" s="280"/>
      <c r="AQ299" s="280"/>
      <c r="AR299" s="280"/>
      <c r="AS299" s="280"/>
      <c r="AT299" s="280"/>
      <c r="AU299" s="280"/>
      <c r="AV299" s="280"/>
      <c r="AW299" s="280"/>
      <c r="AX299" s="280"/>
      <c r="AY299" s="350"/>
      <c r="BH299" s="275">
        <f t="shared" si="39"/>
        <v>0</v>
      </c>
      <c r="BI299" s="275" t="str">
        <f t="shared" si="40"/>
        <v>B3612</v>
      </c>
    </row>
    <row r="300" spans="1:61" s="275" customFormat="1" ht="21.75" customHeight="1">
      <c r="A300" s="280" t="s">
        <v>22</v>
      </c>
      <c r="B300" s="505" t="s">
        <v>574</v>
      </c>
      <c r="C300" s="290">
        <v>37</v>
      </c>
      <c r="D300" s="342" t="s">
        <v>199</v>
      </c>
      <c r="E300" s="342">
        <v>58.290000000000006</v>
      </c>
      <c r="F300" s="342" t="s">
        <v>205</v>
      </c>
      <c r="G300" s="342" t="s">
        <v>210</v>
      </c>
      <c r="H300" s="343" t="s">
        <v>255</v>
      </c>
      <c r="I300" s="281" t="s">
        <v>0</v>
      </c>
      <c r="J300" s="283"/>
      <c r="K300" s="313"/>
      <c r="L300" s="287">
        <f>VLOOKUP(B300,'[3]Price list B'!$C$4:$M$313,11,0)</f>
        <v>15807908.88888889</v>
      </c>
      <c r="M300" s="345">
        <v>17538699.77777778</v>
      </c>
      <c r="N300" s="286"/>
      <c r="O300" s="286"/>
      <c r="P300" s="286"/>
      <c r="Q300" s="346">
        <f t="shared" si="41"/>
        <v>17538699.77777778</v>
      </c>
      <c r="R300" s="346">
        <f t="shared" si="38"/>
        <v>300886.94077505195</v>
      </c>
      <c r="S300" s="299"/>
      <c r="T300" s="355"/>
      <c r="U300" s="299"/>
      <c r="V300" s="299"/>
      <c r="W300" s="299"/>
      <c r="X300" s="299"/>
      <c r="Y300" s="299"/>
      <c r="Z300" s="299"/>
      <c r="AA300" s="299"/>
      <c r="AB300" s="299"/>
      <c r="AC300" s="299"/>
      <c r="AD300" s="299"/>
      <c r="AE300" s="356"/>
      <c r="AF300" s="280"/>
      <c r="AG300" s="290"/>
      <c r="AH300" s="290"/>
      <c r="AI300" s="280"/>
      <c r="AJ300" s="280"/>
      <c r="AK300" s="280"/>
      <c r="AL300" s="281"/>
      <c r="AM300" s="281"/>
      <c r="AN300" s="280"/>
      <c r="AO300" s="280"/>
      <c r="AP300" s="280"/>
      <c r="AQ300" s="280"/>
      <c r="AR300" s="280"/>
      <c r="AS300" s="280"/>
      <c r="AT300" s="280"/>
      <c r="AU300" s="280"/>
      <c r="AV300" s="280"/>
      <c r="AW300" s="280"/>
      <c r="AX300" s="280"/>
      <c r="AY300" s="350"/>
      <c r="BH300" s="275">
        <f t="shared" si="39"/>
        <v>0</v>
      </c>
      <c r="BI300" s="275" t="str">
        <f t="shared" si="40"/>
        <v>B3701</v>
      </c>
    </row>
    <row r="301" spans="1:61" s="275" customFormat="1" ht="21.75" customHeight="1">
      <c r="A301" s="281" t="s">
        <v>22</v>
      </c>
      <c r="B301" s="505" t="s">
        <v>575</v>
      </c>
      <c r="C301" s="290">
        <v>37</v>
      </c>
      <c r="D301" s="342" t="s">
        <v>200</v>
      </c>
      <c r="E301" s="342">
        <v>56.260000000000005</v>
      </c>
      <c r="F301" s="342" t="s">
        <v>205</v>
      </c>
      <c r="G301" s="342" t="s">
        <v>210</v>
      </c>
      <c r="H301" s="343" t="s">
        <v>256</v>
      </c>
      <c r="I301" s="281" t="s">
        <v>0</v>
      </c>
      <c r="J301" s="283"/>
      <c r="K301" s="313"/>
      <c r="L301" s="287">
        <f>VLOOKUP(B301,'[3]Price list B'!$C$4:$M$313,11,0)</f>
        <v>15323475.95959596</v>
      </c>
      <c r="M301" s="345">
        <v>17005823.555555556</v>
      </c>
      <c r="N301" s="286"/>
      <c r="O301" s="286"/>
      <c r="P301" s="286"/>
      <c r="Q301" s="346">
        <f t="shared" si="41"/>
        <v>17005823.555555556</v>
      </c>
      <c r="R301" s="346">
        <f t="shared" si="38"/>
        <v>302272.01485168067</v>
      </c>
      <c r="S301" s="299"/>
      <c r="T301" s="351"/>
      <c r="U301" s="299"/>
      <c r="V301" s="299"/>
      <c r="W301" s="299"/>
      <c r="X301" s="299"/>
      <c r="Y301" s="299"/>
      <c r="Z301" s="299"/>
      <c r="AA301" s="299"/>
      <c r="AB301" s="299"/>
      <c r="AC301" s="299"/>
      <c r="AD301" s="299"/>
      <c r="AE301" s="356"/>
      <c r="AF301" s="280"/>
      <c r="AG301" s="290"/>
      <c r="AH301" s="290"/>
      <c r="AI301" s="280"/>
      <c r="AJ301" s="280"/>
      <c r="AK301" s="280"/>
      <c r="AL301" s="281"/>
      <c r="AM301" s="281"/>
      <c r="AN301" s="280"/>
      <c r="AO301" s="280"/>
      <c r="AP301" s="280"/>
      <c r="AQ301" s="280"/>
      <c r="AR301" s="280"/>
      <c r="AS301" s="280"/>
      <c r="AT301" s="280"/>
      <c r="AU301" s="280"/>
      <c r="AV301" s="280"/>
      <c r="AW301" s="280"/>
      <c r="AX301" s="280"/>
      <c r="AY301" s="350"/>
      <c r="BH301" s="275">
        <f t="shared" si="39"/>
        <v>0</v>
      </c>
      <c r="BI301" s="275" t="str">
        <f t="shared" si="40"/>
        <v>B3702</v>
      </c>
    </row>
    <row r="302" spans="1:61" s="275" customFormat="1" ht="21.75" customHeight="1">
      <c r="A302" s="280" t="s">
        <v>22</v>
      </c>
      <c r="B302" s="505" t="s">
        <v>576</v>
      </c>
      <c r="C302" s="290">
        <v>37</v>
      </c>
      <c r="D302" s="342" t="s">
        <v>201</v>
      </c>
      <c r="E302" s="342">
        <v>47.42</v>
      </c>
      <c r="F302" s="342" t="s">
        <v>206</v>
      </c>
      <c r="G302" s="342" t="s">
        <v>207</v>
      </c>
      <c r="H302" s="343" t="s">
        <v>271</v>
      </c>
      <c r="I302" s="281" t="s">
        <v>872</v>
      </c>
      <c r="J302" s="283"/>
      <c r="K302" s="313"/>
      <c r="L302" s="287">
        <f>VLOOKUP(B302,'[3]Price list B'!$C$4:$M$313,11,0)</f>
        <v>12887394.343434343</v>
      </c>
      <c r="M302" s="345">
        <v>14326133.777777778</v>
      </c>
      <c r="N302" s="286"/>
      <c r="O302" s="286"/>
      <c r="P302" s="286"/>
      <c r="Q302" s="346">
        <f t="shared" si="41"/>
        <v>14326133.777777778</v>
      </c>
      <c r="R302" s="346">
        <f t="shared" si="38"/>
        <v>302111.63597169501</v>
      </c>
      <c r="S302" s="299"/>
      <c r="T302" s="355"/>
      <c r="U302" s="299"/>
      <c r="V302" s="299"/>
      <c r="W302" s="299"/>
      <c r="X302" s="299"/>
      <c r="Y302" s="299"/>
      <c r="Z302" s="299"/>
      <c r="AA302" s="299"/>
      <c r="AB302" s="299"/>
      <c r="AC302" s="299"/>
      <c r="AD302" s="299"/>
      <c r="AE302" s="356"/>
      <c r="AF302" s="280"/>
      <c r="AG302" s="290"/>
      <c r="AH302" s="290"/>
      <c r="AI302" s="280"/>
      <c r="AJ302" s="280"/>
      <c r="AK302" s="280"/>
      <c r="AL302" s="281"/>
      <c r="AM302" s="281"/>
      <c r="AN302" s="280"/>
      <c r="AO302" s="280"/>
      <c r="AP302" s="280"/>
      <c r="AQ302" s="280"/>
      <c r="AR302" s="280"/>
      <c r="AS302" s="280"/>
      <c r="AT302" s="280"/>
      <c r="AU302" s="280"/>
      <c r="AV302" s="280"/>
      <c r="AW302" s="280"/>
      <c r="AX302" s="280"/>
      <c r="AY302" s="350"/>
      <c r="BH302" s="275">
        <f t="shared" si="39"/>
        <v>0</v>
      </c>
      <c r="BI302" s="275" t="str">
        <f t="shared" si="40"/>
        <v>B3703</v>
      </c>
    </row>
    <row r="303" spans="1:61" s="275" customFormat="1" ht="21.75" customHeight="1">
      <c r="A303" s="281" t="s">
        <v>22</v>
      </c>
      <c r="B303" s="290" t="s">
        <v>577</v>
      </c>
      <c r="C303" s="290">
        <v>37</v>
      </c>
      <c r="D303" s="342" t="s">
        <v>202</v>
      </c>
      <c r="E303" s="342">
        <v>89.83</v>
      </c>
      <c r="F303" s="342" t="s">
        <v>205</v>
      </c>
      <c r="G303" s="342" t="s">
        <v>224</v>
      </c>
      <c r="H303" s="343" t="s">
        <v>274</v>
      </c>
      <c r="I303" s="281" t="s">
        <v>3</v>
      </c>
      <c r="J303" s="283" t="s">
        <v>841</v>
      </c>
      <c r="K303" s="313">
        <v>43577</v>
      </c>
      <c r="L303" s="287">
        <f>VLOOKUP(B303,'[3]Price list B'!$C$4:$M$313,11,0)</f>
        <v>25339216.767676767</v>
      </c>
      <c r="M303" s="345">
        <v>27873138.444444444</v>
      </c>
      <c r="N303" s="286">
        <v>300000</v>
      </c>
      <c r="O303" s="286">
        <v>1378656.9</v>
      </c>
      <c r="P303" s="286">
        <v>5533581</v>
      </c>
      <c r="Q303" s="346">
        <f t="shared" si="41"/>
        <v>20660900.544444446</v>
      </c>
      <c r="R303" s="346">
        <f t="shared" si="38"/>
        <v>230000.00606083096</v>
      </c>
      <c r="S303" s="299"/>
      <c r="T303" s="355"/>
      <c r="U303" s="299"/>
      <c r="V303" s="299"/>
      <c r="W303" s="299"/>
      <c r="X303" s="299"/>
      <c r="Y303" s="299">
        <v>300000</v>
      </c>
      <c r="Z303" s="299" t="s">
        <v>848</v>
      </c>
      <c r="AA303" s="299"/>
      <c r="AB303" s="299"/>
      <c r="AC303" s="299">
        <v>300000</v>
      </c>
      <c r="AD303" s="299"/>
      <c r="AE303" s="306">
        <v>43565</v>
      </c>
      <c r="AF303" s="299" t="s">
        <v>848</v>
      </c>
      <c r="AG303" s="300">
        <v>43586</v>
      </c>
      <c r="AH303" s="290" t="s">
        <v>792</v>
      </c>
      <c r="AI303" s="280"/>
      <c r="AJ303" s="280"/>
      <c r="AK303" s="280"/>
      <c r="AL303" s="281" t="s">
        <v>620</v>
      </c>
      <c r="AM303" s="281"/>
      <c r="AN303" s="280"/>
      <c r="AO303" s="280"/>
      <c r="AP303" s="280"/>
      <c r="AQ303" s="280"/>
      <c r="AR303" s="280"/>
      <c r="AS303" s="280"/>
      <c r="AT303" s="280"/>
      <c r="AU303" s="280"/>
      <c r="AV303" s="280"/>
      <c r="AW303" s="280"/>
      <c r="AX303" s="280"/>
      <c r="AY303" s="350"/>
      <c r="BH303" s="275">
        <f t="shared" si="39"/>
        <v>1</v>
      </c>
      <c r="BI303" s="275">
        <f t="shared" si="40"/>
        <v>0</v>
      </c>
    </row>
    <row r="304" spans="1:61" s="275" customFormat="1" ht="21.75" customHeight="1">
      <c r="A304" s="280" t="s">
        <v>22</v>
      </c>
      <c r="B304" s="290" t="s">
        <v>578</v>
      </c>
      <c r="C304" s="290">
        <v>37</v>
      </c>
      <c r="D304" s="290" t="s">
        <v>593</v>
      </c>
      <c r="E304" s="290">
        <v>89.64</v>
      </c>
      <c r="F304" s="342" t="s">
        <v>205</v>
      </c>
      <c r="G304" s="290" t="s">
        <v>224</v>
      </c>
      <c r="H304" s="310" t="s">
        <v>275</v>
      </c>
      <c r="I304" s="281" t="s">
        <v>3</v>
      </c>
      <c r="J304" s="283" t="s">
        <v>842</v>
      </c>
      <c r="K304" s="313">
        <v>43577</v>
      </c>
      <c r="L304" s="287">
        <f>VLOOKUP(B304,'[3]Price list B'!$C$4:$M$313,11,0)</f>
        <v>25236986.666666668</v>
      </c>
      <c r="M304" s="345">
        <v>27760685.333333336</v>
      </c>
      <c r="N304" s="286">
        <v>300000</v>
      </c>
      <c r="O304" s="286">
        <v>1373034.25</v>
      </c>
      <c r="P304" s="286">
        <v>5470450</v>
      </c>
      <c r="Q304" s="346">
        <f t="shared" si="41"/>
        <v>20617201.083333336</v>
      </c>
      <c r="R304" s="346">
        <f t="shared" si="38"/>
        <v>230000.01208537858</v>
      </c>
      <c r="S304" s="299">
        <v>100000</v>
      </c>
      <c r="T304" s="355"/>
      <c r="U304" s="299"/>
      <c r="V304" s="299"/>
      <c r="W304" s="299">
        <v>100000</v>
      </c>
      <c r="X304" s="299"/>
      <c r="Y304" s="299">
        <v>300000</v>
      </c>
      <c r="Z304" s="299" t="s">
        <v>848</v>
      </c>
      <c r="AA304" s="299"/>
      <c r="AB304" s="299"/>
      <c r="AC304" s="299">
        <v>300000</v>
      </c>
      <c r="AD304" s="299"/>
      <c r="AE304" s="306">
        <v>43565</v>
      </c>
      <c r="AF304" s="299" t="s">
        <v>848</v>
      </c>
      <c r="AG304" s="300">
        <v>43586</v>
      </c>
      <c r="AH304" s="290" t="s">
        <v>897</v>
      </c>
      <c r="AI304" s="280"/>
      <c r="AJ304" s="280"/>
      <c r="AK304" s="280"/>
      <c r="AL304" s="281" t="s">
        <v>620</v>
      </c>
      <c r="AM304" s="281"/>
      <c r="AN304" s="280"/>
      <c r="AO304" s="280"/>
      <c r="AP304" s="280"/>
      <c r="AQ304" s="280"/>
      <c r="AR304" s="280"/>
      <c r="AS304" s="280"/>
      <c r="AT304" s="280"/>
      <c r="AU304" s="280"/>
      <c r="AV304" s="280"/>
      <c r="AW304" s="280"/>
      <c r="AX304" s="280"/>
      <c r="AY304" s="350"/>
      <c r="BH304" s="275">
        <f t="shared" si="39"/>
        <v>1</v>
      </c>
      <c r="BI304" s="275">
        <f t="shared" si="40"/>
        <v>0</v>
      </c>
    </row>
    <row r="305" spans="1:61" s="275" customFormat="1" ht="21.75" customHeight="1">
      <c r="A305" s="281" t="s">
        <v>22</v>
      </c>
      <c r="B305" s="505" t="s">
        <v>579</v>
      </c>
      <c r="C305" s="290">
        <v>37</v>
      </c>
      <c r="D305" s="290" t="s">
        <v>594</v>
      </c>
      <c r="E305" s="290">
        <v>30.26</v>
      </c>
      <c r="F305" s="342" t="s">
        <v>206</v>
      </c>
      <c r="G305" s="290" t="s">
        <v>208</v>
      </c>
      <c r="H305" s="310" t="s">
        <v>238</v>
      </c>
      <c r="I305" s="281" t="s">
        <v>872</v>
      </c>
      <c r="J305" s="283"/>
      <c r="K305" s="313"/>
      <c r="L305" s="287">
        <f>VLOOKUP(B305,'[3]Price list B'!$C$4:$M$313,11,0)</f>
        <v>8300627.4747474752</v>
      </c>
      <c r="M305" s="345">
        <v>9280690.222222222</v>
      </c>
      <c r="N305" s="286"/>
      <c r="O305" s="286"/>
      <c r="P305" s="286"/>
      <c r="Q305" s="346">
        <f t="shared" si="41"/>
        <v>9280690.222222222</v>
      </c>
      <c r="R305" s="346">
        <f t="shared" si="38"/>
        <v>306698.28890357638</v>
      </c>
      <c r="S305" s="299"/>
      <c r="T305" s="355"/>
      <c r="U305" s="299"/>
      <c r="V305" s="299"/>
      <c r="W305" s="299"/>
      <c r="X305" s="299"/>
      <c r="Y305" s="299"/>
      <c r="Z305" s="299"/>
      <c r="AA305" s="299"/>
      <c r="AB305" s="299"/>
      <c r="AC305" s="299"/>
      <c r="AD305" s="299"/>
      <c r="AE305" s="356"/>
      <c r="AF305" s="280"/>
      <c r="AG305" s="290"/>
      <c r="AH305" s="290"/>
      <c r="AI305" s="280"/>
      <c r="AJ305" s="280"/>
      <c r="AK305" s="280"/>
      <c r="AL305" s="281"/>
      <c r="AM305" s="281"/>
      <c r="AN305" s="280"/>
      <c r="AO305" s="280"/>
      <c r="AP305" s="280"/>
      <c r="AQ305" s="280"/>
      <c r="AR305" s="280"/>
      <c r="AS305" s="280"/>
      <c r="AT305" s="280"/>
      <c r="AU305" s="280"/>
      <c r="AV305" s="280"/>
      <c r="AW305" s="280"/>
      <c r="AX305" s="280"/>
      <c r="AY305" s="350"/>
      <c r="BH305" s="275">
        <f t="shared" si="39"/>
        <v>0</v>
      </c>
      <c r="BI305" s="275" t="str">
        <f t="shared" si="40"/>
        <v>B3712</v>
      </c>
    </row>
    <row r="306" spans="1:61" s="275" customFormat="1" ht="21.75" customHeight="1">
      <c r="A306" s="280" t="s">
        <v>22</v>
      </c>
      <c r="B306" s="290" t="s">
        <v>580</v>
      </c>
      <c r="C306" s="290">
        <v>38</v>
      </c>
      <c r="D306" s="290" t="s">
        <v>199</v>
      </c>
      <c r="E306" s="290">
        <v>58.290000000000006</v>
      </c>
      <c r="F306" s="342" t="s">
        <v>205</v>
      </c>
      <c r="G306" s="290" t="s">
        <v>210</v>
      </c>
      <c r="H306" s="310" t="s">
        <v>255</v>
      </c>
      <c r="I306" s="281" t="s">
        <v>3</v>
      </c>
      <c r="J306" s="283" t="s">
        <v>876</v>
      </c>
      <c r="K306" s="313">
        <v>43585</v>
      </c>
      <c r="L306" s="287">
        <f>VLOOKUP(B306,'[3]Price list B'!$C$4:$M$313,11,0)</f>
        <v>15929199.191919195</v>
      </c>
      <c r="M306" s="379">
        <v>15929199.191919195</v>
      </c>
      <c r="N306" s="286">
        <v>300000</v>
      </c>
      <c r="O306" s="286">
        <v>468875</v>
      </c>
      <c r="P306" s="286"/>
      <c r="Q306" s="346">
        <f t="shared" si="41"/>
        <v>15160324.191919195</v>
      </c>
      <c r="R306" s="346">
        <f t="shared" si="38"/>
        <v>260084.47747330921</v>
      </c>
      <c r="S306" s="299">
        <v>50000</v>
      </c>
      <c r="T306" s="448" t="s">
        <v>874</v>
      </c>
      <c r="U306" s="299"/>
      <c r="V306" s="299"/>
      <c r="W306" s="299"/>
      <c r="X306" s="299"/>
      <c r="Y306" s="299"/>
      <c r="Z306" s="299"/>
      <c r="AA306" s="299"/>
      <c r="AB306" s="299"/>
      <c r="AC306" s="299"/>
      <c r="AD306" s="299"/>
      <c r="AE306" s="356"/>
      <c r="AF306" s="280"/>
      <c r="AG306" s="290"/>
      <c r="AH306" s="290"/>
      <c r="AI306" s="280"/>
      <c r="AJ306" s="280" t="s">
        <v>850</v>
      </c>
      <c r="AK306" s="280" t="s">
        <v>101</v>
      </c>
      <c r="AL306" s="281" t="s">
        <v>618</v>
      </c>
      <c r="AM306" s="281" t="s">
        <v>621</v>
      </c>
      <c r="AN306" s="280"/>
      <c r="AO306" s="280"/>
      <c r="AP306" s="280"/>
      <c r="AQ306" s="280"/>
      <c r="AR306" s="280"/>
      <c r="AS306" s="280"/>
      <c r="AT306" s="280"/>
      <c r="AU306" s="280"/>
      <c r="AV306" s="280"/>
      <c r="AW306" s="280"/>
      <c r="AX306" s="280"/>
      <c r="AY306" s="350"/>
      <c r="BH306" s="275">
        <f t="shared" si="39"/>
        <v>1</v>
      </c>
      <c r="BI306" s="275">
        <f t="shared" si="40"/>
        <v>0</v>
      </c>
    </row>
    <row r="307" spans="1:61" s="275" customFormat="1" ht="21.75" customHeight="1">
      <c r="A307" s="281" t="s">
        <v>22</v>
      </c>
      <c r="B307" s="290" t="s">
        <v>581</v>
      </c>
      <c r="C307" s="290">
        <v>38</v>
      </c>
      <c r="D307" s="290" t="s">
        <v>200</v>
      </c>
      <c r="E307" s="290">
        <v>56.260000000000005</v>
      </c>
      <c r="F307" s="342" t="s">
        <v>205</v>
      </c>
      <c r="G307" s="290" t="s">
        <v>210</v>
      </c>
      <c r="H307" s="310" t="s">
        <v>256</v>
      </c>
      <c r="I307" s="281" t="s">
        <v>3</v>
      </c>
      <c r="J307" s="283" t="s">
        <v>876</v>
      </c>
      <c r="K307" s="313">
        <v>43585</v>
      </c>
      <c r="L307" s="287">
        <f>VLOOKUP(B307,'[3]Price list B'!$C$4:$M$313,11,0)</f>
        <v>15440542.222222224</v>
      </c>
      <c r="M307" s="379">
        <v>15440542.222222224</v>
      </c>
      <c r="N307" s="286">
        <v>300000</v>
      </c>
      <c r="O307" s="286">
        <v>454216</v>
      </c>
      <c r="P307" s="286"/>
      <c r="Q307" s="346">
        <f t="shared" si="41"/>
        <v>14686326.222222224</v>
      </c>
      <c r="R307" s="346">
        <f t="shared" si="38"/>
        <v>261043.83615752263</v>
      </c>
      <c r="S307" s="299">
        <v>50000</v>
      </c>
      <c r="T307" s="448" t="s">
        <v>874</v>
      </c>
      <c r="U307" s="299"/>
      <c r="V307" s="299"/>
      <c r="W307" s="299"/>
      <c r="X307" s="299"/>
      <c r="Y307" s="299"/>
      <c r="Z307" s="299"/>
      <c r="AA307" s="299"/>
      <c r="AB307" s="299"/>
      <c r="AC307" s="299"/>
      <c r="AD307" s="299"/>
      <c r="AE307" s="356"/>
      <c r="AF307" s="280"/>
      <c r="AG307" s="290"/>
      <c r="AH307" s="290"/>
      <c r="AI307" s="280"/>
      <c r="AJ307" s="280" t="s">
        <v>850</v>
      </c>
      <c r="AK307" s="280" t="s">
        <v>101</v>
      </c>
      <c r="AL307" s="281" t="s">
        <v>618</v>
      </c>
      <c r="AM307" s="281" t="s">
        <v>621</v>
      </c>
      <c r="AN307" s="280"/>
      <c r="AO307" s="280"/>
      <c r="AP307" s="280"/>
      <c r="AQ307" s="280"/>
      <c r="AR307" s="280"/>
      <c r="AS307" s="280"/>
      <c r="AT307" s="280"/>
      <c r="AU307" s="280"/>
      <c r="AV307" s="280"/>
      <c r="AW307" s="280"/>
      <c r="AX307" s="280"/>
      <c r="AY307" s="350"/>
      <c r="BH307" s="275">
        <f t="shared" si="39"/>
        <v>1</v>
      </c>
      <c r="BI307" s="275">
        <f t="shared" si="40"/>
        <v>0</v>
      </c>
    </row>
    <row r="308" spans="1:61" s="275" customFormat="1" ht="21.75" customHeight="1">
      <c r="A308" s="280" t="s">
        <v>22</v>
      </c>
      <c r="B308" s="290" t="s">
        <v>582</v>
      </c>
      <c r="C308" s="290">
        <v>38</v>
      </c>
      <c r="D308" s="290" t="s">
        <v>201</v>
      </c>
      <c r="E308" s="290">
        <v>47.42</v>
      </c>
      <c r="F308" s="342" t="s">
        <v>205</v>
      </c>
      <c r="G308" s="290" t="s">
        <v>207</v>
      </c>
      <c r="H308" s="310" t="s">
        <v>271</v>
      </c>
      <c r="I308" s="281" t="s">
        <v>3</v>
      </c>
      <c r="J308" s="283" t="s">
        <v>876</v>
      </c>
      <c r="K308" s="313">
        <v>43585</v>
      </c>
      <c r="L308" s="287">
        <f>VLOOKUP(B308,'[3]Price list B'!$C$4:$M$313,11,0)</f>
        <v>12986066.262626262</v>
      </c>
      <c r="M308" s="379">
        <v>12986066.262626262</v>
      </c>
      <c r="N308" s="286">
        <v>200000</v>
      </c>
      <c r="O308" s="286">
        <v>383581</v>
      </c>
      <c r="P308" s="286"/>
      <c r="Q308" s="346">
        <f t="shared" si="41"/>
        <v>12402485.262626262</v>
      </c>
      <c r="R308" s="346">
        <f t="shared" si="38"/>
        <v>261545.45049823413</v>
      </c>
      <c r="S308" s="299">
        <v>50000</v>
      </c>
      <c r="T308" s="448" t="s">
        <v>874</v>
      </c>
      <c r="U308" s="299"/>
      <c r="V308" s="299"/>
      <c r="W308" s="299"/>
      <c r="X308" s="299"/>
      <c r="Y308" s="299"/>
      <c r="Z308" s="299"/>
      <c r="AA308" s="299"/>
      <c r="AB308" s="299"/>
      <c r="AC308" s="299"/>
      <c r="AD308" s="299"/>
      <c r="AE308" s="356"/>
      <c r="AF308" s="280"/>
      <c r="AG308" s="290"/>
      <c r="AH308" s="290"/>
      <c r="AI308" s="280"/>
      <c r="AJ308" s="280" t="s">
        <v>850</v>
      </c>
      <c r="AK308" s="280" t="s">
        <v>101</v>
      </c>
      <c r="AL308" s="281" t="s">
        <v>618</v>
      </c>
      <c r="AM308" s="281" t="s">
        <v>621</v>
      </c>
      <c r="AN308" s="280"/>
      <c r="AO308" s="280"/>
      <c r="AP308" s="280"/>
      <c r="AQ308" s="280"/>
      <c r="AR308" s="280"/>
      <c r="AS308" s="280"/>
      <c r="AT308" s="280"/>
      <c r="AU308" s="280"/>
      <c r="AV308" s="280"/>
      <c r="AW308" s="280"/>
      <c r="AX308" s="280"/>
      <c r="AY308" s="350"/>
      <c r="BH308" s="275">
        <f t="shared" si="39"/>
        <v>1</v>
      </c>
      <c r="BI308" s="275">
        <f t="shared" si="40"/>
        <v>0</v>
      </c>
    </row>
    <row r="309" spans="1:61" s="275" customFormat="1" ht="21.75" customHeight="1">
      <c r="A309" s="281" t="s">
        <v>22</v>
      </c>
      <c r="B309" s="290" t="s">
        <v>851</v>
      </c>
      <c r="C309" s="290">
        <v>39</v>
      </c>
      <c r="D309" s="393" t="s">
        <v>199</v>
      </c>
      <c r="E309" s="290">
        <v>197.6</v>
      </c>
      <c r="F309" s="342" t="s">
        <v>205</v>
      </c>
      <c r="G309" s="290" t="s">
        <v>226</v>
      </c>
      <c r="H309" s="310" t="s">
        <v>278</v>
      </c>
      <c r="I309" s="281" t="s">
        <v>3</v>
      </c>
      <c r="J309" s="461" t="s">
        <v>770</v>
      </c>
      <c r="K309" s="313">
        <v>43551</v>
      </c>
      <c r="L309" s="287">
        <v>58697475</v>
      </c>
      <c r="M309" s="287">
        <v>58697475</v>
      </c>
      <c r="N309" s="286">
        <v>300000</v>
      </c>
      <c r="O309" s="286">
        <v>2934874</v>
      </c>
      <c r="P309" s="286"/>
      <c r="Q309" s="346">
        <f t="shared" si="41"/>
        <v>55462601</v>
      </c>
      <c r="R309" s="346">
        <f t="shared" si="38"/>
        <v>280681.17914979759</v>
      </c>
      <c r="S309" s="299"/>
      <c r="T309" s="449">
        <v>43551</v>
      </c>
      <c r="U309" s="299"/>
      <c r="V309" s="299"/>
      <c r="W309" s="299"/>
      <c r="X309" s="299"/>
      <c r="Y309" s="299"/>
      <c r="Z309" s="299"/>
      <c r="AA309" s="299"/>
      <c r="AB309" s="299"/>
      <c r="AC309" s="299"/>
      <c r="AD309" s="299"/>
      <c r="AE309" s="356">
        <v>43651</v>
      </c>
      <c r="AF309" s="280"/>
      <c r="AG309" s="533" t="s">
        <v>31</v>
      </c>
      <c r="AH309" s="290"/>
      <c r="AI309" s="280"/>
      <c r="AJ309" s="280"/>
      <c r="AK309" s="280"/>
      <c r="AL309" s="281" t="s">
        <v>99</v>
      </c>
      <c r="AM309" s="280"/>
      <c r="AN309" s="280"/>
      <c r="AO309" s="280"/>
      <c r="AP309" s="280"/>
      <c r="AQ309" s="280"/>
      <c r="AR309" s="280"/>
      <c r="AS309" s="280"/>
      <c r="AT309" s="280"/>
      <c r="AU309" s="280"/>
      <c r="AV309" s="280"/>
      <c r="AW309" s="280"/>
      <c r="AX309" s="280"/>
      <c r="AY309" s="350"/>
      <c r="BH309" s="275">
        <f t="shared" si="39"/>
        <v>1</v>
      </c>
      <c r="BI309" s="275">
        <f t="shared" si="40"/>
        <v>0</v>
      </c>
    </row>
    <row r="310" spans="1:61" s="275" customFormat="1" ht="21.75" customHeight="1">
      <c r="A310" s="280" t="s">
        <v>22</v>
      </c>
      <c r="B310" s="290" t="s">
        <v>584</v>
      </c>
      <c r="C310" s="290">
        <v>40</v>
      </c>
      <c r="D310" s="290" t="s">
        <v>200</v>
      </c>
      <c r="E310" s="290">
        <v>56.85</v>
      </c>
      <c r="F310" s="342" t="s">
        <v>205</v>
      </c>
      <c r="G310" s="290" t="s">
        <v>210</v>
      </c>
      <c r="H310" s="310" t="s">
        <v>276</v>
      </c>
      <c r="I310" s="281" t="s">
        <v>3</v>
      </c>
      <c r="J310" s="283" t="s">
        <v>825</v>
      </c>
      <c r="K310" s="313">
        <v>43563</v>
      </c>
      <c r="L310" s="287">
        <f>VLOOKUP(B310,'[3]Price list B'!$C$4:$M$313,11,0)</f>
        <v>15879333.333333332</v>
      </c>
      <c r="M310" s="345">
        <v>17467266.666666664</v>
      </c>
      <c r="N310" s="286">
        <v>300000</v>
      </c>
      <c r="O310" s="286">
        <v>524018</v>
      </c>
      <c r="P310" s="286"/>
      <c r="Q310" s="346">
        <f t="shared" si="41"/>
        <v>16643248.666666664</v>
      </c>
      <c r="R310" s="346">
        <f t="shared" si="38"/>
        <v>292757.2324831427</v>
      </c>
      <c r="S310" s="299"/>
      <c r="T310" s="355"/>
      <c r="U310" s="299"/>
      <c r="V310" s="299"/>
      <c r="W310" s="299"/>
      <c r="X310" s="299"/>
      <c r="Y310" s="299"/>
      <c r="Z310" s="299"/>
      <c r="AA310" s="299"/>
      <c r="AB310" s="299"/>
      <c r="AC310" s="299"/>
      <c r="AD310" s="299"/>
      <c r="AE310" s="356"/>
      <c r="AF310" s="280"/>
      <c r="AG310" s="290"/>
      <c r="AH310" s="290"/>
      <c r="AI310" s="280"/>
      <c r="AJ310" s="280"/>
      <c r="AK310" s="280"/>
      <c r="AL310" s="281" t="s">
        <v>620</v>
      </c>
      <c r="AM310" s="281"/>
      <c r="AN310" s="280"/>
      <c r="AO310" s="280"/>
      <c r="AP310" s="280"/>
      <c r="AQ310" s="280"/>
      <c r="AR310" s="280"/>
      <c r="AS310" s="280"/>
      <c r="AT310" s="280"/>
      <c r="AU310" s="280"/>
      <c r="AV310" s="280"/>
      <c r="AW310" s="280"/>
      <c r="AX310" s="280"/>
      <c r="AY310" s="350"/>
      <c r="BH310" s="275">
        <f t="shared" si="39"/>
        <v>1</v>
      </c>
      <c r="BI310" s="275">
        <f t="shared" si="40"/>
        <v>0</v>
      </c>
    </row>
    <row r="311" spans="1:61" s="275" customFormat="1" ht="21.75" customHeight="1">
      <c r="A311" s="281" t="s">
        <v>22</v>
      </c>
      <c r="B311" s="290" t="s">
        <v>585</v>
      </c>
      <c r="C311" s="290">
        <v>41</v>
      </c>
      <c r="D311" s="290" t="s">
        <v>200</v>
      </c>
      <c r="E311" s="290">
        <v>182.86</v>
      </c>
      <c r="F311" s="342" t="s">
        <v>205</v>
      </c>
      <c r="G311" s="290" t="s">
        <v>226</v>
      </c>
      <c r="H311" s="310" t="s">
        <v>277</v>
      </c>
      <c r="I311" s="281" t="s">
        <v>678</v>
      </c>
      <c r="J311" s="520" t="s">
        <v>702</v>
      </c>
      <c r="K311" s="313">
        <v>43534</v>
      </c>
      <c r="L311" s="287">
        <v>52437939</v>
      </c>
      <c r="M311" s="287">
        <v>52437939</v>
      </c>
      <c r="N311" s="286"/>
      <c r="O311" s="286"/>
      <c r="P311" s="286">
        <v>6437939</v>
      </c>
      <c r="Q311" s="346">
        <f t="shared" si="41"/>
        <v>46000000</v>
      </c>
      <c r="R311" s="346">
        <f t="shared" si="38"/>
        <v>251558.56939735316</v>
      </c>
      <c r="S311" s="299">
        <v>200000</v>
      </c>
      <c r="T311" s="448">
        <v>43534</v>
      </c>
      <c r="U311" s="299"/>
      <c r="V311" s="299"/>
      <c r="W311" s="299">
        <v>200000</v>
      </c>
      <c r="X311" s="299"/>
      <c r="Y311" s="299"/>
      <c r="Z311" s="353"/>
      <c r="AA311" s="299"/>
      <c r="AB311" s="299"/>
      <c r="AC311" s="299"/>
      <c r="AD311" s="299"/>
      <c r="AE311" s="288"/>
      <c r="AF311" s="280"/>
      <c r="AG311" s="290"/>
      <c r="AH311" s="290" t="s">
        <v>694</v>
      </c>
      <c r="AI311" s="280"/>
      <c r="AJ311" s="280" t="s">
        <v>784</v>
      </c>
      <c r="AK311" s="280"/>
      <c r="AL311" s="281" t="s">
        <v>120</v>
      </c>
      <c r="AM311" s="280" t="s">
        <v>620</v>
      </c>
      <c r="AN311" s="280"/>
      <c r="AO311" s="280"/>
      <c r="AP311" s="280"/>
      <c r="AQ311" s="280"/>
      <c r="AR311" s="280"/>
      <c r="AS311" s="280"/>
      <c r="AT311" s="280"/>
      <c r="AU311" s="280"/>
      <c r="AV311" s="280"/>
      <c r="AW311" s="280"/>
      <c r="AX311" s="280"/>
      <c r="AY311" s="350"/>
      <c r="BH311" s="275">
        <f t="shared" si="39"/>
        <v>1</v>
      </c>
      <c r="BI311" s="275">
        <f t="shared" si="40"/>
        <v>0</v>
      </c>
    </row>
    <row r="312" spans="1:61" s="275" customFormat="1" ht="21.75" customHeight="1">
      <c r="A312" s="280" t="s">
        <v>22</v>
      </c>
      <c r="B312" s="290" t="s">
        <v>586</v>
      </c>
      <c r="C312" s="290">
        <v>42</v>
      </c>
      <c r="D312" s="290" t="s">
        <v>200</v>
      </c>
      <c r="E312" s="290">
        <v>164.82</v>
      </c>
      <c r="F312" s="342" t="s">
        <v>205</v>
      </c>
      <c r="G312" s="290" t="s">
        <v>226</v>
      </c>
      <c r="H312" s="310" t="s">
        <v>278</v>
      </c>
      <c r="I312" s="281" t="s">
        <v>3</v>
      </c>
      <c r="J312" s="283" t="s">
        <v>772</v>
      </c>
      <c r="K312" s="313">
        <v>43551</v>
      </c>
      <c r="L312" s="287">
        <v>53674715</v>
      </c>
      <c r="M312" s="287">
        <v>53674715</v>
      </c>
      <c r="N312" s="286"/>
      <c r="O312" s="286">
        <v>2683735</v>
      </c>
      <c r="P312" s="286">
        <v>2157310</v>
      </c>
      <c r="Q312" s="346">
        <f t="shared" si="41"/>
        <v>48833670</v>
      </c>
      <c r="R312" s="346">
        <f t="shared" si="38"/>
        <v>296284.85620677104</v>
      </c>
      <c r="S312" s="299">
        <v>200000</v>
      </c>
      <c r="T312" s="448" t="s">
        <v>875</v>
      </c>
      <c r="U312" s="299"/>
      <c r="V312" s="299"/>
      <c r="W312" s="299">
        <v>200000</v>
      </c>
      <c r="X312" s="299"/>
      <c r="Y312" s="299"/>
      <c r="Z312" s="299"/>
      <c r="AA312" s="299"/>
      <c r="AB312" s="299"/>
      <c r="AC312" s="299"/>
      <c r="AD312" s="299"/>
      <c r="AE312" s="356"/>
      <c r="AF312" s="280"/>
      <c r="AG312" s="290"/>
      <c r="AH312" s="290" t="s">
        <v>773</v>
      </c>
      <c r="AI312" s="280"/>
      <c r="AJ312" s="280" t="s">
        <v>786</v>
      </c>
      <c r="AK312" s="280"/>
      <c r="AL312" s="281" t="s">
        <v>618</v>
      </c>
      <c r="AM312" s="280" t="s">
        <v>622</v>
      </c>
      <c r="AN312" s="280"/>
      <c r="AO312" s="280"/>
      <c r="AP312" s="280"/>
      <c r="AQ312" s="280"/>
      <c r="AR312" s="280"/>
      <c r="AS312" s="280"/>
      <c r="AT312" s="280"/>
      <c r="AU312" s="280"/>
      <c r="AV312" s="280"/>
      <c r="AW312" s="280"/>
      <c r="AX312" s="280"/>
      <c r="AY312" s="350"/>
      <c r="BH312" s="275">
        <f t="shared" si="39"/>
        <v>1</v>
      </c>
      <c r="BI312" s="275">
        <f t="shared" si="40"/>
        <v>0</v>
      </c>
    </row>
    <row r="313" spans="1:61" ht="26.25" customHeight="1">
      <c r="M313" s="166"/>
      <c r="O313" s="166"/>
      <c r="Q313" s="166">
        <f>Q5+Q16</f>
        <v>11321550</v>
      </c>
      <c r="R313" s="166"/>
      <c r="AK313" s="280"/>
      <c r="BH313" s="663" t="s">
        <v>1025</v>
      </c>
      <c r="BI313" s="663" t="s">
        <v>1025</v>
      </c>
    </row>
    <row r="314" spans="1:61" ht="26.25" customHeight="1">
      <c r="L314" s="166"/>
      <c r="M314" s="166">
        <f>M311+N314</f>
        <v>57681732.899999999</v>
      </c>
      <c r="N314" s="156">
        <f>L311*10/100</f>
        <v>5243793.9000000004</v>
      </c>
      <c r="Q314" s="166"/>
      <c r="R314" s="166"/>
    </row>
    <row r="315" spans="1:61" ht="26.25" customHeight="1">
      <c r="Q315" s="166">
        <f>Q9+Q10+Q11+Q19+Q21</f>
        <v>30382710</v>
      </c>
      <c r="R315" s="166"/>
    </row>
    <row r="316" spans="1:61" ht="26.25" customHeight="1">
      <c r="N316" s="166"/>
      <c r="O316" s="166"/>
      <c r="P316" s="166"/>
      <c r="BB316" s="153" t="s">
        <v>297</v>
      </c>
    </row>
    <row r="317" spans="1:61" ht="26.25" customHeight="1">
      <c r="Q317" s="536"/>
      <c r="R317" s="536"/>
      <c r="BB317" s="153" t="s">
        <v>298</v>
      </c>
    </row>
    <row r="318" spans="1:61" ht="26.25" customHeight="1">
      <c r="BB318" s="153" t="s">
        <v>305</v>
      </c>
    </row>
    <row r="319" spans="1:61" ht="26.25" customHeight="1">
      <c r="BB319" s="153" t="s">
        <v>306</v>
      </c>
    </row>
    <row r="320" spans="1:61" ht="26.25" customHeight="1">
      <c r="BB320" s="153" t="s">
        <v>307</v>
      </c>
    </row>
    <row r="321" spans="54:54" ht="26.25" customHeight="1">
      <c r="BB321" s="153" t="s">
        <v>308</v>
      </c>
    </row>
    <row r="322" spans="54:54" ht="26.25" customHeight="1">
      <c r="BB322" s="153" t="s">
        <v>309</v>
      </c>
    </row>
    <row r="323" spans="54:54" ht="26.25" customHeight="1">
      <c r="BB323" s="153" t="s">
        <v>310</v>
      </c>
    </row>
    <row r="324" spans="54:54" ht="26.25" customHeight="1">
      <c r="BB324" s="153" t="s">
        <v>317</v>
      </c>
    </row>
    <row r="325" spans="54:54" ht="26.25" customHeight="1">
      <c r="BB325" s="153" t="s">
        <v>318</v>
      </c>
    </row>
    <row r="326" spans="54:54" ht="26.25" customHeight="1">
      <c r="BB326" s="153" t="s">
        <v>320</v>
      </c>
    </row>
    <row r="327" spans="54:54" ht="26.25" customHeight="1">
      <c r="BB327" s="153" t="s">
        <v>332</v>
      </c>
    </row>
    <row r="328" spans="54:54" ht="26.25" customHeight="1">
      <c r="BB328" s="153" t="s">
        <v>333</v>
      </c>
    </row>
    <row r="329" spans="54:54" ht="26.25" customHeight="1">
      <c r="BB329" s="153" t="s">
        <v>334</v>
      </c>
    </row>
    <row r="330" spans="54:54" ht="26.25" customHeight="1">
      <c r="BB330" s="153" t="s">
        <v>337</v>
      </c>
    </row>
    <row r="331" spans="54:54" ht="26.25" customHeight="1">
      <c r="BB331" s="153" t="s">
        <v>341</v>
      </c>
    </row>
    <row r="332" spans="54:54" ht="26.25" customHeight="1">
      <c r="BB332" s="153" t="s">
        <v>342</v>
      </c>
    </row>
    <row r="333" spans="54:54" ht="26.25" customHeight="1">
      <c r="BB333" s="153" t="s">
        <v>343</v>
      </c>
    </row>
    <row r="334" spans="54:54" ht="26.25" customHeight="1">
      <c r="BB334" s="153" t="s">
        <v>344</v>
      </c>
    </row>
    <row r="335" spans="54:54" ht="26.25" customHeight="1">
      <c r="BB335" s="153" t="s">
        <v>345</v>
      </c>
    </row>
    <row r="336" spans="54:54" ht="26.25" customHeight="1">
      <c r="BB336" s="153" t="s">
        <v>346</v>
      </c>
    </row>
    <row r="337" spans="54:54" ht="26.25" customHeight="1">
      <c r="BB337" s="153" t="s">
        <v>348</v>
      </c>
    </row>
    <row r="338" spans="54:54" ht="26.25" customHeight="1">
      <c r="BB338" s="153" t="s">
        <v>349</v>
      </c>
    </row>
    <row r="339" spans="54:54" ht="26.25" customHeight="1">
      <c r="BB339" s="153" t="s">
        <v>351</v>
      </c>
    </row>
    <row r="340" spans="54:54" ht="26.25" customHeight="1">
      <c r="BB340" s="153" t="s">
        <v>352</v>
      </c>
    </row>
    <row r="341" spans="54:54" ht="26.25" customHeight="1">
      <c r="BB341" s="153" t="s">
        <v>353</v>
      </c>
    </row>
    <row r="342" spans="54:54" ht="26.25" customHeight="1">
      <c r="BB342" s="153" t="s">
        <v>354</v>
      </c>
    </row>
    <row r="343" spans="54:54" ht="26.25" customHeight="1">
      <c r="BB343" s="153" t="s">
        <v>355</v>
      </c>
    </row>
    <row r="344" spans="54:54" ht="26.25" customHeight="1">
      <c r="BB344" s="153" t="s">
        <v>356</v>
      </c>
    </row>
    <row r="345" spans="54:54" ht="26.25" customHeight="1">
      <c r="BB345" s="153" t="s">
        <v>357</v>
      </c>
    </row>
    <row r="346" spans="54:54" ht="26.25" customHeight="1">
      <c r="BB346" s="153" t="s">
        <v>360</v>
      </c>
    </row>
    <row r="347" spans="54:54" ht="26.25" customHeight="1">
      <c r="BB347" s="153" t="s">
        <v>361</v>
      </c>
    </row>
    <row r="348" spans="54:54" ht="26.25" customHeight="1">
      <c r="BB348" s="153" t="s">
        <v>362</v>
      </c>
    </row>
    <row r="349" spans="54:54" ht="26.25" customHeight="1">
      <c r="BB349" s="153" t="s">
        <v>363</v>
      </c>
    </row>
    <row r="350" spans="54:54" ht="26.25" customHeight="1">
      <c r="BB350" s="153" t="s">
        <v>365</v>
      </c>
    </row>
    <row r="351" spans="54:54" ht="26.25" customHeight="1">
      <c r="BB351" s="153" t="s">
        <v>366</v>
      </c>
    </row>
    <row r="352" spans="54:54" ht="26.25" customHeight="1">
      <c r="BB352" s="153" t="s">
        <v>367</v>
      </c>
    </row>
    <row r="353" spans="54:54" ht="26.25" customHeight="1">
      <c r="BB353" s="153" t="s">
        <v>368</v>
      </c>
    </row>
    <row r="354" spans="54:54" ht="26.25" customHeight="1">
      <c r="BB354" s="153" t="s">
        <v>370</v>
      </c>
    </row>
    <row r="355" spans="54:54" ht="26.25" customHeight="1">
      <c r="BB355" s="153" t="s">
        <v>371</v>
      </c>
    </row>
    <row r="356" spans="54:54" ht="26.25" customHeight="1">
      <c r="BB356" s="153" t="s">
        <v>374</v>
      </c>
    </row>
    <row r="357" spans="54:54" ht="26.25" customHeight="1">
      <c r="BB357" s="153" t="s">
        <v>375</v>
      </c>
    </row>
    <row r="358" spans="54:54" ht="26.25" customHeight="1">
      <c r="BB358" s="153" t="s">
        <v>376</v>
      </c>
    </row>
    <row r="359" spans="54:54" ht="26.25" customHeight="1">
      <c r="BB359" s="153" t="s">
        <v>377</v>
      </c>
    </row>
    <row r="360" spans="54:54" ht="26.25" customHeight="1">
      <c r="BB360" s="153" t="s">
        <v>378</v>
      </c>
    </row>
    <row r="361" spans="54:54" ht="26.25" customHeight="1">
      <c r="BB361" s="153" t="s">
        <v>379</v>
      </c>
    </row>
    <row r="362" spans="54:54" ht="26.25" customHeight="1">
      <c r="BB362" s="153" t="s">
        <v>381</v>
      </c>
    </row>
    <row r="363" spans="54:54" ht="26.25" customHeight="1">
      <c r="BB363" s="153" t="s">
        <v>382</v>
      </c>
    </row>
    <row r="364" spans="54:54" ht="26.25" customHeight="1">
      <c r="BB364" s="153" t="s">
        <v>383</v>
      </c>
    </row>
    <row r="365" spans="54:54" ht="26.25" customHeight="1">
      <c r="BB365" s="153" t="s">
        <v>384</v>
      </c>
    </row>
    <row r="366" spans="54:54" ht="26.25" customHeight="1">
      <c r="BB366" s="153" t="s">
        <v>386</v>
      </c>
    </row>
    <row r="367" spans="54:54" ht="26.25" customHeight="1">
      <c r="BB367" s="153" t="s">
        <v>387</v>
      </c>
    </row>
    <row r="368" spans="54:54" ht="26.25" customHeight="1">
      <c r="BB368" s="153" t="s">
        <v>388</v>
      </c>
    </row>
    <row r="369" spans="54:54" ht="26.25" customHeight="1">
      <c r="BB369" s="153" t="s">
        <v>389</v>
      </c>
    </row>
    <row r="370" spans="54:54" ht="26.25" customHeight="1">
      <c r="BB370" s="153" t="s">
        <v>390</v>
      </c>
    </row>
    <row r="371" spans="54:54" ht="26.25" customHeight="1">
      <c r="BB371" s="153" t="s">
        <v>391</v>
      </c>
    </row>
    <row r="372" spans="54:54" ht="26.25" customHeight="1">
      <c r="BB372" s="153" t="s">
        <v>392</v>
      </c>
    </row>
    <row r="373" spans="54:54" ht="26.25" customHeight="1">
      <c r="BB373" s="153" t="s">
        <v>393</v>
      </c>
    </row>
    <row r="374" spans="54:54" ht="26.25" customHeight="1">
      <c r="BB374" s="153" t="s">
        <v>394</v>
      </c>
    </row>
    <row r="375" spans="54:54" ht="26.25" customHeight="1">
      <c r="BB375" s="153" t="s">
        <v>397</v>
      </c>
    </row>
    <row r="376" spans="54:54" ht="26.25" customHeight="1">
      <c r="BB376" s="153" t="s">
        <v>398</v>
      </c>
    </row>
    <row r="377" spans="54:54" ht="26.25" customHeight="1">
      <c r="BB377" s="153" t="s">
        <v>399</v>
      </c>
    </row>
    <row r="378" spans="54:54" ht="26.25" customHeight="1">
      <c r="BB378" s="153" t="s">
        <v>400</v>
      </c>
    </row>
    <row r="379" spans="54:54" ht="26.25" customHeight="1">
      <c r="BB379" s="153" t="s">
        <v>401</v>
      </c>
    </row>
    <row r="380" spans="54:54" ht="26.25" customHeight="1">
      <c r="BB380" s="153" t="s">
        <v>402</v>
      </c>
    </row>
    <row r="381" spans="54:54" ht="26.25" customHeight="1">
      <c r="BB381" s="153" t="s">
        <v>403</v>
      </c>
    </row>
    <row r="382" spans="54:54" ht="26.25" customHeight="1">
      <c r="BB382" s="153" t="s">
        <v>404</v>
      </c>
    </row>
    <row r="383" spans="54:54" ht="26.25" customHeight="1">
      <c r="BB383" s="153" t="s">
        <v>405</v>
      </c>
    </row>
    <row r="384" spans="54:54" ht="26.25" customHeight="1">
      <c r="BB384" s="153" t="s">
        <v>408</v>
      </c>
    </row>
    <row r="385" spans="54:54" ht="26.25" customHeight="1">
      <c r="BB385" s="153" t="s">
        <v>409</v>
      </c>
    </row>
    <row r="386" spans="54:54" ht="26.25" customHeight="1">
      <c r="BB386" s="153" t="s">
        <v>410</v>
      </c>
    </row>
    <row r="387" spans="54:54" ht="26.25" customHeight="1">
      <c r="BB387" s="153" t="s">
        <v>411</v>
      </c>
    </row>
    <row r="388" spans="54:54" ht="26.25" customHeight="1">
      <c r="BB388" s="153" t="s">
        <v>412</v>
      </c>
    </row>
    <row r="389" spans="54:54" ht="26.25" customHeight="1">
      <c r="BB389" s="153" t="s">
        <v>413</v>
      </c>
    </row>
    <row r="390" spans="54:54" ht="26.25" customHeight="1">
      <c r="BB390" s="153" t="s">
        <v>414</v>
      </c>
    </row>
    <row r="391" spans="54:54" ht="26.25" customHeight="1">
      <c r="BB391" s="153" t="s">
        <v>415</v>
      </c>
    </row>
    <row r="392" spans="54:54" ht="26.25" customHeight="1">
      <c r="BB392" s="153" t="s">
        <v>416</v>
      </c>
    </row>
    <row r="393" spans="54:54" ht="26.25" customHeight="1">
      <c r="BB393" s="153" t="s">
        <v>419</v>
      </c>
    </row>
    <row r="394" spans="54:54" ht="26.25" customHeight="1">
      <c r="BB394" s="153" t="s">
        <v>420</v>
      </c>
    </row>
    <row r="395" spans="54:54" ht="26.25" customHeight="1">
      <c r="BB395" s="153" t="s">
        <v>421</v>
      </c>
    </row>
    <row r="396" spans="54:54" ht="26.25" customHeight="1">
      <c r="BB396" s="153" t="s">
        <v>422</v>
      </c>
    </row>
    <row r="397" spans="54:54" ht="26.25" customHeight="1">
      <c r="BB397" s="153" t="s">
        <v>424</v>
      </c>
    </row>
    <row r="398" spans="54:54" ht="26.25" customHeight="1">
      <c r="BB398" s="153" t="s">
        <v>425</v>
      </c>
    </row>
    <row r="399" spans="54:54" ht="26.25" customHeight="1">
      <c r="BB399" s="153" t="s">
        <v>426</v>
      </c>
    </row>
    <row r="400" spans="54:54" ht="26.25" customHeight="1">
      <c r="BB400" s="153" t="s">
        <v>427</v>
      </c>
    </row>
    <row r="401" spans="54:54" ht="26.25" customHeight="1">
      <c r="BB401" s="153" t="s">
        <v>428</v>
      </c>
    </row>
    <row r="402" spans="54:54" ht="26.25" customHeight="1">
      <c r="BB402" s="153" t="s">
        <v>430</v>
      </c>
    </row>
    <row r="403" spans="54:54" ht="26.25" customHeight="1">
      <c r="BB403" s="153" t="s">
        <v>431</v>
      </c>
    </row>
    <row r="404" spans="54:54" ht="26.25" customHeight="1">
      <c r="BB404" s="153" t="s">
        <v>432</v>
      </c>
    </row>
    <row r="405" spans="54:54" ht="26.25" customHeight="1">
      <c r="BB405" s="153" t="s">
        <v>433</v>
      </c>
    </row>
    <row r="406" spans="54:54" ht="26.25" customHeight="1">
      <c r="BB406" s="153" t="s">
        <v>434</v>
      </c>
    </row>
    <row r="407" spans="54:54" ht="26.25" customHeight="1">
      <c r="BB407" s="153" t="s">
        <v>435</v>
      </c>
    </row>
    <row r="408" spans="54:54" ht="26.25" customHeight="1">
      <c r="BB408" s="153" t="s">
        <v>436</v>
      </c>
    </row>
    <row r="409" spans="54:54" ht="26.25" customHeight="1">
      <c r="BB409" s="153" t="s">
        <v>437</v>
      </c>
    </row>
    <row r="410" spans="54:54" ht="26.25" customHeight="1">
      <c r="BB410" s="153" t="s">
        <v>438</v>
      </c>
    </row>
    <row r="411" spans="54:54" ht="26.25" customHeight="1">
      <c r="BB411" s="153" t="s">
        <v>440</v>
      </c>
    </row>
    <row r="412" spans="54:54" ht="26.25" customHeight="1">
      <c r="BB412" s="153" t="s">
        <v>442</v>
      </c>
    </row>
    <row r="413" spans="54:54" ht="26.25" customHeight="1">
      <c r="BB413" s="153" t="s">
        <v>443</v>
      </c>
    </row>
    <row r="414" spans="54:54" ht="26.25" customHeight="1">
      <c r="BB414" s="153" t="s">
        <v>444</v>
      </c>
    </row>
    <row r="415" spans="54:54" ht="26.25" customHeight="1">
      <c r="BB415" s="153" t="s">
        <v>445</v>
      </c>
    </row>
    <row r="416" spans="54:54" ht="26.25" customHeight="1">
      <c r="BB416" s="153" t="s">
        <v>446</v>
      </c>
    </row>
    <row r="417" spans="54:54" ht="26.25" customHeight="1">
      <c r="BB417" s="153" t="s">
        <v>447</v>
      </c>
    </row>
    <row r="418" spans="54:54" ht="26.25" customHeight="1">
      <c r="BB418" s="153" t="s">
        <v>448</v>
      </c>
    </row>
    <row r="419" spans="54:54" ht="26.25" customHeight="1">
      <c r="BB419" s="153" t="s">
        <v>449</v>
      </c>
    </row>
    <row r="420" spans="54:54" ht="26.25" customHeight="1">
      <c r="BB420" s="153" t="s">
        <v>450</v>
      </c>
    </row>
    <row r="421" spans="54:54" ht="26.25" customHeight="1">
      <c r="BB421" s="153" t="s">
        <v>451</v>
      </c>
    </row>
    <row r="422" spans="54:54" ht="26.25" customHeight="1">
      <c r="BB422" s="153" t="s">
        <v>455</v>
      </c>
    </row>
    <row r="423" spans="54:54" ht="26.25" customHeight="1">
      <c r="BB423" s="153" t="s">
        <v>456</v>
      </c>
    </row>
    <row r="424" spans="54:54" ht="26.25" customHeight="1">
      <c r="BB424" s="153" t="s">
        <v>457</v>
      </c>
    </row>
    <row r="425" spans="54:54" ht="26.25" customHeight="1">
      <c r="BB425" s="153" t="s">
        <v>459</v>
      </c>
    </row>
    <row r="426" spans="54:54" ht="26.25" customHeight="1">
      <c r="BB426" s="153" t="s">
        <v>460</v>
      </c>
    </row>
    <row r="427" spans="54:54" ht="26.25" customHeight="1">
      <c r="BB427" s="153" t="s">
        <v>461</v>
      </c>
    </row>
    <row r="428" spans="54:54" ht="26.25" customHeight="1">
      <c r="BB428" s="153" t="s">
        <v>462</v>
      </c>
    </row>
    <row r="429" spans="54:54" ht="26.25" customHeight="1">
      <c r="BB429" s="153" t="s">
        <v>463</v>
      </c>
    </row>
    <row r="430" spans="54:54" ht="26.25" customHeight="1">
      <c r="BB430" s="153" t="s">
        <v>464</v>
      </c>
    </row>
    <row r="431" spans="54:54" ht="26.25" customHeight="1">
      <c r="BB431" s="153" t="s">
        <v>465</v>
      </c>
    </row>
    <row r="432" spans="54:54" ht="26.25" customHeight="1">
      <c r="BB432" s="153" t="s">
        <v>466</v>
      </c>
    </row>
    <row r="433" spans="54:54" ht="26.25" customHeight="1">
      <c r="BB433" s="153" t="s">
        <v>467</v>
      </c>
    </row>
    <row r="434" spans="54:54" ht="26.25" customHeight="1">
      <c r="BB434" s="153" t="s">
        <v>468</v>
      </c>
    </row>
    <row r="435" spans="54:54" ht="26.25" customHeight="1">
      <c r="BB435" s="153" t="s">
        <v>469</v>
      </c>
    </row>
    <row r="436" spans="54:54" ht="26.25" customHeight="1">
      <c r="BB436" s="153" t="s">
        <v>470</v>
      </c>
    </row>
    <row r="437" spans="54:54" ht="26.25" customHeight="1">
      <c r="BB437" s="153" t="s">
        <v>471</v>
      </c>
    </row>
    <row r="438" spans="54:54" ht="26.25" customHeight="1">
      <c r="BB438" s="153" t="s">
        <v>472</v>
      </c>
    </row>
    <row r="439" spans="54:54" ht="26.25" customHeight="1">
      <c r="BB439" s="153" t="s">
        <v>475</v>
      </c>
    </row>
    <row r="440" spans="54:54" ht="26.25" customHeight="1">
      <c r="BB440" s="153" t="s">
        <v>476</v>
      </c>
    </row>
    <row r="441" spans="54:54" ht="26.25" customHeight="1">
      <c r="BB441" s="153" t="s">
        <v>477</v>
      </c>
    </row>
    <row r="442" spans="54:54" ht="26.25" customHeight="1">
      <c r="BB442" s="153" t="s">
        <v>478</v>
      </c>
    </row>
    <row r="443" spans="54:54" ht="26.25" customHeight="1">
      <c r="BB443" s="153" t="s">
        <v>479</v>
      </c>
    </row>
    <row r="444" spans="54:54" ht="26.25" customHeight="1">
      <c r="BB444" s="153" t="s">
        <v>480</v>
      </c>
    </row>
    <row r="445" spans="54:54" ht="26.25" customHeight="1">
      <c r="BB445" s="153" t="s">
        <v>482</v>
      </c>
    </row>
    <row r="446" spans="54:54" ht="26.25" customHeight="1">
      <c r="BB446" s="153" t="s">
        <v>483</v>
      </c>
    </row>
    <row r="447" spans="54:54" ht="26.25" customHeight="1">
      <c r="BB447" s="153" t="s">
        <v>484</v>
      </c>
    </row>
    <row r="448" spans="54:54" ht="26.25" customHeight="1">
      <c r="BB448" s="153" t="s">
        <v>485</v>
      </c>
    </row>
    <row r="449" spans="54:54" ht="26.25" customHeight="1">
      <c r="BB449" s="153" t="s">
        <v>486</v>
      </c>
    </row>
    <row r="450" spans="54:54" ht="26.25" customHeight="1">
      <c r="BB450" s="153" t="s">
        <v>487</v>
      </c>
    </row>
    <row r="451" spans="54:54" ht="26.25" customHeight="1">
      <c r="BB451" s="153" t="s">
        <v>491</v>
      </c>
    </row>
    <row r="452" spans="54:54" ht="26.25" customHeight="1">
      <c r="BB452" s="153" t="s">
        <v>492</v>
      </c>
    </row>
    <row r="453" spans="54:54" ht="26.25" customHeight="1">
      <c r="BB453" s="153" t="s">
        <v>493</v>
      </c>
    </row>
    <row r="454" spans="54:54" ht="26.25" customHeight="1">
      <c r="BB454" s="153" t="s">
        <v>494</v>
      </c>
    </row>
    <row r="455" spans="54:54" ht="26.25" customHeight="1">
      <c r="BB455" s="153" t="s">
        <v>495</v>
      </c>
    </row>
    <row r="456" spans="54:54" ht="26.25" customHeight="1">
      <c r="BB456" s="153" t="s">
        <v>496</v>
      </c>
    </row>
    <row r="457" spans="54:54" ht="26.25" customHeight="1">
      <c r="BB457" s="153" t="s">
        <v>497</v>
      </c>
    </row>
    <row r="458" spans="54:54" ht="26.25" customHeight="1">
      <c r="BB458" s="153" t="s">
        <v>498</v>
      </c>
    </row>
    <row r="459" spans="54:54" ht="26.25" customHeight="1">
      <c r="BB459" s="153" t="s">
        <v>499</v>
      </c>
    </row>
    <row r="460" spans="54:54" ht="26.25" customHeight="1">
      <c r="BB460" s="153" t="s">
        <v>500</v>
      </c>
    </row>
    <row r="461" spans="54:54" ht="26.25" customHeight="1">
      <c r="BB461" s="153" t="s">
        <v>501</v>
      </c>
    </row>
    <row r="462" spans="54:54" ht="26.25" customHeight="1">
      <c r="BB462" s="153" t="s">
        <v>503</v>
      </c>
    </row>
    <row r="463" spans="54:54" ht="26.25" customHeight="1">
      <c r="BB463" s="153" t="s">
        <v>505</v>
      </c>
    </row>
    <row r="464" spans="54:54" ht="26.25" customHeight="1">
      <c r="BB464" s="153" t="s">
        <v>506</v>
      </c>
    </row>
    <row r="465" spans="54:54" ht="26.25" customHeight="1">
      <c r="BB465" s="153" t="s">
        <v>507</v>
      </c>
    </row>
    <row r="466" spans="54:54" ht="26.25" customHeight="1">
      <c r="BB466" s="153" t="s">
        <v>508</v>
      </c>
    </row>
    <row r="467" spans="54:54" ht="26.25" customHeight="1">
      <c r="BB467" s="153" t="s">
        <v>509</v>
      </c>
    </row>
    <row r="468" spans="54:54" ht="26.25" customHeight="1">
      <c r="BB468" s="153" t="s">
        <v>510</v>
      </c>
    </row>
    <row r="469" spans="54:54" ht="26.25" customHeight="1">
      <c r="BB469" s="153" t="s">
        <v>511</v>
      </c>
    </row>
    <row r="470" spans="54:54" ht="26.25" customHeight="1">
      <c r="BB470" s="153" t="s">
        <v>512</v>
      </c>
    </row>
    <row r="471" spans="54:54" ht="26.25" customHeight="1">
      <c r="BB471" s="153" t="s">
        <v>513</v>
      </c>
    </row>
    <row r="472" spans="54:54" ht="26.25" customHeight="1">
      <c r="BB472" s="153" t="s">
        <v>514</v>
      </c>
    </row>
    <row r="473" spans="54:54" ht="26.25" customHeight="1">
      <c r="BB473" s="153" t="s">
        <v>516</v>
      </c>
    </row>
    <row r="474" spans="54:54" ht="26.25" customHeight="1">
      <c r="BB474" s="153" t="s">
        <v>517</v>
      </c>
    </row>
    <row r="475" spans="54:54" ht="26.25" customHeight="1">
      <c r="BB475" s="153" t="s">
        <v>518</v>
      </c>
    </row>
    <row r="476" spans="54:54" ht="26.25" customHeight="1">
      <c r="BB476" s="153" t="s">
        <v>520</v>
      </c>
    </row>
    <row r="477" spans="54:54" ht="26.25" customHeight="1">
      <c r="BB477" s="153" t="s">
        <v>522</v>
      </c>
    </row>
    <row r="478" spans="54:54" ht="26.25" customHeight="1">
      <c r="BB478" s="153" t="s">
        <v>523</v>
      </c>
    </row>
    <row r="479" spans="54:54" ht="26.25" customHeight="1">
      <c r="BB479" s="153" t="s">
        <v>524</v>
      </c>
    </row>
    <row r="480" spans="54:54" ht="26.25" customHeight="1">
      <c r="BB480" s="153" t="s">
        <v>525</v>
      </c>
    </row>
    <row r="481" spans="54:54" ht="26.25" customHeight="1">
      <c r="BB481" s="153" t="s">
        <v>526</v>
      </c>
    </row>
    <row r="482" spans="54:54" ht="26.25" customHeight="1">
      <c r="BB482" s="153" t="s">
        <v>528</v>
      </c>
    </row>
    <row r="483" spans="54:54" ht="26.25" customHeight="1">
      <c r="BB483" s="153" t="s">
        <v>529</v>
      </c>
    </row>
    <row r="484" spans="54:54" ht="26.25" customHeight="1">
      <c r="BB484" s="153" t="s">
        <v>530</v>
      </c>
    </row>
    <row r="485" spans="54:54" ht="26.25" customHeight="1">
      <c r="BB485" s="153" t="s">
        <v>531</v>
      </c>
    </row>
    <row r="486" spans="54:54" ht="26.25" customHeight="1">
      <c r="BB486" s="153" t="s">
        <v>532</v>
      </c>
    </row>
    <row r="487" spans="54:54" ht="26.25" customHeight="1">
      <c r="BB487" s="153" t="s">
        <v>534</v>
      </c>
    </row>
    <row r="488" spans="54:54" ht="26.25" customHeight="1">
      <c r="BB488" s="153" t="s">
        <v>535</v>
      </c>
    </row>
    <row r="489" spans="54:54" ht="26.25" customHeight="1">
      <c r="BB489" s="153" t="s">
        <v>537</v>
      </c>
    </row>
    <row r="490" spans="54:54" ht="26.25" customHeight="1">
      <c r="BB490" s="153" t="s">
        <v>544</v>
      </c>
    </row>
    <row r="491" spans="54:54" ht="26.25" customHeight="1">
      <c r="BB491" s="153" t="s">
        <v>546</v>
      </c>
    </row>
    <row r="492" spans="54:54" ht="26.25" customHeight="1">
      <c r="BB492" s="153" t="s">
        <v>548</v>
      </c>
    </row>
    <row r="493" spans="54:54" ht="26.25" customHeight="1">
      <c r="BB493" s="153" t="s">
        <v>549</v>
      </c>
    </row>
    <row r="494" spans="54:54" ht="26.25" customHeight="1">
      <c r="BB494" s="153" t="s">
        <v>550</v>
      </c>
    </row>
    <row r="495" spans="54:54" ht="26.25" customHeight="1">
      <c r="BB495" s="153" t="s">
        <v>551</v>
      </c>
    </row>
    <row r="496" spans="54:54" ht="26.25" customHeight="1">
      <c r="BB496" s="153" t="s">
        <v>554</v>
      </c>
    </row>
    <row r="497" spans="54:54" ht="26.25" customHeight="1">
      <c r="BB497" s="153" t="s">
        <v>555</v>
      </c>
    </row>
    <row r="498" spans="54:54" ht="26.25" customHeight="1">
      <c r="BB498" s="153" t="s">
        <v>559</v>
      </c>
    </row>
    <row r="499" spans="54:54" ht="26.25" customHeight="1">
      <c r="BB499" s="153" t="s">
        <v>560</v>
      </c>
    </row>
    <row r="500" spans="54:54" ht="26.25" customHeight="1">
      <c r="BB500" s="153" t="s">
        <v>561</v>
      </c>
    </row>
    <row r="501" spans="54:54" ht="26.25" customHeight="1">
      <c r="BB501" s="153" t="s">
        <v>563</v>
      </c>
    </row>
    <row r="502" spans="54:54" ht="26.25" customHeight="1">
      <c r="BB502" s="153" t="s">
        <v>564</v>
      </c>
    </row>
    <row r="503" spans="54:54" ht="26.25" customHeight="1">
      <c r="BB503" s="153" t="s">
        <v>565</v>
      </c>
    </row>
    <row r="504" spans="54:54" ht="26.25" customHeight="1">
      <c r="BB504" s="153" t="s">
        <v>566</v>
      </c>
    </row>
    <row r="505" spans="54:54" ht="26.25" customHeight="1">
      <c r="BB505" s="153" t="s">
        <v>570</v>
      </c>
    </row>
    <row r="506" spans="54:54" ht="26.25" customHeight="1">
      <c r="BB506" s="153" t="s">
        <v>571</v>
      </c>
    </row>
    <row r="507" spans="54:54" ht="26.25" customHeight="1">
      <c r="BB507" s="153" t="s">
        <v>572</v>
      </c>
    </row>
    <row r="508" spans="54:54" ht="26.25" customHeight="1">
      <c r="BB508" s="153" t="s">
        <v>573</v>
      </c>
    </row>
    <row r="509" spans="54:54" ht="26.25" customHeight="1">
      <c r="BB509" s="153" t="s">
        <v>574</v>
      </c>
    </row>
    <row r="510" spans="54:54" ht="26.25" customHeight="1">
      <c r="BB510" s="153" t="s">
        <v>575</v>
      </c>
    </row>
    <row r="511" spans="54:54" ht="26.25" customHeight="1">
      <c r="BB511" s="153" t="s">
        <v>576</v>
      </c>
    </row>
    <row r="512" spans="54:54" ht="26.25" customHeight="1">
      <c r="BB512" s="153" t="s">
        <v>579</v>
      </c>
    </row>
  </sheetData>
  <phoneticPr fontId="79"/>
  <conditionalFormatting sqref="I5:I312">
    <cfRule type="containsText" dxfId="12" priority="6" operator="containsText" text="FQ">
      <formula>NOT(ISERROR(SEARCH("FQ",I5)))</formula>
    </cfRule>
    <cfRule type="containsText" dxfId="11" priority="11" operator="containsText" text="Thai D">
      <formula>NOT(ISERROR(SEARCH("Thai D",I5)))</formula>
    </cfRule>
    <cfRule type="containsText" dxfId="10" priority="15" operator="containsText" text="Lock">
      <formula>NOT(ISERROR(SEARCH("Lock",I5)))</formula>
    </cfRule>
    <cfRule type="containsText" dxfId="9" priority="16" operator="containsText" text="Unpaid">
      <formula>NOT(ISERROR(SEARCH("Unpaid",I5)))</formula>
    </cfRule>
    <cfRule type="containsText" dxfId="8" priority="17" operator="containsText" text="Sold">
      <formula>NOT(ISERROR(SEARCH("Sold",I5)))</formula>
    </cfRule>
  </conditionalFormatting>
  <dataValidations count="3">
    <dataValidation type="list" allowBlank="1" showInputMessage="1" showErrorMessage="1" sqref="AL228:AM228 AL167 AL311:AM312 AM22 AM27 AM15:AM16 AL214 AL17:AM17 AL29:AM30 AL41:AM41 AL53:AM57 AL61:AM62 AL64:AM66 AL73:AM73 AL76:AM76 AL99:AM99 AL106:AM106 AL111:AM112 AL121:AM121 AL6 AL143:AM144 AL155:AM155 AL165:AM165 AL184:AM184 AL200:AM200 AL207:AM207 AL216:AM216 AL247:AM247 AL262:AM262 AL271:AM271 AL282:AM283 AL288:AM288 AL309:AM309 AM19 AL133:AM133" xr:uid="{00000000-0002-0000-0700-000000000000}">
      <formula1>$BE$6:$BE$13</formula1>
    </dataValidation>
    <dataValidation type="list" allowBlank="1" showInputMessage="1" showErrorMessage="1" sqref="AL5:AM5 AL168:AL183 AL166 AM166:AM183 AM18 AM23:AM26 AL7:AL16 AL18:AL28 AL31:AM40 AL215 AL42:AM52 AL185:AM199 AL58:AM60 AL63:AM63 AL67:AM72 AL74:AM75 AL289:AM308 AL100:AM105 AL107:AM110 AL113:AM120 AL122:AM131 AL134:AM142 AL145:AM154 AL77:AM98 AL156:AM164 AL285:AM287 AL201:AM206 AL310:AM310 AL217:AM227 AL229:AM229 AL232:AM246 AM7:AM14 AM28 AL272:AM281 AM20:AM21 AL263:AM270 AM208:AM215 AL208:AL213 AL248:AM261" xr:uid="{00000000-0002-0000-0700-000001000000}">
      <formula1>$BE$6:$BE$14</formula1>
    </dataValidation>
    <dataValidation type="list" allowBlank="1" showInputMessage="1" showErrorMessage="1" sqref="AV5:AV312 AK5:AK313 AR5:AR312" xr:uid="{00000000-0002-0000-0700-000002000000}">
      <formula1>$BD$6:$BD$10</formula1>
    </dataValidation>
  </dataValidations>
  <hyperlinks>
    <hyperlink ref="AI228" r:id="rId1" xr:uid="{00000000-0004-0000-0700-000000000000}"/>
    <hyperlink ref="AI155" r:id="rId2" xr:uid="{00000000-0004-0000-0700-000001000000}"/>
    <hyperlink ref="AI143" r:id="rId3" xr:uid="{00000000-0004-0000-0700-000002000000}"/>
    <hyperlink ref="AI133" r:id="rId4" xr:uid="{00000000-0004-0000-0700-000003000000}"/>
    <hyperlink ref="AI149" r:id="rId5" xr:uid="{00000000-0004-0000-0700-000004000000}"/>
    <hyperlink ref="AI214" r:id="rId6" xr:uid="{00000000-0004-0000-0700-000005000000}"/>
    <hyperlink ref="AI178" r:id="rId7" xr:uid="{00000000-0004-0000-0700-000006000000}"/>
  </hyperlinks>
  <pageMargins left="0.25" right="0.25" top="0.75" bottom="0.75" header="0.3" footer="0.3"/>
  <pageSetup paperSize="9" scale="75" fitToHeight="0" orientation="landscape" r:id="rId8"/>
  <legacyDrawing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XFD2294"/>
  <sheetViews>
    <sheetView showGridLines="0" view="pageBreakPreview" zoomScale="60" zoomScaleNormal="85" workbookViewId="0">
      <pane ySplit="4" topLeftCell="A440" activePane="bottomLeft" state="frozen"/>
      <selection activeCell="L5" sqref="L5"/>
      <selection pane="bottomLeft" activeCell="E51" sqref="E51"/>
    </sheetView>
  </sheetViews>
  <sheetFormatPr defaultColWidth="10.33203125" defaultRowHeight="13.05" customHeight="1"/>
  <cols>
    <col min="1" max="1" width="7" style="188" customWidth="1"/>
    <col min="2" max="2" width="10" style="411" customWidth="1"/>
    <col min="3" max="4" width="11.6640625" style="188" customWidth="1"/>
    <col min="5" max="5" width="21" style="223" customWidth="1"/>
    <col min="6" max="7" width="18" style="223" hidden="1" customWidth="1"/>
    <col min="8" max="8" width="17.4140625" style="188" customWidth="1"/>
    <col min="9" max="9" width="19" style="225" customWidth="1"/>
    <col min="10" max="14" width="9.33203125" style="225" customWidth="1"/>
    <col min="15" max="15" width="57.33203125" style="512" customWidth="1"/>
    <col min="16" max="16" width="14" style="225" hidden="1" customWidth="1"/>
    <col min="17" max="17" width="18.6640625" style="225" customWidth="1"/>
    <col min="18" max="18" width="28.33203125" style="224" customWidth="1"/>
    <col min="19" max="19" width="21.6640625" style="174" customWidth="1"/>
    <col min="20" max="20" width="23.4140625" style="174" customWidth="1"/>
    <col min="21" max="21" width="20.9140625" style="174" customWidth="1"/>
    <col min="22" max="16384" width="10.33203125" style="174"/>
  </cols>
  <sheetData>
    <row r="1" spans="1:21" ht="13.05" customHeight="1">
      <c r="A1" s="796"/>
      <c r="B1" s="796"/>
      <c r="C1" s="796"/>
      <c r="D1" s="796"/>
      <c r="E1" s="796"/>
      <c r="F1" s="796"/>
      <c r="G1" s="796"/>
      <c r="H1" s="796"/>
      <c r="I1" s="796"/>
      <c r="J1" s="796"/>
      <c r="K1" s="796"/>
      <c r="L1" s="796"/>
      <c r="M1" s="796"/>
      <c r="N1" s="796"/>
      <c r="O1" s="797"/>
      <c r="P1" s="796"/>
      <c r="Q1" s="796"/>
      <c r="R1" s="796"/>
    </row>
    <row r="2" spans="1:21" ht="13.05" customHeight="1">
      <c r="A2" s="231">
        <f>COUNT(A5:A102)</f>
        <v>98</v>
      </c>
      <c r="B2" s="408"/>
      <c r="C2" s="172"/>
      <c r="D2" s="513"/>
      <c r="E2" s="172"/>
      <c r="F2" s="179">
        <f>SUM(F5:F102)</f>
        <v>1504122329.6632497</v>
      </c>
      <c r="G2" s="179">
        <f>SUM(G5:G102)</f>
        <v>121969021.53525254</v>
      </c>
      <c r="H2" s="179">
        <f>SUM(H5:H102)</f>
        <v>1386300158.1628456</v>
      </c>
      <c r="I2" s="179">
        <f>AVERAGE(I5:I102)</f>
        <v>207378.09615724359</v>
      </c>
      <c r="J2" s="406">
        <f>SUM(J5:J9103)</f>
        <v>98</v>
      </c>
      <c r="K2" s="406">
        <f>SUM(K5:K90)</f>
        <v>65</v>
      </c>
      <c r="L2" s="406">
        <f>SUM(L5:L102)</f>
        <v>70</v>
      </c>
      <c r="M2" s="407">
        <f>SUM(M5:M98)</f>
        <v>2</v>
      </c>
      <c r="N2" s="407">
        <f>SUM(N5:N102)</f>
        <v>28</v>
      </c>
      <c r="O2" s="507"/>
      <c r="P2" s="180"/>
      <c r="Q2" s="172"/>
      <c r="R2" s="172"/>
      <c r="S2" s="173">
        <f ca="1">TODAY()</f>
        <v>43844</v>
      </c>
    </row>
    <row r="3" spans="1:21" ht="18" customHeight="1">
      <c r="A3" s="812" t="s">
        <v>69</v>
      </c>
      <c r="B3" s="804" t="s">
        <v>124</v>
      </c>
      <c r="C3" s="805" t="s">
        <v>44</v>
      </c>
      <c r="D3" s="805" t="s">
        <v>68</v>
      </c>
      <c r="E3" s="805" t="s">
        <v>125</v>
      </c>
      <c r="F3" s="806" t="s">
        <v>126</v>
      </c>
      <c r="G3" s="806" t="s">
        <v>92</v>
      </c>
      <c r="H3" s="808" t="s">
        <v>91</v>
      </c>
      <c r="I3" s="177" t="s">
        <v>740</v>
      </c>
      <c r="J3" s="810" t="s">
        <v>726</v>
      </c>
      <c r="K3" s="810"/>
      <c r="L3" s="469" t="s">
        <v>925</v>
      </c>
      <c r="M3" s="811" t="s">
        <v>794</v>
      </c>
      <c r="N3" s="811"/>
      <c r="O3" s="508"/>
      <c r="P3" s="404"/>
      <c r="Q3" s="172"/>
      <c r="R3" s="172"/>
      <c r="S3" s="173"/>
    </row>
    <row r="4" spans="1:21" s="176" customFormat="1" ht="13.05" customHeight="1">
      <c r="A4" s="813"/>
      <c r="B4" s="804"/>
      <c r="C4" s="805"/>
      <c r="D4" s="805"/>
      <c r="E4" s="805"/>
      <c r="F4" s="807"/>
      <c r="G4" s="807"/>
      <c r="H4" s="809"/>
      <c r="I4" s="177" t="s">
        <v>739</v>
      </c>
      <c r="J4" s="178" t="s">
        <v>727</v>
      </c>
      <c r="K4" s="178" t="s">
        <v>728</v>
      </c>
      <c r="L4" s="470" t="s">
        <v>49</v>
      </c>
      <c r="M4" s="241" t="s">
        <v>796</v>
      </c>
      <c r="N4" s="242" t="s">
        <v>797</v>
      </c>
      <c r="O4" s="509" t="s">
        <v>730</v>
      </c>
      <c r="P4" s="405" t="s">
        <v>108</v>
      </c>
      <c r="Q4" s="175" t="s">
        <v>127</v>
      </c>
      <c r="R4" s="170" t="s">
        <v>776</v>
      </c>
      <c r="S4" s="170" t="s">
        <v>777</v>
      </c>
      <c r="T4" s="170" t="s">
        <v>778</v>
      </c>
      <c r="U4" s="170" t="s">
        <v>779</v>
      </c>
    </row>
    <row r="5" spans="1:21" s="176" customFormat="1" ht="13.05" customHeight="1">
      <c r="A5" s="181">
        <v>1</v>
      </c>
      <c r="B5" s="409">
        <v>43526</v>
      </c>
      <c r="C5" s="182" t="s">
        <v>303</v>
      </c>
      <c r="D5" s="183">
        <v>51.190000000000005</v>
      </c>
      <c r="E5" s="243" t="s">
        <v>653</v>
      </c>
      <c r="F5" s="184">
        <v>8870869.2929292917</v>
      </c>
      <c r="G5" s="185">
        <f>F5-H5</f>
        <v>728543</v>
      </c>
      <c r="H5" s="412">
        <v>8142326.2929292917</v>
      </c>
      <c r="I5" s="184">
        <f>H5/D5</f>
        <v>159060.8769863116</v>
      </c>
      <c r="J5" s="184">
        <v>1</v>
      </c>
      <c r="K5" s="184">
        <v>1</v>
      </c>
      <c r="L5" s="184">
        <v>1</v>
      </c>
      <c r="M5" s="184"/>
      <c r="N5" s="184"/>
      <c r="O5" s="238"/>
      <c r="P5" s="238"/>
      <c r="Q5" s="186" t="s">
        <v>647</v>
      </c>
      <c r="R5" s="187" t="s">
        <v>619</v>
      </c>
      <c r="S5" s="188"/>
      <c r="T5" s="232"/>
      <c r="U5" s="188"/>
    </row>
    <row r="6" spans="1:21" s="176" customFormat="1" ht="13.05" customHeight="1">
      <c r="A6" s="181">
        <v>2</v>
      </c>
      <c r="B6" s="409">
        <v>43526</v>
      </c>
      <c r="C6" s="182" t="s">
        <v>315</v>
      </c>
      <c r="D6" s="181">
        <v>51.190000000000005</v>
      </c>
      <c r="E6" s="193" t="s">
        <v>642</v>
      </c>
      <c r="F6" s="189">
        <v>9156730.7070707083</v>
      </c>
      <c r="G6" s="185">
        <f t="shared" ref="G6:G27" si="0">F6-H6</f>
        <v>742837</v>
      </c>
      <c r="H6" s="413">
        <v>8413893.7070707083</v>
      </c>
      <c r="I6" s="184">
        <f t="shared" ref="I6:I46" si="1">H6/D6</f>
        <v>164365.96419360631</v>
      </c>
      <c r="J6" s="189">
        <v>1</v>
      </c>
      <c r="K6" s="189">
        <v>1</v>
      </c>
      <c r="L6" s="189">
        <v>1</v>
      </c>
      <c r="M6" s="189"/>
      <c r="N6" s="189"/>
      <c r="O6" s="189"/>
      <c r="P6" s="300">
        <v>43525</v>
      </c>
      <c r="Q6" s="190" t="s">
        <v>644</v>
      </c>
      <c r="R6" s="191" t="s">
        <v>619</v>
      </c>
      <c r="S6" s="188"/>
      <c r="T6" s="232"/>
      <c r="U6" s="188"/>
    </row>
    <row r="7" spans="1:21" s="176" customFormat="1" ht="13.05" customHeight="1">
      <c r="A7" s="181">
        <v>3</v>
      </c>
      <c r="B7" s="409">
        <v>43527</v>
      </c>
      <c r="C7" s="182" t="s">
        <v>328</v>
      </c>
      <c r="D7" s="181">
        <v>53.980000000000004</v>
      </c>
      <c r="E7" s="193" t="s">
        <v>704</v>
      </c>
      <c r="F7" s="189">
        <v>9614446.0606060605</v>
      </c>
      <c r="G7" s="185">
        <f t="shared" si="0"/>
        <v>765722</v>
      </c>
      <c r="H7" s="413">
        <v>8848724.0606060605</v>
      </c>
      <c r="I7" s="184">
        <f t="shared" si="1"/>
        <v>163925.97370518823</v>
      </c>
      <c r="J7" s="189">
        <v>1</v>
      </c>
      <c r="K7" s="189">
        <v>1</v>
      </c>
      <c r="L7" s="189">
        <v>1</v>
      </c>
      <c r="M7" s="189"/>
      <c r="N7" s="189"/>
      <c r="O7" s="189"/>
      <c r="P7" s="189"/>
      <c r="Q7" s="190" t="s">
        <v>655</v>
      </c>
      <c r="R7" s="191" t="s">
        <v>621</v>
      </c>
      <c r="S7" s="188"/>
      <c r="T7" s="232"/>
      <c r="U7" s="188"/>
    </row>
    <row r="8" spans="1:21" ht="13.05" customHeight="1">
      <c r="A8" s="181">
        <v>4</v>
      </c>
      <c r="B8" s="409">
        <v>43530</v>
      </c>
      <c r="C8" s="182" t="s">
        <v>329</v>
      </c>
      <c r="D8" s="183">
        <v>43.5</v>
      </c>
      <c r="E8" s="243" t="s">
        <v>680</v>
      </c>
      <c r="F8" s="192">
        <v>7726282.8282828284</v>
      </c>
      <c r="G8" s="185">
        <f t="shared" si="0"/>
        <v>576314</v>
      </c>
      <c r="H8" s="412">
        <v>7149968.8282828284</v>
      </c>
      <c r="I8" s="184">
        <f t="shared" si="1"/>
        <v>164367.09950075467</v>
      </c>
      <c r="J8" s="184">
        <v>1</v>
      </c>
      <c r="K8" s="184">
        <v>1</v>
      </c>
      <c r="L8" s="184">
        <v>1</v>
      </c>
      <c r="M8" s="184"/>
      <c r="N8" s="184"/>
      <c r="O8" s="184"/>
      <c r="P8" s="300">
        <v>43525</v>
      </c>
      <c r="Q8" s="183" t="s">
        <v>110</v>
      </c>
      <c r="R8" s="193" t="s">
        <v>621</v>
      </c>
      <c r="S8" s="194"/>
      <c r="T8" s="233"/>
      <c r="U8" s="194"/>
    </row>
    <row r="9" spans="1:21" ht="13.05" customHeight="1">
      <c r="A9" s="181">
        <v>5</v>
      </c>
      <c r="B9" s="409">
        <v>43530</v>
      </c>
      <c r="C9" s="182" t="s">
        <v>330</v>
      </c>
      <c r="D9" s="183">
        <v>41.150000000000006</v>
      </c>
      <c r="E9" s="243" t="s">
        <v>680</v>
      </c>
      <c r="F9" s="195">
        <v>7325311.1111111119</v>
      </c>
      <c r="G9" s="185">
        <f t="shared" si="0"/>
        <v>556266</v>
      </c>
      <c r="H9" s="413">
        <v>6769045.1111111119</v>
      </c>
      <c r="I9" s="184">
        <f t="shared" si="1"/>
        <v>164496.84352639396</v>
      </c>
      <c r="J9" s="184">
        <v>1</v>
      </c>
      <c r="K9" s="184">
        <v>1</v>
      </c>
      <c r="L9" s="184">
        <v>1</v>
      </c>
      <c r="M9" s="184"/>
      <c r="N9" s="184"/>
      <c r="O9" s="184"/>
      <c r="P9" s="300">
        <v>43525</v>
      </c>
      <c r="Q9" s="183" t="s">
        <v>110</v>
      </c>
      <c r="R9" s="191" t="s">
        <v>621</v>
      </c>
      <c r="S9" s="194"/>
      <c r="T9" s="233"/>
      <c r="U9" s="194"/>
    </row>
    <row r="10" spans="1:21" ht="13.05" customHeight="1">
      <c r="A10" s="181">
        <v>6</v>
      </c>
      <c r="B10" s="409">
        <v>43531</v>
      </c>
      <c r="C10" s="182" t="s">
        <v>339</v>
      </c>
      <c r="D10" s="181">
        <v>57.830000000000005</v>
      </c>
      <c r="E10" s="215" t="s">
        <v>698</v>
      </c>
      <c r="F10" s="171">
        <v>10516538.787878789</v>
      </c>
      <c r="G10" s="185">
        <f t="shared" si="0"/>
        <v>810826.93939393945</v>
      </c>
      <c r="H10" s="413">
        <v>9705711.8484848496</v>
      </c>
      <c r="I10" s="184">
        <f t="shared" si="1"/>
        <v>167831.78019167989</v>
      </c>
      <c r="J10" s="189">
        <v>1</v>
      </c>
      <c r="K10" s="189">
        <v>1</v>
      </c>
      <c r="L10" s="189">
        <v>1</v>
      </c>
      <c r="M10" s="189"/>
      <c r="N10" s="189"/>
      <c r="O10" s="189"/>
      <c r="P10" s="300">
        <v>43525</v>
      </c>
      <c r="Q10" s="181" t="s">
        <v>629</v>
      </c>
      <c r="R10" s="191" t="s">
        <v>120</v>
      </c>
      <c r="S10" s="194"/>
      <c r="T10" s="233"/>
      <c r="U10" s="194"/>
    </row>
    <row r="11" spans="1:21" ht="13.05" customHeight="1">
      <c r="A11" s="181">
        <v>7</v>
      </c>
      <c r="B11" s="409">
        <v>43529</v>
      </c>
      <c r="C11" s="182" t="s">
        <v>347</v>
      </c>
      <c r="D11" s="181">
        <v>46.04</v>
      </c>
      <c r="E11" s="215" t="s">
        <v>679</v>
      </c>
      <c r="F11" s="195">
        <v>8380322.4242424248</v>
      </c>
      <c r="G11" s="185">
        <f t="shared" si="0"/>
        <v>609016</v>
      </c>
      <c r="H11" s="413">
        <v>7771306.4242424248</v>
      </c>
      <c r="I11" s="184">
        <f t="shared" si="1"/>
        <v>168794.66603480506</v>
      </c>
      <c r="J11" s="184">
        <v>1</v>
      </c>
      <c r="K11" s="184">
        <v>1</v>
      </c>
      <c r="L11" s="189">
        <v>1</v>
      </c>
      <c r="M11" s="184"/>
      <c r="N11" s="184"/>
      <c r="O11" s="184"/>
      <c r="P11" s="300">
        <v>43525</v>
      </c>
      <c r="Q11" s="183" t="s">
        <v>110</v>
      </c>
      <c r="R11" s="191" t="s">
        <v>621</v>
      </c>
      <c r="S11" s="194"/>
      <c r="T11" s="233"/>
      <c r="U11" s="194"/>
    </row>
    <row r="12" spans="1:21" ht="13.05" customHeight="1">
      <c r="A12" s="181">
        <v>8</v>
      </c>
      <c r="B12" s="409">
        <v>43526</v>
      </c>
      <c r="C12" s="182" t="s">
        <v>350</v>
      </c>
      <c r="D12" s="197">
        <v>30.26</v>
      </c>
      <c r="E12" s="244" t="s">
        <v>633</v>
      </c>
      <c r="F12" s="195">
        <v>5655004.8484848486</v>
      </c>
      <c r="G12" s="185">
        <f t="shared" si="0"/>
        <v>472750</v>
      </c>
      <c r="H12" s="414">
        <v>5182254.8484848486</v>
      </c>
      <c r="I12" s="184">
        <f t="shared" si="1"/>
        <v>171257.59578601614</v>
      </c>
      <c r="J12" s="199">
        <v>1</v>
      </c>
      <c r="K12" s="199">
        <v>1</v>
      </c>
      <c r="L12" s="199">
        <v>1</v>
      </c>
      <c r="M12" s="199"/>
      <c r="N12" s="199"/>
      <c r="O12" s="238"/>
      <c r="P12" s="238"/>
      <c r="Q12" s="183" t="s">
        <v>110</v>
      </c>
      <c r="R12" s="191" t="s">
        <v>623</v>
      </c>
      <c r="S12" s="194"/>
      <c r="T12" s="233"/>
      <c r="U12" s="194"/>
    </row>
    <row r="13" spans="1:21" ht="13.05" customHeight="1">
      <c r="A13" s="181">
        <v>9</v>
      </c>
      <c r="B13" s="409">
        <v>43526</v>
      </c>
      <c r="C13" s="182" t="s">
        <v>406</v>
      </c>
      <c r="D13" s="197">
        <v>30.26</v>
      </c>
      <c r="E13" s="244" t="s">
        <v>645</v>
      </c>
      <c r="F13" s="195">
        <v>6348704.6464646459</v>
      </c>
      <c r="G13" s="185">
        <f t="shared" si="0"/>
        <v>507435</v>
      </c>
      <c r="H13" s="414">
        <v>5841269.6464646459</v>
      </c>
      <c r="I13" s="184">
        <f t="shared" si="1"/>
        <v>193036.00946677613</v>
      </c>
      <c r="J13" s="171">
        <v>1</v>
      </c>
      <c r="K13" s="171">
        <v>1</v>
      </c>
      <c r="L13" s="171">
        <v>1</v>
      </c>
      <c r="M13" s="171"/>
      <c r="N13" s="171"/>
      <c r="O13" s="255"/>
      <c r="P13" s="255"/>
      <c r="Q13" s="181" t="s">
        <v>647</v>
      </c>
      <c r="R13" s="191" t="s">
        <v>120</v>
      </c>
      <c r="S13" s="191" t="s">
        <v>618</v>
      </c>
      <c r="T13" s="234" t="s">
        <v>621</v>
      </c>
      <c r="U13" s="194"/>
    </row>
    <row r="14" spans="1:21" ht="13.05" customHeight="1">
      <c r="A14" s="181">
        <v>10</v>
      </c>
      <c r="B14" s="409">
        <v>43530</v>
      </c>
      <c r="C14" s="182" t="s">
        <v>418</v>
      </c>
      <c r="D14" s="197">
        <v>55.46</v>
      </c>
      <c r="E14" s="244" t="s">
        <v>681</v>
      </c>
      <c r="F14" s="189">
        <v>12573230</v>
      </c>
      <c r="G14" s="185">
        <f t="shared" si="0"/>
        <v>918661</v>
      </c>
      <c r="H14" s="414">
        <v>11654569</v>
      </c>
      <c r="I14" s="184">
        <f t="shared" si="1"/>
        <v>210143.68914532996</v>
      </c>
      <c r="J14" s="171">
        <v>1</v>
      </c>
      <c r="K14" s="171">
        <v>1</v>
      </c>
      <c r="L14" s="171">
        <v>1</v>
      </c>
      <c r="M14" s="171"/>
      <c r="N14" s="171"/>
      <c r="O14" s="171"/>
      <c r="P14" s="300">
        <v>43525</v>
      </c>
      <c r="Q14" s="190" t="s">
        <v>629</v>
      </c>
      <c r="R14" s="191" t="s">
        <v>621</v>
      </c>
      <c r="S14" s="194"/>
      <c r="T14" s="233"/>
      <c r="U14" s="194"/>
    </row>
    <row r="15" spans="1:21" ht="13.05" customHeight="1">
      <c r="A15" s="181">
        <v>11</v>
      </c>
      <c r="B15" s="409">
        <v>43526</v>
      </c>
      <c r="C15" s="182" t="s">
        <v>380</v>
      </c>
      <c r="D15" s="200">
        <v>84.63</v>
      </c>
      <c r="E15" s="206" t="s">
        <v>630</v>
      </c>
      <c r="F15" s="202">
        <v>18101770.90909091</v>
      </c>
      <c r="G15" s="185">
        <f t="shared" si="0"/>
        <v>1190088</v>
      </c>
      <c r="H15" s="413">
        <v>16911682.90909091</v>
      </c>
      <c r="I15" s="184">
        <f t="shared" si="1"/>
        <v>199830.82723727886</v>
      </c>
      <c r="J15" s="189">
        <v>1</v>
      </c>
      <c r="K15" s="189">
        <v>1</v>
      </c>
      <c r="L15" s="189">
        <v>1</v>
      </c>
      <c r="M15" s="189"/>
      <c r="N15" s="189"/>
      <c r="O15" s="189"/>
      <c r="P15" s="300">
        <v>43525</v>
      </c>
      <c r="Q15" s="181" t="s">
        <v>632</v>
      </c>
      <c r="R15" s="191" t="s">
        <v>621</v>
      </c>
      <c r="S15" s="194"/>
      <c r="T15" s="233"/>
      <c r="U15" s="194"/>
    </row>
    <row r="16" spans="1:21" ht="13.05" customHeight="1">
      <c r="A16" s="181">
        <v>12</v>
      </c>
      <c r="B16" s="409">
        <v>43527</v>
      </c>
      <c r="C16" s="182" t="s">
        <v>545</v>
      </c>
      <c r="D16" s="197">
        <v>56.260000000000005</v>
      </c>
      <c r="E16" s="244" t="s">
        <v>650</v>
      </c>
      <c r="F16" s="195">
        <v>13684548.282828299</v>
      </c>
      <c r="G16" s="185">
        <f t="shared" si="0"/>
        <v>1019227.4141414147</v>
      </c>
      <c r="H16" s="413">
        <v>12665320.868686885</v>
      </c>
      <c r="I16" s="184">
        <f t="shared" si="1"/>
        <v>225121.23833428515</v>
      </c>
      <c r="J16" s="189">
        <v>1</v>
      </c>
      <c r="K16" s="189">
        <v>1</v>
      </c>
      <c r="L16" s="189">
        <v>1</v>
      </c>
      <c r="M16" s="189"/>
      <c r="N16" s="189"/>
      <c r="O16" s="189"/>
      <c r="P16" s="300">
        <v>43525</v>
      </c>
      <c r="Q16" s="203" t="s">
        <v>629</v>
      </c>
      <c r="R16" s="191" t="s">
        <v>619</v>
      </c>
      <c r="S16" s="194"/>
      <c r="T16" s="233"/>
      <c r="U16" s="194"/>
    </row>
    <row r="17" spans="1:21" ht="13.05" customHeight="1">
      <c r="A17" s="181">
        <v>13</v>
      </c>
      <c r="B17" s="409">
        <v>43499</v>
      </c>
      <c r="C17" s="182" t="s">
        <v>556</v>
      </c>
      <c r="D17" s="204">
        <v>94.48</v>
      </c>
      <c r="E17" s="245" t="s">
        <v>656</v>
      </c>
      <c r="F17" s="195">
        <v>23684658</v>
      </c>
      <c r="G17" s="185">
        <f t="shared" si="0"/>
        <v>1594233</v>
      </c>
      <c r="H17" s="413">
        <v>22090425</v>
      </c>
      <c r="I17" s="184">
        <f t="shared" si="1"/>
        <v>233810.59483488568</v>
      </c>
      <c r="J17" s="189">
        <v>1</v>
      </c>
      <c r="K17" s="189">
        <v>1</v>
      </c>
      <c r="L17" s="189">
        <v>1</v>
      </c>
      <c r="M17" s="189"/>
      <c r="N17" s="189"/>
      <c r="O17" s="189" t="s">
        <v>731</v>
      </c>
      <c r="P17" s="300">
        <v>43525</v>
      </c>
      <c r="Q17" s="190" t="s">
        <v>629</v>
      </c>
      <c r="R17" s="191" t="s">
        <v>622</v>
      </c>
      <c r="S17" s="194"/>
      <c r="T17" s="233"/>
      <c r="U17" s="194"/>
    </row>
    <row r="18" spans="1:21" ht="13.05" customHeight="1">
      <c r="A18" s="181">
        <v>14</v>
      </c>
      <c r="B18" s="409">
        <v>43533</v>
      </c>
      <c r="C18" s="182" t="s">
        <v>129</v>
      </c>
      <c r="D18" s="181">
        <v>35.9</v>
      </c>
      <c r="E18" s="196" t="s">
        <v>705</v>
      </c>
      <c r="F18" s="171">
        <v>6145388.888888889</v>
      </c>
      <c r="G18" s="185">
        <f t="shared" si="0"/>
        <v>547269.44444444403</v>
      </c>
      <c r="H18" s="413">
        <v>5598119.444444445</v>
      </c>
      <c r="I18" s="184">
        <f t="shared" si="1"/>
        <v>155936.47477561128</v>
      </c>
      <c r="J18" s="189">
        <v>1</v>
      </c>
      <c r="K18" s="189">
        <v>1</v>
      </c>
      <c r="L18" s="189">
        <v>1</v>
      </c>
      <c r="M18" s="189"/>
      <c r="N18" s="184"/>
      <c r="O18" s="238" t="s">
        <v>912</v>
      </c>
      <c r="P18" s="189"/>
      <c r="Q18" s="205" t="s">
        <v>695</v>
      </c>
      <c r="R18" s="191" t="s">
        <v>619</v>
      </c>
      <c r="S18" s="194"/>
      <c r="T18" s="233"/>
      <c r="U18" s="194"/>
    </row>
    <row r="19" spans="1:21" ht="13.05" customHeight="1">
      <c r="A19" s="181">
        <v>15</v>
      </c>
      <c r="B19" s="409">
        <v>43526</v>
      </c>
      <c r="C19" s="182" t="s">
        <v>133</v>
      </c>
      <c r="D19" s="181">
        <v>35.9</v>
      </c>
      <c r="E19" s="196" t="s">
        <v>648</v>
      </c>
      <c r="F19" s="195">
        <v>6220089.8989898982</v>
      </c>
      <c r="G19" s="185">
        <f t="shared" si="0"/>
        <v>501005</v>
      </c>
      <c r="H19" s="413">
        <v>5719084.8989898982</v>
      </c>
      <c r="I19" s="184">
        <f t="shared" si="1"/>
        <v>159305.98604428687</v>
      </c>
      <c r="J19" s="189">
        <v>1</v>
      </c>
      <c r="K19" s="189">
        <v>1</v>
      </c>
      <c r="L19" s="189">
        <v>1</v>
      </c>
      <c r="M19" s="189"/>
      <c r="N19" s="189"/>
      <c r="O19" s="189"/>
      <c r="P19" s="300">
        <v>43525</v>
      </c>
      <c r="Q19" s="190" t="s">
        <v>110</v>
      </c>
      <c r="R19" s="191" t="s">
        <v>621</v>
      </c>
      <c r="S19" s="194"/>
      <c r="T19" s="233"/>
      <c r="U19" s="194"/>
    </row>
    <row r="20" spans="1:21" ht="13.05" customHeight="1">
      <c r="A20" s="181">
        <v>16</v>
      </c>
      <c r="B20" s="409">
        <v>43531</v>
      </c>
      <c r="C20" s="182" t="s">
        <v>134</v>
      </c>
      <c r="D20" s="181">
        <v>39.76</v>
      </c>
      <c r="E20" s="196" t="s">
        <v>683</v>
      </c>
      <c r="F20" s="195">
        <v>6850595.555555556</v>
      </c>
      <c r="G20" s="185">
        <f t="shared" si="0"/>
        <v>532529.77777777798</v>
      </c>
      <c r="H20" s="413">
        <v>6318065.777777778</v>
      </c>
      <c r="I20" s="184">
        <f t="shared" si="1"/>
        <v>158905.07489380729</v>
      </c>
      <c r="J20" s="189">
        <v>1</v>
      </c>
      <c r="K20" s="189">
        <v>1</v>
      </c>
      <c r="L20" s="189">
        <v>1</v>
      </c>
      <c r="M20" s="189"/>
      <c r="N20" s="189"/>
      <c r="O20" s="189"/>
      <c r="P20" s="300">
        <v>43525</v>
      </c>
      <c r="Q20" s="181" t="s">
        <v>110</v>
      </c>
      <c r="R20" s="191" t="s">
        <v>622</v>
      </c>
      <c r="S20" s="194"/>
      <c r="T20" s="233"/>
      <c r="U20" s="194"/>
    </row>
    <row r="21" spans="1:21" ht="13.05" customHeight="1">
      <c r="A21" s="181">
        <v>17</v>
      </c>
      <c r="B21" s="409">
        <v>43526</v>
      </c>
      <c r="C21" s="182" t="s">
        <v>137</v>
      </c>
      <c r="D21" s="181">
        <v>35.9</v>
      </c>
      <c r="E21" s="196" t="s">
        <v>627</v>
      </c>
      <c r="F21" s="171">
        <v>6346811.111111111</v>
      </c>
      <c r="G21" s="185">
        <f t="shared" si="0"/>
        <v>507341</v>
      </c>
      <c r="H21" s="415">
        <v>5839470.111111111</v>
      </c>
      <c r="I21" s="184">
        <f t="shared" si="1"/>
        <v>162659.33457134015</v>
      </c>
      <c r="J21" s="199">
        <v>1</v>
      </c>
      <c r="K21" s="199">
        <v>1</v>
      </c>
      <c r="L21" s="199">
        <v>1</v>
      </c>
      <c r="M21" s="199"/>
      <c r="N21" s="199"/>
      <c r="O21" s="199"/>
      <c r="P21" s="300">
        <v>43525</v>
      </c>
      <c r="Q21" s="181" t="s">
        <v>629</v>
      </c>
      <c r="R21" s="191" t="s">
        <v>618</v>
      </c>
      <c r="S21" s="194"/>
      <c r="T21" s="233"/>
      <c r="U21" s="194"/>
    </row>
    <row r="22" spans="1:21" ht="13.05" customHeight="1">
      <c r="A22" s="181">
        <v>18</v>
      </c>
      <c r="B22" s="409">
        <v>43531</v>
      </c>
      <c r="C22" s="182" t="s">
        <v>139</v>
      </c>
      <c r="D22" s="197">
        <v>41.77</v>
      </c>
      <c r="E22" s="198" t="s">
        <v>684</v>
      </c>
      <c r="F22" s="195">
        <v>7317851.4141414147</v>
      </c>
      <c r="G22" s="185">
        <f t="shared" si="0"/>
        <v>605892.57070707064</v>
      </c>
      <c r="H22" s="415">
        <v>6711958.843434344</v>
      </c>
      <c r="I22" s="184">
        <f t="shared" si="1"/>
        <v>160688.50475064266</v>
      </c>
      <c r="J22" s="199">
        <v>1</v>
      </c>
      <c r="K22" s="199">
        <v>1</v>
      </c>
      <c r="L22" s="199">
        <v>1</v>
      </c>
      <c r="M22" s="199"/>
      <c r="N22" s="199"/>
      <c r="O22" s="171"/>
      <c r="P22" s="300">
        <v>43525</v>
      </c>
      <c r="Q22" s="190" t="s">
        <v>629</v>
      </c>
      <c r="R22" s="191" t="s">
        <v>621</v>
      </c>
      <c r="S22" s="194"/>
      <c r="T22" s="233"/>
      <c r="U22" s="194"/>
    </row>
    <row r="23" spans="1:21" ht="13.05" customHeight="1">
      <c r="A23" s="181">
        <v>19</v>
      </c>
      <c r="B23" s="409">
        <v>43526</v>
      </c>
      <c r="C23" s="182" t="s">
        <v>141</v>
      </c>
      <c r="D23" s="197">
        <v>35.9</v>
      </c>
      <c r="E23" s="198" t="s">
        <v>627</v>
      </c>
      <c r="F23" s="195">
        <v>6421512.1212121211</v>
      </c>
      <c r="G23" s="185">
        <f t="shared" si="0"/>
        <v>511076</v>
      </c>
      <c r="H23" s="415">
        <v>5910436.1212121211</v>
      </c>
      <c r="I23" s="184">
        <f t="shared" si="1"/>
        <v>164636.10365493374</v>
      </c>
      <c r="J23" s="199">
        <v>1</v>
      </c>
      <c r="K23" s="199">
        <v>1</v>
      </c>
      <c r="L23" s="199">
        <v>1</v>
      </c>
      <c r="M23" s="199"/>
      <c r="N23" s="199"/>
      <c r="O23" s="199"/>
      <c r="P23" s="300">
        <v>43525</v>
      </c>
      <c r="Q23" s="190" t="s">
        <v>629</v>
      </c>
      <c r="R23" s="191" t="s">
        <v>618</v>
      </c>
      <c r="S23" s="194"/>
      <c r="T23" s="233"/>
      <c r="U23" s="194"/>
    </row>
    <row r="24" spans="1:21" ht="13.05" customHeight="1">
      <c r="A24" s="181">
        <v>20</v>
      </c>
      <c r="B24" s="409">
        <v>43526</v>
      </c>
      <c r="C24" s="182" t="s">
        <v>142</v>
      </c>
      <c r="D24" s="200">
        <v>39.76</v>
      </c>
      <c r="E24" s="201" t="s">
        <v>636</v>
      </c>
      <c r="F24" s="195">
        <v>7068081.6161616156</v>
      </c>
      <c r="G24" s="185">
        <f t="shared" si="0"/>
        <v>543404</v>
      </c>
      <c r="H24" s="415">
        <v>6524677.6161616156</v>
      </c>
      <c r="I24" s="184">
        <f t="shared" si="1"/>
        <v>164101.54970225392</v>
      </c>
      <c r="J24" s="199">
        <v>1</v>
      </c>
      <c r="K24" s="199">
        <v>1</v>
      </c>
      <c r="L24" s="199">
        <v>1</v>
      </c>
      <c r="M24" s="199"/>
      <c r="N24" s="199"/>
      <c r="O24" s="256"/>
      <c r="P24" s="256"/>
      <c r="Q24" s="190" t="s">
        <v>638</v>
      </c>
      <c r="R24" s="191" t="s">
        <v>618</v>
      </c>
      <c r="S24" s="191" t="s">
        <v>619</v>
      </c>
      <c r="T24" s="233"/>
      <c r="U24" s="194"/>
    </row>
    <row r="25" spans="1:21" ht="13.05" customHeight="1">
      <c r="A25" s="181">
        <v>21</v>
      </c>
      <c r="B25" s="409">
        <v>43526</v>
      </c>
      <c r="C25" s="182" t="s">
        <v>166</v>
      </c>
      <c r="D25" s="200">
        <v>39.76</v>
      </c>
      <c r="E25" s="201" t="s">
        <v>639</v>
      </c>
      <c r="F25" s="195">
        <v>8184976.1616161615</v>
      </c>
      <c r="G25" s="185">
        <f t="shared" si="0"/>
        <v>599248.80808080826</v>
      </c>
      <c r="H25" s="415">
        <v>7585727.3535353532</v>
      </c>
      <c r="I25" s="184">
        <f t="shared" si="1"/>
        <v>190787.91130622115</v>
      </c>
      <c r="J25" s="199">
        <v>1</v>
      </c>
      <c r="K25" s="199">
        <v>1</v>
      </c>
      <c r="L25" s="199">
        <v>1</v>
      </c>
      <c r="M25" s="199"/>
      <c r="N25" s="199"/>
      <c r="O25" s="171"/>
      <c r="P25" s="300">
        <v>43525</v>
      </c>
      <c r="Q25" s="203" t="s">
        <v>110</v>
      </c>
      <c r="R25" s="191" t="s">
        <v>619</v>
      </c>
      <c r="S25" s="194"/>
      <c r="T25" s="233"/>
      <c r="U25" s="194"/>
    </row>
    <row r="26" spans="1:21" ht="13.05" customHeight="1">
      <c r="A26" s="181">
        <v>22</v>
      </c>
      <c r="B26" s="409">
        <v>43533</v>
      </c>
      <c r="C26" s="182" t="s">
        <v>186</v>
      </c>
      <c r="D26" s="200">
        <v>39.76</v>
      </c>
      <c r="E26" s="201" t="s">
        <v>701</v>
      </c>
      <c r="F26" s="195">
        <v>8805473</v>
      </c>
      <c r="G26" s="185">
        <f t="shared" si="0"/>
        <v>805473</v>
      </c>
      <c r="H26" s="415">
        <v>8000000</v>
      </c>
      <c r="I26" s="184">
        <f t="shared" si="1"/>
        <v>201207.24346076458</v>
      </c>
      <c r="J26" s="199">
        <v>1</v>
      </c>
      <c r="K26" s="199">
        <v>1</v>
      </c>
      <c r="L26" s="199">
        <v>1</v>
      </c>
      <c r="M26" s="199"/>
      <c r="N26" s="199"/>
      <c r="O26" s="184"/>
      <c r="P26" s="300">
        <v>43525</v>
      </c>
      <c r="Q26" s="181" t="s">
        <v>629</v>
      </c>
      <c r="R26" s="191" t="s">
        <v>621</v>
      </c>
      <c r="S26" s="194"/>
      <c r="T26" s="233"/>
      <c r="U26" s="194"/>
    </row>
    <row r="27" spans="1:21" ht="13.05" customHeight="1">
      <c r="A27" s="181">
        <v>23</v>
      </c>
      <c r="B27" s="409">
        <v>43533</v>
      </c>
      <c r="C27" s="182" t="s">
        <v>198</v>
      </c>
      <c r="D27" s="200">
        <v>82.81</v>
      </c>
      <c r="E27" s="201" t="s">
        <v>700</v>
      </c>
      <c r="F27" s="195">
        <v>20640950</v>
      </c>
      <c r="G27" s="185">
        <f t="shared" si="0"/>
        <v>1467047</v>
      </c>
      <c r="H27" s="415">
        <v>19173903</v>
      </c>
      <c r="I27" s="184">
        <f t="shared" si="1"/>
        <v>231540.91293322062</v>
      </c>
      <c r="J27" s="199">
        <v>1</v>
      </c>
      <c r="K27" s="199">
        <v>1</v>
      </c>
      <c r="L27" s="199">
        <v>1</v>
      </c>
      <c r="M27" s="199"/>
      <c r="N27" s="199"/>
      <c r="O27" s="194"/>
      <c r="P27" s="194"/>
      <c r="Q27" s="181" t="s">
        <v>629</v>
      </c>
      <c r="R27" s="191" t="s">
        <v>620</v>
      </c>
      <c r="S27" s="194"/>
      <c r="T27" s="233"/>
      <c r="U27" s="194"/>
    </row>
    <row r="28" spans="1:21" ht="13.05" customHeight="1">
      <c r="A28" s="181">
        <v>24</v>
      </c>
      <c r="B28" s="409">
        <v>43534</v>
      </c>
      <c r="C28" s="182" t="s">
        <v>585</v>
      </c>
      <c r="D28" s="200">
        <v>182.86</v>
      </c>
      <c r="E28" s="193" t="s">
        <v>702</v>
      </c>
      <c r="F28" s="195">
        <v>52437939</v>
      </c>
      <c r="G28" s="185">
        <v>6437939</v>
      </c>
      <c r="H28" s="415">
        <v>46000000</v>
      </c>
      <c r="I28" s="184">
        <v>251558.56939735316</v>
      </c>
      <c r="J28" s="199">
        <v>1</v>
      </c>
      <c r="K28" s="199"/>
      <c r="L28" s="199"/>
      <c r="M28" s="199"/>
      <c r="N28" s="199">
        <v>1</v>
      </c>
      <c r="O28" s="191" t="s">
        <v>948</v>
      </c>
      <c r="P28" s="181" t="s">
        <v>629</v>
      </c>
      <c r="Q28" s="191" t="s">
        <v>120</v>
      </c>
      <c r="R28" s="191" t="s">
        <v>620</v>
      </c>
      <c r="S28" s="233"/>
      <c r="T28" s="194"/>
      <c r="U28" s="194"/>
    </row>
    <row r="29" spans="1:21" ht="13.05" customHeight="1">
      <c r="A29" s="181">
        <v>25</v>
      </c>
      <c r="B29" s="409">
        <v>43534</v>
      </c>
      <c r="C29" s="182" t="s">
        <v>194</v>
      </c>
      <c r="D29" s="210">
        <v>97.67</v>
      </c>
      <c r="E29" s="206" t="s">
        <v>702</v>
      </c>
      <c r="F29" s="211">
        <v>27095981.313131314</v>
      </c>
      <c r="G29" s="185">
        <v>1934799</v>
      </c>
      <c r="H29" s="415">
        <v>25161182.313131314</v>
      </c>
      <c r="I29" s="184">
        <v>257614.2348022045</v>
      </c>
      <c r="J29" s="199">
        <v>1</v>
      </c>
      <c r="K29" s="199"/>
      <c r="L29" s="199"/>
      <c r="M29" s="199"/>
      <c r="N29" s="199">
        <v>1</v>
      </c>
      <c r="O29" s="191" t="s">
        <v>948</v>
      </c>
      <c r="P29" s="181" t="s">
        <v>629</v>
      </c>
      <c r="Q29" s="191" t="s">
        <v>620</v>
      </c>
      <c r="R29" s="191" t="s">
        <v>120</v>
      </c>
      <c r="S29" s="233"/>
      <c r="T29" s="194"/>
      <c r="U29" s="194"/>
    </row>
    <row r="30" spans="1:21" ht="13.05" customHeight="1">
      <c r="A30" s="181">
        <v>26</v>
      </c>
      <c r="B30" s="409">
        <v>43534</v>
      </c>
      <c r="C30" s="182" t="s">
        <v>562</v>
      </c>
      <c r="D30" s="200">
        <v>94.5</v>
      </c>
      <c r="E30" s="206" t="s">
        <v>692</v>
      </c>
      <c r="F30" s="195">
        <v>23886081</v>
      </c>
      <c r="G30" s="185">
        <v>1874304.05</v>
      </c>
      <c r="H30" s="415">
        <v>22011776.949999999</v>
      </c>
      <c r="I30" s="184">
        <f t="shared" si="1"/>
        <v>232928.85661375659</v>
      </c>
      <c r="J30" s="199">
        <v>1</v>
      </c>
      <c r="K30" s="199">
        <v>1</v>
      </c>
      <c r="L30" s="199">
        <v>1</v>
      </c>
      <c r="M30" s="199"/>
      <c r="N30" s="199"/>
      <c r="O30" s="199"/>
      <c r="P30" s="300">
        <v>43525</v>
      </c>
      <c r="Q30" s="181" t="s">
        <v>629</v>
      </c>
      <c r="R30" s="191" t="s">
        <v>120</v>
      </c>
      <c r="S30" s="194"/>
      <c r="T30" s="233"/>
      <c r="U30" s="194"/>
    </row>
    <row r="31" spans="1:21" s="205" customFormat="1" ht="13.05" customHeight="1">
      <c r="A31" s="181">
        <v>27</v>
      </c>
      <c r="B31" s="409">
        <v>43534</v>
      </c>
      <c r="C31" s="182" t="s">
        <v>327</v>
      </c>
      <c r="D31" s="200">
        <v>51.190000000000005</v>
      </c>
      <c r="E31" s="207" t="s">
        <v>699</v>
      </c>
      <c r="F31" s="189">
        <v>9263247.2727272734</v>
      </c>
      <c r="G31" s="185">
        <f t="shared" ref="G31:G41" si="2">F31-H31</f>
        <v>798162</v>
      </c>
      <c r="H31" s="415">
        <v>8465085.2727272734</v>
      </c>
      <c r="I31" s="184">
        <f t="shared" si="1"/>
        <v>165365.99477880978</v>
      </c>
      <c r="J31" s="208">
        <v>1</v>
      </c>
      <c r="K31" s="208">
        <v>1</v>
      </c>
      <c r="L31" s="208">
        <v>1</v>
      </c>
      <c r="M31" s="208"/>
      <c r="N31" s="208"/>
      <c r="O31" s="238"/>
      <c r="P31" s="238"/>
      <c r="Q31" s="190" t="s">
        <v>110</v>
      </c>
      <c r="R31" s="191" t="s">
        <v>622</v>
      </c>
      <c r="S31" s="209"/>
      <c r="T31" s="235"/>
      <c r="U31" s="209"/>
    </row>
    <row r="32" spans="1:21" ht="13.05" customHeight="1">
      <c r="A32" s="181">
        <v>28</v>
      </c>
      <c r="B32" s="409">
        <v>43534</v>
      </c>
      <c r="C32" s="182" t="s">
        <v>178</v>
      </c>
      <c r="D32" s="200">
        <v>76.14</v>
      </c>
      <c r="E32" s="206" t="s">
        <v>703</v>
      </c>
      <c r="F32" s="211">
        <v>15942860</v>
      </c>
      <c r="G32" s="185">
        <f t="shared" si="2"/>
        <v>1182143</v>
      </c>
      <c r="H32" s="415">
        <v>14760717</v>
      </c>
      <c r="I32" s="184">
        <f t="shared" si="1"/>
        <v>193862.84475965326</v>
      </c>
      <c r="J32" s="199">
        <v>1</v>
      </c>
      <c r="K32" s="199">
        <v>1</v>
      </c>
      <c r="L32" s="199">
        <v>1</v>
      </c>
      <c r="M32" s="199"/>
      <c r="N32" s="199"/>
      <c r="O32" s="239"/>
      <c r="P32" s="239"/>
      <c r="Q32" s="190" t="s">
        <v>638</v>
      </c>
      <c r="R32" s="191" t="s">
        <v>621</v>
      </c>
      <c r="S32" s="191" t="s">
        <v>622</v>
      </c>
      <c r="T32" s="191" t="s">
        <v>618</v>
      </c>
      <c r="U32" s="194"/>
    </row>
    <row r="33" spans="1:21" ht="13.05" customHeight="1">
      <c r="A33" s="181">
        <v>29</v>
      </c>
      <c r="B33" s="409">
        <v>43536</v>
      </c>
      <c r="C33" s="182" t="s">
        <v>280</v>
      </c>
      <c r="D33" s="200">
        <v>53.980000000000004</v>
      </c>
      <c r="E33" s="206" t="s">
        <v>710</v>
      </c>
      <c r="F33" s="211">
        <v>8529700</v>
      </c>
      <c r="G33" s="185">
        <f t="shared" si="2"/>
        <v>629700</v>
      </c>
      <c r="H33" s="415">
        <v>7900000</v>
      </c>
      <c r="I33" s="184">
        <f t="shared" si="1"/>
        <v>146350.5001852538</v>
      </c>
      <c r="J33" s="199">
        <v>1</v>
      </c>
      <c r="K33" s="199">
        <v>1</v>
      </c>
      <c r="L33" s="199">
        <v>1</v>
      </c>
      <c r="M33" s="199"/>
      <c r="N33" s="199"/>
      <c r="O33" s="199"/>
      <c r="P33" s="300">
        <v>43525</v>
      </c>
      <c r="Q33" s="190" t="s">
        <v>712</v>
      </c>
      <c r="R33" s="191" t="s">
        <v>618</v>
      </c>
      <c r="S33" s="194" t="s">
        <v>725</v>
      </c>
      <c r="T33" s="233" t="s">
        <v>732</v>
      </c>
      <c r="U33" s="194"/>
    </row>
    <row r="34" spans="1:21" ht="13.05" customHeight="1">
      <c r="A34" s="181">
        <v>30</v>
      </c>
      <c r="B34" s="409">
        <v>43536</v>
      </c>
      <c r="C34" s="182" t="s">
        <v>291</v>
      </c>
      <c r="D34" s="212">
        <v>51.190000000000005</v>
      </c>
      <c r="E34" s="246" t="s">
        <v>711</v>
      </c>
      <c r="F34" s="213">
        <v>8870869.2929292917</v>
      </c>
      <c r="G34" s="185">
        <f t="shared" si="2"/>
        <v>778543</v>
      </c>
      <c r="H34" s="415">
        <v>8092326.2929292917</v>
      </c>
      <c r="I34" s="184">
        <f t="shared" si="1"/>
        <v>158084.12371418814</v>
      </c>
      <c r="J34" s="208">
        <v>1</v>
      </c>
      <c r="K34" s="208">
        <v>1</v>
      </c>
      <c r="L34" s="208">
        <v>1</v>
      </c>
      <c r="M34" s="208"/>
      <c r="N34" s="208"/>
      <c r="O34" s="214"/>
      <c r="P34" s="300">
        <v>43525</v>
      </c>
      <c r="Q34" s="190" t="s">
        <v>110</v>
      </c>
      <c r="R34" s="191" t="s">
        <v>622</v>
      </c>
      <c r="S34" s="194"/>
      <c r="T34" s="233"/>
      <c r="U34" s="194"/>
    </row>
    <row r="35" spans="1:21" ht="13.05" customHeight="1">
      <c r="A35" s="181">
        <v>31</v>
      </c>
      <c r="B35" s="409">
        <v>43536</v>
      </c>
      <c r="C35" s="182" t="s">
        <v>331</v>
      </c>
      <c r="D35" s="181">
        <v>43.26</v>
      </c>
      <c r="E35" s="215" t="s">
        <v>680</v>
      </c>
      <c r="F35" s="171">
        <v>7685332.5252525248</v>
      </c>
      <c r="G35" s="185">
        <f t="shared" si="2"/>
        <v>634267</v>
      </c>
      <c r="H35" s="415">
        <v>7051065.5252525248</v>
      </c>
      <c r="I35" s="184">
        <f t="shared" si="1"/>
        <v>162992.73058836165</v>
      </c>
      <c r="J35" s="199">
        <v>1</v>
      </c>
      <c r="K35" s="199">
        <v>1</v>
      </c>
      <c r="L35" s="199">
        <v>1</v>
      </c>
      <c r="M35" s="199"/>
      <c r="N35" s="199"/>
      <c r="O35" s="199"/>
      <c r="P35" s="300">
        <v>43525</v>
      </c>
      <c r="Q35" s="190" t="s">
        <v>110</v>
      </c>
      <c r="R35" s="191" t="s">
        <v>621</v>
      </c>
      <c r="S35" s="194"/>
      <c r="T35" s="233"/>
      <c r="U35" s="194"/>
    </row>
    <row r="36" spans="1:21" ht="13.05" customHeight="1">
      <c r="A36" s="181">
        <v>32</v>
      </c>
      <c r="B36" s="409">
        <v>43536</v>
      </c>
      <c r="C36" s="182" t="s">
        <v>335</v>
      </c>
      <c r="D36" s="181">
        <v>42.59</v>
      </c>
      <c r="E36" s="215" t="s">
        <v>680</v>
      </c>
      <c r="F36" s="171">
        <v>7695861.4141414147</v>
      </c>
      <c r="G36" s="185">
        <f t="shared" si="2"/>
        <v>624793</v>
      </c>
      <c r="H36" s="415">
        <v>7071068.4141414147</v>
      </c>
      <c r="I36" s="184">
        <f t="shared" si="1"/>
        <v>166026.49481430885</v>
      </c>
      <c r="J36" s="199">
        <v>1</v>
      </c>
      <c r="K36" s="199">
        <v>1</v>
      </c>
      <c r="L36" s="199">
        <v>1</v>
      </c>
      <c r="M36" s="199"/>
      <c r="N36" s="199"/>
      <c r="O36" s="184"/>
      <c r="P36" s="300">
        <v>43525</v>
      </c>
      <c r="Q36" s="190" t="s">
        <v>110</v>
      </c>
      <c r="R36" s="191" t="s">
        <v>621</v>
      </c>
      <c r="S36" s="194"/>
      <c r="T36" s="233"/>
      <c r="U36" s="194"/>
    </row>
    <row r="37" spans="1:21" ht="13.05" customHeight="1">
      <c r="A37" s="181">
        <v>33</v>
      </c>
      <c r="B37" s="409">
        <v>43536</v>
      </c>
      <c r="C37" s="182" t="s">
        <v>336</v>
      </c>
      <c r="D37" s="200">
        <v>42.5</v>
      </c>
      <c r="E37" s="206" t="s">
        <v>680</v>
      </c>
      <c r="F37" s="199">
        <v>7680505.0505050505</v>
      </c>
      <c r="G37" s="185">
        <f t="shared" si="2"/>
        <v>624025</v>
      </c>
      <c r="H37" s="415">
        <v>7056480.0505050505</v>
      </c>
      <c r="I37" s="184">
        <f t="shared" si="1"/>
        <v>166034.82471776591</v>
      </c>
      <c r="J37" s="199">
        <v>1</v>
      </c>
      <c r="K37" s="199">
        <v>1</v>
      </c>
      <c r="L37" s="199">
        <v>1</v>
      </c>
      <c r="M37" s="199"/>
      <c r="N37" s="199"/>
      <c r="O37" s="184"/>
      <c r="P37" s="300">
        <v>43525</v>
      </c>
      <c r="Q37" s="190" t="s">
        <v>110</v>
      </c>
      <c r="R37" s="191" t="s">
        <v>621</v>
      </c>
      <c r="S37" s="194"/>
      <c r="T37" s="233"/>
      <c r="U37" s="194"/>
    </row>
    <row r="38" spans="1:21" ht="13.05" customHeight="1">
      <c r="A38" s="181">
        <v>34</v>
      </c>
      <c r="B38" s="409">
        <v>43537</v>
      </c>
      <c r="C38" s="182" t="s">
        <v>373</v>
      </c>
      <c r="D38" s="200">
        <v>57.830000000000005</v>
      </c>
      <c r="E38" s="207" t="s">
        <v>717</v>
      </c>
      <c r="F38" s="208">
        <v>11715354.747474749</v>
      </c>
      <c r="G38" s="185">
        <f t="shared" si="2"/>
        <v>1020768</v>
      </c>
      <c r="H38" s="415">
        <v>10694586.747474749</v>
      </c>
      <c r="I38" s="184">
        <f t="shared" si="1"/>
        <v>184931.4671878739</v>
      </c>
      <c r="J38" s="199">
        <v>1</v>
      </c>
      <c r="K38" s="199">
        <v>1</v>
      </c>
      <c r="L38" s="199">
        <v>1</v>
      </c>
      <c r="M38" s="199"/>
      <c r="N38" s="199"/>
      <c r="O38" s="199"/>
      <c r="P38" s="300">
        <v>43525</v>
      </c>
      <c r="Q38" s="190" t="s">
        <v>629</v>
      </c>
      <c r="R38" s="191" t="s">
        <v>120</v>
      </c>
      <c r="S38" s="194"/>
      <c r="T38" s="233"/>
      <c r="U38" s="194"/>
    </row>
    <row r="39" spans="1:21" ht="13.05" customHeight="1">
      <c r="A39" s="181">
        <v>35</v>
      </c>
      <c r="B39" s="409">
        <v>43537</v>
      </c>
      <c r="C39" s="182" t="s">
        <v>385</v>
      </c>
      <c r="D39" s="200">
        <v>57.830000000000005</v>
      </c>
      <c r="E39" s="207" t="s">
        <v>719</v>
      </c>
      <c r="F39" s="199">
        <v>11835687.878787879</v>
      </c>
      <c r="G39" s="185">
        <f t="shared" si="2"/>
        <v>1026784.3939393945</v>
      </c>
      <c r="H39" s="415">
        <v>10808903.484848484</v>
      </c>
      <c r="I39" s="184">
        <f t="shared" si="1"/>
        <v>186908.23940599142</v>
      </c>
      <c r="J39" s="199">
        <v>1</v>
      </c>
      <c r="K39" s="199">
        <v>1</v>
      </c>
      <c r="L39" s="199">
        <v>1</v>
      </c>
      <c r="M39" s="199"/>
      <c r="N39" s="199"/>
      <c r="O39" s="199"/>
      <c r="P39" s="300">
        <v>43525</v>
      </c>
      <c r="Q39" s="190" t="s">
        <v>629</v>
      </c>
      <c r="R39" s="191" t="s">
        <v>120</v>
      </c>
      <c r="S39" s="194"/>
      <c r="T39" s="233"/>
      <c r="U39" s="194"/>
    </row>
    <row r="40" spans="1:21" ht="13.05" customHeight="1">
      <c r="A40" s="181">
        <v>36</v>
      </c>
      <c r="B40" s="409">
        <v>43537</v>
      </c>
      <c r="C40" s="182" t="s">
        <v>521</v>
      </c>
      <c r="D40" s="200">
        <v>134.11999999999998</v>
      </c>
      <c r="E40" s="193" t="s">
        <v>715</v>
      </c>
      <c r="F40" s="199">
        <v>32597956</v>
      </c>
      <c r="G40" s="185">
        <f t="shared" si="2"/>
        <v>2309897.8000000007</v>
      </c>
      <c r="H40" s="415">
        <v>30288058.199999999</v>
      </c>
      <c r="I40" s="184">
        <f t="shared" si="1"/>
        <v>225828.05099910533</v>
      </c>
      <c r="J40" s="199">
        <v>1</v>
      </c>
      <c r="K40" s="199">
        <v>1</v>
      </c>
      <c r="L40" s="199">
        <v>1</v>
      </c>
      <c r="M40" s="199"/>
      <c r="N40" s="199"/>
      <c r="O40" s="239">
        <v>43560</v>
      </c>
      <c r="P40" s="239"/>
      <c r="Q40" s="190" t="s">
        <v>629</v>
      </c>
      <c r="R40" s="191" t="s">
        <v>622</v>
      </c>
      <c r="S40" s="194" t="s">
        <v>120</v>
      </c>
      <c r="T40" s="233"/>
      <c r="U40" s="194"/>
    </row>
    <row r="41" spans="1:21" ht="13.05" customHeight="1">
      <c r="A41" s="181">
        <v>37</v>
      </c>
      <c r="B41" s="409">
        <v>43537</v>
      </c>
      <c r="C41" s="182" t="s">
        <v>188</v>
      </c>
      <c r="D41" s="200">
        <v>78.39</v>
      </c>
      <c r="E41" s="206" t="s">
        <v>713</v>
      </c>
      <c r="F41" s="195">
        <v>19275913</v>
      </c>
      <c r="G41" s="185">
        <f t="shared" si="2"/>
        <v>1398796</v>
      </c>
      <c r="H41" s="415">
        <v>17877117</v>
      </c>
      <c r="I41" s="184">
        <f t="shared" si="1"/>
        <v>228053.53999234596</v>
      </c>
      <c r="J41" s="199">
        <v>1</v>
      </c>
      <c r="K41" s="199"/>
      <c r="L41" s="199"/>
      <c r="M41" s="199"/>
      <c r="N41" s="199">
        <v>1</v>
      </c>
      <c r="O41" s="510" t="s">
        <v>978</v>
      </c>
      <c r="P41" s="199"/>
      <c r="Q41" s="190" t="s">
        <v>629</v>
      </c>
      <c r="R41" s="191" t="s">
        <v>619</v>
      </c>
      <c r="S41" s="194"/>
      <c r="T41" s="233"/>
      <c r="U41" s="194"/>
    </row>
    <row r="42" spans="1:21" ht="13.05" customHeight="1">
      <c r="A42" s="181">
        <v>38</v>
      </c>
      <c r="B42" s="409">
        <v>43537</v>
      </c>
      <c r="C42" s="182" t="s">
        <v>395</v>
      </c>
      <c r="D42" s="182">
        <v>57.830000000000005</v>
      </c>
      <c r="E42" s="207" t="s">
        <v>722</v>
      </c>
      <c r="F42" s="195">
        <v>11956021.010101013</v>
      </c>
      <c r="G42" s="185">
        <v>1082801</v>
      </c>
      <c r="H42" s="415">
        <v>10873220.010101013</v>
      </c>
      <c r="I42" s="184">
        <f t="shared" si="1"/>
        <v>188020.40480894019</v>
      </c>
      <c r="J42" s="199">
        <v>1</v>
      </c>
      <c r="K42" s="199">
        <v>1</v>
      </c>
      <c r="L42" s="199">
        <v>1</v>
      </c>
      <c r="M42" s="199"/>
      <c r="N42" s="199"/>
      <c r="O42" s="199"/>
      <c r="P42" s="300">
        <v>43525</v>
      </c>
      <c r="Q42" s="190" t="s">
        <v>629</v>
      </c>
      <c r="R42" s="191" t="s">
        <v>623</v>
      </c>
      <c r="S42" s="194" t="s">
        <v>120</v>
      </c>
      <c r="T42" s="233" t="s">
        <v>619</v>
      </c>
      <c r="U42" s="194"/>
    </row>
    <row r="43" spans="1:21" ht="13.05" customHeight="1">
      <c r="A43" s="181">
        <v>39</v>
      </c>
      <c r="B43" s="410">
        <v>43539</v>
      </c>
      <c r="C43" s="182" t="s">
        <v>502</v>
      </c>
      <c r="D43" s="181">
        <v>94.14</v>
      </c>
      <c r="E43" s="215" t="s">
        <v>729</v>
      </c>
      <c r="F43" s="195">
        <v>22036200.8080808</v>
      </c>
      <c r="G43" s="185">
        <f>F43-H43</f>
        <v>1681810</v>
      </c>
      <c r="H43" s="415">
        <v>20354390.8080808</v>
      </c>
      <c r="I43" s="184">
        <f t="shared" si="1"/>
        <v>216214.05149862758</v>
      </c>
      <c r="J43" s="199">
        <v>1</v>
      </c>
      <c r="K43" s="199"/>
      <c r="L43" s="199"/>
      <c r="M43" s="199"/>
      <c r="N43" s="199">
        <v>1</v>
      </c>
      <c r="O43" s="510" t="s">
        <v>953</v>
      </c>
      <c r="P43" s="199"/>
      <c r="Q43" s="190" t="s">
        <v>629</v>
      </c>
      <c r="R43" s="216" t="s">
        <v>622</v>
      </c>
      <c r="S43" s="217"/>
      <c r="T43" s="236"/>
      <c r="U43" s="194"/>
    </row>
    <row r="44" spans="1:21" ht="13.05" customHeight="1">
      <c r="A44" s="181">
        <v>40</v>
      </c>
      <c r="B44" s="411">
        <v>43541</v>
      </c>
      <c r="C44" s="182" t="s">
        <v>338</v>
      </c>
      <c r="D44" s="181">
        <v>30.26</v>
      </c>
      <c r="E44" s="218" t="s">
        <v>811</v>
      </c>
      <c r="F44" s="202">
        <v>5592039.5959595963</v>
      </c>
      <c r="G44" s="185">
        <f>F44-H44</f>
        <v>519602</v>
      </c>
      <c r="H44" s="415">
        <v>5072437.5959595963</v>
      </c>
      <c r="I44" s="184">
        <f t="shared" si="1"/>
        <v>167628.47309846649</v>
      </c>
      <c r="J44" s="199">
        <v>1</v>
      </c>
      <c r="K44" s="199">
        <v>1</v>
      </c>
      <c r="L44" s="199">
        <v>1</v>
      </c>
      <c r="M44" s="199"/>
      <c r="N44" s="199"/>
      <c r="O44" s="238"/>
      <c r="P44" s="238"/>
      <c r="Q44" s="188" t="s">
        <v>638</v>
      </c>
      <c r="R44" s="191" t="s">
        <v>621</v>
      </c>
      <c r="S44" s="194"/>
      <c r="T44" s="233"/>
      <c r="U44" s="194"/>
    </row>
    <row r="45" spans="1:21" ht="13.05" customHeight="1">
      <c r="A45" s="181">
        <v>41</v>
      </c>
      <c r="B45" s="411">
        <v>43541</v>
      </c>
      <c r="C45" s="182" t="s">
        <v>481</v>
      </c>
      <c r="D45" s="188">
        <v>46.04</v>
      </c>
      <c r="E45" s="193" t="s">
        <v>734</v>
      </c>
      <c r="F45" s="171">
        <v>10267282</v>
      </c>
      <c r="G45" s="185">
        <f>F45-H45</f>
        <v>803365</v>
      </c>
      <c r="H45" s="415">
        <v>9463917</v>
      </c>
      <c r="I45" s="184">
        <f t="shared" si="1"/>
        <v>205558.57949609036</v>
      </c>
      <c r="J45" s="199">
        <v>1</v>
      </c>
      <c r="K45" s="199">
        <v>1</v>
      </c>
      <c r="L45" s="199">
        <v>1</v>
      </c>
      <c r="M45" s="199"/>
      <c r="N45" s="199"/>
      <c r="O45" s="199"/>
      <c r="P45" s="300">
        <v>43525</v>
      </c>
      <c r="Q45" s="190" t="s">
        <v>629</v>
      </c>
      <c r="R45" s="191" t="s">
        <v>120</v>
      </c>
      <c r="S45" s="194"/>
      <c r="T45" s="233"/>
      <c r="U45" s="194"/>
    </row>
    <row r="46" spans="1:21" ht="13.05" customHeight="1">
      <c r="A46" s="181">
        <v>42</v>
      </c>
      <c r="B46" s="411">
        <v>43546</v>
      </c>
      <c r="C46" s="182" t="s">
        <v>304</v>
      </c>
      <c r="D46" s="188">
        <v>53.980000000000004</v>
      </c>
      <c r="E46" s="193" t="s">
        <v>749</v>
      </c>
      <c r="F46" s="195">
        <v>9389802.0202020202</v>
      </c>
      <c r="G46" s="185">
        <f>F46-H46</f>
        <v>854490</v>
      </c>
      <c r="H46" s="415">
        <v>8535312.0202020202</v>
      </c>
      <c r="I46" s="184">
        <f t="shared" si="1"/>
        <v>158119.89663212336</v>
      </c>
      <c r="J46" s="199">
        <v>1</v>
      </c>
      <c r="K46" s="199">
        <v>1</v>
      </c>
      <c r="L46" s="199">
        <v>1</v>
      </c>
      <c r="M46" s="199"/>
      <c r="N46" s="199"/>
      <c r="O46" s="199"/>
      <c r="P46" s="300">
        <v>43525</v>
      </c>
      <c r="Q46" s="190" t="s">
        <v>743</v>
      </c>
      <c r="R46" s="191" t="s">
        <v>618</v>
      </c>
      <c r="S46" s="194"/>
      <c r="T46" s="233"/>
      <c r="U46" s="194"/>
    </row>
    <row r="47" spans="1:21" ht="13.05" customHeight="1">
      <c r="A47" s="181">
        <v>43</v>
      </c>
      <c r="B47" s="411">
        <v>43548</v>
      </c>
      <c r="C47" s="182" t="s">
        <v>439</v>
      </c>
      <c r="D47" s="188">
        <v>94.26</v>
      </c>
      <c r="E47" s="193" t="s">
        <v>751</v>
      </c>
      <c r="F47" s="202">
        <v>20493823</v>
      </c>
      <c r="G47" s="185">
        <v>1504691</v>
      </c>
      <c r="H47" s="415">
        <v>18989131</v>
      </c>
      <c r="I47" s="199">
        <v>201454</v>
      </c>
      <c r="J47" s="199">
        <v>1</v>
      </c>
      <c r="K47" s="199">
        <v>1</v>
      </c>
      <c r="L47" s="199">
        <v>1</v>
      </c>
      <c r="M47" s="199"/>
      <c r="N47" s="199"/>
      <c r="O47" s="257"/>
      <c r="P47" s="257"/>
      <c r="Q47" s="190" t="s">
        <v>743</v>
      </c>
      <c r="R47" s="191" t="s">
        <v>618</v>
      </c>
      <c r="S47" s="194"/>
      <c r="T47" s="233"/>
      <c r="U47" s="194"/>
    </row>
    <row r="48" spans="1:21" ht="13.05" customHeight="1">
      <c r="A48" s="181">
        <v>44</v>
      </c>
      <c r="B48" s="411">
        <v>43549</v>
      </c>
      <c r="C48" s="182" t="s">
        <v>454</v>
      </c>
      <c r="D48" s="210">
        <v>94.14</v>
      </c>
      <c r="E48" s="219" t="s">
        <v>753</v>
      </c>
      <c r="F48" s="189">
        <v>22946965</v>
      </c>
      <c r="G48" s="220">
        <f>F48-H48</f>
        <v>5033052.8282828294</v>
      </c>
      <c r="H48" s="415">
        <v>17913912.171717171</v>
      </c>
      <c r="I48" s="199">
        <f>H48/D48</f>
        <v>190290.12292030136</v>
      </c>
      <c r="J48" s="199">
        <v>1</v>
      </c>
      <c r="K48" s="199"/>
      <c r="L48" s="199"/>
      <c r="M48" s="199"/>
      <c r="N48" s="199">
        <v>1</v>
      </c>
      <c r="O48" s="510" t="s">
        <v>991</v>
      </c>
      <c r="P48" s="199"/>
      <c r="Q48" s="190" t="s">
        <v>629</v>
      </c>
      <c r="R48" s="191" t="s">
        <v>619</v>
      </c>
      <c r="S48" s="194"/>
      <c r="T48" s="233"/>
      <c r="U48" s="194"/>
    </row>
    <row r="49" spans="1:21" ht="13.05" customHeight="1">
      <c r="A49" s="181">
        <v>45</v>
      </c>
      <c r="B49" s="411">
        <v>43549</v>
      </c>
      <c r="C49" s="182" t="s">
        <v>340</v>
      </c>
      <c r="D49" s="210">
        <v>55.46</v>
      </c>
      <c r="E49" s="222" t="s">
        <v>757</v>
      </c>
      <c r="F49" s="195">
        <v>10980612</v>
      </c>
      <c r="G49" s="220">
        <f>F49-H49</f>
        <v>2032355.75</v>
      </c>
      <c r="H49" s="415">
        <v>8948256.25</v>
      </c>
      <c r="I49" s="199">
        <f>H49/D49</f>
        <v>161346.1278398846</v>
      </c>
      <c r="J49" s="199">
        <v>1</v>
      </c>
      <c r="K49" s="199">
        <v>1</v>
      </c>
      <c r="L49" s="199">
        <v>1</v>
      </c>
      <c r="M49" s="199"/>
      <c r="N49" s="199"/>
      <c r="O49" s="199"/>
      <c r="P49" s="199"/>
      <c r="Q49" s="190" t="s">
        <v>629</v>
      </c>
      <c r="R49" s="191" t="s">
        <v>620</v>
      </c>
      <c r="S49" s="194"/>
      <c r="T49" s="233"/>
      <c r="U49" s="194"/>
    </row>
    <row r="50" spans="1:21" ht="13.05" customHeight="1">
      <c r="A50" s="181">
        <v>46</v>
      </c>
      <c r="B50" s="411">
        <v>43549</v>
      </c>
      <c r="C50" s="182" t="s">
        <v>557</v>
      </c>
      <c r="D50" s="226">
        <v>90.21</v>
      </c>
      <c r="E50" s="193" t="s">
        <v>752</v>
      </c>
      <c r="F50" s="202">
        <v>23187120</v>
      </c>
      <c r="G50" s="220">
        <f>F50-H50</f>
        <v>1644356</v>
      </c>
      <c r="H50" s="415">
        <v>21542764</v>
      </c>
      <c r="I50" s="199">
        <f>H50/D50</f>
        <v>238806.82851125154</v>
      </c>
      <c r="J50" s="199">
        <v>1</v>
      </c>
      <c r="K50" s="199">
        <v>1</v>
      </c>
      <c r="L50" s="199">
        <v>1</v>
      </c>
      <c r="M50" s="199"/>
      <c r="N50" s="199"/>
      <c r="O50" s="199"/>
      <c r="P50" s="199"/>
      <c r="Q50" s="190" t="s">
        <v>743</v>
      </c>
      <c r="R50" s="191" t="s">
        <v>621</v>
      </c>
      <c r="S50" s="191" t="s">
        <v>618</v>
      </c>
      <c r="T50" s="233"/>
      <c r="U50" s="194"/>
    </row>
    <row r="51" spans="1:21" s="439" customFormat="1" ht="13.05" customHeight="1">
      <c r="A51" s="181">
        <v>47</v>
      </c>
      <c r="B51" s="434">
        <v>43549</v>
      </c>
      <c r="C51" s="182" t="s">
        <v>504</v>
      </c>
      <c r="D51" s="182">
        <v>84.63</v>
      </c>
      <c r="E51" s="218" t="s">
        <v>868</v>
      </c>
      <c r="F51" s="213">
        <v>22487383</v>
      </c>
      <c r="G51" s="220">
        <f t="shared" ref="G51:G54" si="3">F51-H51</f>
        <v>1809370</v>
      </c>
      <c r="H51" s="413">
        <v>20678013</v>
      </c>
      <c r="I51" s="208">
        <f t="shared" ref="I51:I54" si="4">H51/D51</f>
        <v>244334.31407302376</v>
      </c>
      <c r="J51" s="211">
        <v>1</v>
      </c>
      <c r="K51" s="211">
        <v>1</v>
      </c>
      <c r="L51" s="211">
        <v>1</v>
      </c>
      <c r="M51" s="211"/>
      <c r="N51" s="211"/>
      <c r="O51" s="211"/>
      <c r="P51" s="211"/>
      <c r="Q51" s="441" t="s">
        <v>629</v>
      </c>
      <c r="R51" s="442" t="s">
        <v>622</v>
      </c>
      <c r="S51" s="442" t="s">
        <v>620</v>
      </c>
      <c r="T51" s="443" t="s">
        <v>619</v>
      </c>
      <c r="U51" s="442" t="s">
        <v>120</v>
      </c>
    </row>
    <row r="52" spans="1:21" s="439" customFormat="1" ht="13.05" customHeight="1">
      <c r="A52" s="181">
        <v>48</v>
      </c>
      <c r="B52" s="434">
        <v>43549</v>
      </c>
      <c r="C52" s="182" t="s">
        <v>558</v>
      </c>
      <c r="D52" s="182">
        <v>90.12</v>
      </c>
      <c r="E52" s="218" t="s">
        <v>869</v>
      </c>
      <c r="F52" s="444">
        <v>25424940</v>
      </c>
      <c r="G52" s="220">
        <v>6499740</v>
      </c>
      <c r="H52" s="413">
        <f>F52-G52</f>
        <v>18925200</v>
      </c>
      <c r="I52" s="208">
        <f>H52/D52</f>
        <v>210000</v>
      </c>
      <c r="J52" s="211">
        <v>1</v>
      </c>
      <c r="K52" s="211">
        <v>1</v>
      </c>
      <c r="L52" s="211">
        <v>1</v>
      </c>
      <c r="M52" s="211"/>
      <c r="N52" s="211"/>
      <c r="O52" s="240"/>
      <c r="P52" s="240"/>
      <c r="Q52" s="441" t="s">
        <v>629</v>
      </c>
      <c r="R52" s="442" t="s">
        <v>622</v>
      </c>
      <c r="S52" s="442" t="s">
        <v>620</v>
      </c>
      <c r="T52" s="443" t="s">
        <v>619</v>
      </c>
      <c r="U52" s="442" t="s">
        <v>120</v>
      </c>
    </row>
    <row r="53" spans="1:21" ht="13.05" customHeight="1">
      <c r="A53" s="181">
        <v>49</v>
      </c>
      <c r="B53" s="411">
        <v>43549</v>
      </c>
      <c r="C53" s="182" t="s">
        <v>417</v>
      </c>
      <c r="D53" s="181">
        <v>57.83</v>
      </c>
      <c r="E53" s="237" t="s">
        <v>774</v>
      </c>
      <c r="F53" s="227">
        <v>13039019</v>
      </c>
      <c r="G53" s="220">
        <f t="shared" si="3"/>
        <v>1339019</v>
      </c>
      <c r="H53" s="416">
        <v>11700000</v>
      </c>
      <c r="I53" s="199">
        <f t="shared" si="4"/>
        <v>202317.13643437662</v>
      </c>
      <c r="J53" s="202">
        <v>1</v>
      </c>
      <c r="K53" s="202">
        <v>1</v>
      </c>
      <c r="L53" s="202">
        <v>1</v>
      </c>
      <c r="M53" s="223"/>
      <c r="N53" s="223"/>
      <c r="O53" s="223"/>
      <c r="P53" s="300">
        <v>43525</v>
      </c>
      <c r="Q53" s="190" t="s">
        <v>629</v>
      </c>
      <c r="R53" s="191" t="s">
        <v>120</v>
      </c>
      <c r="S53" s="194"/>
      <c r="T53" s="233"/>
      <c r="U53" s="194"/>
    </row>
    <row r="54" spans="1:21" ht="13.05" customHeight="1">
      <c r="A54" s="181">
        <v>50</v>
      </c>
      <c r="B54" s="411">
        <v>43549</v>
      </c>
      <c r="C54" s="182" t="s">
        <v>407</v>
      </c>
      <c r="D54" s="181">
        <v>57.83</v>
      </c>
      <c r="E54" s="237" t="s">
        <v>762</v>
      </c>
      <c r="F54" s="227">
        <v>11956021</v>
      </c>
      <c r="G54" s="223">
        <f t="shared" si="3"/>
        <v>1082802</v>
      </c>
      <c r="H54" s="416">
        <v>10873219</v>
      </c>
      <c r="I54" s="199">
        <f t="shared" si="4"/>
        <v>188020.38734220993</v>
      </c>
      <c r="J54" s="202">
        <v>1</v>
      </c>
      <c r="K54" s="202">
        <v>1</v>
      </c>
      <c r="L54" s="202">
        <v>1</v>
      </c>
      <c r="M54" s="223"/>
      <c r="N54" s="223"/>
      <c r="O54" s="223"/>
      <c r="P54" s="300">
        <v>43525</v>
      </c>
      <c r="Q54" s="190" t="s">
        <v>629</v>
      </c>
      <c r="R54" s="191" t="s">
        <v>120</v>
      </c>
      <c r="S54" s="194"/>
      <c r="T54" s="233"/>
      <c r="U54" s="194"/>
    </row>
    <row r="55" spans="1:21" ht="13.05" customHeight="1">
      <c r="A55" s="181">
        <v>51</v>
      </c>
      <c r="B55" s="411">
        <v>43550</v>
      </c>
      <c r="C55" s="182" t="s">
        <v>429</v>
      </c>
      <c r="D55" s="181">
        <v>57.83</v>
      </c>
      <c r="E55" s="193" t="s">
        <v>758</v>
      </c>
      <c r="F55" s="195">
        <v>13159352</v>
      </c>
      <c r="G55" s="223">
        <v>942967.6</v>
      </c>
      <c r="H55" s="416">
        <v>12216384.4</v>
      </c>
      <c r="I55" s="223">
        <f t="shared" ref="I55" si="5">H55/D55</f>
        <v>211246.48798201626</v>
      </c>
      <c r="J55" s="202">
        <v>1</v>
      </c>
      <c r="K55" s="202">
        <v>1</v>
      </c>
      <c r="L55" s="202">
        <v>1</v>
      </c>
      <c r="M55" s="223"/>
      <c r="N55" s="223"/>
      <c r="O55" s="223"/>
      <c r="P55" s="300">
        <v>43525</v>
      </c>
      <c r="Q55" s="190" t="s">
        <v>647</v>
      </c>
      <c r="R55" s="191" t="s">
        <v>120</v>
      </c>
      <c r="S55" s="194"/>
      <c r="T55" s="233"/>
      <c r="U55" s="194"/>
    </row>
    <row r="56" spans="1:21" ht="13.05" customHeight="1">
      <c r="A56" s="181">
        <v>52</v>
      </c>
      <c r="B56" s="411">
        <v>43551</v>
      </c>
      <c r="C56" s="182" t="s">
        <v>851</v>
      </c>
      <c r="D56" s="181">
        <v>197.6</v>
      </c>
      <c r="E56" s="193" t="s">
        <v>770</v>
      </c>
      <c r="F56" s="195">
        <v>58697475</v>
      </c>
      <c r="G56" s="223">
        <v>3234874</v>
      </c>
      <c r="H56" s="416">
        <v>55462601</v>
      </c>
      <c r="I56" s="223">
        <v>280681</v>
      </c>
      <c r="J56" s="453">
        <v>1</v>
      </c>
      <c r="K56" s="454">
        <v>1</v>
      </c>
      <c r="L56" s="454">
        <v>1</v>
      </c>
      <c r="M56" s="454"/>
      <c r="N56" s="454"/>
      <c r="O56" s="453" t="s">
        <v>821</v>
      </c>
      <c r="P56" s="454"/>
      <c r="Q56" s="454" t="s">
        <v>629</v>
      </c>
      <c r="R56" s="191" t="s">
        <v>771</v>
      </c>
      <c r="S56" s="194" t="s">
        <v>109</v>
      </c>
      <c r="T56" s="233"/>
      <c r="U56" s="194"/>
    </row>
    <row r="57" spans="1:21" ht="13.05" customHeight="1">
      <c r="A57" s="181">
        <v>53</v>
      </c>
      <c r="B57" s="411">
        <v>43551</v>
      </c>
      <c r="C57" s="182" t="s">
        <v>586</v>
      </c>
      <c r="D57" s="210">
        <v>164.82</v>
      </c>
      <c r="E57" s="193" t="s">
        <v>793</v>
      </c>
      <c r="F57" s="189">
        <v>53674715</v>
      </c>
      <c r="G57" s="223">
        <f>F57-H57</f>
        <v>4841045</v>
      </c>
      <c r="H57" s="416">
        <v>48833670</v>
      </c>
      <c r="I57" s="223">
        <f>H57/D57</f>
        <v>296284.85620677104</v>
      </c>
      <c r="J57" s="202">
        <v>1</v>
      </c>
      <c r="K57" s="223"/>
      <c r="L57" s="223"/>
      <c r="M57" s="202"/>
      <c r="N57" s="202">
        <v>1</v>
      </c>
      <c r="O57" s="230" t="s">
        <v>949</v>
      </c>
      <c r="P57" s="223"/>
      <c r="Q57" s="190" t="s">
        <v>629</v>
      </c>
      <c r="R57" s="191" t="s">
        <v>618</v>
      </c>
      <c r="S57" s="191" t="s">
        <v>622</v>
      </c>
      <c r="T57" s="233"/>
      <c r="U57" s="194"/>
    </row>
    <row r="58" spans="1:21" ht="13.05" customHeight="1">
      <c r="A58" s="181">
        <v>54</v>
      </c>
      <c r="B58" s="411">
        <v>43552</v>
      </c>
      <c r="C58" s="182" t="s">
        <v>458</v>
      </c>
      <c r="D58" s="210">
        <v>46.04</v>
      </c>
      <c r="E58" s="222" t="s">
        <v>824</v>
      </c>
      <c r="F58" s="189">
        <v>11820913</v>
      </c>
      <c r="G58" s="223">
        <f>F58-H58</f>
        <v>2024089.3166666683</v>
      </c>
      <c r="H58" s="416">
        <v>9796823.6833333317</v>
      </c>
      <c r="I58" s="223">
        <f t="shared" ref="I58:I66" si="6">H58/D58</f>
        <v>212789.39364320878</v>
      </c>
      <c r="J58" s="202">
        <v>1</v>
      </c>
      <c r="K58" s="202">
        <v>1</v>
      </c>
      <c r="L58" s="202">
        <v>1</v>
      </c>
      <c r="M58" s="202"/>
      <c r="N58" s="223"/>
      <c r="O58" s="223"/>
      <c r="P58" s="223"/>
      <c r="Q58" s="221" t="s">
        <v>629</v>
      </c>
      <c r="R58" s="191" t="s">
        <v>618</v>
      </c>
      <c r="S58" s="194"/>
      <c r="T58" s="233"/>
      <c r="U58" s="194"/>
    </row>
    <row r="59" spans="1:21" ht="13.05" customHeight="1">
      <c r="A59" s="181">
        <v>55</v>
      </c>
      <c r="B59" s="411">
        <v>43552</v>
      </c>
      <c r="C59" s="182" t="s">
        <v>474</v>
      </c>
      <c r="D59" s="210">
        <v>46.04</v>
      </c>
      <c r="E59" s="222" t="s">
        <v>824</v>
      </c>
      <c r="F59" s="195">
        <v>11188630</v>
      </c>
      <c r="G59" s="223">
        <f t="shared" ref="G59:G65" si="7">F59-H59</f>
        <v>2166579.4797979798</v>
      </c>
      <c r="H59" s="416">
        <v>9022050.5202020202</v>
      </c>
      <c r="I59" s="223">
        <f t="shared" si="6"/>
        <v>195961.132063467</v>
      </c>
      <c r="J59" s="202">
        <v>1</v>
      </c>
      <c r="K59" s="202">
        <v>1</v>
      </c>
      <c r="L59" s="202">
        <v>1</v>
      </c>
      <c r="M59" s="223"/>
      <c r="N59" s="223"/>
      <c r="O59" s="223"/>
      <c r="P59" s="223"/>
      <c r="Q59" s="221" t="s">
        <v>629</v>
      </c>
      <c r="R59" s="191" t="s">
        <v>618</v>
      </c>
      <c r="S59" s="194"/>
      <c r="T59" s="233"/>
      <c r="U59" s="194"/>
    </row>
    <row r="60" spans="1:21" ht="13.05" customHeight="1">
      <c r="A60" s="181">
        <v>56</v>
      </c>
      <c r="B60" s="411">
        <v>43552</v>
      </c>
      <c r="C60" s="247" t="s">
        <v>490</v>
      </c>
      <c r="D60" s="210">
        <v>46.04</v>
      </c>
      <c r="E60" s="248" t="s">
        <v>824</v>
      </c>
      <c r="F60" s="249">
        <v>12242435</v>
      </c>
      <c r="G60" s="223">
        <f t="shared" si="7"/>
        <v>1202121.75</v>
      </c>
      <c r="H60" s="416">
        <v>11040313.25</v>
      </c>
      <c r="I60" s="223">
        <f t="shared" si="6"/>
        <v>239798.28953084274</v>
      </c>
      <c r="J60" s="202">
        <v>1</v>
      </c>
      <c r="K60" s="202">
        <v>1</v>
      </c>
      <c r="L60" s="202">
        <v>1</v>
      </c>
      <c r="M60" s="223"/>
      <c r="N60" s="223"/>
      <c r="O60" s="223"/>
      <c r="P60" s="223"/>
      <c r="Q60" s="221" t="s">
        <v>629</v>
      </c>
      <c r="R60" s="191" t="s">
        <v>618</v>
      </c>
      <c r="S60" s="194"/>
      <c r="T60" s="233"/>
      <c r="U60" s="194"/>
    </row>
    <row r="61" spans="1:21" ht="13.05" customHeight="1">
      <c r="A61" s="181">
        <v>57</v>
      </c>
      <c r="B61" s="411">
        <v>43552</v>
      </c>
      <c r="C61" s="247" t="s">
        <v>536</v>
      </c>
      <c r="D61" s="188">
        <v>47.96</v>
      </c>
      <c r="E61" s="248" t="s">
        <v>824</v>
      </c>
      <c r="F61" s="250">
        <v>13397684</v>
      </c>
      <c r="G61" s="223">
        <f t="shared" si="7"/>
        <v>1259885.1500000004</v>
      </c>
      <c r="H61" s="416">
        <v>12137798.85</v>
      </c>
      <c r="I61" s="223">
        <f t="shared" si="6"/>
        <v>253081.71080066721</v>
      </c>
      <c r="J61" s="202">
        <v>1</v>
      </c>
      <c r="K61" s="202">
        <v>1</v>
      </c>
      <c r="L61" s="202">
        <v>1</v>
      </c>
      <c r="M61" s="202"/>
      <c r="N61" s="223"/>
      <c r="O61" s="223"/>
      <c r="P61" s="223"/>
      <c r="Q61" s="221" t="s">
        <v>629</v>
      </c>
      <c r="R61" s="191" t="s">
        <v>618</v>
      </c>
      <c r="S61" s="194"/>
      <c r="T61" s="233" t="s">
        <v>109</v>
      </c>
      <c r="U61" s="194"/>
    </row>
    <row r="62" spans="1:21" ht="13.05" customHeight="1">
      <c r="A62" s="181">
        <v>58</v>
      </c>
      <c r="B62" s="411">
        <v>43552</v>
      </c>
      <c r="C62" s="247" t="s">
        <v>138</v>
      </c>
      <c r="D62" s="188">
        <v>39.76</v>
      </c>
      <c r="E62" s="251" t="s">
        <v>820</v>
      </c>
      <c r="F62" s="252">
        <v>6985349</v>
      </c>
      <c r="G62" s="223">
        <f t="shared" si="7"/>
        <v>539267.45000000019</v>
      </c>
      <c r="H62" s="416">
        <v>6446081.5499999998</v>
      </c>
      <c r="I62" s="223">
        <f t="shared" si="6"/>
        <v>162124.78747484909</v>
      </c>
      <c r="J62" s="202">
        <v>1</v>
      </c>
      <c r="K62" s="202">
        <v>1</v>
      </c>
      <c r="L62" s="202">
        <v>1</v>
      </c>
      <c r="M62" s="223"/>
      <c r="N62" s="223"/>
      <c r="O62" s="223"/>
      <c r="P62" s="223"/>
      <c r="Q62" s="221" t="s">
        <v>110</v>
      </c>
      <c r="R62" s="191" t="s">
        <v>622</v>
      </c>
      <c r="S62" s="194"/>
      <c r="T62" s="233"/>
      <c r="U62" s="194"/>
    </row>
    <row r="63" spans="1:21" ht="13.05" customHeight="1">
      <c r="A63" s="181">
        <v>59</v>
      </c>
      <c r="B63" s="411">
        <v>43552</v>
      </c>
      <c r="C63" s="247" t="s">
        <v>316</v>
      </c>
      <c r="D63" s="210">
        <v>53.980000000000004</v>
      </c>
      <c r="E63" s="251" t="s">
        <v>809</v>
      </c>
      <c r="F63" s="253">
        <v>9502124.0404040404</v>
      </c>
      <c r="G63" s="223">
        <f t="shared" si="7"/>
        <v>902606.19999999925</v>
      </c>
      <c r="H63" s="417">
        <v>8599517.8404040411</v>
      </c>
      <c r="I63" s="223">
        <f t="shared" si="6"/>
        <v>159309.33383482846</v>
      </c>
      <c r="J63" s="202">
        <v>1</v>
      </c>
      <c r="K63" s="202">
        <v>1</v>
      </c>
      <c r="L63" s="202">
        <v>1</v>
      </c>
      <c r="M63" s="223"/>
      <c r="N63" s="202"/>
      <c r="O63" s="223"/>
      <c r="P63" s="223"/>
      <c r="Q63" s="188" t="s">
        <v>743</v>
      </c>
      <c r="R63" s="191" t="s">
        <v>620</v>
      </c>
      <c r="S63" s="194"/>
      <c r="T63" s="233"/>
      <c r="U63" s="194"/>
    </row>
    <row r="64" spans="1:21" ht="13.05" customHeight="1">
      <c r="A64" s="181">
        <v>60</v>
      </c>
      <c r="B64" s="411">
        <v>43552</v>
      </c>
      <c r="C64" s="247" t="s">
        <v>145</v>
      </c>
      <c r="D64" s="188">
        <v>35.9</v>
      </c>
      <c r="E64" s="251" t="s">
        <v>808</v>
      </c>
      <c r="F64" s="253">
        <v>7019120.2020202018</v>
      </c>
      <c r="G64" s="223">
        <f t="shared" si="7"/>
        <v>761146</v>
      </c>
      <c r="H64" s="416">
        <v>6257974.2020202018</v>
      </c>
      <c r="I64" s="223">
        <f t="shared" si="6"/>
        <v>174316.83013983851</v>
      </c>
      <c r="J64" s="202">
        <v>1</v>
      </c>
      <c r="K64" s="399">
        <v>1</v>
      </c>
      <c r="L64" s="399">
        <v>1</v>
      </c>
      <c r="M64" s="223"/>
      <c r="N64" s="202"/>
      <c r="O64" s="223"/>
      <c r="P64" s="223"/>
      <c r="Q64" s="188" t="s">
        <v>743</v>
      </c>
      <c r="R64" s="191" t="s">
        <v>618</v>
      </c>
      <c r="S64" s="194"/>
      <c r="T64" s="233"/>
      <c r="U64" s="194"/>
    </row>
    <row r="65" spans="1:16384" ht="13.05" customHeight="1">
      <c r="A65" s="181">
        <v>61</v>
      </c>
      <c r="B65" s="411">
        <v>43552</v>
      </c>
      <c r="C65" s="247" t="s">
        <v>396</v>
      </c>
      <c r="D65" s="188">
        <v>55.46</v>
      </c>
      <c r="E65" s="251" t="s">
        <v>800</v>
      </c>
      <c r="F65" s="253">
        <v>11534615.757575758</v>
      </c>
      <c r="G65" s="223">
        <f t="shared" si="7"/>
        <v>637038.23757575825</v>
      </c>
      <c r="H65" s="416">
        <v>10897577.52</v>
      </c>
      <c r="I65" s="223">
        <f t="shared" si="6"/>
        <v>196494.36566895057</v>
      </c>
      <c r="J65" s="202">
        <v>1</v>
      </c>
      <c r="K65" s="202">
        <v>1</v>
      </c>
      <c r="L65" s="202">
        <v>1</v>
      </c>
      <c r="M65" s="223"/>
      <c r="N65" s="202"/>
      <c r="O65" s="254">
        <v>43565</v>
      </c>
      <c r="P65" s="254"/>
      <c r="Q65" s="188" t="s">
        <v>647</v>
      </c>
      <c r="R65" s="191" t="s">
        <v>621</v>
      </c>
      <c r="S65" s="194"/>
      <c r="T65" s="233"/>
      <c r="U65" s="194"/>
    </row>
    <row r="66" spans="1:16384" ht="13.05" customHeight="1">
      <c r="A66" s="181">
        <v>62</v>
      </c>
      <c r="B66" s="411">
        <v>43552</v>
      </c>
      <c r="C66" s="182" t="s">
        <v>423</v>
      </c>
      <c r="D66" s="188">
        <v>84.63</v>
      </c>
      <c r="E66" s="193" t="s">
        <v>805</v>
      </c>
      <c r="F66" s="223">
        <v>18682087</v>
      </c>
      <c r="G66" s="223">
        <v>1307104.3500000001</v>
      </c>
      <c r="H66" s="413">
        <f>F66-G66</f>
        <v>17374982.649999999</v>
      </c>
      <c r="I66" s="202">
        <f t="shared" si="6"/>
        <v>205305.24223088738</v>
      </c>
      <c r="J66" s="202">
        <v>1</v>
      </c>
      <c r="K66" s="202">
        <v>1</v>
      </c>
      <c r="L66" s="202">
        <v>1</v>
      </c>
      <c r="M66" s="202"/>
      <c r="N66" s="202"/>
      <c r="O66" s="202"/>
      <c r="P66" s="202"/>
      <c r="Q66" s="190" t="s">
        <v>647</v>
      </c>
      <c r="R66" s="194" t="s">
        <v>621</v>
      </c>
      <c r="S66" s="233" t="s">
        <v>120</v>
      </c>
      <c r="U66" s="194"/>
    </row>
    <row r="67" spans="1:16384" ht="13.05" customHeight="1">
      <c r="A67" s="181">
        <v>63</v>
      </c>
      <c r="B67" s="411">
        <v>43552</v>
      </c>
      <c r="C67" s="182" t="s">
        <v>130</v>
      </c>
      <c r="D67" s="188">
        <v>39.76</v>
      </c>
      <c r="E67" s="193" t="s">
        <v>812</v>
      </c>
      <c r="F67" s="189">
        <v>6767863</v>
      </c>
      <c r="G67" s="223">
        <f>F67-H67</f>
        <v>417340</v>
      </c>
      <c r="H67" s="413">
        <v>6350523</v>
      </c>
      <c r="I67" s="202">
        <f t="shared" ref="I67:I85" si="8">H67/D67</f>
        <v>159721.40342052316</v>
      </c>
      <c r="J67" s="202">
        <v>1</v>
      </c>
      <c r="K67" s="202">
        <v>1</v>
      </c>
      <c r="L67" s="202">
        <v>1</v>
      </c>
      <c r="M67" s="202"/>
      <c r="N67" s="202"/>
      <c r="O67" s="202"/>
      <c r="P67" s="202"/>
      <c r="Q67" s="188" t="s">
        <v>655</v>
      </c>
      <c r="R67" s="191" t="s">
        <v>622</v>
      </c>
      <c r="S67" s="194"/>
      <c r="T67" s="233"/>
      <c r="U67" s="194"/>
    </row>
    <row r="68" spans="1:16384" s="439" customFormat="1" ht="13.05" customHeight="1">
      <c r="A68" s="181">
        <v>64</v>
      </c>
      <c r="B68" s="434">
        <v>43552</v>
      </c>
      <c r="C68" s="182" t="s">
        <v>292</v>
      </c>
      <c r="D68" s="182">
        <v>42.59</v>
      </c>
      <c r="E68" s="435" t="s">
        <v>817</v>
      </c>
      <c r="F68" s="211">
        <v>9277480</v>
      </c>
      <c r="G68" s="436">
        <f t="shared" ref="G68:G69" si="9">F68-H68</f>
        <v>777480</v>
      </c>
      <c r="H68" s="413">
        <v>8500000</v>
      </c>
      <c r="I68" s="211">
        <f t="shared" si="8"/>
        <v>199577.36557877433</v>
      </c>
      <c r="J68" s="211">
        <v>1</v>
      </c>
      <c r="K68" s="211">
        <v>1</v>
      </c>
      <c r="L68" s="211">
        <v>1</v>
      </c>
      <c r="M68" s="211"/>
      <c r="N68" s="211"/>
      <c r="O68" s="211"/>
      <c r="P68" s="211"/>
      <c r="Q68" s="182" t="s">
        <v>743</v>
      </c>
      <c r="R68" s="437" t="s">
        <v>621</v>
      </c>
      <c r="S68" s="437"/>
      <c r="T68" s="438"/>
      <c r="U68" s="437"/>
    </row>
    <row r="69" spans="1:16384" ht="13.05" customHeight="1">
      <c r="A69" s="181">
        <v>65</v>
      </c>
      <c r="B69" s="411">
        <v>43563</v>
      </c>
      <c r="C69" s="182" t="s">
        <v>584</v>
      </c>
      <c r="D69" s="182">
        <v>56.85</v>
      </c>
      <c r="E69" s="193" t="s">
        <v>825</v>
      </c>
      <c r="F69" s="189">
        <v>17467266.666666664</v>
      </c>
      <c r="G69" s="223">
        <f t="shared" si="9"/>
        <v>824018</v>
      </c>
      <c r="H69" s="413">
        <v>16643248.666666664</v>
      </c>
      <c r="I69" s="202">
        <f t="shared" si="8"/>
        <v>292757.2324831427</v>
      </c>
      <c r="J69" s="202">
        <v>1</v>
      </c>
      <c r="K69" s="202"/>
      <c r="L69" s="202"/>
      <c r="M69" s="202"/>
      <c r="N69" s="202">
        <v>1</v>
      </c>
      <c r="O69" s="511" t="s">
        <v>950</v>
      </c>
      <c r="P69" s="202"/>
      <c r="Q69" s="188" t="s">
        <v>629</v>
      </c>
      <c r="R69" s="194" t="s">
        <v>620</v>
      </c>
      <c r="S69" s="194"/>
      <c r="T69" s="233"/>
      <c r="U69" s="194"/>
    </row>
    <row r="70" spans="1:16384" ht="13.05" customHeight="1">
      <c r="A70" s="181">
        <v>66</v>
      </c>
      <c r="B70" s="411">
        <v>43577</v>
      </c>
      <c r="C70" s="182" t="s">
        <v>577</v>
      </c>
      <c r="D70" s="188">
        <v>89.83</v>
      </c>
      <c r="E70" s="193" t="s">
        <v>841</v>
      </c>
      <c r="F70" s="189">
        <v>27873138</v>
      </c>
      <c r="G70" s="223">
        <v>7212237</v>
      </c>
      <c r="H70" s="413">
        <v>20660900.100000001</v>
      </c>
      <c r="I70" s="202">
        <f t="shared" si="8"/>
        <v>230000.00111321386</v>
      </c>
      <c r="J70" s="202">
        <v>1</v>
      </c>
      <c r="K70" s="202">
        <v>1</v>
      </c>
      <c r="L70" s="202">
        <v>1</v>
      </c>
      <c r="M70" s="202"/>
      <c r="N70" s="202"/>
      <c r="O70" s="202"/>
      <c r="P70" s="202"/>
      <c r="Q70" s="188" t="s">
        <v>629</v>
      </c>
      <c r="R70" s="194" t="s">
        <v>620</v>
      </c>
      <c r="S70" s="194"/>
      <c r="T70" s="233"/>
      <c r="U70" s="194"/>
    </row>
    <row r="71" spans="1:16384" ht="13.05" customHeight="1">
      <c r="A71" s="181">
        <v>67</v>
      </c>
      <c r="B71" s="411">
        <v>43577</v>
      </c>
      <c r="C71" s="182" t="s">
        <v>578</v>
      </c>
      <c r="D71" s="188">
        <v>89.64</v>
      </c>
      <c r="E71" s="193" t="s">
        <v>842</v>
      </c>
      <c r="F71" s="189">
        <v>27760685</v>
      </c>
      <c r="G71" s="223">
        <v>7143484.25</v>
      </c>
      <c r="H71" s="413">
        <v>20617200.75</v>
      </c>
      <c r="I71" s="202">
        <f t="shared" si="8"/>
        <v>230000.00836680052</v>
      </c>
      <c r="J71" s="202">
        <v>1</v>
      </c>
      <c r="K71" s="202">
        <v>1</v>
      </c>
      <c r="L71" s="202">
        <v>1</v>
      </c>
      <c r="M71" s="202"/>
      <c r="N71" s="202"/>
      <c r="O71" s="202"/>
      <c r="P71" s="202"/>
      <c r="Q71" s="188" t="s">
        <v>629</v>
      </c>
      <c r="R71" s="194" t="s">
        <v>620</v>
      </c>
      <c r="S71" s="194"/>
      <c r="T71" s="233"/>
      <c r="U71" s="194"/>
    </row>
    <row r="72" spans="1:16384" ht="21.6" customHeight="1">
      <c r="A72" s="181">
        <v>68</v>
      </c>
      <c r="B72" s="411">
        <v>43585</v>
      </c>
      <c r="C72" s="182" t="s">
        <v>515</v>
      </c>
      <c r="D72" s="188">
        <v>30.26</v>
      </c>
      <c r="E72" s="219" t="s">
        <v>849</v>
      </c>
      <c r="F72" s="189">
        <v>7814716.444444445</v>
      </c>
      <c r="G72" s="223">
        <v>580735.80000000005</v>
      </c>
      <c r="H72" s="413">
        <v>7233980.2000000002</v>
      </c>
      <c r="I72" s="202">
        <f t="shared" si="8"/>
        <v>239060.81295439522</v>
      </c>
      <c r="J72" s="202">
        <v>1</v>
      </c>
      <c r="K72" s="202">
        <v>1</v>
      </c>
      <c r="L72" s="202">
        <v>1</v>
      </c>
      <c r="M72" s="202"/>
      <c r="N72" s="202"/>
      <c r="O72" s="202"/>
      <c r="P72" s="202"/>
      <c r="Q72" s="188" t="s">
        <v>110</v>
      </c>
      <c r="R72" s="191" t="s">
        <v>619</v>
      </c>
      <c r="S72" s="194"/>
      <c r="T72" s="233"/>
      <c r="U72" s="194"/>
    </row>
    <row r="73" spans="1:16384" ht="13.05" customHeight="1">
      <c r="A73" s="181">
        <v>69</v>
      </c>
      <c r="B73" s="411">
        <v>43585</v>
      </c>
      <c r="C73" s="182" t="s">
        <v>538</v>
      </c>
      <c r="D73" s="188">
        <v>58.290000000000006</v>
      </c>
      <c r="E73" s="193" t="s">
        <v>877</v>
      </c>
      <c r="F73" s="189">
        <v>14958876.767676771</v>
      </c>
      <c r="H73" s="413">
        <f t="shared" ref="H73:H85" si="10">F73-G73</f>
        <v>14958876.767676771</v>
      </c>
      <c r="I73" s="202">
        <f t="shared" si="8"/>
        <v>256628.52577932354</v>
      </c>
      <c r="J73" s="202">
        <v>1</v>
      </c>
      <c r="K73" s="202"/>
      <c r="L73" s="202"/>
      <c r="M73" s="202"/>
      <c r="N73" s="202">
        <v>1</v>
      </c>
      <c r="O73" s="511" t="s">
        <v>904</v>
      </c>
      <c r="P73" s="202"/>
      <c r="Q73" s="188" t="s">
        <v>629</v>
      </c>
      <c r="R73" s="193" t="s">
        <v>889</v>
      </c>
      <c r="S73" s="194"/>
      <c r="T73" s="233"/>
      <c r="U73" s="194"/>
    </row>
    <row r="74" spans="1:16384" ht="13.05" customHeight="1">
      <c r="A74" s="181">
        <v>70</v>
      </c>
      <c r="B74" s="411">
        <v>43585</v>
      </c>
      <c r="C74" s="182" t="s">
        <v>539</v>
      </c>
      <c r="D74" s="188">
        <v>56.260000000000005</v>
      </c>
      <c r="E74" s="193" t="s">
        <v>877</v>
      </c>
      <c r="F74" s="189">
        <v>14504012.121212125</v>
      </c>
      <c r="H74" s="413">
        <f t="shared" si="10"/>
        <v>14504012.121212125</v>
      </c>
      <c r="I74" s="202">
        <f t="shared" si="8"/>
        <v>257803.2726841828</v>
      </c>
      <c r="J74" s="202">
        <v>1</v>
      </c>
      <c r="K74" s="202"/>
      <c r="L74" s="202"/>
      <c r="M74" s="202"/>
      <c r="N74" s="202">
        <v>1</v>
      </c>
      <c r="O74" s="511" t="s">
        <v>904</v>
      </c>
      <c r="P74" s="202"/>
      <c r="Q74" s="188" t="s">
        <v>629</v>
      </c>
      <c r="R74" s="193" t="s">
        <v>889</v>
      </c>
      <c r="S74" s="194"/>
      <c r="T74" s="233"/>
      <c r="U74" s="194"/>
    </row>
    <row r="75" spans="1:16384" ht="13.05" customHeight="1">
      <c r="A75" s="181">
        <v>71</v>
      </c>
      <c r="B75" s="411">
        <v>43585</v>
      </c>
      <c r="C75" s="182" t="s">
        <v>540</v>
      </c>
      <c r="D75" s="188">
        <v>94.820000000000007</v>
      </c>
      <c r="E75" s="193" t="s">
        <v>877</v>
      </c>
      <c r="F75" s="171">
        <v>26982505.692480344</v>
      </c>
      <c r="H75" s="413">
        <f t="shared" si="10"/>
        <v>26982505.692480344</v>
      </c>
      <c r="I75" s="202">
        <f t="shared" si="8"/>
        <v>284565.55254672369</v>
      </c>
      <c r="J75" s="202">
        <v>1</v>
      </c>
      <c r="K75" s="202"/>
      <c r="L75" s="202"/>
      <c r="M75" s="202"/>
      <c r="N75" s="202">
        <v>1</v>
      </c>
      <c r="O75" s="511" t="s">
        <v>904</v>
      </c>
      <c r="P75" s="202"/>
      <c r="Q75" s="188" t="s">
        <v>629</v>
      </c>
      <c r="R75" s="193" t="s">
        <v>889</v>
      </c>
      <c r="S75" s="194"/>
      <c r="T75" s="233"/>
      <c r="U75" s="194"/>
    </row>
    <row r="76" spans="1:16384" ht="13.05" customHeight="1">
      <c r="A76" s="181">
        <v>72</v>
      </c>
      <c r="B76" s="411">
        <v>43585</v>
      </c>
      <c r="C76" s="182" t="s">
        <v>541</v>
      </c>
      <c r="D76" s="188">
        <v>47.87</v>
      </c>
      <c r="E76" s="193" t="s">
        <v>877</v>
      </c>
      <c r="F76" s="202">
        <v>12309054.545454545</v>
      </c>
      <c r="H76" s="413">
        <f t="shared" si="10"/>
        <v>12309054.545454545</v>
      </c>
      <c r="I76" s="202">
        <f t="shared" si="8"/>
        <v>257135.04377385724</v>
      </c>
      <c r="J76" s="202">
        <v>1</v>
      </c>
      <c r="K76" s="202"/>
      <c r="L76" s="202"/>
      <c r="M76" s="202"/>
      <c r="N76" s="202">
        <v>1</v>
      </c>
      <c r="O76" s="511" t="s">
        <v>904</v>
      </c>
      <c r="P76" s="202"/>
      <c r="Q76" s="188" t="s">
        <v>629</v>
      </c>
      <c r="R76" s="193" t="s">
        <v>889</v>
      </c>
      <c r="S76" s="194"/>
      <c r="T76" s="233"/>
      <c r="U76" s="194"/>
    </row>
    <row r="77" spans="1:16384" ht="13.05" customHeight="1">
      <c r="A77" s="181">
        <v>73</v>
      </c>
      <c r="B77" s="411">
        <v>43585</v>
      </c>
      <c r="C77" s="247" t="s">
        <v>542</v>
      </c>
      <c r="D77" s="188">
        <v>47.96</v>
      </c>
      <c r="E77" s="193" t="s">
        <v>877</v>
      </c>
      <c r="F77" s="189">
        <v>12279507.07070707</v>
      </c>
      <c r="H77" s="413">
        <f t="shared" si="10"/>
        <v>12279507.07070707</v>
      </c>
      <c r="I77" s="202">
        <f t="shared" si="8"/>
        <v>256036.42766278292</v>
      </c>
      <c r="J77" s="202">
        <v>1</v>
      </c>
      <c r="K77" s="202"/>
      <c r="L77" s="202"/>
      <c r="M77" s="202"/>
      <c r="N77" s="202">
        <v>1</v>
      </c>
      <c r="O77" s="511" t="s">
        <v>904</v>
      </c>
      <c r="P77" s="202"/>
      <c r="Q77" s="188" t="s">
        <v>629</v>
      </c>
      <c r="R77" s="193" t="s">
        <v>889</v>
      </c>
      <c r="S77" s="194"/>
      <c r="T77" s="233"/>
      <c r="U77" s="194"/>
    </row>
    <row r="78" spans="1:16384" ht="13.05" customHeight="1">
      <c r="A78" s="181">
        <v>74</v>
      </c>
      <c r="B78" s="411">
        <v>43585</v>
      </c>
      <c r="C78" s="247" t="s">
        <v>543</v>
      </c>
      <c r="D78" s="188">
        <v>77.47</v>
      </c>
      <c r="E78" s="193" t="s">
        <v>877</v>
      </c>
      <c r="F78" s="253">
        <v>19078665.050505053</v>
      </c>
      <c r="H78" s="541">
        <f t="shared" si="10"/>
        <v>19078665.050505053</v>
      </c>
      <c r="I78" s="202">
        <f t="shared" si="8"/>
        <v>246271.65419523756</v>
      </c>
      <c r="J78" s="202">
        <v>1</v>
      </c>
      <c r="K78" s="223"/>
      <c r="L78" s="223"/>
      <c r="M78" s="223"/>
      <c r="N78" s="202">
        <v>1</v>
      </c>
      <c r="O78" s="511" t="s">
        <v>904</v>
      </c>
      <c r="P78" s="223"/>
      <c r="Q78" s="188" t="s">
        <v>629</v>
      </c>
      <c r="R78" s="193" t="s">
        <v>889</v>
      </c>
      <c r="S78" s="194"/>
      <c r="T78" s="233"/>
      <c r="U78" s="194"/>
    </row>
    <row r="79" spans="1:16384" ht="13.05" customHeight="1">
      <c r="A79" s="181">
        <v>75</v>
      </c>
      <c r="B79" s="411">
        <v>43585</v>
      </c>
      <c r="C79" s="247" t="s">
        <v>552</v>
      </c>
      <c r="D79" s="497">
        <v>94.48</v>
      </c>
      <c r="E79" s="193" t="s">
        <v>876</v>
      </c>
      <c r="F79" s="252">
        <v>23488063.838383839</v>
      </c>
      <c r="G79" s="290"/>
      <c r="H79" s="542">
        <v>24255468.222222224</v>
      </c>
      <c r="I79" s="202">
        <f t="shared" si="8"/>
        <v>256725.95493461285</v>
      </c>
      <c r="J79" s="290">
        <v>1</v>
      </c>
      <c r="K79" s="290"/>
      <c r="L79" s="290"/>
      <c r="M79" s="290"/>
      <c r="N79" s="202">
        <v>1</v>
      </c>
      <c r="O79" s="230" t="s">
        <v>954</v>
      </c>
      <c r="P79" s="290"/>
      <c r="Q79" s="188" t="s">
        <v>629</v>
      </c>
      <c r="R79" s="191" t="s">
        <v>618</v>
      </c>
      <c r="S79" s="194" t="s">
        <v>621</v>
      </c>
      <c r="T79" s="290"/>
      <c r="U79" s="290"/>
      <c r="V79" s="290"/>
      <c r="W79" s="290"/>
      <c r="X79" s="290"/>
      <c r="Y79" s="290"/>
      <c r="Z79" s="290"/>
      <c r="AA79" s="290"/>
      <c r="AB79" s="290"/>
      <c r="AC79" s="290"/>
      <c r="AD79" s="290"/>
      <c r="AE79" s="290"/>
      <c r="AF79" s="290"/>
      <c r="AG79" s="290"/>
      <c r="AH79" s="290"/>
      <c r="AI79" s="290"/>
      <c r="AJ79" s="290"/>
      <c r="AK79" s="290"/>
      <c r="AL79" s="290"/>
      <c r="AM79" s="290"/>
      <c r="AN79" s="290"/>
      <c r="AO79" s="290"/>
      <c r="AP79" s="290"/>
      <c r="AQ79" s="290"/>
      <c r="AR79" s="290"/>
      <c r="AS79" s="290"/>
      <c r="AT79" s="290"/>
      <c r="AU79" s="290"/>
      <c r="AV79" s="290"/>
      <c r="AW79" s="290"/>
      <c r="AX79" s="290"/>
      <c r="AY79" s="290"/>
      <c r="AZ79" s="290"/>
      <c r="BA79" s="290"/>
      <c r="BB79" s="290"/>
      <c r="BC79" s="290"/>
      <c r="BD79" s="290"/>
      <c r="BE79" s="290"/>
      <c r="BF79" s="290"/>
      <c r="BG79" s="290"/>
      <c r="BH79" s="290"/>
      <c r="BI79" s="290"/>
      <c r="BJ79" s="290"/>
      <c r="BK79" s="290"/>
      <c r="BL79" s="290"/>
      <c r="BM79" s="290"/>
      <c r="BN79" s="290"/>
      <c r="BO79" s="290"/>
      <c r="BP79" s="290"/>
      <c r="BQ79" s="290"/>
      <c r="BR79" s="290"/>
      <c r="BS79" s="290"/>
      <c r="BT79" s="290"/>
      <c r="BU79" s="290"/>
      <c r="BV79" s="290"/>
      <c r="BW79" s="290"/>
      <c r="BX79" s="290"/>
      <c r="BY79" s="290"/>
      <c r="BZ79" s="290"/>
      <c r="CA79" s="290"/>
      <c r="CB79" s="290"/>
      <c r="CC79" s="290"/>
      <c r="CD79" s="290"/>
      <c r="CE79" s="290"/>
      <c r="CF79" s="290"/>
      <c r="CG79" s="290"/>
      <c r="CH79" s="290"/>
      <c r="CI79" s="290"/>
      <c r="CJ79" s="290"/>
      <c r="CK79" s="290"/>
      <c r="CL79" s="290"/>
      <c r="CM79" s="290"/>
      <c r="CN79" s="290"/>
      <c r="CO79" s="290"/>
      <c r="CP79" s="290"/>
      <c r="CQ79" s="290"/>
      <c r="CR79" s="290"/>
      <c r="CS79" s="290"/>
      <c r="CT79" s="290"/>
      <c r="CU79" s="290"/>
      <c r="CV79" s="290"/>
      <c r="CW79" s="290"/>
      <c r="CX79" s="290"/>
      <c r="CY79" s="290"/>
      <c r="CZ79" s="290"/>
      <c r="DA79" s="290"/>
      <c r="DB79" s="290"/>
      <c r="DC79" s="290"/>
      <c r="DD79" s="290"/>
      <c r="DE79" s="290"/>
      <c r="DF79" s="290"/>
      <c r="DG79" s="290"/>
      <c r="DH79" s="290"/>
      <c r="DI79" s="290"/>
      <c r="DJ79" s="290"/>
      <c r="DK79" s="290"/>
      <c r="DL79" s="290"/>
      <c r="DM79" s="290"/>
      <c r="DN79" s="290"/>
      <c r="DO79" s="290"/>
      <c r="DP79" s="290"/>
      <c r="DQ79" s="290"/>
      <c r="DR79" s="290"/>
      <c r="DS79" s="290"/>
      <c r="DT79" s="290"/>
      <c r="DU79" s="290"/>
      <c r="DV79" s="290"/>
      <c r="DW79" s="290"/>
      <c r="DX79" s="290"/>
      <c r="DY79" s="290"/>
      <c r="DZ79" s="290"/>
      <c r="EA79" s="290"/>
      <c r="EB79" s="290"/>
      <c r="EC79" s="290"/>
      <c r="ED79" s="290"/>
      <c r="EE79" s="290"/>
      <c r="EF79" s="290"/>
      <c r="EG79" s="290"/>
      <c r="EH79" s="290"/>
      <c r="EI79" s="290"/>
      <c r="EJ79" s="290"/>
      <c r="EK79" s="290"/>
      <c r="EL79" s="290"/>
      <c r="EM79" s="290"/>
      <c r="EN79" s="290"/>
      <c r="EO79" s="290"/>
      <c r="EP79" s="290"/>
      <c r="EQ79" s="290"/>
      <c r="ER79" s="290"/>
      <c r="ES79" s="290"/>
      <c r="ET79" s="290"/>
      <c r="EU79" s="290"/>
      <c r="EV79" s="290"/>
      <c r="EW79" s="290"/>
      <c r="EX79" s="290"/>
      <c r="EY79" s="290"/>
      <c r="EZ79" s="290"/>
      <c r="FA79" s="290"/>
      <c r="FB79" s="290"/>
      <c r="FC79" s="290"/>
      <c r="FD79" s="290"/>
      <c r="FE79" s="290"/>
      <c r="FF79" s="290"/>
      <c r="FG79" s="290"/>
      <c r="FH79" s="290"/>
      <c r="FI79" s="290"/>
      <c r="FJ79" s="290"/>
      <c r="FK79" s="290"/>
      <c r="FL79" s="290"/>
      <c r="FM79" s="290"/>
      <c r="FN79" s="290"/>
      <c r="FO79" s="290"/>
      <c r="FP79" s="290"/>
      <c r="FQ79" s="290"/>
      <c r="FR79" s="290"/>
      <c r="FS79" s="290"/>
      <c r="FT79" s="290"/>
      <c r="FU79" s="290"/>
      <c r="FV79" s="290"/>
      <c r="FW79" s="290"/>
      <c r="FX79" s="290"/>
      <c r="FY79" s="290"/>
      <c r="FZ79" s="290"/>
      <c r="GA79" s="290"/>
      <c r="GB79" s="290"/>
      <c r="GC79" s="290"/>
      <c r="GD79" s="290"/>
      <c r="GE79" s="290"/>
      <c r="GF79" s="290"/>
      <c r="GG79" s="290"/>
      <c r="GH79" s="290"/>
      <c r="GI79" s="290"/>
      <c r="GJ79" s="290"/>
      <c r="GK79" s="290"/>
      <c r="GL79" s="290"/>
      <c r="GM79" s="290"/>
      <c r="GN79" s="290"/>
      <c r="GO79" s="290"/>
      <c r="GP79" s="290"/>
      <c r="GQ79" s="290"/>
      <c r="GR79" s="290"/>
      <c r="GS79" s="290"/>
      <c r="GT79" s="290"/>
      <c r="GU79" s="290"/>
      <c r="GV79" s="290"/>
      <c r="GW79" s="290"/>
      <c r="GX79" s="290"/>
      <c r="GY79" s="290"/>
      <c r="GZ79" s="290"/>
      <c r="HA79" s="290"/>
      <c r="HB79" s="290"/>
      <c r="HC79" s="290" t="s">
        <v>567</v>
      </c>
      <c r="HD79" s="290" t="s">
        <v>567</v>
      </c>
      <c r="HE79" s="290" t="s">
        <v>567</v>
      </c>
      <c r="HF79" s="290" t="s">
        <v>567</v>
      </c>
      <c r="HG79" s="290" t="s">
        <v>567</v>
      </c>
      <c r="HH79" s="290" t="s">
        <v>567</v>
      </c>
      <c r="HI79" s="290" t="s">
        <v>567</v>
      </c>
      <c r="HJ79" s="290" t="s">
        <v>567</v>
      </c>
      <c r="HK79" s="290" t="s">
        <v>567</v>
      </c>
      <c r="HL79" s="290" t="s">
        <v>567</v>
      </c>
      <c r="HM79" s="290" t="s">
        <v>567</v>
      </c>
      <c r="HN79" s="290" t="s">
        <v>567</v>
      </c>
      <c r="HO79" s="290" t="s">
        <v>567</v>
      </c>
      <c r="HP79" s="290" t="s">
        <v>567</v>
      </c>
      <c r="HQ79" s="290" t="s">
        <v>567</v>
      </c>
      <c r="HR79" s="290" t="s">
        <v>567</v>
      </c>
      <c r="HS79" s="290" t="s">
        <v>567</v>
      </c>
      <c r="HT79" s="290" t="s">
        <v>567</v>
      </c>
      <c r="HU79" s="290" t="s">
        <v>567</v>
      </c>
      <c r="HV79" s="290" t="s">
        <v>567</v>
      </c>
      <c r="HW79" s="290" t="s">
        <v>567</v>
      </c>
      <c r="HX79" s="290" t="s">
        <v>567</v>
      </c>
      <c r="HY79" s="290" t="s">
        <v>567</v>
      </c>
      <c r="HZ79" s="290" t="s">
        <v>567</v>
      </c>
      <c r="IA79" s="290" t="s">
        <v>567</v>
      </c>
      <c r="IB79" s="290" t="s">
        <v>567</v>
      </c>
      <c r="IC79" s="290" t="s">
        <v>567</v>
      </c>
      <c r="ID79" s="290" t="s">
        <v>567</v>
      </c>
      <c r="IE79" s="290" t="s">
        <v>567</v>
      </c>
      <c r="IF79" s="290" t="s">
        <v>567</v>
      </c>
      <c r="IG79" s="290" t="s">
        <v>567</v>
      </c>
      <c r="IH79" s="290" t="s">
        <v>567</v>
      </c>
      <c r="II79" s="290" t="s">
        <v>567</v>
      </c>
      <c r="IJ79" s="290" t="s">
        <v>567</v>
      </c>
      <c r="IK79" s="290" t="s">
        <v>567</v>
      </c>
      <c r="IL79" s="290" t="s">
        <v>567</v>
      </c>
      <c r="IM79" s="290" t="s">
        <v>567</v>
      </c>
      <c r="IN79" s="290" t="s">
        <v>567</v>
      </c>
      <c r="IO79" s="290" t="s">
        <v>567</v>
      </c>
      <c r="IP79" s="290" t="s">
        <v>567</v>
      </c>
      <c r="IQ79" s="290" t="s">
        <v>567</v>
      </c>
      <c r="IR79" s="290" t="s">
        <v>567</v>
      </c>
      <c r="IS79" s="290" t="s">
        <v>567</v>
      </c>
      <c r="IT79" s="290" t="s">
        <v>567</v>
      </c>
      <c r="IU79" s="290" t="s">
        <v>567</v>
      </c>
      <c r="IV79" s="290" t="s">
        <v>567</v>
      </c>
      <c r="IW79" s="290" t="s">
        <v>567</v>
      </c>
      <c r="IX79" s="290" t="s">
        <v>567</v>
      </c>
      <c r="IY79" s="290" t="s">
        <v>567</v>
      </c>
      <c r="IZ79" s="290" t="s">
        <v>567</v>
      </c>
      <c r="JA79" s="290" t="s">
        <v>567</v>
      </c>
      <c r="JB79" s="290" t="s">
        <v>567</v>
      </c>
      <c r="JC79" s="290" t="s">
        <v>567</v>
      </c>
      <c r="JD79" s="290" t="s">
        <v>567</v>
      </c>
      <c r="JE79" s="290" t="s">
        <v>567</v>
      </c>
      <c r="JF79" s="290" t="s">
        <v>567</v>
      </c>
      <c r="JG79" s="290" t="s">
        <v>567</v>
      </c>
      <c r="JH79" s="290" t="s">
        <v>567</v>
      </c>
      <c r="JI79" s="290" t="s">
        <v>567</v>
      </c>
      <c r="JJ79" s="290" t="s">
        <v>567</v>
      </c>
      <c r="JK79" s="290" t="s">
        <v>567</v>
      </c>
      <c r="JL79" s="290" t="s">
        <v>567</v>
      </c>
      <c r="JM79" s="290" t="s">
        <v>567</v>
      </c>
      <c r="JN79" s="290" t="s">
        <v>567</v>
      </c>
      <c r="JO79" s="290" t="s">
        <v>567</v>
      </c>
      <c r="JP79" s="290" t="s">
        <v>567</v>
      </c>
      <c r="JQ79" s="290" t="s">
        <v>567</v>
      </c>
      <c r="JR79" s="290" t="s">
        <v>567</v>
      </c>
      <c r="JS79" s="290" t="s">
        <v>567</v>
      </c>
      <c r="JT79" s="290" t="s">
        <v>567</v>
      </c>
      <c r="JU79" s="290" t="s">
        <v>567</v>
      </c>
      <c r="JV79" s="290" t="s">
        <v>567</v>
      </c>
      <c r="JW79" s="290" t="s">
        <v>567</v>
      </c>
      <c r="JX79" s="290" t="s">
        <v>567</v>
      </c>
      <c r="JY79" s="290" t="s">
        <v>567</v>
      </c>
      <c r="JZ79" s="290" t="s">
        <v>567</v>
      </c>
      <c r="KA79" s="290" t="s">
        <v>567</v>
      </c>
      <c r="KB79" s="290" t="s">
        <v>567</v>
      </c>
      <c r="KC79" s="290" t="s">
        <v>567</v>
      </c>
      <c r="KD79" s="290" t="s">
        <v>567</v>
      </c>
      <c r="KE79" s="290" t="s">
        <v>567</v>
      </c>
      <c r="KF79" s="290" t="s">
        <v>567</v>
      </c>
      <c r="KG79" s="290" t="s">
        <v>567</v>
      </c>
      <c r="KH79" s="290" t="s">
        <v>567</v>
      </c>
      <c r="KI79" s="290" t="s">
        <v>567</v>
      </c>
      <c r="KJ79" s="290" t="s">
        <v>567</v>
      </c>
      <c r="KK79" s="290" t="s">
        <v>567</v>
      </c>
      <c r="KL79" s="290" t="s">
        <v>567</v>
      </c>
      <c r="KM79" s="290" t="s">
        <v>567</v>
      </c>
      <c r="KN79" s="290" t="s">
        <v>567</v>
      </c>
      <c r="KO79" s="290" t="s">
        <v>567</v>
      </c>
      <c r="KP79" s="290" t="s">
        <v>567</v>
      </c>
      <c r="KQ79" s="290" t="s">
        <v>567</v>
      </c>
      <c r="KR79" s="290" t="s">
        <v>567</v>
      </c>
      <c r="KS79" s="290" t="s">
        <v>567</v>
      </c>
      <c r="KT79" s="290" t="s">
        <v>567</v>
      </c>
      <c r="KU79" s="290" t="s">
        <v>567</v>
      </c>
      <c r="KV79" s="290" t="s">
        <v>567</v>
      </c>
      <c r="KW79" s="290" t="s">
        <v>567</v>
      </c>
      <c r="KX79" s="290" t="s">
        <v>567</v>
      </c>
      <c r="KY79" s="290" t="s">
        <v>567</v>
      </c>
      <c r="KZ79" s="290" t="s">
        <v>567</v>
      </c>
      <c r="LA79" s="290" t="s">
        <v>567</v>
      </c>
      <c r="LB79" s="290" t="s">
        <v>567</v>
      </c>
      <c r="LC79" s="290" t="s">
        <v>567</v>
      </c>
      <c r="LD79" s="290" t="s">
        <v>567</v>
      </c>
      <c r="LE79" s="290" t="s">
        <v>567</v>
      </c>
      <c r="LF79" s="290" t="s">
        <v>567</v>
      </c>
      <c r="LG79" s="290" t="s">
        <v>567</v>
      </c>
      <c r="LH79" s="290" t="s">
        <v>567</v>
      </c>
      <c r="LI79" s="290" t="s">
        <v>567</v>
      </c>
      <c r="LJ79" s="290" t="s">
        <v>567</v>
      </c>
      <c r="LK79" s="290" t="s">
        <v>567</v>
      </c>
      <c r="LL79" s="290" t="s">
        <v>567</v>
      </c>
      <c r="LM79" s="290" t="s">
        <v>567</v>
      </c>
      <c r="LN79" s="290" t="s">
        <v>567</v>
      </c>
      <c r="LO79" s="290" t="s">
        <v>567</v>
      </c>
      <c r="LP79" s="290" t="s">
        <v>567</v>
      </c>
      <c r="LQ79" s="290" t="s">
        <v>567</v>
      </c>
      <c r="LR79" s="290" t="s">
        <v>567</v>
      </c>
      <c r="LS79" s="290" t="s">
        <v>567</v>
      </c>
      <c r="LT79" s="290" t="s">
        <v>567</v>
      </c>
      <c r="LU79" s="290" t="s">
        <v>567</v>
      </c>
      <c r="LV79" s="290" t="s">
        <v>567</v>
      </c>
      <c r="LW79" s="290" t="s">
        <v>567</v>
      </c>
      <c r="LX79" s="290" t="s">
        <v>567</v>
      </c>
      <c r="LY79" s="290" t="s">
        <v>567</v>
      </c>
      <c r="LZ79" s="290" t="s">
        <v>567</v>
      </c>
      <c r="MA79" s="290" t="s">
        <v>567</v>
      </c>
      <c r="MB79" s="290" t="s">
        <v>567</v>
      </c>
      <c r="MC79" s="290" t="s">
        <v>567</v>
      </c>
      <c r="MD79" s="290" t="s">
        <v>567</v>
      </c>
      <c r="ME79" s="290" t="s">
        <v>567</v>
      </c>
      <c r="MF79" s="290" t="s">
        <v>567</v>
      </c>
      <c r="MG79" s="290" t="s">
        <v>567</v>
      </c>
      <c r="MH79" s="290" t="s">
        <v>567</v>
      </c>
      <c r="MI79" s="290" t="s">
        <v>567</v>
      </c>
      <c r="MJ79" s="290" t="s">
        <v>567</v>
      </c>
      <c r="MK79" s="290" t="s">
        <v>567</v>
      </c>
      <c r="ML79" s="290" t="s">
        <v>567</v>
      </c>
      <c r="MM79" s="290" t="s">
        <v>567</v>
      </c>
      <c r="MN79" s="290" t="s">
        <v>567</v>
      </c>
      <c r="MO79" s="290" t="s">
        <v>567</v>
      </c>
      <c r="MP79" s="290" t="s">
        <v>567</v>
      </c>
      <c r="MQ79" s="290" t="s">
        <v>567</v>
      </c>
      <c r="MR79" s="290" t="s">
        <v>567</v>
      </c>
      <c r="MS79" s="290" t="s">
        <v>567</v>
      </c>
      <c r="MT79" s="290" t="s">
        <v>567</v>
      </c>
      <c r="MU79" s="290" t="s">
        <v>567</v>
      </c>
      <c r="MV79" s="290" t="s">
        <v>567</v>
      </c>
      <c r="MW79" s="290" t="s">
        <v>567</v>
      </c>
      <c r="MX79" s="290" t="s">
        <v>567</v>
      </c>
      <c r="MY79" s="290" t="s">
        <v>567</v>
      </c>
      <c r="MZ79" s="290" t="s">
        <v>567</v>
      </c>
      <c r="NA79" s="290" t="s">
        <v>567</v>
      </c>
      <c r="NB79" s="290" t="s">
        <v>567</v>
      </c>
      <c r="NC79" s="290" t="s">
        <v>567</v>
      </c>
      <c r="ND79" s="290" t="s">
        <v>567</v>
      </c>
      <c r="NE79" s="290" t="s">
        <v>567</v>
      </c>
      <c r="NF79" s="290" t="s">
        <v>567</v>
      </c>
      <c r="NG79" s="290" t="s">
        <v>567</v>
      </c>
      <c r="NH79" s="290" t="s">
        <v>567</v>
      </c>
      <c r="NI79" s="290" t="s">
        <v>567</v>
      </c>
      <c r="NJ79" s="290" t="s">
        <v>567</v>
      </c>
      <c r="NK79" s="290" t="s">
        <v>567</v>
      </c>
      <c r="NL79" s="290" t="s">
        <v>567</v>
      </c>
      <c r="NM79" s="290" t="s">
        <v>567</v>
      </c>
      <c r="NN79" s="290" t="s">
        <v>567</v>
      </c>
      <c r="NO79" s="290" t="s">
        <v>567</v>
      </c>
      <c r="NP79" s="290" t="s">
        <v>567</v>
      </c>
      <c r="NQ79" s="290" t="s">
        <v>567</v>
      </c>
      <c r="NR79" s="290" t="s">
        <v>567</v>
      </c>
      <c r="NS79" s="290" t="s">
        <v>567</v>
      </c>
      <c r="NT79" s="290" t="s">
        <v>567</v>
      </c>
      <c r="NU79" s="290" t="s">
        <v>567</v>
      </c>
      <c r="NV79" s="290" t="s">
        <v>567</v>
      </c>
      <c r="NW79" s="290" t="s">
        <v>567</v>
      </c>
      <c r="NX79" s="290" t="s">
        <v>567</v>
      </c>
      <c r="NY79" s="290" t="s">
        <v>567</v>
      </c>
      <c r="NZ79" s="290" t="s">
        <v>567</v>
      </c>
      <c r="OA79" s="290" t="s">
        <v>567</v>
      </c>
      <c r="OB79" s="290" t="s">
        <v>567</v>
      </c>
      <c r="OC79" s="290" t="s">
        <v>567</v>
      </c>
      <c r="OD79" s="290" t="s">
        <v>567</v>
      </c>
      <c r="OE79" s="290" t="s">
        <v>567</v>
      </c>
      <c r="OF79" s="290" t="s">
        <v>567</v>
      </c>
      <c r="OG79" s="290" t="s">
        <v>567</v>
      </c>
      <c r="OH79" s="290" t="s">
        <v>567</v>
      </c>
      <c r="OI79" s="290" t="s">
        <v>567</v>
      </c>
      <c r="OJ79" s="290" t="s">
        <v>567</v>
      </c>
      <c r="OK79" s="290" t="s">
        <v>567</v>
      </c>
      <c r="OL79" s="290" t="s">
        <v>567</v>
      </c>
      <c r="OM79" s="290" t="s">
        <v>567</v>
      </c>
      <c r="ON79" s="290" t="s">
        <v>567</v>
      </c>
      <c r="OO79" s="290" t="s">
        <v>567</v>
      </c>
      <c r="OP79" s="290" t="s">
        <v>567</v>
      </c>
      <c r="OQ79" s="290" t="s">
        <v>567</v>
      </c>
      <c r="OR79" s="290" t="s">
        <v>567</v>
      </c>
      <c r="OS79" s="290" t="s">
        <v>567</v>
      </c>
      <c r="OT79" s="290" t="s">
        <v>567</v>
      </c>
      <c r="OU79" s="290" t="s">
        <v>567</v>
      </c>
      <c r="OV79" s="290" t="s">
        <v>567</v>
      </c>
      <c r="OW79" s="290" t="s">
        <v>567</v>
      </c>
      <c r="OX79" s="290" t="s">
        <v>567</v>
      </c>
      <c r="OY79" s="290" t="s">
        <v>567</v>
      </c>
      <c r="OZ79" s="290" t="s">
        <v>567</v>
      </c>
      <c r="PA79" s="290" t="s">
        <v>567</v>
      </c>
      <c r="PB79" s="290" t="s">
        <v>567</v>
      </c>
      <c r="PC79" s="290" t="s">
        <v>567</v>
      </c>
      <c r="PD79" s="290" t="s">
        <v>567</v>
      </c>
      <c r="PE79" s="290" t="s">
        <v>567</v>
      </c>
      <c r="PF79" s="290" t="s">
        <v>567</v>
      </c>
      <c r="PG79" s="290" t="s">
        <v>567</v>
      </c>
      <c r="PH79" s="290" t="s">
        <v>567</v>
      </c>
      <c r="PI79" s="290" t="s">
        <v>567</v>
      </c>
      <c r="PJ79" s="290" t="s">
        <v>567</v>
      </c>
      <c r="PK79" s="290" t="s">
        <v>567</v>
      </c>
      <c r="PL79" s="290" t="s">
        <v>567</v>
      </c>
      <c r="PM79" s="290" t="s">
        <v>567</v>
      </c>
      <c r="PN79" s="290" t="s">
        <v>567</v>
      </c>
      <c r="PO79" s="290" t="s">
        <v>567</v>
      </c>
      <c r="PP79" s="290" t="s">
        <v>567</v>
      </c>
      <c r="PQ79" s="290" t="s">
        <v>567</v>
      </c>
      <c r="PR79" s="290" t="s">
        <v>567</v>
      </c>
      <c r="PS79" s="290" t="s">
        <v>567</v>
      </c>
      <c r="PT79" s="290" t="s">
        <v>567</v>
      </c>
      <c r="PU79" s="290" t="s">
        <v>567</v>
      </c>
      <c r="PV79" s="290" t="s">
        <v>567</v>
      </c>
      <c r="PW79" s="290" t="s">
        <v>567</v>
      </c>
      <c r="PX79" s="290" t="s">
        <v>567</v>
      </c>
      <c r="PY79" s="290" t="s">
        <v>567</v>
      </c>
      <c r="PZ79" s="290" t="s">
        <v>567</v>
      </c>
      <c r="QA79" s="290" t="s">
        <v>567</v>
      </c>
      <c r="QB79" s="290" t="s">
        <v>567</v>
      </c>
      <c r="QC79" s="290" t="s">
        <v>567</v>
      </c>
      <c r="QD79" s="290" t="s">
        <v>567</v>
      </c>
      <c r="QE79" s="290" t="s">
        <v>567</v>
      </c>
      <c r="QF79" s="290" t="s">
        <v>567</v>
      </c>
      <c r="QG79" s="290" t="s">
        <v>567</v>
      </c>
      <c r="QH79" s="290" t="s">
        <v>567</v>
      </c>
      <c r="QI79" s="290" t="s">
        <v>567</v>
      </c>
      <c r="QJ79" s="290" t="s">
        <v>567</v>
      </c>
      <c r="QK79" s="290" t="s">
        <v>567</v>
      </c>
      <c r="QL79" s="290" t="s">
        <v>567</v>
      </c>
      <c r="QM79" s="290" t="s">
        <v>567</v>
      </c>
      <c r="QN79" s="290" t="s">
        <v>567</v>
      </c>
      <c r="QO79" s="290" t="s">
        <v>567</v>
      </c>
      <c r="QP79" s="290" t="s">
        <v>567</v>
      </c>
      <c r="QQ79" s="290" t="s">
        <v>567</v>
      </c>
      <c r="QR79" s="290" t="s">
        <v>567</v>
      </c>
      <c r="QS79" s="290" t="s">
        <v>567</v>
      </c>
      <c r="QT79" s="290" t="s">
        <v>567</v>
      </c>
      <c r="QU79" s="290" t="s">
        <v>567</v>
      </c>
      <c r="QV79" s="290" t="s">
        <v>567</v>
      </c>
      <c r="QW79" s="290" t="s">
        <v>567</v>
      </c>
      <c r="QX79" s="290" t="s">
        <v>567</v>
      </c>
      <c r="QY79" s="290" t="s">
        <v>567</v>
      </c>
      <c r="QZ79" s="290" t="s">
        <v>567</v>
      </c>
      <c r="RA79" s="290" t="s">
        <v>567</v>
      </c>
      <c r="RB79" s="290" t="s">
        <v>567</v>
      </c>
      <c r="RC79" s="290" t="s">
        <v>567</v>
      </c>
      <c r="RD79" s="290" t="s">
        <v>567</v>
      </c>
      <c r="RE79" s="290" t="s">
        <v>567</v>
      </c>
      <c r="RF79" s="290" t="s">
        <v>567</v>
      </c>
      <c r="RG79" s="290" t="s">
        <v>567</v>
      </c>
      <c r="RH79" s="290" t="s">
        <v>567</v>
      </c>
      <c r="RI79" s="290" t="s">
        <v>567</v>
      </c>
      <c r="RJ79" s="290" t="s">
        <v>567</v>
      </c>
      <c r="RK79" s="290" t="s">
        <v>567</v>
      </c>
      <c r="RL79" s="290" t="s">
        <v>567</v>
      </c>
      <c r="RM79" s="290" t="s">
        <v>567</v>
      </c>
      <c r="RN79" s="290" t="s">
        <v>567</v>
      </c>
      <c r="RO79" s="290" t="s">
        <v>567</v>
      </c>
      <c r="RP79" s="290" t="s">
        <v>567</v>
      </c>
      <c r="RQ79" s="290" t="s">
        <v>567</v>
      </c>
      <c r="RR79" s="290" t="s">
        <v>567</v>
      </c>
      <c r="RS79" s="290" t="s">
        <v>567</v>
      </c>
      <c r="RT79" s="290" t="s">
        <v>567</v>
      </c>
      <c r="RU79" s="290" t="s">
        <v>567</v>
      </c>
      <c r="RV79" s="290" t="s">
        <v>567</v>
      </c>
      <c r="RW79" s="290" t="s">
        <v>567</v>
      </c>
      <c r="RX79" s="290" t="s">
        <v>567</v>
      </c>
      <c r="RY79" s="290" t="s">
        <v>567</v>
      </c>
      <c r="RZ79" s="290" t="s">
        <v>567</v>
      </c>
      <c r="SA79" s="290" t="s">
        <v>567</v>
      </c>
      <c r="SB79" s="290" t="s">
        <v>567</v>
      </c>
      <c r="SC79" s="290" t="s">
        <v>567</v>
      </c>
      <c r="SD79" s="290" t="s">
        <v>567</v>
      </c>
      <c r="SE79" s="290" t="s">
        <v>567</v>
      </c>
      <c r="SF79" s="290" t="s">
        <v>567</v>
      </c>
      <c r="SG79" s="290" t="s">
        <v>567</v>
      </c>
      <c r="SH79" s="290" t="s">
        <v>567</v>
      </c>
      <c r="SI79" s="290" t="s">
        <v>567</v>
      </c>
      <c r="SJ79" s="290" t="s">
        <v>567</v>
      </c>
      <c r="SK79" s="290" t="s">
        <v>567</v>
      </c>
      <c r="SL79" s="290" t="s">
        <v>567</v>
      </c>
      <c r="SM79" s="290" t="s">
        <v>567</v>
      </c>
      <c r="SN79" s="290" t="s">
        <v>567</v>
      </c>
      <c r="SO79" s="290" t="s">
        <v>567</v>
      </c>
      <c r="SP79" s="290" t="s">
        <v>567</v>
      </c>
      <c r="SQ79" s="290" t="s">
        <v>567</v>
      </c>
      <c r="SR79" s="290" t="s">
        <v>567</v>
      </c>
      <c r="SS79" s="290" t="s">
        <v>567</v>
      </c>
      <c r="ST79" s="290" t="s">
        <v>567</v>
      </c>
      <c r="SU79" s="290" t="s">
        <v>567</v>
      </c>
      <c r="SV79" s="290" t="s">
        <v>567</v>
      </c>
      <c r="SW79" s="290" t="s">
        <v>567</v>
      </c>
      <c r="SX79" s="290" t="s">
        <v>567</v>
      </c>
      <c r="SY79" s="290" t="s">
        <v>567</v>
      </c>
      <c r="SZ79" s="290" t="s">
        <v>567</v>
      </c>
      <c r="TA79" s="290" t="s">
        <v>567</v>
      </c>
      <c r="TB79" s="290" t="s">
        <v>567</v>
      </c>
      <c r="TC79" s="290" t="s">
        <v>567</v>
      </c>
      <c r="TD79" s="290" t="s">
        <v>567</v>
      </c>
      <c r="TE79" s="290" t="s">
        <v>567</v>
      </c>
      <c r="TF79" s="290" t="s">
        <v>567</v>
      </c>
      <c r="TG79" s="290" t="s">
        <v>567</v>
      </c>
      <c r="TH79" s="290" t="s">
        <v>567</v>
      </c>
      <c r="TI79" s="290" t="s">
        <v>567</v>
      </c>
      <c r="TJ79" s="290" t="s">
        <v>567</v>
      </c>
      <c r="TK79" s="290" t="s">
        <v>567</v>
      </c>
      <c r="TL79" s="290" t="s">
        <v>567</v>
      </c>
      <c r="TM79" s="290" t="s">
        <v>567</v>
      </c>
      <c r="TN79" s="290" t="s">
        <v>567</v>
      </c>
      <c r="TO79" s="290" t="s">
        <v>567</v>
      </c>
      <c r="TP79" s="290" t="s">
        <v>567</v>
      </c>
      <c r="TQ79" s="290" t="s">
        <v>567</v>
      </c>
      <c r="TR79" s="290" t="s">
        <v>567</v>
      </c>
      <c r="TS79" s="290" t="s">
        <v>567</v>
      </c>
      <c r="TT79" s="290" t="s">
        <v>567</v>
      </c>
      <c r="TU79" s="290" t="s">
        <v>567</v>
      </c>
      <c r="TV79" s="290" t="s">
        <v>567</v>
      </c>
      <c r="TW79" s="290" t="s">
        <v>567</v>
      </c>
      <c r="TX79" s="290" t="s">
        <v>567</v>
      </c>
      <c r="TY79" s="290" t="s">
        <v>567</v>
      </c>
      <c r="TZ79" s="290" t="s">
        <v>567</v>
      </c>
      <c r="UA79" s="290" t="s">
        <v>567</v>
      </c>
      <c r="UB79" s="290" t="s">
        <v>567</v>
      </c>
      <c r="UC79" s="290" t="s">
        <v>567</v>
      </c>
      <c r="UD79" s="290" t="s">
        <v>567</v>
      </c>
      <c r="UE79" s="290" t="s">
        <v>567</v>
      </c>
      <c r="UF79" s="290" t="s">
        <v>567</v>
      </c>
      <c r="UG79" s="290" t="s">
        <v>567</v>
      </c>
      <c r="UH79" s="290" t="s">
        <v>567</v>
      </c>
      <c r="UI79" s="290" t="s">
        <v>567</v>
      </c>
      <c r="UJ79" s="290" t="s">
        <v>567</v>
      </c>
      <c r="UK79" s="290" t="s">
        <v>567</v>
      </c>
      <c r="UL79" s="290" t="s">
        <v>567</v>
      </c>
      <c r="UM79" s="290" t="s">
        <v>567</v>
      </c>
      <c r="UN79" s="290" t="s">
        <v>567</v>
      </c>
      <c r="UO79" s="290" t="s">
        <v>567</v>
      </c>
      <c r="UP79" s="290" t="s">
        <v>567</v>
      </c>
      <c r="UQ79" s="290" t="s">
        <v>567</v>
      </c>
      <c r="UR79" s="290" t="s">
        <v>567</v>
      </c>
      <c r="US79" s="290" t="s">
        <v>567</v>
      </c>
      <c r="UT79" s="290" t="s">
        <v>567</v>
      </c>
      <c r="UU79" s="290" t="s">
        <v>567</v>
      </c>
      <c r="UV79" s="290" t="s">
        <v>567</v>
      </c>
      <c r="UW79" s="290" t="s">
        <v>567</v>
      </c>
      <c r="UX79" s="290" t="s">
        <v>567</v>
      </c>
      <c r="UY79" s="290" t="s">
        <v>567</v>
      </c>
      <c r="UZ79" s="290" t="s">
        <v>567</v>
      </c>
      <c r="VA79" s="290" t="s">
        <v>567</v>
      </c>
      <c r="VB79" s="290" t="s">
        <v>567</v>
      </c>
      <c r="VC79" s="290" t="s">
        <v>567</v>
      </c>
      <c r="VD79" s="290" t="s">
        <v>567</v>
      </c>
      <c r="VE79" s="290" t="s">
        <v>567</v>
      </c>
      <c r="VF79" s="290" t="s">
        <v>567</v>
      </c>
      <c r="VG79" s="290" t="s">
        <v>567</v>
      </c>
      <c r="VH79" s="290" t="s">
        <v>567</v>
      </c>
      <c r="VI79" s="290" t="s">
        <v>567</v>
      </c>
      <c r="VJ79" s="290" t="s">
        <v>567</v>
      </c>
      <c r="VK79" s="290" t="s">
        <v>567</v>
      </c>
      <c r="VL79" s="290" t="s">
        <v>567</v>
      </c>
      <c r="VM79" s="290" t="s">
        <v>567</v>
      </c>
      <c r="VN79" s="290" t="s">
        <v>567</v>
      </c>
      <c r="VO79" s="290" t="s">
        <v>567</v>
      </c>
      <c r="VP79" s="290" t="s">
        <v>567</v>
      </c>
      <c r="VQ79" s="290" t="s">
        <v>567</v>
      </c>
      <c r="VR79" s="290" t="s">
        <v>567</v>
      </c>
      <c r="VS79" s="290" t="s">
        <v>567</v>
      </c>
      <c r="VT79" s="290" t="s">
        <v>567</v>
      </c>
      <c r="VU79" s="290" t="s">
        <v>567</v>
      </c>
      <c r="VV79" s="290" t="s">
        <v>567</v>
      </c>
      <c r="VW79" s="290" t="s">
        <v>567</v>
      </c>
      <c r="VX79" s="290" t="s">
        <v>567</v>
      </c>
      <c r="VY79" s="290" t="s">
        <v>567</v>
      </c>
      <c r="VZ79" s="290" t="s">
        <v>567</v>
      </c>
      <c r="WA79" s="290" t="s">
        <v>567</v>
      </c>
      <c r="WB79" s="290" t="s">
        <v>567</v>
      </c>
      <c r="WC79" s="290" t="s">
        <v>567</v>
      </c>
      <c r="WD79" s="290" t="s">
        <v>567</v>
      </c>
      <c r="WE79" s="290" t="s">
        <v>567</v>
      </c>
      <c r="WF79" s="290" t="s">
        <v>567</v>
      </c>
      <c r="WG79" s="290" t="s">
        <v>567</v>
      </c>
      <c r="WH79" s="290" t="s">
        <v>567</v>
      </c>
      <c r="WI79" s="290" t="s">
        <v>567</v>
      </c>
      <c r="WJ79" s="290" t="s">
        <v>567</v>
      </c>
      <c r="WK79" s="290" t="s">
        <v>567</v>
      </c>
      <c r="WL79" s="290" t="s">
        <v>567</v>
      </c>
      <c r="WM79" s="290" t="s">
        <v>567</v>
      </c>
      <c r="WN79" s="290" t="s">
        <v>567</v>
      </c>
      <c r="WO79" s="290" t="s">
        <v>567</v>
      </c>
      <c r="WP79" s="290" t="s">
        <v>567</v>
      </c>
      <c r="WQ79" s="290" t="s">
        <v>567</v>
      </c>
      <c r="WR79" s="290" t="s">
        <v>567</v>
      </c>
      <c r="WS79" s="290" t="s">
        <v>567</v>
      </c>
      <c r="WT79" s="290" t="s">
        <v>567</v>
      </c>
      <c r="WU79" s="290" t="s">
        <v>567</v>
      </c>
      <c r="WV79" s="290" t="s">
        <v>567</v>
      </c>
      <c r="WW79" s="290" t="s">
        <v>567</v>
      </c>
      <c r="WX79" s="290" t="s">
        <v>567</v>
      </c>
      <c r="WY79" s="290" t="s">
        <v>567</v>
      </c>
      <c r="WZ79" s="290" t="s">
        <v>567</v>
      </c>
      <c r="XA79" s="290" t="s">
        <v>567</v>
      </c>
      <c r="XB79" s="290" t="s">
        <v>567</v>
      </c>
      <c r="XC79" s="290" t="s">
        <v>567</v>
      </c>
      <c r="XD79" s="290" t="s">
        <v>567</v>
      </c>
      <c r="XE79" s="290" t="s">
        <v>567</v>
      </c>
      <c r="XF79" s="290" t="s">
        <v>567</v>
      </c>
      <c r="XG79" s="290" t="s">
        <v>567</v>
      </c>
      <c r="XH79" s="290" t="s">
        <v>567</v>
      </c>
      <c r="XI79" s="290" t="s">
        <v>567</v>
      </c>
      <c r="XJ79" s="290" t="s">
        <v>567</v>
      </c>
      <c r="XK79" s="290" t="s">
        <v>567</v>
      </c>
      <c r="XL79" s="290" t="s">
        <v>567</v>
      </c>
      <c r="XM79" s="290" t="s">
        <v>567</v>
      </c>
      <c r="XN79" s="290" t="s">
        <v>567</v>
      </c>
      <c r="XO79" s="290" t="s">
        <v>567</v>
      </c>
      <c r="XP79" s="290" t="s">
        <v>567</v>
      </c>
      <c r="XQ79" s="290" t="s">
        <v>567</v>
      </c>
      <c r="XR79" s="290" t="s">
        <v>567</v>
      </c>
      <c r="XS79" s="290" t="s">
        <v>567</v>
      </c>
      <c r="XT79" s="290" t="s">
        <v>567</v>
      </c>
      <c r="XU79" s="290" t="s">
        <v>567</v>
      </c>
      <c r="XV79" s="290" t="s">
        <v>567</v>
      </c>
      <c r="XW79" s="290" t="s">
        <v>567</v>
      </c>
      <c r="XX79" s="290" t="s">
        <v>567</v>
      </c>
      <c r="XY79" s="290" t="s">
        <v>567</v>
      </c>
      <c r="XZ79" s="290" t="s">
        <v>567</v>
      </c>
      <c r="YA79" s="290" t="s">
        <v>567</v>
      </c>
      <c r="YB79" s="290" t="s">
        <v>567</v>
      </c>
      <c r="YC79" s="290" t="s">
        <v>567</v>
      </c>
      <c r="YD79" s="290" t="s">
        <v>567</v>
      </c>
      <c r="YE79" s="290" t="s">
        <v>567</v>
      </c>
      <c r="YF79" s="290" t="s">
        <v>567</v>
      </c>
      <c r="YG79" s="290" t="s">
        <v>567</v>
      </c>
      <c r="YH79" s="290" t="s">
        <v>567</v>
      </c>
      <c r="YI79" s="290" t="s">
        <v>567</v>
      </c>
      <c r="YJ79" s="290" t="s">
        <v>567</v>
      </c>
      <c r="YK79" s="290" t="s">
        <v>567</v>
      </c>
      <c r="YL79" s="290" t="s">
        <v>567</v>
      </c>
      <c r="YM79" s="290" t="s">
        <v>567</v>
      </c>
      <c r="YN79" s="290" t="s">
        <v>567</v>
      </c>
      <c r="YO79" s="290" t="s">
        <v>567</v>
      </c>
      <c r="YP79" s="290" t="s">
        <v>567</v>
      </c>
      <c r="YQ79" s="290" t="s">
        <v>567</v>
      </c>
      <c r="YR79" s="290" t="s">
        <v>567</v>
      </c>
      <c r="YS79" s="290" t="s">
        <v>567</v>
      </c>
      <c r="YT79" s="290" t="s">
        <v>567</v>
      </c>
      <c r="YU79" s="290" t="s">
        <v>567</v>
      </c>
      <c r="YV79" s="290" t="s">
        <v>567</v>
      </c>
      <c r="YW79" s="290" t="s">
        <v>567</v>
      </c>
      <c r="YX79" s="290" t="s">
        <v>567</v>
      </c>
      <c r="YY79" s="290" t="s">
        <v>567</v>
      </c>
      <c r="YZ79" s="290" t="s">
        <v>567</v>
      </c>
      <c r="ZA79" s="290" t="s">
        <v>567</v>
      </c>
      <c r="ZB79" s="290" t="s">
        <v>567</v>
      </c>
      <c r="ZC79" s="290" t="s">
        <v>567</v>
      </c>
      <c r="ZD79" s="290" t="s">
        <v>567</v>
      </c>
      <c r="ZE79" s="290" t="s">
        <v>567</v>
      </c>
      <c r="ZF79" s="290" t="s">
        <v>567</v>
      </c>
      <c r="ZG79" s="290" t="s">
        <v>567</v>
      </c>
      <c r="ZH79" s="290" t="s">
        <v>567</v>
      </c>
      <c r="ZI79" s="290" t="s">
        <v>567</v>
      </c>
      <c r="ZJ79" s="290" t="s">
        <v>567</v>
      </c>
      <c r="ZK79" s="290" t="s">
        <v>567</v>
      </c>
      <c r="ZL79" s="290" t="s">
        <v>567</v>
      </c>
      <c r="ZM79" s="290" t="s">
        <v>567</v>
      </c>
      <c r="ZN79" s="290" t="s">
        <v>567</v>
      </c>
      <c r="ZO79" s="290" t="s">
        <v>567</v>
      </c>
      <c r="ZP79" s="290" t="s">
        <v>567</v>
      </c>
      <c r="ZQ79" s="290" t="s">
        <v>567</v>
      </c>
      <c r="ZR79" s="290" t="s">
        <v>567</v>
      </c>
      <c r="ZS79" s="290" t="s">
        <v>567</v>
      </c>
      <c r="ZT79" s="290" t="s">
        <v>567</v>
      </c>
      <c r="ZU79" s="290" t="s">
        <v>567</v>
      </c>
      <c r="ZV79" s="290" t="s">
        <v>567</v>
      </c>
      <c r="ZW79" s="290" t="s">
        <v>567</v>
      </c>
      <c r="ZX79" s="290" t="s">
        <v>567</v>
      </c>
      <c r="ZY79" s="290" t="s">
        <v>567</v>
      </c>
      <c r="ZZ79" s="290" t="s">
        <v>567</v>
      </c>
      <c r="AAA79" s="290" t="s">
        <v>567</v>
      </c>
      <c r="AAB79" s="290" t="s">
        <v>567</v>
      </c>
      <c r="AAC79" s="290" t="s">
        <v>567</v>
      </c>
      <c r="AAD79" s="290" t="s">
        <v>567</v>
      </c>
      <c r="AAE79" s="290" t="s">
        <v>567</v>
      </c>
      <c r="AAF79" s="290" t="s">
        <v>567</v>
      </c>
      <c r="AAG79" s="290" t="s">
        <v>567</v>
      </c>
      <c r="AAH79" s="290" t="s">
        <v>567</v>
      </c>
      <c r="AAI79" s="290" t="s">
        <v>567</v>
      </c>
      <c r="AAJ79" s="290" t="s">
        <v>567</v>
      </c>
      <c r="AAK79" s="290" t="s">
        <v>567</v>
      </c>
      <c r="AAL79" s="290" t="s">
        <v>567</v>
      </c>
      <c r="AAM79" s="290" t="s">
        <v>567</v>
      </c>
      <c r="AAN79" s="290" t="s">
        <v>567</v>
      </c>
      <c r="AAO79" s="290" t="s">
        <v>567</v>
      </c>
      <c r="AAP79" s="290" t="s">
        <v>567</v>
      </c>
      <c r="AAQ79" s="290" t="s">
        <v>567</v>
      </c>
      <c r="AAR79" s="290" t="s">
        <v>567</v>
      </c>
      <c r="AAS79" s="290" t="s">
        <v>567</v>
      </c>
      <c r="AAT79" s="290" t="s">
        <v>567</v>
      </c>
      <c r="AAU79" s="290" t="s">
        <v>567</v>
      </c>
      <c r="AAV79" s="290" t="s">
        <v>567</v>
      </c>
      <c r="AAW79" s="290" t="s">
        <v>567</v>
      </c>
      <c r="AAX79" s="290" t="s">
        <v>567</v>
      </c>
      <c r="AAY79" s="290" t="s">
        <v>567</v>
      </c>
      <c r="AAZ79" s="290" t="s">
        <v>567</v>
      </c>
      <c r="ABA79" s="290" t="s">
        <v>567</v>
      </c>
      <c r="ABB79" s="290" t="s">
        <v>567</v>
      </c>
      <c r="ABC79" s="290" t="s">
        <v>567</v>
      </c>
      <c r="ABD79" s="290" t="s">
        <v>567</v>
      </c>
      <c r="ABE79" s="290" t="s">
        <v>567</v>
      </c>
      <c r="ABF79" s="290" t="s">
        <v>567</v>
      </c>
      <c r="ABG79" s="290" t="s">
        <v>567</v>
      </c>
      <c r="ABH79" s="290" t="s">
        <v>567</v>
      </c>
      <c r="ABI79" s="290" t="s">
        <v>567</v>
      </c>
      <c r="ABJ79" s="290" t="s">
        <v>567</v>
      </c>
      <c r="ABK79" s="290" t="s">
        <v>567</v>
      </c>
      <c r="ABL79" s="290" t="s">
        <v>567</v>
      </c>
      <c r="ABM79" s="290" t="s">
        <v>567</v>
      </c>
      <c r="ABN79" s="290" t="s">
        <v>567</v>
      </c>
      <c r="ABO79" s="290" t="s">
        <v>567</v>
      </c>
      <c r="ABP79" s="290" t="s">
        <v>567</v>
      </c>
      <c r="ABQ79" s="290" t="s">
        <v>567</v>
      </c>
      <c r="ABR79" s="290" t="s">
        <v>567</v>
      </c>
      <c r="ABS79" s="290" t="s">
        <v>567</v>
      </c>
      <c r="ABT79" s="290" t="s">
        <v>567</v>
      </c>
      <c r="ABU79" s="290" t="s">
        <v>567</v>
      </c>
      <c r="ABV79" s="290" t="s">
        <v>567</v>
      </c>
      <c r="ABW79" s="290" t="s">
        <v>567</v>
      </c>
      <c r="ABX79" s="290" t="s">
        <v>567</v>
      </c>
      <c r="ABY79" s="290" t="s">
        <v>567</v>
      </c>
      <c r="ABZ79" s="290" t="s">
        <v>567</v>
      </c>
      <c r="ACA79" s="290" t="s">
        <v>567</v>
      </c>
      <c r="ACB79" s="290" t="s">
        <v>567</v>
      </c>
      <c r="ACC79" s="290" t="s">
        <v>567</v>
      </c>
      <c r="ACD79" s="290" t="s">
        <v>567</v>
      </c>
      <c r="ACE79" s="290" t="s">
        <v>567</v>
      </c>
      <c r="ACF79" s="290" t="s">
        <v>567</v>
      </c>
      <c r="ACG79" s="290" t="s">
        <v>567</v>
      </c>
      <c r="ACH79" s="290" t="s">
        <v>567</v>
      </c>
      <c r="ACI79" s="290" t="s">
        <v>567</v>
      </c>
      <c r="ACJ79" s="290" t="s">
        <v>567</v>
      </c>
      <c r="ACK79" s="290" t="s">
        <v>567</v>
      </c>
      <c r="ACL79" s="290" t="s">
        <v>567</v>
      </c>
      <c r="ACM79" s="290" t="s">
        <v>567</v>
      </c>
      <c r="ACN79" s="290" t="s">
        <v>567</v>
      </c>
      <c r="ACO79" s="290" t="s">
        <v>567</v>
      </c>
      <c r="ACP79" s="290" t="s">
        <v>567</v>
      </c>
      <c r="ACQ79" s="290" t="s">
        <v>567</v>
      </c>
      <c r="ACR79" s="290" t="s">
        <v>567</v>
      </c>
      <c r="ACS79" s="290" t="s">
        <v>567</v>
      </c>
      <c r="ACT79" s="290" t="s">
        <v>567</v>
      </c>
      <c r="ACU79" s="290" t="s">
        <v>567</v>
      </c>
      <c r="ACV79" s="290" t="s">
        <v>567</v>
      </c>
      <c r="ACW79" s="290" t="s">
        <v>567</v>
      </c>
      <c r="ACX79" s="290" t="s">
        <v>567</v>
      </c>
      <c r="ACY79" s="290" t="s">
        <v>567</v>
      </c>
      <c r="ACZ79" s="290" t="s">
        <v>567</v>
      </c>
      <c r="ADA79" s="290" t="s">
        <v>567</v>
      </c>
      <c r="ADB79" s="290" t="s">
        <v>567</v>
      </c>
      <c r="ADC79" s="290" t="s">
        <v>567</v>
      </c>
      <c r="ADD79" s="290" t="s">
        <v>567</v>
      </c>
      <c r="ADE79" s="290" t="s">
        <v>567</v>
      </c>
      <c r="ADF79" s="290" t="s">
        <v>567</v>
      </c>
      <c r="ADG79" s="290" t="s">
        <v>567</v>
      </c>
      <c r="ADH79" s="290" t="s">
        <v>567</v>
      </c>
      <c r="ADI79" s="290" t="s">
        <v>567</v>
      </c>
      <c r="ADJ79" s="290" t="s">
        <v>567</v>
      </c>
      <c r="ADK79" s="290" t="s">
        <v>567</v>
      </c>
      <c r="ADL79" s="290" t="s">
        <v>567</v>
      </c>
      <c r="ADM79" s="290" t="s">
        <v>567</v>
      </c>
      <c r="ADN79" s="290" t="s">
        <v>567</v>
      </c>
      <c r="ADO79" s="290" t="s">
        <v>567</v>
      </c>
      <c r="ADP79" s="290" t="s">
        <v>567</v>
      </c>
      <c r="ADQ79" s="290" t="s">
        <v>567</v>
      </c>
      <c r="ADR79" s="290" t="s">
        <v>567</v>
      </c>
      <c r="ADS79" s="290" t="s">
        <v>567</v>
      </c>
      <c r="ADT79" s="290" t="s">
        <v>567</v>
      </c>
      <c r="ADU79" s="290" t="s">
        <v>567</v>
      </c>
      <c r="ADV79" s="290" t="s">
        <v>567</v>
      </c>
      <c r="ADW79" s="290" t="s">
        <v>567</v>
      </c>
      <c r="ADX79" s="290" t="s">
        <v>567</v>
      </c>
      <c r="ADY79" s="290" t="s">
        <v>567</v>
      </c>
      <c r="ADZ79" s="290" t="s">
        <v>567</v>
      </c>
      <c r="AEA79" s="290" t="s">
        <v>567</v>
      </c>
      <c r="AEB79" s="290" t="s">
        <v>567</v>
      </c>
      <c r="AEC79" s="290" t="s">
        <v>567</v>
      </c>
      <c r="AED79" s="290" t="s">
        <v>567</v>
      </c>
      <c r="AEE79" s="290" t="s">
        <v>567</v>
      </c>
      <c r="AEF79" s="290" t="s">
        <v>567</v>
      </c>
      <c r="AEG79" s="290" t="s">
        <v>567</v>
      </c>
      <c r="AEH79" s="290" t="s">
        <v>567</v>
      </c>
      <c r="AEI79" s="290" t="s">
        <v>567</v>
      </c>
      <c r="AEJ79" s="290" t="s">
        <v>567</v>
      </c>
      <c r="AEK79" s="290" t="s">
        <v>567</v>
      </c>
      <c r="AEL79" s="290" t="s">
        <v>567</v>
      </c>
      <c r="AEM79" s="290" t="s">
        <v>567</v>
      </c>
      <c r="AEN79" s="290" t="s">
        <v>567</v>
      </c>
      <c r="AEO79" s="290" t="s">
        <v>567</v>
      </c>
      <c r="AEP79" s="290" t="s">
        <v>567</v>
      </c>
      <c r="AEQ79" s="290" t="s">
        <v>567</v>
      </c>
      <c r="AER79" s="290" t="s">
        <v>567</v>
      </c>
      <c r="AES79" s="290" t="s">
        <v>567</v>
      </c>
      <c r="AET79" s="290" t="s">
        <v>567</v>
      </c>
      <c r="AEU79" s="290" t="s">
        <v>567</v>
      </c>
      <c r="AEV79" s="290" t="s">
        <v>567</v>
      </c>
      <c r="AEW79" s="290" t="s">
        <v>567</v>
      </c>
      <c r="AEX79" s="290" t="s">
        <v>567</v>
      </c>
      <c r="AEY79" s="290" t="s">
        <v>567</v>
      </c>
      <c r="AEZ79" s="290" t="s">
        <v>567</v>
      </c>
      <c r="AFA79" s="290" t="s">
        <v>567</v>
      </c>
      <c r="AFB79" s="290" t="s">
        <v>567</v>
      </c>
      <c r="AFC79" s="290" t="s">
        <v>567</v>
      </c>
      <c r="AFD79" s="290" t="s">
        <v>567</v>
      </c>
      <c r="AFE79" s="290" t="s">
        <v>567</v>
      </c>
      <c r="AFF79" s="290" t="s">
        <v>567</v>
      </c>
      <c r="AFG79" s="290" t="s">
        <v>567</v>
      </c>
      <c r="AFH79" s="290" t="s">
        <v>567</v>
      </c>
      <c r="AFI79" s="290" t="s">
        <v>567</v>
      </c>
      <c r="AFJ79" s="290" t="s">
        <v>567</v>
      </c>
      <c r="AFK79" s="290" t="s">
        <v>567</v>
      </c>
      <c r="AFL79" s="290" t="s">
        <v>567</v>
      </c>
      <c r="AFM79" s="290" t="s">
        <v>567</v>
      </c>
      <c r="AFN79" s="290" t="s">
        <v>567</v>
      </c>
      <c r="AFO79" s="290" t="s">
        <v>567</v>
      </c>
      <c r="AFP79" s="290" t="s">
        <v>567</v>
      </c>
      <c r="AFQ79" s="290" t="s">
        <v>567</v>
      </c>
      <c r="AFR79" s="290" t="s">
        <v>567</v>
      </c>
      <c r="AFS79" s="290" t="s">
        <v>567</v>
      </c>
      <c r="AFT79" s="290" t="s">
        <v>567</v>
      </c>
      <c r="AFU79" s="290" t="s">
        <v>567</v>
      </c>
      <c r="AFV79" s="290" t="s">
        <v>567</v>
      </c>
      <c r="AFW79" s="290" t="s">
        <v>567</v>
      </c>
      <c r="AFX79" s="290" t="s">
        <v>567</v>
      </c>
      <c r="AFY79" s="290" t="s">
        <v>567</v>
      </c>
      <c r="AFZ79" s="290" t="s">
        <v>567</v>
      </c>
      <c r="AGA79" s="290" t="s">
        <v>567</v>
      </c>
      <c r="AGB79" s="290" t="s">
        <v>567</v>
      </c>
      <c r="AGC79" s="290" t="s">
        <v>567</v>
      </c>
      <c r="AGD79" s="290" t="s">
        <v>567</v>
      </c>
      <c r="AGE79" s="290" t="s">
        <v>567</v>
      </c>
      <c r="AGF79" s="290" t="s">
        <v>567</v>
      </c>
      <c r="AGG79" s="290" t="s">
        <v>567</v>
      </c>
      <c r="AGH79" s="290" t="s">
        <v>567</v>
      </c>
      <c r="AGI79" s="290" t="s">
        <v>567</v>
      </c>
      <c r="AGJ79" s="290" t="s">
        <v>567</v>
      </c>
      <c r="AGK79" s="290" t="s">
        <v>567</v>
      </c>
      <c r="AGL79" s="290" t="s">
        <v>567</v>
      </c>
      <c r="AGM79" s="290" t="s">
        <v>567</v>
      </c>
      <c r="AGN79" s="290" t="s">
        <v>567</v>
      </c>
      <c r="AGO79" s="290" t="s">
        <v>567</v>
      </c>
      <c r="AGP79" s="290" t="s">
        <v>567</v>
      </c>
      <c r="AGQ79" s="290" t="s">
        <v>567</v>
      </c>
      <c r="AGR79" s="290" t="s">
        <v>567</v>
      </c>
      <c r="AGS79" s="290" t="s">
        <v>567</v>
      </c>
      <c r="AGT79" s="290" t="s">
        <v>567</v>
      </c>
      <c r="AGU79" s="290" t="s">
        <v>567</v>
      </c>
      <c r="AGV79" s="290" t="s">
        <v>567</v>
      </c>
      <c r="AGW79" s="290" t="s">
        <v>567</v>
      </c>
      <c r="AGX79" s="290" t="s">
        <v>567</v>
      </c>
      <c r="AGY79" s="290" t="s">
        <v>567</v>
      </c>
      <c r="AGZ79" s="290" t="s">
        <v>567</v>
      </c>
      <c r="AHA79" s="290" t="s">
        <v>567</v>
      </c>
      <c r="AHB79" s="290" t="s">
        <v>567</v>
      </c>
      <c r="AHC79" s="290" t="s">
        <v>567</v>
      </c>
      <c r="AHD79" s="290" t="s">
        <v>567</v>
      </c>
      <c r="AHE79" s="290" t="s">
        <v>567</v>
      </c>
      <c r="AHF79" s="290" t="s">
        <v>567</v>
      </c>
      <c r="AHG79" s="290" t="s">
        <v>567</v>
      </c>
      <c r="AHH79" s="290" t="s">
        <v>567</v>
      </c>
      <c r="AHI79" s="290" t="s">
        <v>567</v>
      </c>
      <c r="AHJ79" s="290" t="s">
        <v>567</v>
      </c>
      <c r="AHK79" s="290" t="s">
        <v>567</v>
      </c>
      <c r="AHL79" s="290" t="s">
        <v>567</v>
      </c>
      <c r="AHM79" s="290" t="s">
        <v>567</v>
      </c>
      <c r="AHN79" s="290" t="s">
        <v>567</v>
      </c>
      <c r="AHO79" s="290" t="s">
        <v>567</v>
      </c>
      <c r="AHP79" s="290" t="s">
        <v>567</v>
      </c>
      <c r="AHQ79" s="290" t="s">
        <v>567</v>
      </c>
      <c r="AHR79" s="290" t="s">
        <v>567</v>
      </c>
      <c r="AHS79" s="290" t="s">
        <v>567</v>
      </c>
      <c r="AHT79" s="290" t="s">
        <v>567</v>
      </c>
      <c r="AHU79" s="290" t="s">
        <v>567</v>
      </c>
      <c r="AHV79" s="290" t="s">
        <v>567</v>
      </c>
      <c r="AHW79" s="290" t="s">
        <v>567</v>
      </c>
      <c r="AHX79" s="290" t="s">
        <v>567</v>
      </c>
      <c r="AHY79" s="290" t="s">
        <v>567</v>
      </c>
      <c r="AHZ79" s="290" t="s">
        <v>567</v>
      </c>
      <c r="AIA79" s="290" t="s">
        <v>567</v>
      </c>
      <c r="AIB79" s="290" t="s">
        <v>567</v>
      </c>
      <c r="AIC79" s="290" t="s">
        <v>567</v>
      </c>
      <c r="AID79" s="290" t="s">
        <v>567</v>
      </c>
      <c r="AIE79" s="290" t="s">
        <v>567</v>
      </c>
      <c r="AIF79" s="290" t="s">
        <v>567</v>
      </c>
      <c r="AIG79" s="290" t="s">
        <v>567</v>
      </c>
      <c r="AIH79" s="290" t="s">
        <v>567</v>
      </c>
      <c r="AII79" s="290" t="s">
        <v>567</v>
      </c>
      <c r="AIJ79" s="290" t="s">
        <v>567</v>
      </c>
      <c r="AIK79" s="290" t="s">
        <v>567</v>
      </c>
      <c r="AIL79" s="290" t="s">
        <v>567</v>
      </c>
      <c r="AIM79" s="290" t="s">
        <v>567</v>
      </c>
      <c r="AIN79" s="290" t="s">
        <v>567</v>
      </c>
      <c r="AIO79" s="290" t="s">
        <v>567</v>
      </c>
      <c r="AIP79" s="290" t="s">
        <v>567</v>
      </c>
      <c r="AIQ79" s="290" t="s">
        <v>567</v>
      </c>
      <c r="AIR79" s="290" t="s">
        <v>567</v>
      </c>
      <c r="AIS79" s="290" t="s">
        <v>567</v>
      </c>
      <c r="AIT79" s="290" t="s">
        <v>567</v>
      </c>
      <c r="AIU79" s="290" t="s">
        <v>567</v>
      </c>
      <c r="AIV79" s="290" t="s">
        <v>567</v>
      </c>
      <c r="AIW79" s="290" t="s">
        <v>567</v>
      </c>
      <c r="AIX79" s="290" t="s">
        <v>567</v>
      </c>
      <c r="AIY79" s="290" t="s">
        <v>567</v>
      </c>
      <c r="AIZ79" s="290" t="s">
        <v>567</v>
      </c>
      <c r="AJA79" s="290" t="s">
        <v>567</v>
      </c>
      <c r="AJB79" s="290" t="s">
        <v>567</v>
      </c>
      <c r="AJC79" s="290" t="s">
        <v>567</v>
      </c>
      <c r="AJD79" s="290" t="s">
        <v>567</v>
      </c>
      <c r="AJE79" s="290" t="s">
        <v>567</v>
      </c>
      <c r="AJF79" s="290" t="s">
        <v>567</v>
      </c>
      <c r="AJG79" s="290" t="s">
        <v>567</v>
      </c>
      <c r="AJH79" s="290" t="s">
        <v>567</v>
      </c>
      <c r="AJI79" s="290" t="s">
        <v>567</v>
      </c>
      <c r="AJJ79" s="290" t="s">
        <v>567</v>
      </c>
      <c r="AJK79" s="290" t="s">
        <v>567</v>
      </c>
      <c r="AJL79" s="290" t="s">
        <v>567</v>
      </c>
      <c r="AJM79" s="290" t="s">
        <v>567</v>
      </c>
      <c r="AJN79" s="290" t="s">
        <v>567</v>
      </c>
      <c r="AJO79" s="290" t="s">
        <v>567</v>
      </c>
      <c r="AJP79" s="290" t="s">
        <v>567</v>
      </c>
      <c r="AJQ79" s="290" t="s">
        <v>567</v>
      </c>
      <c r="AJR79" s="290" t="s">
        <v>567</v>
      </c>
      <c r="AJS79" s="290" t="s">
        <v>567</v>
      </c>
      <c r="AJT79" s="290" t="s">
        <v>567</v>
      </c>
      <c r="AJU79" s="290" t="s">
        <v>567</v>
      </c>
      <c r="AJV79" s="290" t="s">
        <v>567</v>
      </c>
      <c r="AJW79" s="290" t="s">
        <v>567</v>
      </c>
      <c r="AJX79" s="290" t="s">
        <v>567</v>
      </c>
      <c r="AJY79" s="290" t="s">
        <v>567</v>
      </c>
      <c r="AJZ79" s="290" t="s">
        <v>567</v>
      </c>
      <c r="AKA79" s="290" t="s">
        <v>567</v>
      </c>
      <c r="AKB79" s="290" t="s">
        <v>567</v>
      </c>
      <c r="AKC79" s="290" t="s">
        <v>567</v>
      </c>
      <c r="AKD79" s="290" t="s">
        <v>567</v>
      </c>
      <c r="AKE79" s="290" t="s">
        <v>567</v>
      </c>
      <c r="AKF79" s="290" t="s">
        <v>567</v>
      </c>
      <c r="AKG79" s="290" t="s">
        <v>567</v>
      </c>
      <c r="AKH79" s="290" t="s">
        <v>567</v>
      </c>
      <c r="AKI79" s="290" t="s">
        <v>567</v>
      </c>
      <c r="AKJ79" s="290" t="s">
        <v>567</v>
      </c>
      <c r="AKK79" s="290" t="s">
        <v>567</v>
      </c>
      <c r="AKL79" s="290" t="s">
        <v>567</v>
      </c>
      <c r="AKM79" s="290" t="s">
        <v>567</v>
      </c>
      <c r="AKN79" s="290" t="s">
        <v>567</v>
      </c>
      <c r="AKO79" s="290" t="s">
        <v>567</v>
      </c>
      <c r="AKP79" s="290" t="s">
        <v>567</v>
      </c>
      <c r="AKQ79" s="290" t="s">
        <v>567</v>
      </c>
      <c r="AKR79" s="290" t="s">
        <v>567</v>
      </c>
      <c r="AKS79" s="290" t="s">
        <v>567</v>
      </c>
      <c r="AKT79" s="290" t="s">
        <v>567</v>
      </c>
      <c r="AKU79" s="290" t="s">
        <v>567</v>
      </c>
      <c r="AKV79" s="290" t="s">
        <v>567</v>
      </c>
      <c r="AKW79" s="290" t="s">
        <v>567</v>
      </c>
      <c r="AKX79" s="290" t="s">
        <v>567</v>
      </c>
      <c r="AKY79" s="290" t="s">
        <v>567</v>
      </c>
      <c r="AKZ79" s="290" t="s">
        <v>567</v>
      </c>
      <c r="ALA79" s="290" t="s">
        <v>567</v>
      </c>
      <c r="ALB79" s="290" t="s">
        <v>567</v>
      </c>
      <c r="ALC79" s="290" t="s">
        <v>567</v>
      </c>
      <c r="ALD79" s="290" t="s">
        <v>567</v>
      </c>
      <c r="ALE79" s="290" t="s">
        <v>567</v>
      </c>
      <c r="ALF79" s="290" t="s">
        <v>567</v>
      </c>
      <c r="ALG79" s="290" t="s">
        <v>567</v>
      </c>
      <c r="ALH79" s="290" t="s">
        <v>567</v>
      </c>
      <c r="ALI79" s="290" t="s">
        <v>567</v>
      </c>
      <c r="ALJ79" s="290" t="s">
        <v>567</v>
      </c>
      <c r="ALK79" s="290" t="s">
        <v>567</v>
      </c>
      <c r="ALL79" s="290" t="s">
        <v>567</v>
      </c>
      <c r="ALM79" s="290" t="s">
        <v>567</v>
      </c>
      <c r="ALN79" s="290" t="s">
        <v>567</v>
      </c>
      <c r="ALO79" s="290" t="s">
        <v>567</v>
      </c>
      <c r="ALP79" s="290" t="s">
        <v>567</v>
      </c>
      <c r="ALQ79" s="290" t="s">
        <v>567</v>
      </c>
      <c r="ALR79" s="290" t="s">
        <v>567</v>
      </c>
      <c r="ALS79" s="290" t="s">
        <v>567</v>
      </c>
      <c r="ALT79" s="290" t="s">
        <v>567</v>
      </c>
      <c r="ALU79" s="290" t="s">
        <v>567</v>
      </c>
      <c r="ALV79" s="290" t="s">
        <v>567</v>
      </c>
      <c r="ALW79" s="290" t="s">
        <v>567</v>
      </c>
      <c r="ALX79" s="290" t="s">
        <v>567</v>
      </c>
      <c r="ALY79" s="290" t="s">
        <v>567</v>
      </c>
      <c r="ALZ79" s="290" t="s">
        <v>567</v>
      </c>
      <c r="AMA79" s="290" t="s">
        <v>567</v>
      </c>
      <c r="AMB79" s="290" t="s">
        <v>567</v>
      </c>
      <c r="AMC79" s="290" t="s">
        <v>567</v>
      </c>
      <c r="AMD79" s="290" t="s">
        <v>567</v>
      </c>
      <c r="AME79" s="290" t="s">
        <v>567</v>
      </c>
      <c r="AMF79" s="290" t="s">
        <v>567</v>
      </c>
      <c r="AMG79" s="290" t="s">
        <v>567</v>
      </c>
      <c r="AMH79" s="290" t="s">
        <v>567</v>
      </c>
      <c r="AMI79" s="290" t="s">
        <v>567</v>
      </c>
      <c r="AMJ79" s="290" t="s">
        <v>567</v>
      </c>
      <c r="AMK79" s="290" t="s">
        <v>567</v>
      </c>
      <c r="AML79" s="290" t="s">
        <v>567</v>
      </c>
      <c r="AMM79" s="290" t="s">
        <v>567</v>
      </c>
      <c r="AMN79" s="290" t="s">
        <v>567</v>
      </c>
      <c r="AMO79" s="290" t="s">
        <v>567</v>
      </c>
      <c r="AMP79" s="290" t="s">
        <v>567</v>
      </c>
      <c r="AMQ79" s="290" t="s">
        <v>567</v>
      </c>
      <c r="AMR79" s="290" t="s">
        <v>567</v>
      </c>
      <c r="AMS79" s="290" t="s">
        <v>567</v>
      </c>
      <c r="AMT79" s="290" t="s">
        <v>567</v>
      </c>
      <c r="AMU79" s="290" t="s">
        <v>567</v>
      </c>
      <c r="AMV79" s="290" t="s">
        <v>567</v>
      </c>
      <c r="AMW79" s="290" t="s">
        <v>567</v>
      </c>
      <c r="AMX79" s="290" t="s">
        <v>567</v>
      </c>
      <c r="AMY79" s="290" t="s">
        <v>567</v>
      </c>
      <c r="AMZ79" s="290" t="s">
        <v>567</v>
      </c>
      <c r="ANA79" s="290" t="s">
        <v>567</v>
      </c>
      <c r="ANB79" s="290" t="s">
        <v>567</v>
      </c>
      <c r="ANC79" s="290" t="s">
        <v>567</v>
      </c>
      <c r="AND79" s="290" t="s">
        <v>567</v>
      </c>
      <c r="ANE79" s="290" t="s">
        <v>567</v>
      </c>
      <c r="ANF79" s="290" t="s">
        <v>567</v>
      </c>
      <c r="ANG79" s="290" t="s">
        <v>567</v>
      </c>
      <c r="ANH79" s="290" t="s">
        <v>567</v>
      </c>
      <c r="ANI79" s="290" t="s">
        <v>567</v>
      </c>
      <c r="ANJ79" s="290" t="s">
        <v>567</v>
      </c>
      <c r="ANK79" s="290" t="s">
        <v>567</v>
      </c>
      <c r="ANL79" s="290" t="s">
        <v>567</v>
      </c>
      <c r="ANM79" s="290" t="s">
        <v>567</v>
      </c>
      <c r="ANN79" s="290" t="s">
        <v>567</v>
      </c>
      <c r="ANO79" s="290" t="s">
        <v>567</v>
      </c>
      <c r="ANP79" s="290" t="s">
        <v>567</v>
      </c>
      <c r="ANQ79" s="290" t="s">
        <v>567</v>
      </c>
      <c r="ANR79" s="290" t="s">
        <v>567</v>
      </c>
      <c r="ANS79" s="290" t="s">
        <v>567</v>
      </c>
      <c r="ANT79" s="290" t="s">
        <v>567</v>
      </c>
      <c r="ANU79" s="290" t="s">
        <v>567</v>
      </c>
      <c r="ANV79" s="290" t="s">
        <v>567</v>
      </c>
      <c r="ANW79" s="290" t="s">
        <v>567</v>
      </c>
      <c r="ANX79" s="290" t="s">
        <v>567</v>
      </c>
      <c r="ANY79" s="290" t="s">
        <v>567</v>
      </c>
      <c r="ANZ79" s="290" t="s">
        <v>567</v>
      </c>
      <c r="AOA79" s="290" t="s">
        <v>567</v>
      </c>
      <c r="AOB79" s="290" t="s">
        <v>567</v>
      </c>
      <c r="AOC79" s="290" t="s">
        <v>567</v>
      </c>
      <c r="AOD79" s="290" t="s">
        <v>567</v>
      </c>
      <c r="AOE79" s="290" t="s">
        <v>567</v>
      </c>
      <c r="AOF79" s="290" t="s">
        <v>567</v>
      </c>
      <c r="AOG79" s="290" t="s">
        <v>567</v>
      </c>
      <c r="AOH79" s="290" t="s">
        <v>567</v>
      </c>
      <c r="AOI79" s="290" t="s">
        <v>567</v>
      </c>
      <c r="AOJ79" s="290" t="s">
        <v>567</v>
      </c>
      <c r="AOK79" s="290" t="s">
        <v>567</v>
      </c>
      <c r="AOL79" s="290" t="s">
        <v>567</v>
      </c>
      <c r="AOM79" s="290" t="s">
        <v>567</v>
      </c>
      <c r="AON79" s="290" t="s">
        <v>567</v>
      </c>
      <c r="AOO79" s="290" t="s">
        <v>567</v>
      </c>
      <c r="AOP79" s="290" t="s">
        <v>567</v>
      </c>
      <c r="AOQ79" s="290" t="s">
        <v>567</v>
      </c>
      <c r="AOR79" s="290" t="s">
        <v>567</v>
      </c>
      <c r="AOS79" s="290" t="s">
        <v>567</v>
      </c>
      <c r="AOT79" s="290" t="s">
        <v>567</v>
      </c>
      <c r="AOU79" s="290" t="s">
        <v>567</v>
      </c>
      <c r="AOV79" s="290" t="s">
        <v>567</v>
      </c>
      <c r="AOW79" s="290" t="s">
        <v>567</v>
      </c>
      <c r="AOX79" s="290" t="s">
        <v>567</v>
      </c>
      <c r="AOY79" s="290" t="s">
        <v>567</v>
      </c>
      <c r="AOZ79" s="290" t="s">
        <v>567</v>
      </c>
      <c r="APA79" s="290" t="s">
        <v>567</v>
      </c>
      <c r="APB79" s="290" t="s">
        <v>567</v>
      </c>
      <c r="APC79" s="290" t="s">
        <v>567</v>
      </c>
      <c r="APD79" s="290" t="s">
        <v>567</v>
      </c>
      <c r="APE79" s="290" t="s">
        <v>567</v>
      </c>
      <c r="APF79" s="290" t="s">
        <v>567</v>
      </c>
      <c r="APG79" s="290" t="s">
        <v>567</v>
      </c>
      <c r="APH79" s="290" t="s">
        <v>567</v>
      </c>
      <c r="API79" s="290" t="s">
        <v>567</v>
      </c>
      <c r="APJ79" s="290" t="s">
        <v>567</v>
      </c>
      <c r="APK79" s="290" t="s">
        <v>567</v>
      </c>
      <c r="APL79" s="290" t="s">
        <v>567</v>
      </c>
      <c r="APM79" s="290" t="s">
        <v>567</v>
      </c>
      <c r="APN79" s="290" t="s">
        <v>567</v>
      </c>
      <c r="APO79" s="290" t="s">
        <v>567</v>
      </c>
      <c r="APP79" s="290" t="s">
        <v>567</v>
      </c>
      <c r="APQ79" s="290" t="s">
        <v>567</v>
      </c>
      <c r="APR79" s="290" t="s">
        <v>567</v>
      </c>
      <c r="APS79" s="290" t="s">
        <v>567</v>
      </c>
      <c r="APT79" s="290" t="s">
        <v>567</v>
      </c>
      <c r="APU79" s="290" t="s">
        <v>567</v>
      </c>
      <c r="APV79" s="290" t="s">
        <v>567</v>
      </c>
      <c r="APW79" s="290" t="s">
        <v>567</v>
      </c>
      <c r="APX79" s="290" t="s">
        <v>567</v>
      </c>
      <c r="APY79" s="290" t="s">
        <v>567</v>
      </c>
      <c r="APZ79" s="290" t="s">
        <v>567</v>
      </c>
      <c r="AQA79" s="290" t="s">
        <v>567</v>
      </c>
      <c r="AQB79" s="290" t="s">
        <v>567</v>
      </c>
      <c r="AQC79" s="290" t="s">
        <v>567</v>
      </c>
      <c r="AQD79" s="290" t="s">
        <v>567</v>
      </c>
      <c r="AQE79" s="290" t="s">
        <v>567</v>
      </c>
      <c r="AQF79" s="290" t="s">
        <v>567</v>
      </c>
      <c r="AQG79" s="290" t="s">
        <v>567</v>
      </c>
      <c r="AQH79" s="290" t="s">
        <v>567</v>
      </c>
      <c r="AQI79" s="290" t="s">
        <v>567</v>
      </c>
      <c r="AQJ79" s="290" t="s">
        <v>567</v>
      </c>
      <c r="AQK79" s="290" t="s">
        <v>567</v>
      </c>
      <c r="AQL79" s="290" t="s">
        <v>567</v>
      </c>
      <c r="AQM79" s="290" t="s">
        <v>567</v>
      </c>
      <c r="AQN79" s="290" t="s">
        <v>567</v>
      </c>
      <c r="AQO79" s="290" t="s">
        <v>567</v>
      </c>
      <c r="AQP79" s="290" t="s">
        <v>567</v>
      </c>
      <c r="AQQ79" s="290" t="s">
        <v>567</v>
      </c>
      <c r="AQR79" s="290" t="s">
        <v>567</v>
      </c>
      <c r="AQS79" s="290" t="s">
        <v>567</v>
      </c>
      <c r="AQT79" s="290" t="s">
        <v>567</v>
      </c>
      <c r="AQU79" s="290" t="s">
        <v>567</v>
      </c>
      <c r="AQV79" s="290" t="s">
        <v>567</v>
      </c>
      <c r="AQW79" s="290" t="s">
        <v>567</v>
      </c>
      <c r="AQX79" s="290" t="s">
        <v>567</v>
      </c>
      <c r="AQY79" s="290" t="s">
        <v>567</v>
      </c>
      <c r="AQZ79" s="290" t="s">
        <v>567</v>
      </c>
      <c r="ARA79" s="290" t="s">
        <v>567</v>
      </c>
      <c r="ARB79" s="290" t="s">
        <v>567</v>
      </c>
      <c r="ARC79" s="290" t="s">
        <v>567</v>
      </c>
      <c r="ARD79" s="290" t="s">
        <v>567</v>
      </c>
      <c r="ARE79" s="290" t="s">
        <v>567</v>
      </c>
      <c r="ARF79" s="290" t="s">
        <v>567</v>
      </c>
      <c r="ARG79" s="290" t="s">
        <v>567</v>
      </c>
      <c r="ARH79" s="290" t="s">
        <v>567</v>
      </c>
      <c r="ARI79" s="290" t="s">
        <v>567</v>
      </c>
      <c r="ARJ79" s="290" t="s">
        <v>567</v>
      </c>
      <c r="ARK79" s="290" t="s">
        <v>567</v>
      </c>
      <c r="ARL79" s="290" t="s">
        <v>567</v>
      </c>
      <c r="ARM79" s="290" t="s">
        <v>567</v>
      </c>
      <c r="ARN79" s="290" t="s">
        <v>567</v>
      </c>
      <c r="ARO79" s="290" t="s">
        <v>567</v>
      </c>
      <c r="ARP79" s="290" t="s">
        <v>567</v>
      </c>
      <c r="ARQ79" s="290" t="s">
        <v>567</v>
      </c>
      <c r="ARR79" s="290" t="s">
        <v>567</v>
      </c>
      <c r="ARS79" s="290" t="s">
        <v>567</v>
      </c>
      <c r="ART79" s="290" t="s">
        <v>567</v>
      </c>
      <c r="ARU79" s="290" t="s">
        <v>567</v>
      </c>
      <c r="ARV79" s="290" t="s">
        <v>567</v>
      </c>
      <c r="ARW79" s="290" t="s">
        <v>567</v>
      </c>
      <c r="ARX79" s="290" t="s">
        <v>567</v>
      </c>
      <c r="ARY79" s="290" t="s">
        <v>567</v>
      </c>
      <c r="ARZ79" s="290" t="s">
        <v>567</v>
      </c>
      <c r="ASA79" s="290" t="s">
        <v>567</v>
      </c>
      <c r="ASB79" s="290" t="s">
        <v>567</v>
      </c>
      <c r="ASC79" s="290" t="s">
        <v>567</v>
      </c>
      <c r="ASD79" s="290" t="s">
        <v>567</v>
      </c>
      <c r="ASE79" s="290" t="s">
        <v>567</v>
      </c>
      <c r="ASF79" s="290" t="s">
        <v>567</v>
      </c>
      <c r="ASG79" s="290" t="s">
        <v>567</v>
      </c>
      <c r="ASH79" s="290" t="s">
        <v>567</v>
      </c>
      <c r="ASI79" s="290" t="s">
        <v>567</v>
      </c>
      <c r="ASJ79" s="290" t="s">
        <v>567</v>
      </c>
      <c r="ASK79" s="290" t="s">
        <v>567</v>
      </c>
      <c r="ASL79" s="290" t="s">
        <v>567</v>
      </c>
      <c r="ASM79" s="290" t="s">
        <v>567</v>
      </c>
      <c r="ASN79" s="290" t="s">
        <v>567</v>
      </c>
      <c r="ASO79" s="290" t="s">
        <v>567</v>
      </c>
      <c r="ASP79" s="290" t="s">
        <v>567</v>
      </c>
      <c r="ASQ79" s="290" t="s">
        <v>567</v>
      </c>
      <c r="ASR79" s="290" t="s">
        <v>567</v>
      </c>
      <c r="ASS79" s="290" t="s">
        <v>567</v>
      </c>
      <c r="AST79" s="290" t="s">
        <v>567</v>
      </c>
      <c r="ASU79" s="290" t="s">
        <v>567</v>
      </c>
      <c r="ASV79" s="290" t="s">
        <v>567</v>
      </c>
      <c r="ASW79" s="290" t="s">
        <v>567</v>
      </c>
      <c r="ASX79" s="290" t="s">
        <v>567</v>
      </c>
      <c r="ASY79" s="290" t="s">
        <v>567</v>
      </c>
      <c r="ASZ79" s="290" t="s">
        <v>567</v>
      </c>
      <c r="ATA79" s="290" t="s">
        <v>567</v>
      </c>
      <c r="ATB79" s="290" t="s">
        <v>567</v>
      </c>
      <c r="ATC79" s="290" t="s">
        <v>567</v>
      </c>
      <c r="ATD79" s="290" t="s">
        <v>567</v>
      </c>
      <c r="ATE79" s="290" t="s">
        <v>567</v>
      </c>
      <c r="ATF79" s="290" t="s">
        <v>567</v>
      </c>
      <c r="ATG79" s="290" t="s">
        <v>567</v>
      </c>
      <c r="ATH79" s="290" t="s">
        <v>567</v>
      </c>
      <c r="ATI79" s="290" t="s">
        <v>567</v>
      </c>
      <c r="ATJ79" s="290" t="s">
        <v>567</v>
      </c>
      <c r="ATK79" s="290" t="s">
        <v>567</v>
      </c>
      <c r="ATL79" s="290" t="s">
        <v>567</v>
      </c>
      <c r="ATM79" s="290" t="s">
        <v>567</v>
      </c>
      <c r="ATN79" s="290" t="s">
        <v>567</v>
      </c>
      <c r="ATO79" s="290" t="s">
        <v>567</v>
      </c>
      <c r="ATP79" s="290" t="s">
        <v>567</v>
      </c>
      <c r="ATQ79" s="290" t="s">
        <v>567</v>
      </c>
      <c r="ATR79" s="290" t="s">
        <v>567</v>
      </c>
      <c r="ATS79" s="290" t="s">
        <v>567</v>
      </c>
      <c r="ATT79" s="290" t="s">
        <v>567</v>
      </c>
      <c r="ATU79" s="290" t="s">
        <v>567</v>
      </c>
      <c r="ATV79" s="290" t="s">
        <v>567</v>
      </c>
      <c r="ATW79" s="290" t="s">
        <v>567</v>
      </c>
      <c r="ATX79" s="290" t="s">
        <v>567</v>
      </c>
      <c r="ATY79" s="290" t="s">
        <v>567</v>
      </c>
      <c r="ATZ79" s="290" t="s">
        <v>567</v>
      </c>
      <c r="AUA79" s="290" t="s">
        <v>567</v>
      </c>
      <c r="AUB79" s="290" t="s">
        <v>567</v>
      </c>
      <c r="AUC79" s="290" t="s">
        <v>567</v>
      </c>
      <c r="AUD79" s="290" t="s">
        <v>567</v>
      </c>
      <c r="AUE79" s="290" t="s">
        <v>567</v>
      </c>
      <c r="AUF79" s="290" t="s">
        <v>567</v>
      </c>
      <c r="AUG79" s="290" t="s">
        <v>567</v>
      </c>
      <c r="AUH79" s="290" t="s">
        <v>567</v>
      </c>
      <c r="AUI79" s="290" t="s">
        <v>567</v>
      </c>
      <c r="AUJ79" s="290" t="s">
        <v>567</v>
      </c>
      <c r="AUK79" s="290" t="s">
        <v>567</v>
      </c>
      <c r="AUL79" s="290" t="s">
        <v>567</v>
      </c>
      <c r="AUM79" s="290" t="s">
        <v>567</v>
      </c>
      <c r="AUN79" s="290" t="s">
        <v>567</v>
      </c>
      <c r="AUO79" s="290" t="s">
        <v>567</v>
      </c>
      <c r="AUP79" s="290" t="s">
        <v>567</v>
      </c>
      <c r="AUQ79" s="290" t="s">
        <v>567</v>
      </c>
      <c r="AUR79" s="290" t="s">
        <v>567</v>
      </c>
      <c r="AUS79" s="290" t="s">
        <v>567</v>
      </c>
      <c r="AUT79" s="290" t="s">
        <v>567</v>
      </c>
      <c r="AUU79" s="290" t="s">
        <v>567</v>
      </c>
      <c r="AUV79" s="290" t="s">
        <v>567</v>
      </c>
      <c r="AUW79" s="290" t="s">
        <v>567</v>
      </c>
      <c r="AUX79" s="290" t="s">
        <v>567</v>
      </c>
      <c r="AUY79" s="290" t="s">
        <v>567</v>
      </c>
      <c r="AUZ79" s="290" t="s">
        <v>567</v>
      </c>
      <c r="AVA79" s="290" t="s">
        <v>567</v>
      </c>
      <c r="AVB79" s="290" t="s">
        <v>567</v>
      </c>
      <c r="AVC79" s="290" t="s">
        <v>567</v>
      </c>
      <c r="AVD79" s="290" t="s">
        <v>567</v>
      </c>
      <c r="AVE79" s="290" t="s">
        <v>567</v>
      </c>
      <c r="AVF79" s="290" t="s">
        <v>567</v>
      </c>
      <c r="AVG79" s="290" t="s">
        <v>567</v>
      </c>
      <c r="AVH79" s="290" t="s">
        <v>567</v>
      </c>
      <c r="AVI79" s="290" t="s">
        <v>567</v>
      </c>
      <c r="AVJ79" s="290" t="s">
        <v>567</v>
      </c>
      <c r="AVK79" s="290" t="s">
        <v>567</v>
      </c>
      <c r="AVL79" s="290" t="s">
        <v>567</v>
      </c>
      <c r="AVM79" s="290" t="s">
        <v>567</v>
      </c>
      <c r="AVN79" s="290" t="s">
        <v>567</v>
      </c>
      <c r="AVO79" s="290" t="s">
        <v>567</v>
      </c>
      <c r="AVP79" s="290" t="s">
        <v>567</v>
      </c>
      <c r="AVQ79" s="290" t="s">
        <v>567</v>
      </c>
      <c r="AVR79" s="290" t="s">
        <v>567</v>
      </c>
      <c r="AVS79" s="290" t="s">
        <v>567</v>
      </c>
      <c r="AVT79" s="290" t="s">
        <v>567</v>
      </c>
      <c r="AVU79" s="290" t="s">
        <v>567</v>
      </c>
      <c r="AVV79" s="290" t="s">
        <v>567</v>
      </c>
      <c r="AVW79" s="290" t="s">
        <v>567</v>
      </c>
      <c r="AVX79" s="290" t="s">
        <v>567</v>
      </c>
      <c r="AVY79" s="290" t="s">
        <v>567</v>
      </c>
      <c r="AVZ79" s="290" t="s">
        <v>567</v>
      </c>
      <c r="AWA79" s="290" t="s">
        <v>567</v>
      </c>
      <c r="AWB79" s="290" t="s">
        <v>567</v>
      </c>
      <c r="AWC79" s="290" t="s">
        <v>567</v>
      </c>
      <c r="AWD79" s="290" t="s">
        <v>567</v>
      </c>
      <c r="AWE79" s="290" t="s">
        <v>567</v>
      </c>
      <c r="AWF79" s="290" t="s">
        <v>567</v>
      </c>
      <c r="AWG79" s="290" t="s">
        <v>567</v>
      </c>
      <c r="AWH79" s="290" t="s">
        <v>567</v>
      </c>
      <c r="AWI79" s="290" t="s">
        <v>567</v>
      </c>
      <c r="AWJ79" s="290" t="s">
        <v>567</v>
      </c>
      <c r="AWK79" s="290" t="s">
        <v>567</v>
      </c>
      <c r="AWL79" s="290" t="s">
        <v>567</v>
      </c>
      <c r="AWM79" s="290" t="s">
        <v>567</v>
      </c>
      <c r="AWN79" s="290" t="s">
        <v>567</v>
      </c>
      <c r="AWO79" s="290" t="s">
        <v>567</v>
      </c>
      <c r="AWP79" s="290" t="s">
        <v>567</v>
      </c>
      <c r="AWQ79" s="290" t="s">
        <v>567</v>
      </c>
      <c r="AWR79" s="290" t="s">
        <v>567</v>
      </c>
      <c r="AWS79" s="290" t="s">
        <v>567</v>
      </c>
      <c r="AWT79" s="290" t="s">
        <v>567</v>
      </c>
      <c r="AWU79" s="290" t="s">
        <v>567</v>
      </c>
      <c r="AWV79" s="290" t="s">
        <v>567</v>
      </c>
      <c r="AWW79" s="290" t="s">
        <v>567</v>
      </c>
      <c r="AWX79" s="290" t="s">
        <v>567</v>
      </c>
      <c r="AWY79" s="290" t="s">
        <v>567</v>
      </c>
      <c r="AWZ79" s="290" t="s">
        <v>567</v>
      </c>
      <c r="AXA79" s="290" t="s">
        <v>567</v>
      </c>
      <c r="AXB79" s="290" t="s">
        <v>567</v>
      </c>
      <c r="AXC79" s="290" t="s">
        <v>567</v>
      </c>
      <c r="AXD79" s="290" t="s">
        <v>567</v>
      </c>
      <c r="AXE79" s="290" t="s">
        <v>567</v>
      </c>
      <c r="AXF79" s="290" t="s">
        <v>567</v>
      </c>
      <c r="AXG79" s="290" t="s">
        <v>567</v>
      </c>
      <c r="AXH79" s="290" t="s">
        <v>567</v>
      </c>
      <c r="AXI79" s="290" t="s">
        <v>567</v>
      </c>
      <c r="AXJ79" s="290" t="s">
        <v>567</v>
      </c>
      <c r="AXK79" s="290" t="s">
        <v>567</v>
      </c>
      <c r="AXL79" s="290" t="s">
        <v>567</v>
      </c>
      <c r="AXM79" s="290" t="s">
        <v>567</v>
      </c>
      <c r="AXN79" s="290" t="s">
        <v>567</v>
      </c>
      <c r="AXO79" s="290" t="s">
        <v>567</v>
      </c>
      <c r="AXP79" s="290" t="s">
        <v>567</v>
      </c>
      <c r="AXQ79" s="290" t="s">
        <v>567</v>
      </c>
      <c r="AXR79" s="290" t="s">
        <v>567</v>
      </c>
      <c r="AXS79" s="290" t="s">
        <v>567</v>
      </c>
      <c r="AXT79" s="290" t="s">
        <v>567</v>
      </c>
      <c r="AXU79" s="290" t="s">
        <v>567</v>
      </c>
      <c r="AXV79" s="290" t="s">
        <v>567</v>
      </c>
      <c r="AXW79" s="290" t="s">
        <v>567</v>
      </c>
      <c r="AXX79" s="290" t="s">
        <v>567</v>
      </c>
      <c r="AXY79" s="290" t="s">
        <v>567</v>
      </c>
      <c r="AXZ79" s="290" t="s">
        <v>567</v>
      </c>
      <c r="AYA79" s="290" t="s">
        <v>567</v>
      </c>
      <c r="AYB79" s="290" t="s">
        <v>567</v>
      </c>
      <c r="AYC79" s="290" t="s">
        <v>567</v>
      </c>
      <c r="AYD79" s="290" t="s">
        <v>567</v>
      </c>
      <c r="AYE79" s="290" t="s">
        <v>567</v>
      </c>
      <c r="AYF79" s="290" t="s">
        <v>567</v>
      </c>
      <c r="AYG79" s="290" t="s">
        <v>567</v>
      </c>
      <c r="AYH79" s="290" t="s">
        <v>567</v>
      </c>
      <c r="AYI79" s="290" t="s">
        <v>567</v>
      </c>
      <c r="AYJ79" s="290" t="s">
        <v>567</v>
      </c>
      <c r="AYK79" s="290" t="s">
        <v>567</v>
      </c>
      <c r="AYL79" s="290" t="s">
        <v>567</v>
      </c>
      <c r="AYM79" s="290" t="s">
        <v>567</v>
      </c>
      <c r="AYN79" s="290" t="s">
        <v>567</v>
      </c>
      <c r="AYO79" s="290" t="s">
        <v>567</v>
      </c>
      <c r="AYP79" s="290" t="s">
        <v>567</v>
      </c>
      <c r="AYQ79" s="290" t="s">
        <v>567</v>
      </c>
      <c r="AYR79" s="290" t="s">
        <v>567</v>
      </c>
      <c r="AYS79" s="290" t="s">
        <v>567</v>
      </c>
      <c r="AYT79" s="290" t="s">
        <v>567</v>
      </c>
      <c r="AYU79" s="290" t="s">
        <v>567</v>
      </c>
      <c r="AYV79" s="290" t="s">
        <v>567</v>
      </c>
      <c r="AYW79" s="290" t="s">
        <v>567</v>
      </c>
      <c r="AYX79" s="290" t="s">
        <v>567</v>
      </c>
      <c r="AYY79" s="290" t="s">
        <v>567</v>
      </c>
      <c r="AYZ79" s="290" t="s">
        <v>567</v>
      </c>
      <c r="AZA79" s="290" t="s">
        <v>567</v>
      </c>
      <c r="AZB79" s="290" t="s">
        <v>567</v>
      </c>
      <c r="AZC79" s="290" t="s">
        <v>567</v>
      </c>
      <c r="AZD79" s="290" t="s">
        <v>567</v>
      </c>
      <c r="AZE79" s="290" t="s">
        <v>567</v>
      </c>
      <c r="AZF79" s="290" t="s">
        <v>567</v>
      </c>
      <c r="AZG79" s="290" t="s">
        <v>567</v>
      </c>
      <c r="AZH79" s="290" t="s">
        <v>567</v>
      </c>
      <c r="AZI79" s="290" t="s">
        <v>567</v>
      </c>
      <c r="AZJ79" s="290" t="s">
        <v>567</v>
      </c>
      <c r="AZK79" s="290" t="s">
        <v>567</v>
      </c>
      <c r="AZL79" s="290" t="s">
        <v>567</v>
      </c>
      <c r="AZM79" s="290" t="s">
        <v>567</v>
      </c>
      <c r="AZN79" s="290" t="s">
        <v>567</v>
      </c>
      <c r="AZO79" s="290" t="s">
        <v>567</v>
      </c>
      <c r="AZP79" s="290" t="s">
        <v>567</v>
      </c>
      <c r="AZQ79" s="290" t="s">
        <v>567</v>
      </c>
      <c r="AZR79" s="290" t="s">
        <v>567</v>
      </c>
      <c r="AZS79" s="290" t="s">
        <v>567</v>
      </c>
      <c r="AZT79" s="290" t="s">
        <v>567</v>
      </c>
      <c r="AZU79" s="290" t="s">
        <v>567</v>
      </c>
      <c r="AZV79" s="290" t="s">
        <v>567</v>
      </c>
      <c r="AZW79" s="290" t="s">
        <v>567</v>
      </c>
      <c r="AZX79" s="290" t="s">
        <v>567</v>
      </c>
      <c r="AZY79" s="290" t="s">
        <v>567</v>
      </c>
      <c r="AZZ79" s="290" t="s">
        <v>567</v>
      </c>
      <c r="BAA79" s="290" t="s">
        <v>567</v>
      </c>
      <c r="BAB79" s="290" t="s">
        <v>567</v>
      </c>
      <c r="BAC79" s="290" t="s">
        <v>567</v>
      </c>
      <c r="BAD79" s="290" t="s">
        <v>567</v>
      </c>
      <c r="BAE79" s="290" t="s">
        <v>567</v>
      </c>
      <c r="BAF79" s="290" t="s">
        <v>567</v>
      </c>
      <c r="BAG79" s="290" t="s">
        <v>567</v>
      </c>
      <c r="BAH79" s="290" t="s">
        <v>567</v>
      </c>
      <c r="BAI79" s="290" t="s">
        <v>567</v>
      </c>
      <c r="BAJ79" s="290" t="s">
        <v>567</v>
      </c>
      <c r="BAK79" s="290" t="s">
        <v>567</v>
      </c>
      <c r="BAL79" s="290" t="s">
        <v>567</v>
      </c>
      <c r="BAM79" s="290" t="s">
        <v>567</v>
      </c>
      <c r="BAN79" s="290" t="s">
        <v>567</v>
      </c>
      <c r="BAO79" s="290" t="s">
        <v>567</v>
      </c>
      <c r="BAP79" s="290" t="s">
        <v>567</v>
      </c>
      <c r="BAQ79" s="290" t="s">
        <v>567</v>
      </c>
      <c r="BAR79" s="290" t="s">
        <v>567</v>
      </c>
      <c r="BAS79" s="290" t="s">
        <v>567</v>
      </c>
      <c r="BAT79" s="290" t="s">
        <v>567</v>
      </c>
      <c r="BAU79" s="290" t="s">
        <v>567</v>
      </c>
      <c r="BAV79" s="290" t="s">
        <v>567</v>
      </c>
      <c r="BAW79" s="290" t="s">
        <v>567</v>
      </c>
      <c r="BAX79" s="290" t="s">
        <v>567</v>
      </c>
      <c r="BAY79" s="290" t="s">
        <v>567</v>
      </c>
      <c r="BAZ79" s="290" t="s">
        <v>567</v>
      </c>
      <c r="BBA79" s="290" t="s">
        <v>567</v>
      </c>
      <c r="BBB79" s="290" t="s">
        <v>567</v>
      </c>
      <c r="BBC79" s="290" t="s">
        <v>567</v>
      </c>
      <c r="BBD79" s="290" t="s">
        <v>567</v>
      </c>
      <c r="BBE79" s="290" t="s">
        <v>567</v>
      </c>
      <c r="BBF79" s="290" t="s">
        <v>567</v>
      </c>
      <c r="BBG79" s="290" t="s">
        <v>567</v>
      </c>
      <c r="BBH79" s="290" t="s">
        <v>567</v>
      </c>
      <c r="BBI79" s="290" t="s">
        <v>567</v>
      </c>
      <c r="BBJ79" s="290" t="s">
        <v>567</v>
      </c>
      <c r="BBK79" s="290" t="s">
        <v>567</v>
      </c>
      <c r="BBL79" s="290" t="s">
        <v>567</v>
      </c>
      <c r="BBM79" s="290" t="s">
        <v>567</v>
      </c>
      <c r="BBN79" s="290" t="s">
        <v>567</v>
      </c>
      <c r="BBO79" s="290" t="s">
        <v>567</v>
      </c>
      <c r="BBP79" s="290" t="s">
        <v>567</v>
      </c>
      <c r="BBQ79" s="290" t="s">
        <v>567</v>
      </c>
      <c r="BBR79" s="290" t="s">
        <v>567</v>
      </c>
      <c r="BBS79" s="290" t="s">
        <v>567</v>
      </c>
      <c r="BBT79" s="290" t="s">
        <v>567</v>
      </c>
      <c r="BBU79" s="290" t="s">
        <v>567</v>
      </c>
      <c r="BBV79" s="290" t="s">
        <v>567</v>
      </c>
      <c r="BBW79" s="290" t="s">
        <v>567</v>
      </c>
      <c r="BBX79" s="290" t="s">
        <v>567</v>
      </c>
      <c r="BBY79" s="290" t="s">
        <v>567</v>
      </c>
      <c r="BBZ79" s="290" t="s">
        <v>567</v>
      </c>
      <c r="BCA79" s="290" t="s">
        <v>567</v>
      </c>
      <c r="BCB79" s="290" t="s">
        <v>567</v>
      </c>
      <c r="BCC79" s="290" t="s">
        <v>567</v>
      </c>
      <c r="BCD79" s="290" t="s">
        <v>567</v>
      </c>
      <c r="BCE79" s="290" t="s">
        <v>567</v>
      </c>
      <c r="BCF79" s="290" t="s">
        <v>567</v>
      </c>
      <c r="BCG79" s="290" t="s">
        <v>567</v>
      </c>
      <c r="BCH79" s="290" t="s">
        <v>567</v>
      </c>
      <c r="BCI79" s="290" t="s">
        <v>567</v>
      </c>
      <c r="BCJ79" s="290" t="s">
        <v>567</v>
      </c>
      <c r="BCK79" s="290" t="s">
        <v>567</v>
      </c>
      <c r="BCL79" s="290" t="s">
        <v>567</v>
      </c>
      <c r="BCM79" s="290" t="s">
        <v>567</v>
      </c>
      <c r="BCN79" s="290" t="s">
        <v>567</v>
      </c>
      <c r="BCO79" s="290" t="s">
        <v>567</v>
      </c>
      <c r="BCP79" s="290" t="s">
        <v>567</v>
      </c>
      <c r="BCQ79" s="290" t="s">
        <v>567</v>
      </c>
      <c r="BCR79" s="290" t="s">
        <v>567</v>
      </c>
      <c r="BCS79" s="290" t="s">
        <v>567</v>
      </c>
      <c r="BCT79" s="290" t="s">
        <v>567</v>
      </c>
      <c r="BCU79" s="290" t="s">
        <v>567</v>
      </c>
      <c r="BCV79" s="290" t="s">
        <v>567</v>
      </c>
      <c r="BCW79" s="290" t="s">
        <v>567</v>
      </c>
      <c r="BCX79" s="290" t="s">
        <v>567</v>
      </c>
      <c r="BCY79" s="290" t="s">
        <v>567</v>
      </c>
      <c r="BCZ79" s="290" t="s">
        <v>567</v>
      </c>
      <c r="BDA79" s="290" t="s">
        <v>567</v>
      </c>
      <c r="BDB79" s="290" t="s">
        <v>567</v>
      </c>
      <c r="BDC79" s="290" t="s">
        <v>567</v>
      </c>
      <c r="BDD79" s="290" t="s">
        <v>567</v>
      </c>
      <c r="BDE79" s="290" t="s">
        <v>567</v>
      </c>
      <c r="BDF79" s="290" t="s">
        <v>567</v>
      </c>
      <c r="BDG79" s="290" t="s">
        <v>567</v>
      </c>
      <c r="BDH79" s="290" t="s">
        <v>567</v>
      </c>
      <c r="BDI79" s="290" t="s">
        <v>567</v>
      </c>
      <c r="BDJ79" s="290" t="s">
        <v>567</v>
      </c>
      <c r="BDK79" s="290" t="s">
        <v>567</v>
      </c>
      <c r="BDL79" s="290" t="s">
        <v>567</v>
      </c>
      <c r="BDM79" s="290" t="s">
        <v>567</v>
      </c>
      <c r="BDN79" s="290" t="s">
        <v>567</v>
      </c>
      <c r="BDO79" s="290" t="s">
        <v>567</v>
      </c>
      <c r="BDP79" s="290" t="s">
        <v>567</v>
      </c>
      <c r="BDQ79" s="290" t="s">
        <v>567</v>
      </c>
      <c r="BDR79" s="290" t="s">
        <v>567</v>
      </c>
      <c r="BDS79" s="290" t="s">
        <v>567</v>
      </c>
      <c r="BDT79" s="290" t="s">
        <v>567</v>
      </c>
      <c r="BDU79" s="290" t="s">
        <v>567</v>
      </c>
      <c r="BDV79" s="290" t="s">
        <v>567</v>
      </c>
      <c r="BDW79" s="290" t="s">
        <v>567</v>
      </c>
      <c r="BDX79" s="290" t="s">
        <v>567</v>
      </c>
      <c r="BDY79" s="290" t="s">
        <v>567</v>
      </c>
      <c r="BDZ79" s="290" t="s">
        <v>567</v>
      </c>
      <c r="BEA79" s="290" t="s">
        <v>567</v>
      </c>
      <c r="BEB79" s="290" t="s">
        <v>567</v>
      </c>
      <c r="BEC79" s="290" t="s">
        <v>567</v>
      </c>
      <c r="BED79" s="290" t="s">
        <v>567</v>
      </c>
      <c r="BEE79" s="290" t="s">
        <v>567</v>
      </c>
      <c r="BEF79" s="290" t="s">
        <v>567</v>
      </c>
      <c r="BEG79" s="290" t="s">
        <v>567</v>
      </c>
      <c r="BEH79" s="290" t="s">
        <v>567</v>
      </c>
      <c r="BEI79" s="290" t="s">
        <v>567</v>
      </c>
      <c r="BEJ79" s="290" t="s">
        <v>567</v>
      </c>
      <c r="BEK79" s="290" t="s">
        <v>567</v>
      </c>
      <c r="BEL79" s="290" t="s">
        <v>567</v>
      </c>
      <c r="BEM79" s="290" t="s">
        <v>567</v>
      </c>
      <c r="BEN79" s="290" t="s">
        <v>567</v>
      </c>
      <c r="BEO79" s="290" t="s">
        <v>567</v>
      </c>
      <c r="BEP79" s="290" t="s">
        <v>567</v>
      </c>
      <c r="BEQ79" s="290" t="s">
        <v>567</v>
      </c>
      <c r="BER79" s="290" t="s">
        <v>567</v>
      </c>
      <c r="BES79" s="290" t="s">
        <v>567</v>
      </c>
      <c r="BET79" s="290" t="s">
        <v>567</v>
      </c>
      <c r="BEU79" s="290" t="s">
        <v>567</v>
      </c>
      <c r="BEV79" s="290" t="s">
        <v>567</v>
      </c>
      <c r="BEW79" s="290" t="s">
        <v>567</v>
      </c>
      <c r="BEX79" s="290" t="s">
        <v>567</v>
      </c>
      <c r="BEY79" s="290" t="s">
        <v>567</v>
      </c>
      <c r="BEZ79" s="290" t="s">
        <v>567</v>
      </c>
      <c r="BFA79" s="290" t="s">
        <v>567</v>
      </c>
      <c r="BFB79" s="290" t="s">
        <v>567</v>
      </c>
      <c r="BFC79" s="290" t="s">
        <v>567</v>
      </c>
      <c r="BFD79" s="290" t="s">
        <v>567</v>
      </c>
      <c r="BFE79" s="290" t="s">
        <v>567</v>
      </c>
      <c r="BFF79" s="290" t="s">
        <v>567</v>
      </c>
      <c r="BFG79" s="290" t="s">
        <v>567</v>
      </c>
      <c r="BFH79" s="290" t="s">
        <v>567</v>
      </c>
      <c r="BFI79" s="290" t="s">
        <v>567</v>
      </c>
      <c r="BFJ79" s="290" t="s">
        <v>567</v>
      </c>
      <c r="BFK79" s="290" t="s">
        <v>567</v>
      </c>
      <c r="BFL79" s="290" t="s">
        <v>567</v>
      </c>
      <c r="BFM79" s="290" t="s">
        <v>567</v>
      </c>
      <c r="BFN79" s="290" t="s">
        <v>567</v>
      </c>
      <c r="BFO79" s="290" t="s">
        <v>567</v>
      </c>
      <c r="BFP79" s="290" t="s">
        <v>567</v>
      </c>
      <c r="BFQ79" s="290" t="s">
        <v>567</v>
      </c>
      <c r="BFR79" s="290" t="s">
        <v>567</v>
      </c>
      <c r="BFS79" s="290" t="s">
        <v>567</v>
      </c>
      <c r="BFT79" s="290" t="s">
        <v>567</v>
      </c>
      <c r="BFU79" s="290" t="s">
        <v>567</v>
      </c>
      <c r="BFV79" s="290" t="s">
        <v>567</v>
      </c>
      <c r="BFW79" s="290" t="s">
        <v>567</v>
      </c>
      <c r="BFX79" s="290" t="s">
        <v>567</v>
      </c>
      <c r="BFY79" s="290" t="s">
        <v>567</v>
      </c>
      <c r="BFZ79" s="290" t="s">
        <v>567</v>
      </c>
      <c r="BGA79" s="290" t="s">
        <v>567</v>
      </c>
      <c r="BGB79" s="290" t="s">
        <v>567</v>
      </c>
      <c r="BGC79" s="290" t="s">
        <v>567</v>
      </c>
      <c r="BGD79" s="290" t="s">
        <v>567</v>
      </c>
      <c r="BGE79" s="290" t="s">
        <v>567</v>
      </c>
      <c r="BGF79" s="290" t="s">
        <v>567</v>
      </c>
      <c r="BGG79" s="290" t="s">
        <v>567</v>
      </c>
      <c r="BGH79" s="290" t="s">
        <v>567</v>
      </c>
      <c r="BGI79" s="290" t="s">
        <v>567</v>
      </c>
      <c r="BGJ79" s="290" t="s">
        <v>567</v>
      </c>
      <c r="BGK79" s="290" t="s">
        <v>567</v>
      </c>
      <c r="BGL79" s="290" t="s">
        <v>567</v>
      </c>
      <c r="BGM79" s="290" t="s">
        <v>567</v>
      </c>
      <c r="BGN79" s="290" t="s">
        <v>567</v>
      </c>
      <c r="BGO79" s="290" t="s">
        <v>567</v>
      </c>
      <c r="BGP79" s="290" t="s">
        <v>567</v>
      </c>
      <c r="BGQ79" s="290" t="s">
        <v>567</v>
      </c>
      <c r="BGR79" s="290" t="s">
        <v>567</v>
      </c>
      <c r="BGS79" s="290" t="s">
        <v>567</v>
      </c>
      <c r="BGT79" s="290" t="s">
        <v>567</v>
      </c>
      <c r="BGU79" s="290" t="s">
        <v>567</v>
      </c>
      <c r="BGV79" s="290" t="s">
        <v>567</v>
      </c>
      <c r="BGW79" s="290" t="s">
        <v>567</v>
      </c>
      <c r="BGX79" s="290" t="s">
        <v>567</v>
      </c>
      <c r="BGY79" s="290" t="s">
        <v>567</v>
      </c>
      <c r="BGZ79" s="290" t="s">
        <v>567</v>
      </c>
      <c r="BHA79" s="290" t="s">
        <v>567</v>
      </c>
      <c r="BHB79" s="290" t="s">
        <v>567</v>
      </c>
      <c r="BHC79" s="290" t="s">
        <v>567</v>
      </c>
      <c r="BHD79" s="290" t="s">
        <v>567</v>
      </c>
      <c r="BHE79" s="290" t="s">
        <v>567</v>
      </c>
      <c r="BHF79" s="290" t="s">
        <v>567</v>
      </c>
      <c r="BHG79" s="290" t="s">
        <v>567</v>
      </c>
      <c r="BHH79" s="290" t="s">
        <v>567</v>
      </c>
      <c r="BHI79" s="290" t="s">
        <v>567</v>
      </c>
      <c r="BHJ79" s="290" t="s">
        <v>567</v>
      </c>
      <c r="BHK79" s="290" t="s">
        <v>567</v>
      </c>
      <c r="BHL79" s="290" t="s">
        <v>567</v>
      </c>
      <c r="BHM79" s="290" t="s">
        <v>567</v>
      </c>
      <c r="BHN79" s="290" t="s">
        <v>567</v>
      </c>
      <c r="BHO79" s="290" t="s">
        <v>567</v>
      </c>
      <c r="BHP79" s="290" t="s">
        <v>567</v>
      </c>
      <c r="BHQ79" s="290" t="s">
        <v>567</v>
      </c>
      <c r="BHR79" s="290" t="s">
        <v>567</v>
      </c>
      <c r="BHS79" s="290" t="s">
        <v>567</v>
      </c>
      <c r="BHT79" s="290" t="s">
        <v>567</v>
      </c>
      <c r="BHU79" s="290" t="s">
        <v>567</v>
      </c>
      <c r="BHV79" s="290" t="s">
        <v>567</v>
      </c>
      <c r="BHW79" s="290" t="s">
        <v>567</v>
      </c>
      <c r="BHX79" s="290" t="s">
        <v>567</v>
      </c>
      <c r="BHY79" s="290" t="s">
        <v>567</v>
      </c>
      <c r="BHZ79" s="290" t="s">
        <v>567</v>
      </c>
      <c r="BIA79" s="290" t="s">
        <v>567</v>
      </c>
      <c r="BIB79" s="290" t="s">
        <v>567</v>
      </c>
      <c r="BIC79" s="290" t="s">
        <v>567</v>
      </c>
      <c r="BID79" s="290" t="s">
        <v>567</v>
      </c>
      <c r="BIE79" s="290" t="s">
        <v>567</v>
      </c>
      <c r="BIF79" s="290" t="s">
        <v>567</v>
      </c>
      <c r="BIG79" s="290" t="s">
        <v>567</v>
      </c>
      <c r="BIH79" s="290" t="s">
        <v>567</v>
      </c>
      <c r="BII79" s="290" t="s">
        <v>567</v>
      </c>
      <c r="BIJ79" s="290" t="s">
        <v>567</v>
      </c>
      <c r="BIK79" s="290" t="s">
        <v>567</v>
      </c>
      <c r="BIL79" s="290" t="s">
        <v>567</v>
      </c>
      <c r="BIM79" s="290" t="s">
        <v>567</v>
      </c>
      <c r="BIN79" s="290" t="s">
        <v>567</v>
      </c>
      <c r="BIO79" s="290" t="s">
        <v>567</v>
      </c>
      <c r="BIP79" s="290" t="s">
        <v>567</v>
      </c>
      <c r="BIQ79" s="290" t="s">
        <v>567</v>
      </c>
      <c r="BIR79" s="290" t="s">
        <v>567</v>
      </c>
      <c r="BIS79" s="290" t="s">
        <v>567</v>
      </c>
      <c r="BIT79" s="290" t="s">
        <v>567</v>
      </c>
      <c r="BIU79" s="290" t="s">
        <v>567</v>
      </c>
      <c r="BIV79" s="290" t="s">
        <v>567</v>
      </c>
      <c r="BIW79" s="290" t="s">
        <v>567</v>
      </c>
      <c r="BIX79" s="290" t="s">
        <v>567</v>
      </c>
      <c r="BIY79" s="290" t="s">
        <v>567</v>
      </c>
      <c r="BIZ79" s="290" t="s">
        <v>567</v>
      </c>
      <c r="BJA79" s="290" t="s">
        <v>567</v>
      </c>
      <c r="BJB79" s="290" t="s">
        <v>567</v>
      </c>
      <c r="BJC79" s="290" t="s">
        <v>567</v>
      </c>
      <c r="BJD79" s="290" t="s">
        <v>567</v>
      </c>
      <c r="BJE79" s="290" t="s">
        <v>567</v>
      </c>
      <c r="BJF79" s="290" t="s">
        <v>567</v>
      </c>
      <c r="BJG79" s="290" t="s">
        <v>567</v>
      </c>
      <c r="BJH79" s="290" t="s">
        <v>567</v>
      </c>
      <c r="BJI79" s="290" t="s">
        <v>567</v>
      </c>
      <c r="BJJ79" s="290" t="s">
        <v>567</v>
      </c>
      <c r="BJK79" s="290" t="s">
        <v>567</v>
      </c>
      <c r="BJL79" s="290" t="s">
        <v>567</v>
      </c>
      <c r="BJM79" s="290" t="s">
        <v>567</v>
      </c>
      <c r="BJN79" s="290" t="s">
        <v>567</v>
      </c>
      <c r="BJO79" s="290" t="s">
        <v>567</v>
      </c>
      <c r="BJP79" s="290" t="s">
        <v>567</v>
      </c>
      <c r="BJQ79" s="290" t="s">
        <v>567</v>
      </c>
      <c r="BJR79" s="290" t="s">
        <v>567</v>
      </c>
      <c r="BJS79" s="290" t="s">
        <v>567</v>
      </c>
      <c r="BJT79" s="290" t="s">
        <v>567</v>
      </c>
      <c r="BJU79" s="290" t="s">
        <v>567</v>
      </c>
      <c r="BJV79" s="290" t="s">
        <v>567</v>
      </c>
      <c r="BJW79" s="290" t="s">
        <v>567</v>
      </c>
      <c r="BJX79" s="290" t="s">
        <v>567</v>
      </c>
      <c r="BJY79" s="290" t="s">
        <v>567</v>
      </c>
      <c r="BJZ79" s="290" t="s">
        <v>567</v>
      </c>
      <c r="BKA79" s="290" t="s">
        <v>567</v>
      </c>
      <c r="BKB79" s="290" t="s">
        <v>567</v>
      </c>
      <c r="BKC79" s="290" t="s">
        <v>567</v>
      </c>
      <c r="BKD79" s="290" t="s">
        <v>567</v>
      </c>
      <c r="BKE79" s="290" t="s">
        <v>567</v>
      </c>
      <c r="BKF79" s="290" t="s">
        <v>567</v>
      </c>
      <c r="BKG79" s="290" t="s">
        <v>567</v>
      </c>
      <c r="BKH79" s="290" t="s">
        <v>567</v>
      </c>
      <c r="BKI79" s="290" t="s">
        <v>567</v>
      </c>
      <c r="BKJ79" s="290" t="s">
        <v>567</v>
      </c>
      <c r="BKK79" s="290" t="s">
        <v>567</v>
      </c>
      <c r="BKL79" s="290" t="s">
        <v>567</v>
      </c>
      <c r="BKM79" s="290" t="s">
        <v>567</v>
      </c>
      <c r="BKN79" s="290" t="s">
        <v>567</v>
      </c>
      <c r="BKO79" s="290" t="s">
        <v>567</v>
      </c>
      <c r="BKP79" s="290" t="s">
        <v>567</v>
      </c>
      <c r="BKQ79" s="290" t="s">
        <v>567</v>
      </c>
      <c r="BKR79" s="290" t="s">
        <v>567</v>
      </c>
      <c r="BKS79" s="290" t="s">
        <v>567</v>
      </c>
      <c r="BKT79" s="290" t="s">
        <v>567</v>
      </c>
      <c r="BKU79" s="290" t="s">
        <v>567</v>
      </c>
      <c r="BKV79" s="290" t="s">
        <v>567</v>
      </c>
      <c r="BKW79" s="290" t="s">
        <v>567</v>
      </c>
      <c r="BKX79" s="290" t="s">
        <v>567</v>
      </c>
      <c r="BKY79" s="290" t="s">
        <v>567</v>
      </c>
      <c r="BKZ79" s="290" t="s">
        <v>567</v>
      </c>
      <c r="BLA79" s="290" t="s">
        <v>567</v>
      </c>
      <c r="BLB79" s="290" t="s">
        <v>567</v>
      </c>
      <c r="BLC79" s="290" t="s">
        <v>567</v>
      </c>
      <c r="BLD79" s="290" t="s">
        <v>567</v>
      </c>
      <c r="BLE79" s="290" t="s">
        <v>567</v>
      </c>
      <c r="BLF79" s="290" t="s">
        <v>567</v>
      </c>
      <c r="BLG79" s="290" t="s">
        <v>567</v>
      </c>
      <c r="BLH79" s="290" t="s">
        <v>567</v>
      </c>
      <c r="BLI79" s="290" t="s">
        <v>567</v>
      </c>
      <c r="BLJ79" s="290" t="s">
        <v>567</v>
      </c>
      <c r="BLK79" s="290" t="s">
        <v>567</v>
      </c>
      <c r="BLL79" s="290" t="s">
        <v>567</v>
      </c>
      <c r="BLM79" s="290" t="s">
        <v>567</v>
      </c>
      <c r="BLN79" s="290" t="s">
        <v>567</v>
      </c>
      <c r="BLO79" s="290" t="s">
        <v>567</v>
      </c>
      <c r="BLP79" s="290" t="s">
        <v>567</v>
      </c>
      <c r="BLQ79" s="290" t="s">
        <v>567</v>
      </c>
      <c r="BLR79" s="290" t="s">
        <v>567</v>
      </c>
      <c r="BLS79" s="290" t="s">
        <v>567</v>
      </c>
      <c r="BLT79" s="290" t="s">
        <v>567</v>
      </c>
      <c r="BLU79" s="290" t="s">
        <v>567</v>
      </c>
      <c r="BLV79" s="290" t="s">
        <v>567</v>
      </c>
      <c r="BLW79" s="290" t="s">
        <v>567</v>
      </c>
      <c r="BLX79" s="290" t="s">
        <v>567</v>
      </c>
      <c r="BLY79" s="290" t="s">
        <v>567</v>
      </c>
      <c r="BLZ79" s="290" t="s">
        <v>567</v>
      </c>
      <c r="BMA79" s="290" t="s">
        <v>567</v>
      </c>
      <c r="BMB79" s="290" t="s">
        <v>567</v>
      </c>
      <c r="BMC79" s="290" t="s">
        <v>567</v>
      </c>
      <c r="BMD79" s="290" t="s">
        <v>567</v>
      </c>
      <c r="BME79" s="290" t="s">
        <v>567</v>
      </c>
      <c r="BMF79" s="290" t="s">
        <v>567</v>
      </c>
      <c r="BMG79" s="290" t="s">
        <v>567</v>
      </c>
      <c r="BMH79" s="290" t="s">
        <v>567</v>
      </c>
      <c r="BMI79" s="290" t="s">
        <v>567</v>
      </c>
      <c r="BMJ79" s="290" t="s">
        <v>567</v>
      </c>
      <c r="BMK79" s="290" t="s">
        <v>567</v>
      </c>
      <c r="BML79" s="290" t="s">
        <v>567</v>
      </c>
      <c r="BMM79" s="290" t="s">
        <v>567</v>
      </c>
      <c r="BMN79" s="290" t="s">
        <v>567</v>
      </c>
      <c r="BMO79" s="290" t="s">
        <v>567</v>
      </c>
      <c r="BMP79" s="290" t="s">
        <v>567</v>
      </c>
      <c r="BMQ79" s="290" t="s">
        <v>567</v>
      </c>
      <c r="BMR79" s="290" t="s">
        <v>567</v>
      </c>
      <c r="BMS79" s="290" t="s">
        <v>567</v>
      </c>
      <c r="BMT79" s="290" t="s">
        <v>567</v>
      </c>
      <c r="BMU79" s="290" t="s">
        <v>567</v>
      </c>
      <c r="BMV79" s="290" t="s">
        <v>567</v>
      </c>
      <c r="BMW79" s="290" t="s">
        <v>567</v>
      </c>
      <c r="BMX79" s="290" t="s">
        <v>567</v>
      </c>
      <c r="BMY79" s="290" t="s">
        <v>567</v>
      </c>
      <c r="BMZ79" s="290" t="s">
        <v>567</v>
      </c>
      <c r="BNA79" s="290" t="s">
        <v>567</v>
      </c>
      <c r="BNB79" s="290" t="s">
        <v>567</v>
      </c>
      <c r="BNC79" s="290" t="s">
        <v>567</v>
      </c>
      <c r="BND79" s="290" t="s">
        <v>567</v>
      </c>
      <c r="BNE79" s="290" t="s">
        <v>567</v>
      </c>
      <c r="BNF79" s="290" t="s">
        <v>567</v>
      </c>
      <c r="BNG79" s="290" t="s">
        <v>567</v>
      </c>
      <c r="BNH79" s="290" t="s">
        <v>567</v>
      </c>
      <c r="BNI79" s="290" t="s">
        <v>567</v>
      </c>
      <c r="BNJ79" s="290" t="s">
        <v>567</v>
      </c>
      <c r="BNK79" s="290" t="s">
        <v>567</v>
      </c>
      <c r="BNL79" s="290" t="s">
        <v>567</v>
      </c>
      <c r="BNM79" s="290" t="s">
        <v>567</v>
      </c>
      <c r="BNN79" s="290" t="s">
        <v>567</v>
      </c>
      <c r="BNO79" s="290" t="s">
        <v>567</v>
      </c>
      <c r="BNP79" s="290" t="s">
        <v>567</v>
      </c>
      <c r="BNQ79" s="290" t="s">
        <v>567</v>
      </c>
      <c r="BNR79" s="290" t="s">
        <v>567</v>
      </c>
      <c r="BNS79" s="290" t="s">
        <v>567</v>
      </c>
      <c r="BNT79" s="290" t="s">
        <v>567</v>
      </c>
      <c r="BNU79" s="290" t="s">
        <v>567</v>
      </c>
      <c r="BNV79" s="290" t="s">
        <v>567</v>
      </c>
      <c r="BNW79" s="290" t="s">
        <v>567</v>
      </c>
      <c r="BNX79" s="290" t="s">
        <v>567</v>
      </c>
      <c r="BNY79" s="290" t="s">
        <v>567</v>
      </c>
      <c r="BNZ79" s="290" t="s">
        <v>567</v>
      </c>
      <c r="BOA79" s="290" t="s">
        <v>567</v>
      </c>
      <c r="BOB79" s="290" t="s">
        <v>567</v>
      </c>
      <c r="BOC79" s="290" t="s">
        <v>567</v>
      </c>
      <c r="BOD79" s="290" t="s">
        <v>567</v>
      </c>
      <c r="BOE79" s="290" t="s">
        <v>567</v>
      </c>
      <c r="BOF79" s="290" t="s">
        <v>567</v>
      </c>
      <c r="BOG79" s="290" t="s">
        <v>567</v>
      </c>
      <c r="BOH79" s="290" t="s">
        <v>567</v>
      </c>
      <c r="BOI79" s="290" t="s">
        <v>567</v>
      </c>
      <c r="BOJ79" s="290" t="s">
        <v>567</v>
      </c>
      <c r="BOK79" s="290" t="s">
        <v>567</v>
      </c>
      <c r="BOL79" s="290" t="s">
        <v>567</v>
      </c>
      <c r="BOM79" s="290" t="s">
        <v>567</v>
      </c>
      <c r="BON79" s="290" t="s">
        <v>567</v>
      </c>
      <c r="BOO79" s="290" t="s">
        <v>567</v>
      </c>
      <c r="BOP79" s="290" t="s">
        <v>567</v>
      </c>
      <c r="BOQ79" s="290" t="s">
        <v>567</v>
      </c>
      <c r="BOR79" s="290" t="s">
        <v>567</v>
      </c>
      <c r="BOS79" s="290" t="s">
        <v>567</v>
      </c>
      <c r="BOT79" s="290" t="s">
        <v>567</v>
      </c>
      <c r="BOU79" s="290" t="s">
        <v>567</v>
      </c>
      <c r="BOV79" s="290" t="s">
        <v>567</v>
      </c>
      <c r="BOW79" s="290" t="s">
        <v>567</v>
      </c>
      <c r="BOX79" s="290" t="s">
        <v>567</v>
      </c>
      <c r="BOY79" s="290" t="s">
        <v>567</v>
      </c>
      <c r="BOZ79" s="290" t="s">
        <v>567</v>
      </c>
      <c r="BPA79" s="290" t="s">
        <v>567</v>
      </c>
      <c r="BPB79" s="290" t="s">
        <v>567</v>
      </c>
      <c r="BPC79" s="290" t="s">
        <v>567</v>
      </c>
      <c r="BPD79" s="290" t="s">
        <v>567</v>
      </c>
      <c r="BPE79" s="290" t="s">
        <v>567</v>
      </c>
      <c r="BPF79" s="290" t="s">
        <v>567</v>
      </c>
      <c r="BPG79" s="290" t="s">
        <v>567</v>
      </c>
      <c r="BPH79" s="290" t="s">
        <v>567</v>
      </c>
      <c r="BPI79" s="290" t="s">
        <v>567</v>
      </c>
      <c r="BPJ79" s="290" t="s">
        <v>567</v>
      </c>
      <c r="BPK79" s="290" t="s">
        <v>567</v>
      </c>
      <c r="BPL79" s="290" t="s">
        <v>567</v>
      </c>
      <c r="BPM79" s="290" t="s">
        <v>567</v>
      </c>
      <c r="BPN79" s="290" t="s">
        <v>567</v>
      </c>
      <c r="BPO79" s="290" t="s">
        <v>567</v>
      </c>
      <c r="BPP79" s="290" t="s">
        <v>567</v>
      </c>
      <c r="BPQ79" s="290" t="s">
        <v>567</v>
      </c>
      <c r="BPR79" s="290" t="s">
        <v>567</v>
      </c>
      <c r="BPS79" s="290" t="s">
        <v>567</v>
      </c>
      <c r="BPT79" s="290" t="s">
        <v>567</v>
      </c>
      <c r="BPU79" s="290" t="s">
        <v>567</v>
      </c>
      <c r="BPV79" s="290" t="s">
        <v>567</v>
      </c>
      <c r="BPW79" s="290" t="s">
        <v>567</v>
      </c>
      <c r="BPX79" s="290" t="s">
        <v>567</v>
      </c>
      <c r="BPY79" s="290" t="s">
        <v>567</v>
      </c>
      <c r="BPZ79" s="290" t="s">
        <v>567</v>
      </c>
      <c r="BQA79" s="290" t="s">
        <v>567</v>
      </c>
      <c r="BQB79" s="290" t="s">
        <v>567</v>
      </c>
      <c r="BQC79" s="290" t="s">
        <v>567</v>
      </c>
      <c r="BQD79" s="290" t="s">
        <v>567</v>
      </c>
      <c r="BQE79" s="290" t="s">
        <v>567</v>
      </c>
      <c r="BQF79" s="290" t="s">
        <v>567</v>
      </c>
      <c r="BQG79" s="290" t="s">
        <v>567</v>
      </c>
      <c r="BQH79" s="290" t="s">
        <v>567</v>
      </c>
      <c r="BQI79" s="290" t="s">
        <v>567</v>
      </c>
      <c r="BQJ79" s="290" t="s">
        <v>567</v>
      </c>
      <c r="BQK79" s="290" t="s">
        <v>567</v>
      </c>
      <c r="BQL79" s="290" t="s">
        <v>567</v>
      </c>
      <c r="BQM79" s="290" t="s">
        <v>567</v>
      </c>
      <c r="BQN79" s="290" t="s">
        <v>567</v>
      </c>
      <c r="BQO79" s="290" t="s">
        <v>567</v>
      </c>
      <c r="BQP79" s="290" t="s">
        <v>567</v>
      </c>
      <c r="BQQ79" s="290" t="s">
        <v>567</v>
      </c>
      <c r="BQR79" s="290" t="s">
        <v>567</v>
      </c>
      <c r="BQS79" s="290" t="s">
        <v>567</v>
      </c>
      <c r="BQT79" s="290" t="s">
        <v>567</v>
      </c>
      <c r="BQU79" s="290" t="s">
        <v>567</v>
      </c>
      <c r="BQV79" s="290" t="s">
        <v>567</v>
      </c>
      <c r="BQW79" s="290" t="s">
        <v>567</v>
      </c>
      <c r="BQX79" s="290" t="s">
        <v>567</v>
      </c>
      <c r="BQY79" s="290" t="s">
        <v>567</v>
      </c>
      <c r="BQZ79" s="290" t="s">
        <v>567</v>
      </c>
      <c r="BRA79" s="290" t="s">
        <v>567</v>
      </c>
      <c r="BRB79" s="290" t="s">
        <v>567</v>
      </c>
      <c r="BRC79" s="290" t="s">
        <v>567</v>
      </c>
      <c r="BRD79" s="290" t="s">
        <v>567</v>
      </c>
      <c r="BRE79" s="290" t="s">
        <v>567</v>
      </c>
      <c r="BRF79" s="290" t="s">
        <v>567</v>
      </c>
      <c r="BRG79" s="290" t="s">
        <v>567</v>
      </c>
      <c r="BRH79" s="290" t="s">
        <v>567</v>
      </c>
      <c r="BRI79" s="290" t="s">
        <v>567</v>
      </c>
      <c r="BRJ79" s="290" t="s">
        <v>567</v>
      </c>
      <c r="BRK79" s="290" t="s">
        <v>567</v>
      </c>
      <c r="BRL79" s="290" t="s">
        <v>567</v>
      </c>
      <c r="BRM79" s="290" t="s">
        <v>567</v>
      </c>
      <c r="BRN79" s="290" t="s">
        <v>567</v>
      </c>
      <c r="BRO79" s="290" t="s">
        <v>567</v>
      </c>
      <c r="BRP79" s="290" t="s">
        <v>567</v>
      </c>
      <c r="BRQ79" s="290" t="s">
        <v>567</v>
      </c>
      <c r="BRR79" s="290" t="s">
        <v>567</v>
      </c>
      <c r="BRS79" s="290" t="s">
        <v>567</v>
      </c>
      <c r="BRT79" s="290" t="s">
        <v>567</v>
      </c>
      <c r="BRU79" s="290" t="s">
        <v>567</v>
      </c>
      <c r="BRV79" s="290" t="s">
        <v>567</v>
      </c>
      <c r="BRW79" s="290" t="s">
        <v>567</v>
      </c>
      <c r="BRX79" s="290" t="s">
        <v>567</v>
      </c>
      <c r="BRY79" s="290" t="s">
        <v>567</v>
      </c>
      <c r="BRZ79" s="290" t="s">
        <v>567</v>
      </c>
      <c r="BSA79" s="290" t="s">
        <v>567</v>
      </c>
      <c r="BSB79" s="290" t="s">
        <v>567</v>
      </c>
      <c r="BSC79" s="290" t="s">
        <v>567</v>
      </c>
      <c r="BSD79" s="290" t="s">
        <v>567</v>
      </c>
      <c r="BSE79" s="290" t="s">
        <v>567</v>
      </c>
      <c r="BSF79" s="290" t="s">
        <v>567</v>
      </c>
      <c r="BSG79" s="290" t="s">
        <v>567</v>
      </c>
      <c r="BSH79" s="290" t="s">
        <v>567</v>
      </c>
      <c r="BSI79" s="290" t="s">
        <v>567</v>
      </c>
      <c r="BSJ79" s="290" t="s">
        <v>567</v>
      </c>
      <c r="BSK79" s="290" t="s">
        <v>567</v>
      </c>
      <c r="BSL79" s="290" t="s">
        <v>567</v>
      </c>
      <c r="BSM79" s="290" t="s">
        <v>567</v>
      </c>
      <c r="BSN79" s="290" t="s">
        <v>567</v>
      </c>
      <c r="BSO79" s="290" t="s">
        <v>567</v>
      </c>
      <c r="BSP79" s="290" t="s">
        <v>567</v>
      </c>
      <c r="BSQ79" s="290" t="s">
        <v>567</v>
      </c>
      <c r="BSR79" s="290" t="s">
        <v>567</v>
      </c>
      <c r="BSS79" s="290" t="s">
        <v>567</v>
      </c>
      <c r="BST79" s="290" t="s">
        <v>567</v>
      </c>
      <c r="BSU79" s="290" t="s">
        <v>567</v>
      </c>
      <c r="BSV79" s="290" t="s">
        <v>567</v>
      </c>
      <c r="BSW79" s="290" t="s">
        <v>567</v>
      </c>
      <c r="BSX79" s="290" t="s">
        <v>567</v>
      </c>
      <c r="BSY79" s="290" t="s">
        <v>567</v>
      </c>
      <c r="BSZ79" s="290" t="s">
        <v>567</v>
      </c>
      <c r="BTA79" s="290" t="s">
        <v>567</v>
      </c>
      <c r="BTB79" s="290" t="s">
        <v>567</v>
      </c>
      <c r="BTC79" s="290" t="s">
        <v>567</v>
      </c>
      <c r="BTD79" s="290" t="s">
        <v>567</v>
      </c>
      <c r="BTE79" s="290" t="s">
        <v>567</v>
      </c>
      <c r="BTF79" s="290" t="s">
        <v>567</v>
      </c>
      <c r="BTG79" s="290" t="s">
        <v>567</v>
      </c>
      <c r="BTH79" s="290" t="s">
        <v>567</v>
      </c>
      <c r="BTI79" s="290" t="s">
        <v>567</v>
      </c>
      <c r="BTJ79" s="290" t="s">
        <v>567</v>
      </c>
      <c r="BTK79" s="290" t="s">
        <v>567</v>
      </c>
      <c r="BTL79" s="290" t="s">
        <v>567</v>
      </c>
      <c r="BTM79" s="290" t="s">
        <v>567</v>
      </c>
      <c r="BTN79" s="290" t="s">
        <v>567</v>
      </c>
      <c r="BTO79" s="290" t="s">
        <v>567</v>
      </c>
      <c r="BTP79" s="290" t="s">
        <v>567</v>
      </c>
      <c r="BTQ79" s="290" t="s">
        <v>567</v>
      </c>
      <c r="BTR79" s="290" t="s">
        <v>567</v>
      </c>
      <c r="BTS79" s="290" t="s">
        <v>567</v>
      </c>
      <c r="BTT79" s="290" t="s">
        <v>567</v>
      </c>
      <c r="BTU79" s="290" t="s">
        <v>567</v>
      </c>
      <c r="BTV79" s="290" t="s">
        <v>567</v>
      </c>
      <c r="BTW79" s="290" t="s">
        <v>567</v>
      </c>
      <c r="BTX79" s="290" t="s">
        <v>567</v>
      </c>
      <c r="BTY79" s="290" t="s">
        <v>567</v>
      </c>
      <c r="BTZ79" s="290" t="s">
        <v>567</v>
      </c>
      <c r="BUA79" s="290" t="s">
        <v>567</v>
      </c>
      <c r="BUB79" s="290" t="s">
        <v>567</v>
      </c>
      <c r="BUC79" s="290" t="s">
        <v>567</v>
      </c>
      <c r="BUD79" s="290" t="s">
        <v>567</v>
      </c>
      <c r="BUE79" s="290" t="s">
        <v>567</v>
      </c>
      <c r="BUF79" s="290" t="s">
        <v>567</v>
      </c>
      <c r="BUG79" s="290" t="s">
        <v>567</v>
      </c>
      <c r="BUH79" s="290" t="s">
        <v>567</v>
      </c>
      <c r="BUI79" s="290" t="s">
        <v>567</v>
      </c>
      <c r="BUJ79" s="290" t="s">
        <v>567</v>
      </c>
      <c r="BUK79" s="290" t="s">
        <v>567</v>
      </c>
      <c r="BUL79" s="290" t="s">
        <v>567</v>
      </c>
      <c r="BUM79" s="290" t="s">
        <v>567</v>
      </c>
      <c r="BUN79" s="290" t="s">
        <v>567</v>
      </c>
      <c r="BUO79" s="290" t="s">
        <v>567</v>
      </c>
      <c r="BUP79" s="290" t="s">
        <v>567</v>
      </c>
      <c r="BUQ79" s="290" t="s">
        <v>567</v>
      </c>
      <c r="BUR79" s="290" t="s">
        <v>567</v>
      </c>
      <c r="BUS79" s="290" t="s">
        <v>567</v>
      </c>
      <c r="BUT79" s="290" t="s">
        <v>567</v>
      </c>
      <c r="BUU79" s="290" t="s">
        <v>567</v>
      </c>
      <c r="BUV79" s="290" t="s">
        <v>567</v>
      </c>
      <c r="BUW79" s="290" t="s">
        <v>567</v>
      </c>
      <c r="BUX79" s="290" t="s">
        <v>567</v>
      </c>
      <c r="BUY79" s="290" t="s">
        <v>567</v>
      </c>
      <c r="BUZ79" s="290" t="s">
        <v>567</v>
      </c>
      <c r="BVA79" s="290" t="s">
        <v>567</v>
      </c>
      <c r="BVB79" s="290" t="s">
        <v>567</v>
      </c>
      <c r="BVC79" s="290" t="s">
        <v>567</v>
      </c>
      <c r="BVD79" s="290" t="s">
        <v>567</v>
      </c>
      <c r="BVE79" s="290" t="s">
        <v>567</v>
      </c>
      <c r="BVF79" s="290" t="s">
        <v>567</v>
      </c>
      <c r="BVG79" s="290" t="s">
        <v>567</v>
      </c>
      <c r="BVH79" s="290" t="s">
        <v>567</v>
      </c>
      <c r="BVI79" s="290" t="s">
        <v>567</v>
      </c>
      <c r="BVJ79" s="290" t="s">
        <v>567</v>
      </c>
      <c r="BVK79" s="290" t="s">
        <v>567</v>
      </c>
      <c r="BVL79" s="290" t="s">
        <v>567</v>
      </c>
      <c r="BVM79" s="290" t="s">
        <v>567</v>
      </c>
      <c r="BVN79" s="290" t="s">
        <v>567</v>
      </c>
      <c r="BVO79" s="290" t="s">
        <v>567</v>
      </c>
      <c r="BVP79" s="290" t="s">
        <v>567</v>
      </c>
      <c r="BVQ79" s="290" t="s">
        <v>567</v>
      </c>
      <c r="BVR79" s="290" t="s">
        <v>567</v>
      </c>
      <c r="BVS79" s="290" t="s">
        <v>567</v>
      </c>
      <c r="BVT79" s="290" t="s">
        <v>567</v>
      </c>
      <c r="BVU79" s="290" t="s">
        <v>567</v>
      </c>
      <c r="BVV79" s="290" t="s">
        <v>567</v>
      </c>
      <c r="BVW79" s="290" t="s">
        <v>567</v>
      </c>
      <c r="BVX79" s="290" t="s">
        <v>567</v>
      </c>
      <c r="BVY79" s="290" t="s">
        <v>567</v>
      </c>
      <c r="BVZ79" s="290" t="s">
        <v>567</v>
      </c>
      <c r="BWA79" s="290" t="s">
        <v>567</v>
      </c>
      <c r="BWB79" s="290" t="s">
        <v>567</v>
      </c>
      <c r="BWC79" s="290" t="s">
        <v>567</v>
      </c>
      <c r="BWD79" s="290" t="s">
        <v>567</v>
      </c>
      <c r="BWE79" s="290" t="s">
        <v>567</v>
      </c>
      <c r="BWF79" s="290" t="s">
        <v>567</v>
      </c>
      <c r="BWG79" s="290" t="s">
        <v>567</v>
      </c>
      <c r="BWH79" s="290" t="s">
        <v>567</v>
      </c>
      <c r="BWI79" s="290" t="s">
        <v>567</v>
      </c>
      <c r="BWJ79" s="290" t="s">
        <v>567</v>
      </c>
      <c r="BWK79" s="290" t="s">
        <v>567</v>
      </c>
      <c r="BWL79" s="290" t="s">
        <v>567</v>
      </c>
      <c r="BWM79" s="290" t="s">
        <v>567</v>
      </c>
      <c r="BWN79" s="290" t="s">
        <v>567</v>
      </c>
      <c r="BWO79" s="290" t="s">
        <v>567</v>
      </c>
      <c r="BWP79" s="290" t="s">
        <v>567</v>
      </c>
      <c r="BWQ79" s="290" t="s">
        <v>567</v>
      </c>
      <c r="BWR79" s="290" t="s">
        <v>567</v>
      </c>
      <c r="BWS79" s="290" t="s">
        <v>567</v>
      </c>
      <c r="BWT79" s="290" t="s">
        <v>567</v>
      </c>
      <c r="BWU79" s="290" t="s">
        <v>567</v>
      </c>
      <c r="BWV79" s="290" t="s">
        <v>567</v>
      </c>
      <c r="BWW79" s="290" t="s">
        <v>567</v>
      </c>
      <c r="BWX79" s="290" t="s">
        <v>567</v>
      </c>
      <c r="BWY79" s="290" t="s">
        <v>567</v>
      </c>
      <c r="BWZ79" s="290" t="s">
        <v>567</v>
      </c>
      <c r="BXA79" s="290" t="s">
        <v>567</v>
      </c>
      <c r="BXB79" s="290" t="s">
        <v>567</v>
      </c>
      <c r="BXC79" s="290" t="s">
        <v>567</v>
      </c>
      <c r="BXD79" s="290" t="s">
        <v>567</v>
      </c>
      <c r="BXE79" s="290" t="s">
        <v>567</v>
      </c>
      <c r="BXF79" s="290" t="s">
        <v>567</v>
      </c>
      <c r="BXG79" s="290" t="s">
        <v>567</v>
      </c>
      <c r="BXH79" s="290" t="s">
        <v>567</v>
      </c>
      <c r="BXI79" s="290" t="s">
        <v>567</v>
      </c>
      <c r="BXJ79" s="290" t="s">
        <v>567</v>
      </c>
      <c r="BXK79" s="290" t="s">
        <v>567</v>
      </c>
      <c r="BXL79" s="290" t="s">
        <v>567</v>
      </c>
      <c r="BXM79" s="290" t="s">
        <v>567</v>
      </c>
      <c r="BXN79" s="290" t="s">
        <v>567</v>
      </c>
      <c r="BXO79" s="290" t="s">
        <v>567</v>
      </c>
      <c r="BXP79" s="290" t="s">
        <v>567</v>
      </c>
      <c r="BXQ79" s="290" t="s">
        <v>567</v>
      </c>
      <c r="BXR79" s="290" t="s">
        <v>567</v>
      </c>
      <c r="BXS79" s="290" t="s">
        <v>567</v>
      </c>
      <c r="BXT79" s="290" t="s">
        <v>567</v>
      </c>
      <c r="BXU79" s="290" t="s">
        <v>567</v>
      </c>
      <c r="BXV79" s="290" t="s">
        <v>567</v>
      </c>
      <c r="BXW79" s="290" t="s">
        <v>567</v>
      </c>
      <c r="BXX79" s="290" t="s">
        <v>567</v>
      </c>
      <c r="BXY79" s="290" t="s">
        <v>567</v>
      </c>
      <c r="BXZ79" s="290" t="s">
        <v>567</v>
      </c>
      <c r="BYA79" s="290" t="s">
        <v>567</v>
      </c>
      <c r="BYB79" s="290" t="s">
        <v>567</v>
      </c>
      <c r="BYC79" s="290" t="s">
        <v>567</v>
      </c>
      <c r="BYD79" s="290" t="s">
        <v>567</v>
      </c>
      <c r="BYE79" s="290" t="s">
        <v>567</v>
      </c>
      <c r="BYF79" s="290" t="s">
        <v>567</v>
      </c>
      <c r="BYG79" s="290" t="s">
        <v>567</v>
      </c>
      <c r="BYH79" s="290" t="s">
        <v>567</v>
      </c>
      <c r="BYI79" s="290" t="s">
        <v>567</v>
      </c>
      <c r="BYJ79" s="290" t="s">
        <v>567</v>
      </c>
      <c r="BYK79" s="290" t="s">
        <v>567</v>
      </c>
      <c r="BYL79" s="290" t="s">
        <v>567</v>
      </c>
      <c r="BYM79" s="290" t="s">
        <v>567</v>
      </c>
      <c r="BYN79" s="290" t="s">
        <v>567</v>
      </c>
      <c r="BYO79" s="290" t="s">
        <v>567</v>
      </c>
      <c r="BYP79" s="290" t="s">
        <v>567</v>
      </c>
      <c r="BYQ79" s="290" t="s">
        <v>567</v>
      </c>
      <c r="BYR79" s="290" t="s">
        <v>567</v>
      </c>
      <c r="BYS79" s="290" t="s">
        <v>567</v>
      </c>
      <c r="BYT79" s="290" t="s">
        <v>567</v>
      </c>
      <c r="BYU79" s="290" t="s">
        <v>567</v>
      </c>
      <c r="BYV79" s="290" t="s">
        <v>567</v>
      </c>
      <c r="BYW79" s="290" t="s">
        <v>567</v>
      </c>
      <c r="BYX79" s="290" t="s">
        <v>567</v>
      </c>
      <c r="BYY79" s="290" t="s">
        <v>567</v>
      </c>
      <c r="BYZ79" s="290" t="s">
        <v>567</v>
      </c>
      <c r="BZA79" s="290" t="s">
        <v>567</v>
      </c>
      <c r="BZB79" s="290" t="s">
        <v>567</v>
      </c>
      <c r="BZC79" s="290" t="s">
        <v>567</v>
      </c>
      <c r="BZD79" s="290" t="s">
        <v>567</v>
      </c>
      <c r="BZE79" s="290" t="s">
        <v>567</v>
      </c>
      <c r="BZF79" s="290" t="s">
        <v>567</v>
      </c>
      <c r="BZG79" s="290" t="s">
        <v>567</v>
      </c>
      <c r="BZH79" s="290" t="s">
        <v>567</v>
      </c>
      <c r="BZI79" s="290" t="s">
        <v>567</v>
      </c>
      <c r="BZJ79" s="290" t="s">
        <v>567</v>
      </c>
      <c r="BZK79" s="290" t="s">
        <v>567</v>
      </c>
      <c r="BZL79" s="290" t="s">
        <v>567</v>
      </c>
      <c r="BZM79" s="290" t="s">
        <v>567</v>
      </c>
      <c r="BZN79" s="290" t="s">
        <v>567</v>
      </c>
      <c r="BZO79" s="290" t="s">
        <v>567</v>
      </c>
      <c r="BZP79" s="290" t="s">
        <v>567</v>
      </c>
      <c r="BZQ79" s="290" t="s">
        <v>567</v>
      </c>
      <c r="BZR79" s="290" t="s">
        <v>567</v>
      </c>
      <c r="BZS79" s="290" t="s">
        <v>567</v>
      </c>
      <c r="BZT79" s="290" t="s">
        <v>567</v>
      </c>
      <c r="BZU79" s="290" t="s">
        <v>567</v>
      </c>
      <c r="BZV79" s="290" t="s">
        <v>567</v>
      </c>
      <c r="BZW79" s="290" t="s">
        <v>567</v>
      </c>
      <c r="BZX79" s="290" t="s">
        <v>567</v>
      </c>
      <c r="BZY79" s="290" t="s">
        <v>567</v>
      </c>
      <c r="BZZ79" s="290" t="s">
        <v>567</v>
      </c>
      <c r="CAA79" s="290" t="s">
        <v>567</v>
      </c>
      <c r="CAB79" s="290" t="s">
        <v>567</v>
      </c>
      <c r="CAC79" s="290" t="s">
        <v>567</v>
      </c>
      <c r="CAD79" s="290" t="s">
        <v>567</v>
      </c>
      <c r="CAE79" s="290" t="s">
        <v>567</v>
      </c>
      <c r="CAF79" s="290" t="s">
        <v>567</v>
      </c>
      <c r="CAG79" s="290" t="s">
        <v>567</v>
      </c>
      <c r="CAH79" s="290" t="s">
        <v>567</v>
      </c>
      <c r="CAI79" s="290" t="s">
        <v>567</v>
      </c>
      <c r="CAJ79" s="290" t="s">
        <v>567</v>
      </c>
      <c r="CAK79" s="290" t="s">
        <v>567</v>
      </c>
      <c r="CAL79" s="290" t="s">
        <v>567</v>
      </c>
      <c r="CAM79" s="290" t="s">
        <v>567</v>
      </c>
      <c r="CAN79" s="290" t="s">
        <v>567</v>
      </c>
      <c r="CAO79" s="290" t="s">
        <v>567</v>
      </c>
      <c r="CAP79" s="290" t="s">
        <v>567</v>
      </c>
      <c r="CAQ79" s="290" t="s">
        <v>567</v>
      </c>
      <c r="CAR79" s="290" t="s">
        <v>567</v>
      </c>
      <c r="CAS79" s="290" t="s">
        <v>567</v>
      </c>
      <c r="CAT79" s="290" t="s">
        <v>567</v>
      </c>
      <c r="CAU79" s="290" t="s">
        <v>567</v>
      </c>
      <c r="CAV79" s="290" t="s">
        <v>567</v>
      </c>
      <c r="CAW79" s="290" t="s">
        <v>567</v>
      </c>
      <c r="CAX79" s="290" t="s">
        <v>567</v>
      </c>
      <c r="CAY79" s="290" t="s">
        <v>567</v>
      </c>
      <c r="CAZ79" s="290" t="s">
        <v>567</v>
      </c>
      <c r="CBA79" s="290" t="s">
        <v>567</v>
      </c>
      <c r="CBB79" s="290" t="s">
        <v>567</v>
      </c>
      <c r="CBC79" s="290" t="s">
        <v>567</v>
      </c>
      <c r="CBD79" s="290" t="s">
        <v>567</v>
      </c>
      <c r="CBE79" s="290" t="s">
        <v>567</v>
      </c>
      <c r="CBF79" s="290" t="s">
        <v>567</v>
      </c>
      <c r="CBG79" s="290" t="s">
        <v>567</v>
      </c>
      <c r="CBH79" s="290" t="s">
        <v>567</v>
      </c>
      <c r="CBI79" s="290" t="s">
        <v>567</v>
      </c>
      <c r="CBJ79" s="290" t="s">
        <v>567</v>
      </c>
      <c r="CBK79" s="290" t="s">
        <v>567</v>
      </c>
      <c r="CBL79" s="290" t="s">
        <v>567</v>
      </c>
      <c r="CBM79" s="290" t="s">
        <v>567</v>
      </c>
      <c r="CBN79" s="290" t="s">
        <v>567</v>
      </c>
      <c r="CBO79" s="290" t="s">
        <v>567</v>
      </c>
      <c r="CBP79" s="290" t="s">
        <v>567</v>
      </c>
      <c r="CBQ79" s="290" t="s">
        <v>567</v>
      </c>
      <c r="CBR79" s="290" t="s">
        <v>567</v>
      </c>
      <c r="CBS79" s="290" t="s">
        <v>567</v>
      </c>
      <c r="CBT79" s="290" t="s">
        <v>567</v>
      </c>
      <c r="CBU79" s="290" t="s">
        <v>567</v>
      </c>
      <c r="CBV79" s="290" t="s">
        <v>567</v>
      </c>
      <c r="CBW79" s="290" t="s">
        <v>567</v>
      </c>
      <c r="CBX79" s="290" t="s">
        <v>567</v>
      </c>
      <c r="CBY79" s="290" t="s">
        <v>567</v>
      </c>
      <c r="CBZ79" s="290" t="s">
        <v>567</v>
      </c>
      <c r="CCA79" s="290" t="s">
        <v>567</v>
      </c>
      <c r="CCB79" s="290" t="s">
        <v>567</v>
      </c>
      <c r="CCC79" s="290" t="s">
        <v>567</v>
      </c>
      <c r="CCD79" s="290" t="s">
        <v>567</v>
      </c>
      <c r="CCE79" s="290" t="s">
        <v>567</v>
      </c>
      <c r="CCF79" s="290" t="s">
        <v>567</v>
      </c>
      <c r="CCG79" s="290" t="s">
        <v>567</v>
      </c>
      <c r="CCH79" s="290" t="s">
        <v>567</v>
      </c>
      <c r="CCI79" s="290" t="s">
        <v>567</v>
      </c>
      <c r="CCJ79" s="290" t="s">
        <v>567</v>
      </c>
      <c r="CCK79" s="290" t="s">
        <v>567</v>
      </c>
      <c r="CCL79" s="290" t="s">
        <v>567</v>
      </c>
      <c r="CCM79" s="290" t="s">
        <v>567</v>
      </c>
      <c r="CCN79" s="290" t="s">
        <v>567</v>
      </c>
      <c r="CCO79" s="290" t="s">
        <v>567</v>
      </c>
      <c r="CCP79" s="290" t="s">
        <v>567</v>
      </c>
      <c r="CCQ79" s="290" t="s">
        <v>567</v>
      </c>
      <c r="CCR79" s="290" t="s">
        <v>567</v>
      </c>
      <c r="CCS79" s="290" t="s">
        <v>567</v>
      </c>
      <c r="CCT79" s="290" t="s">
        <v>567</v>
      </c>
      <c r="CCU79" s="290" t="s">
        <v>567</v>
      </c>
      <c r="CCV79" s="290" t="s">
        <v>567</v>
      </c>
      <c r="CCW79" s="290" t="s">
        <v>567</v>
      </c>
      <c r="CCX79" s="290" t="s">
        <v>567</v>
      </c>
      <c r="CCY79" s="290" t="s">
        <v>567</v>
      </c>
      <c r="CCZ79" s="290" t="s">
        <v>567</v>
      </c>
      <c r="CDA79" s="290" t="s">
        <v>567</v>
      </c>
      <c r="CDB79" s="290" t="s">
        <v>567</v>
      </c>
      <c r="CDC79" s="290" t="s">
        <v>567</v>
      </c>
      <c r="CDD79" s="290" t="s">
        <v>567</v>
      </c>
      <c r="CDE79" s="290" t="s">
        <v>567</v>
      </c>
      <c r="CDF79" s="290" t="s">
        <v>567</v>
      </c>
      <c r="CDG79" s="290" t="s">
        <v>567</v>
      </c>
      <c r="CDH79" s="290" t="s">
        <v>567</v>
      </c>
      <c r="CDI79" s="290" t="s">
        <v>567</v>
      </c>
      <c r="CDJ79" s="290" t="s">
        <v>567</v>
      </c>
      <c r="CDK79" s="290" t="s">
        <v>567</v>
      </c>
      <c r="CDL79" s="290" t="s">
        <v>567</v>
      </c>
      <c r="CDM79" s="290" t="s">
        <v>567</v>
      </c>
      <c r="CDN79" s="290" t="s">
        <v>567</v>
      </c>
      <c r="CDO79" s="290" t="s">
        <v>567</v>
      </c>
      <c r="CDP79" s="290" t="s">
        <v>567</v>
      </c>
      <c r="CDQ79" s="290" t="s">
        <v>567</v>
      </c>
      <c r="CDR79" s="290" t="s">
        <v>567</v>
      </c>
      <c r="CDS79" s="290" t="s">
        <v>567</v>
      </c>
      <c r="CDT79" s="290" t="s">
        <v>567</v>
      </c>
      <c r="CDU79" s="290" t="s">
        <v>567</v>
      </c>
      <c r="CDV79" s="290" t="s">
        <v>567</v>
      </c>
      <c r="CDW79" s="290" t="s">
        <v>567</v>
      </c>
      <c r="CDX79" s="290" t="s">
        <v>567</v>
      </c>
      <c r="CDY79" s="290" t="s">
        <v>567</v>
      </c>
      <c r="CDZ79" s="290" t="s">
        <v>567</v>
      </c>
      <c r="CEA79" s="290" t="s">
        <v>567</v>
      </c>
      <c r="CEB79" s="290" t="s">
        <v>567</v>
      </c>
      <c r="CEC79" s="290" t="s">
        <v>567</v>
      </c>
      <c r="CED79" s="290" t="s">
        <v>567</v>
      </c>
      <c r="CEE79" s="290" t="s">
        <v>567</v>
      </c>
      <c r="CEF79" s="290" t="s">
        <v>567</v>
      </c>
      <c r="CEG79" s="290" t="s">
        <v>567</v>
      </c>
      <c r="CEH79" s="290" t="s">
        <v>567</v>
      </c>
      <c r="CEI79" s="290" t="s">
        <v>567</v>
      </c>
      <c r="CEJ79" s="290" t="s">
        <v>567</v>
      </c>
      <c r="CEK79" s="290" t="s">
        <v>567</v>
      </c>
      <c r="CEL79" s="290" t="s">
        <v>567</v>
      </c>
      <c r="CEM79" s="290" t="s">
        <v>567</v>
      </c>
      <c r="CEN79" s="290" t="s">
        <v>567</v>
      </c>
      <c r="CEO79" s="290" t="s">
        <v>567</v>
      </c>
      <c r="CEP79" s="290" t="s">
        <v>567</v>
      </c>
      <c r="CEQ79" s="290" t="s">
        <v>567</v>
      </c>
      <c r="CER79" s="290" t="s">
        <v>567</v>
      </c>
      <c r="CES79" s="290" t="s">
        <v>567</v>
      </c>
      <c r="CET79" s="290" t="s">
        <v>567</v>
      </c>
      <c r="CEU79" s="290" t="s">
        <v>567</v>
      </c>
      <c r="CEV79" s="290" t="s">
        <v>567</v>
      </c>
      <c r="CEW79" s="290" t="s">
        <v>567</v>
      </c>
      <c r="CEX79" s="290" t="s">
        <v>567</v>
      </c>
      <c r="CEY79" s="290" t="s">
        <v>567</v>
      </c>
      <c r="CEZ79" s="290" t="s">
        <v>567</v>
      </c>
      <c r="CFA79" s="290" t="s">
        <v>567</v>
      </c>
      <c r="CFB79" s="290" t="s">
        <v>567</v>
      </c>
      <c r="CFC79" s="290" t="s">
        <v>567</v>
      </c>
      <c r="CFD79" s="290" t="s">
        <v>567</v>
      </c>
      <c r="CFE79" s="290" t="s">
        <v>567</v>
      </c>
      <c r="CFF79" s="290" t="s">
        <v>567</v>
      </c>
      <c r="CFG79" s="290" t="s">
        <v>567</v>
      </c>
      <c r="CFH79" s="290" t="s">
        <v>567</v>
      </c>
      <c r="CFI79" s="290" t="s">
        <v>567</v>
      </c>
      <c r="CFJ79" s="290" t="s">
        <v>567</v>
      </c>
      <c r="CFK79" s="290" t="s">
        <v>567</v>
      </c>
      <c r="CFL79" s="290" t="s">
        <v>567</v>
      </c>
      <c r="CFM79" s="290" t="s">
        <v>567</v>
      </c>
      <c r="CFN79" s="290" t="s">
        <v>567</v>
      </c>
      <c r="CFO79" s="290" t="s">
        <v>567</v>
      </c>
      <c r="CFP79" s="290" t="s">
        <v>567</v>
      </c>
      <c r="CFQ79" s="290" t="s">
        <v>567</v>
      </c>
      <c r="CFR79" s="290" t="s">
        <v>567</v>
      </c>
      <c r="CFS79" s="290" t="s">
        <v>567</v>
      </c>
      <c r="CFT79" s="290" t="s">
        <v>567</v>
      </c>
      <c r="CFU79" s="290" t="s">
        <v>567</v>
      </c>
      <c r="CFV79" s="290" t="s">
        <v>567</v>
      </c>
      <c r="CFW79" s="290" t="s">
        <v>567</v>
      </c>
      <c r="CFX79" s="290" t="s">
        <v>567</v>
      </c>
      <c r="CFY79" s="290" t="s">
        <v>567</v>
      </c>
      <c r="CFZ79" s="290" t="s">
        <v>567</v>
      </c>
      <c r="CGA79" s="290" t="s">
        <v>567</v>
      </c>
      <c r="CGB79" s="290" t="s">
        <v>567</v>
      </c>
      <c r="CGC79" s="290" t="s">
        <v>567</v>
      </c>
      <c r="CGD79" s="290" t="s">
        <v>567</v>
      </c>
      <c r="CGE79" s="290" t="s">
        <v>567</v>
      </c>
      <c r="CGF79" s="290" t="s">
        <v>567</v>
      </c>
      <c r="CGG79" s="290" t="s">
        <v>567</v>
      </c>
      <c r="CGH79" s="290" t="s">
        <v>567</v>
      </c>
      <c r="CGI79" s="290" t="s">
        <v>567</v>
      </c>
      <c r="CGJ79" s="290" t="s">
        <v>567</v>
      </c>
      <c r="CGK79" s="290" t="s">
        <v>567</v>
      </c>
      <c r="CGL79" s="290" t="s">
        <v>567</v>
      </c>
      <c r="CGM79" s="290" t="s">
        <v>567</v>
      </c>
      <c r="CGN79" s="290" t="s">
        <v>567</v>
      </c>
      <c r="CGO79" s="290" t="s">
        <v>567</v>
      </c>
      <c r="CGP79" s="290" t="s">
        <v>567</v>
      </c>
      <c r="CGQ79" s="290" t="s">
        <v>567</v>
      </c>
      <c r="CGR79" s="290" t="s">
        <v>567</v>
      </c>
      <c r="CGS79" s="290" t="s">
        <v>567</v>
      </c>
      <c r="CGT79" s="290" t="s">
        <v>567</v>
      </c>
      <c r="CGU79" s="290" t="s">
        <v>567</v>
      </c>
      <c r="CGV79" s="290" t="s">
        <v>567</v>
      </c>
      <c r="CGW79" s="290" t="s">
        <v>567</v>
      </c>
      <c r="CGX79" s="290" t="s">
        <v>567</v>
      </c>
      <c r="CGY79" s="290" t="s">
        <v>567</v>
      </c>
      <c r="CGZ79" s="290" t="s">
        <v>567</v>
      </c>
      <c r="CHA79" s="290" t="s">
        <v>567</v>
      </c>
      <c r="CHB79" s="290" t="s">
        <v>567</v>
      </c>
      <c r="CHC79" s="290" t="s">
        <v>567</v>
      </c>
      <c r="CHD79" s="290" t="s">
        <v>567</v>
      </c>
      <c r="CHE79" s="290" t="s">
        <v>567</v>
      </c>
      <c r="CHF79" s="290" t="s">
        <v>567</v>
      </c>
      <c r="CHG79" s="290" t="s">
        <v>567</v>
      </c>
      <c r="CHH79" s="290" t="s">
        <v>567</v>
      </c>
      <c r="CHI79" s="290" t="s">
        <v>567</v>
      </c>
      <c r="CHJ79" s="290" t="s">
        <v>567</v>
      </c>
      <c r="CHK79" s="290" t="s">
        <v>567</v>
      </c>
      <c r="CHL79" s="290" t="s">
        <v>567</v>
      </c>
      <c r="CHM79" s="290" t="s">
        <v>567</v>
      </c>
      <c r="CHN79" s="290" t="s">
        <v>567</v>
      </c>
      <c r="CHO79" s="290" t="s">
        <v>567</v>
      </c>
      <c r="CHP79" s="290" t="s">
        <v>567</v>
      </c>
      <c r="CHQ79" s="290" t="s">
        <v>567</v>
      </c>
      <c r="CHR79" s="290" t="s">
        <v>567</v>
      </c>
      <c r="CHS79" s="290" t="s">
        <v>567</v>
      </c>
      <c r="CHT79" s="290" t="s">
        <v>567</v>
      </c>
      <c r="CHU79" s="290" t="s">
        <v>567</v>
      </c>
      <c r="CHV79" s="290" t="s">
        <v>567</v>
      </c>
      <c r="CHW79" s="290" t="s">
        <v>567</v>
      </c>
      <c r="CHX79" s="290" t="s">
        <v>567</v>
      </c>
      <c r="CHY79" s="290" t="s">
        <v>567</v>
      </c>
      <c r="CHZ79" s="290" t="s">
        <v>567</v>
      </c>
      <c r="CIA79" s="290" t="s">
        <v>567</v>
      </c>
      <c r="CIB79" s="290" t="s">
        <v>567</v>
      </c>
      <c r="CIC79" s="290" t="s">
        <v>567</v>
      </c>
      <c r="CID79" s="290" t="s">
        <v>567</v>
      </c>
      <c r="CIE79" s="290" t="s">
        <v>567</v>
      </c>
      <c r="CIF79" s="290" t="s">
        <v>567</v>
      </c>
      <c r="CIG79" s="290" t="s">
        <v>567</v>
      </c>
      <c r="CIH79" s="290" t="s">
        <v>567</v>
      </c>
      <c r="CII79" s="290" t="s">
        <v>567</v>
      </c>
      <c r="CIJ79" s="290" t="s">
        <v>567</v>
      </c>
      <c r="CIK79" s="290" t="s">
        <v>567</v>
      </c>
      <c r="CIL79" s="290" t="s">
        <v>567</v>
      </c>
      <c r="CIM79" s="290" t="s">
        <v>567</v>
      </c>
      <c r="CIN79" s="290" t="s">
        <v>567</v>
      </c>
      <c r="CIO79" s="290" t="s">
        <v>567</v>
      </c>
      <c r="CIP79" s="290" t="s">
        <v>567</v>
      </c>
      <c r="CIQ79" s="290" t="s">
        <v>567</v>
      </c>
      <c r="CIR79" s="290" t="s">
        <v>567</v>
      </c>
      <c r="CIS79" s="290" t="s">
        <v>567</v>
      </c>
      <c r="CIT79" s="290" t="s">
        <v>567</v>
      </c>
      <c r="CIU79" s="290" t="s">
        <v>567</v>
      </c>
      <c r="CIV79" s="290" t="s">
        <v>567</v>
      </c>
      <c r="CIW79" s="290" t="s">
        <v>567</v>
      </c>
      <c r="CIX79" s="290" t="s">
        <v>567</v>
      </c>
      <c r="CIY79" s="290" t="s">
        <v>567</v>
      </c>
      <c r="CIZ79" s="290" t="s">
        <v>567</v>
      </c>
      <c r="CJA79" s="290" t="s">
        <v>567</v>
      </c>
      <c r="CJB79" s="290" t="s">
        <v>567</v>
      </c>
      <c r="CJC79" s="290" t="s">
        <v>567</v>
      </c>
      <c r="CJD79" s="290" t="s">
        <v>567</v>
      </c>
      <c r="CJE79" s="290" t="s">
        <v>567</v>
      </c>
      <c r="CJF79" s="290" t="s">
        <v>567</v>
      </c>
      <c r="CJG79" s="290" t="s">
        <v>567</v>
      </c>
      <c r="CJH79" s="290" t="s">
        <v>567</v>
      </c>
      <c r="CJI79" s="290" t="s">
        <v>567</v>
      </c>
      <c r="CJJ79" s="290" t="s">
        <v>567</v>
      </c>
      <c r="CJK79" s="290" t="s">
        <v>567</v>
      </c>
      <c r="CJL79" s="290" t="s">
        <v>567</v>
      </c>
      <c r="CJM79" s="290" t="s">
        <v>567</v>
      </c>
      <c r="CJN79" s="290" t="s">
        <v>567</v>
      </c>
      <c r="CJO79" s="290" t="s">
        <v>567</v>
      </c>
      <c r="CJP79" s="290" t="s">
        <v>567</v>
      </c>
      <c r="CJQ79" s="290" t="s">
        <v>567</v>
      </c>
      <c r="CJR79" s="290" t="s">
        <v>567</v>
      </c>
      <c r="CJS79" s="290" t="s">
        <v>567</v>
      </c>
      <c r="CJT79" s="290" t="s">
        <v>567</v>
      </c>
      <c r="CJU79" s="290" t="s">
        <v>567</v>
      </c>
      <c r="CJV79" s="290" t="s">
        <v>567</v>
      </c>
      <c r="CJW79" s="290" t="s">
        <v>567</v>
      </c>
      <c r="CJX79" s="290" t="s">
        <v>567</v>
      </c>
      <c r="CJY79" s="290" t="s">
        <v>567</v>
      </c>
      <c r="CJZ79" s="290" t="s">
        <v>567</v>
      </c>
      <c r="CKA79" s="290" t="s">
        <v>567</v>
      </c>
      <c r="CKB79" s="290" t="s">
        <v>567</v>
      </c>
      <c r="CKC79" s="290" t="s">
        <v>567</v>
      </c>
      <c r="CKD79" s="290" t="s">
        <v>567</v>
      </c>
      <c r="CKE79" s="290" t="s">
        <v>567</v>
      </c>
      <c r="CKF79" s="290" t="s">
        <v>567</v>
      </c>
      <c r="CKG79" s="290" t="s">
        <v>567</v>
      </c>
      <c r="CKH79" s="290" t="s">
        <v>567</v>
      </c>
      <c r="CKI79" s="290" t="s">
        <v>567</v>
      </c>
      <c r="CKJ79" s="290" t="s">
        <v>567</v>
      </c>
      <c r="CKK79" s="290" t="s">
        <v>567</v>
      </c>
      <c r="CKL79" s="290" t="s">
        <v>567</v>
      </c>
      <c r="CKM79" s="290" t="s">
        <v>567</v>
      </c>
      <c r="CKN79" s="290" t="s">
        <v>567</v>
      </c>
      <c r="CKO79" s="290" t="s">
        <v>567</v>
      </c>
      <c r="CKP79" s="290" t="s">
        <v>567</v>
      </c>
      <c r="CKQ79" s="290" t="s">
        <v>567</v>
      </c>
      <c r="CKR79" s="290" t="s">
        <v>567</v>
      </c>
      <c r="CKS79" s="290" t="s">
        <v>567</v>
      </c>
      <c r="CKT79" s="290" t="s">
        <v>567</v>
      </c>
      <c r="CKU79" s="290" t="s">
        <v>567</v>
      </c>
      <c r="CKV79" s="290" t="s">
        <v>567</v>
      </c>
      <c r="CKW79" s="290" t="s">
        <v>567</v>
      </c>
      <c r="CKX79" s="290" t="s">
        <v>567</v>
      </c>
      <c r="CKY79" s="290" t="s">
        <v>567</v>
      </c>
      <c r="CKZ79" s="290" t="s">
        <v>567</v>
      </c>
      <c r="CLA79" s="290" t="s">
        <v>567</v>
      </c>
      <c r="CLB79" s="290" t="s">
        <v>567</v>
      </c>
      <c r="CLC79" s="290" t="s">
        <v>567</v>
      </c>
      <c r="CLD79" s="290" t="s">
        <v>567</v>
      </c>
      <c r="CLE79" s="290" t="s">
        <v>567</v>
      </c>
      <c r="CLF79" s="290" t="s">
        <v>567</v>
      </c>
      <c r="CLG79" s="290" t="s">
        <v>567</v>
      </c>
      <c r="CLH79" s="290" t="s">
        <v>567</v>
      </c>
      <c r="CLI79" s="290" t="s">
        <v>567</v>
      </c>
      <c r="CLJ79" s="290" t="s">
        <v>567</v>
      </c>
      <c r="CLK79" s="290" t="s">
        <v>567</v>
      </c>
      <c r="CLL79" s="290" t="s">
        <v>567</v>
      </c>
      <c r="CLM79" s="290" t="s">
        <v>567</v>
      </c>
      <c r="CLN79" s="290" t="s">
        <v>567</v>
      </c>
      <c r="CLO79" s="290" t="s">
        <v>567</v>
      </c>
      <c r="CLP79" s="290" t="s">
        <v>567</v>
      </c>
      <c r="CLQ79" s="290" t="s">
        <v>567</v>
      </c>
      <c r="CLR79" s="290" t="s">
        <v>567</v>
      </c>
      <c r="CLS79" s="290" t="s">
        <v>567</v>
      </c>
      <c r="CLT79" s="290" t="s">
        <v>567</v>
      </c>
      <c r="CLU79" s="290" t="s">
        <v>567</v>
      </c>
      <c r="CLV79" s="290" t="s">
        <v>567</v>
      </c>
      <c r="CLW79" s="290" t="s">
        <v>567</v>
      </c>
      <c r="CLX79" s="290" t="s">
        <v>567</v>
      </c>
      <c r="CLY79" s="290" t="s">
        <v>567</v>
      </c>
      <c r="CLZ79" s="290" t="s">
        <v>567</v>
      </c>
      <c r="CMA79" s="290" t="s">
        <v>567</v>
      </c>
      <c r="CMB79" s="290" t="s">
        <v>567</v>
      </c>
      <c r="CMC79" s="290" t="s">
        <v>567</v>
      </c>
      <c r="CMD79" s="290" t="s">
        <v>567</v>
      </c>
      <c r="CME79" s="290" t="s">
        <v>567</v>
      </c>
      <c r="CMF79" s="290" t="s">
        <v>567</v>
      </c>
      <c r="CMG79" s="290" t="s">
        <v>567</v>
      </c>
      <c r="CMH79" s="290" t="s">
        <v>567</v>
      </c>
      <c r="CMI79" s="290" t="s">
        <v>567</v>
      </c>
      <c r="CMJ79" s="290" t="s">
        <v>567</v>
      </c>
      <c r="CMK79" s="290" t="s">
        <v>567</v>
      </c>
      <c r="CML79" s="290" t="s">
        <v>567</v>
      </c>
      <c r="CMM79" s="290" t="s">
        <v>567</v>
      </c>
      <c r="CMN79" s="290" t="s">
        <v>567</v>
      </c>
      <c r="CMO79" s="290" t="s">
        <v>567</v>
      </c>
      <c r="CMP79" s="290" t="s">
        <v>567</v>
      </c>
      <c r="CMQ79" s="290" t="s">
        <v>567</v>
      </c>
      <c r="CMR79" s="290" t="s">
        <v>567</v>
      </c>
      <c r="CMS79" s="290" t="s">
        <v>567</v>
      </c>
      <c r="CMT79" s="290" t="s">
        <v>567</v>
      </c>
      <c r="CMU79" s="290" t="s">
        <v>567</v>
      </c>
      <c r="CMV79" s="290" t="s">
        <v>567</v>
      </c>
      <c r="CMW79" s="290" t="s">
        <v>567</v>
      </c>
      <c r="CMX79" s="290" t="s">
        <v>567</v>
      </c>
      <c r="CMY79" s="290" t="s">
        <v>567</v>
      </c>
      <c r="CMZ79" s="290" t="s">
        <v>567</v>
      </c>
      <c r="CNA79" s="290" t="s">
        <v>567</v>
      </c>
      <c r="CNB79" s="290" t="s">
        <v>567</v>
      </c>
      <c r="CNC79" s="290" t="s">
        <v>567</v>
      </c>
      <c r="CND79" s="290" t="s">
        <v>567</v>
      </c>
      <c r="CNE79" s="290" t="s">
        <v>567</v>
      </c>
      <c r="CNF79" s="290" t="s">
        <v>567</v>
      </c>
      <c r="CNG79" s="290" t="s">
        <v>567</v>
      </c>
      <c r="CNH79" s="290" t="s">
        <v>567</v>
      </c>
      <c r="CNI79" s="290" t="s">
        <v>567</v>
      </c>
      <c r="CNJ79" s="290" t="s">
        <v>567</v>
      </c>
      <c r="CNK79" s="290" t="s">
        <v>567</v>
      </c>
      <c r="CNL79" s="290" t="s">
        <v>567</v>
      </c>
      <c r="CNM79" s="290" t="s">
        <v>567</v>
      </c>
      <c r="CNN79" s="290" t="s">
        <v>567</v>
      </c>
      <c r="CNO79" s="290" t="s">
        <v>567</v>
      </c>
      <c r="CNP79" s="290" t="s">
        <v>567</v>
      </c>
      <c r="CNQ79" s="290" t="s">
        <v>567</v>
      </c>
      <c r="CNR79" s="290" t="s">
        <v>567</v>
      </c>
      <c r="CNS79" s="290" t="s">
        <v>567</v>
      </c>
      <c r="CNT79" s="290" t="s">
        <v>567</v>
      </c>
      <c r="CNU79" s="290" t="s">
        <v>567</v>
      </c>
      <c r="CNV79" s="290" t="s">
        <v>567</v>
      </c>
      <c r="CNW79" s="290" t="s">
        <v>567</v>
      </c>
      <c r="CNX79" s="290" t="s">
        <v>567</v>
      </c>
      <c r="CNY79" s="290" t="s">
        <v>567</v>
      </c>
      <c r="CNZ79" s="290" t="s">
        <v>567</v>
      </c>
      <c r="COA79" s="290" t="s">
        <v>567</v>
      </c>
      <c r="COB79" s="290" t="s">
        <v>567</v>
      </c>
      <c r="COC79" s="290" t="s">
        <v>567</v>
      </c>
      <c r="COD79" s="290" t="s">
        <v>567</v>
      </c>
      <c r="COE79" s="290" t="s">
        <v>567</v>
      </c>
      <c r="COF79" s="290" t="s">
        <v>567</v>
      </c>
      <c r="COG79" s="290" t="s">
        <v>567</v>
      </c>
      <c r="COH79" s="290" t="s">
        <v>567</v>
      </c>
      <c r="COI79" s="290" t="s">
        <v>567</v>
      </c>
      <c r="COJ79" s="290" t="s">
        <v>567</v>
      </c>
      <c r="COK79" s="290" t="s">
        <v>567</v>
      </c>
      <c r="COL79" s="290" t="s">
        <v>567</v>
      </c>
      <c r="COM79" s="290" t="s">
        <v>567</v>
      </c>
      <c r="CON79" s="290" t="s">
        <v>567</v>
      </c>
      <c r="COO79" s="290" t="s">
        <v>567</v>
      </c>
      <c r="COP79" s="290" t="s">
        <v>567</v>
      </c>
      <c r="COQ79" s="290" t="s">
        <v>567</v>
      </c>
      <c r="COR79" s="290" t="s">
        <v>567</v>
      </c>
      <c r="COS79" s="290" t="s">
        <v>567</v>
      </c>
      <c r="COT79" s="290" t="s">
        <v>567</v>
      </c>
      <c r="COU79" s="290" t="s">
        <v>567</v>
      </c>
      <c r="COV79" s="290" t="s">
        <v>567</v>
      </c>
      <c r="COW79" s="290" t="s">
        <v>567</v>
      </c>
      <c r="COX79" s="290" t="s">
        <v>567</v>
      </c>
      <c r="COY79" s="290" t="s">
        <v>567</v>
      </c>
      <c r="COZ79" s="290" t="s">
        <v>567</v>
      </c>
      <c r="CPA79" s="290" t="s">
        <v>567</v>
      </c>
      <c r="CPB79" s="290" t="s">
        <v>567</v>
      </c>
      <c r="CPC79" s="290" t="s">
        <v>567</v>
      </c>
      <c r="CPD79" s="290" t="s">
        <v>567</v>
      </c>
      <c r="CPE79" s="290" t="s">
        <v>567</v>
      </c>
      <c r="CPF79" s="290" t="s">
        <v>567</v>
      </c>
      <c r="CPG79" s="290" t="s">
        <v>567</v>
      </c>
      <c r="CPH79" s="290" t="s">
        <v>567</v>
      </c>
      <c r="CPI79" s="290" t="s">
        <v>567</v>
      </c>
      <c r="CPJ79" s="290" t="s">
        <v>567</v>
      </c>
      <c r="CPK79" s="290" t="s">
        <v>567</v>
      </c>
      <c r="CPL79" s="290" t="s">
        <v>567</v>
      </c>
      <c r="CPM79" s="290" t="s">
        <v>567</v>
      </c>
      <c r="CPN79" s="290" t="s">
        <v>567</v>
      </c>
      <c r="CPO79" s="290" t="s">
        <v>567</v>
      </c>
      <c r="CPP79" s="290" t="s">
        <v>567</v>
      </c>
      <c r="CPQ79" s="290" t="s">
        <v>567</v>
      </c>
      <c r="CPR79" s="290" t="s">
        <v>567</v>
      </c>
      <c r="CPS79" s="290" t="s">
        <v>567</v>
      </c>
      <c r="CPT79" s="290" t="s">
        <v>567</v>
      </c>
      <c r="CPU79" s="290" t="s">
        <v>567</v>
      </c>
      <c r="CPV79" s="290" t="s">
        <v>567</v>
      </c>
      <c r="CPW79" s="290" t="s">
        <v>567</v>
      </c>
      <c r="CPX79" s="290" t="s">
        <v>567</v>
      </c>
      <c r="CPY79" s="290" t="s">
        <v>567</v>
      </c>
      <c r="CPZ79" s="290" t="s">
        <v>567</v>
      </c>
      <c r="CQA79" s="290" t="s">
        <v>567</v>
      </c>
      <c r="CQB79" s="290" t="s">
        <v>567</v>
      </c>
      <c r="CQC79" s="290" t="s">
        <v>567</v>
      </c>
      <c r="CQD79" s="290" t="s">
        <v>567</v>
      </c>
      <c r="CQE79" s="290" t="s">
        <v>567</v>
      </c>
      <c r="CQF79" s="290" t="s">
        <v>567</v>
      </c>
      <c r="CQG79" s="290" t="s">
        <v>567</v>
      </c>
      <c r="CQH79" s="290" t="s">
        <v>567</v>
      </c>
      <c r="CQI79" s="290" t="s">
        <v>567</v>
      </c>
      <c r="CQJ79" s="290" t="s">
        <v>567</v>
      </c>
      <c r="CQK79" s="290" t="s">
        <v>567</v>
      </c>
      <c r="CQL79" s="290" t="s">
        <v>567</v>
      </c>
      <c r="CQM79" s="290" t="s">
        <v>567</v>
      </c>
      <c r="CQN79" s="290" t="s">
        <v>567</v>
      </c>
      <c r="CQO79" s="290" t="s">
        <v>567</v>
      </c>
      <c r="CQP79" s="290" t="s">
        <v>567</v>
      </c>
      <c r="CQQ79" s="290" t="s">
        <v>567</v>
      </c>
      <c r="CQR79" s="290" t="s">
        <v>567</v>
      </c>
      <c r="CQS79" s="290" t="s">
        <v>567</v>
      </c>
      <c r="CQT79" s="290" t="s">
        <v>567</v>
      </c>
      <c r="CQU79" s="290" t="s">
        <v>567</v>
      </c>
      <c r="CQV79" s="290" t="s">
        <v>567</v>
      </c>
      <c r="CQW79" s="290" t="s">
        <v>567</v>
      </c>
      <c r="CQX79" s="290" t="s">
        <v>567</v>
      </c>
      <c r="CQY79" s="290" t="s">
        <v>567</v>
      </c>
      <c r="CQZ79" s="290" t="s">
        <v>567</v>
      </c>
      <c r="CRA79" s="290" t="s">
        <v>567</v>
      </c>
      <c r="CRB79" s="290" t="s">
        <v>567</v>
      </c>
      <c r="CRC79" s="290" t="s">
        <v>567</v>
      </c>
      <c r="CRD79" s="290" t="s">
        <v>567</v>
      </c>
      <c r="CRE79" s="290" t="s">
        <v>567</v>
      </c>
      <c r="CRF79" s="290" t="s">
        <v>567</v>
      </c>
      <c r="CRG79" s="290" t="s">
        <v>567</v>
      </c>
      <c r="CRH79" s="290" t="s">
        <v>567</v>
      </c>
      <c r="CRI79" s="290" t="s">
        <v>567</v>
      </c>
      <c r="CRJ79" s="290" t="s">
        <v>567</v>
      </c>
      <c r="CRK79" s="290" t="s">
        <v>567</v>
      </c>
      <c r="CRL79" s="290" t="s">
        <v>567</v>
      </c>
      <c r="CRM79" s="290" t="s">
        <v>567</v>
      </c>
      <c r="CRN79" s="290" t="s">
        <v>567</v>
      </c>
      <c r="CRO79" s="290" t="s">
        <v>567</v>
      </c>
      <c r="CRP79" s="290" t="s">
        <v>567</v>
      </c>
      <c r="CRQ79" s="290" t="s">
        <v>567</v>
      </c>
      <c r="CRR79" s="290" t="s">
        <v>567</v>
      </c>
      <c r="CRS79" s="290" t="s">
        <v>567</v>
      </c>
      <c r="CRT79" s="290" t="s">
        <v>567</v>
      </c>
      <c r="CRU79" s="290" t="s">
        <v>567</v>
      </c>
      <c r="CRV79" s="290" t="s">
        <v>567</v>
      </c>
      <c r="CRW79" s="290" t="s">
        <v>567</v>
      </c>
      <c r="CRX79" s="290" t="s">
        <v>567</v>
      </c>
      <c r="CRY79" s="290" t="s">
        <v>567</v>
      </c>
      <c r="CRZ79" s="290" t="s">
        <v>567</v>
      </c>
      <c r="CSA79" s="290" t="s">
        <v>567</v>
      </c>
      <c r="CSB79" s="290" t="s">
        <v>567</v>
      </c>
      <c r="CSC79" s="290" t="s">
        <v>567</v>
      </c>
      <c r="CSD79" s="290" t="s">
        <v>567</v>
      </c>
      <c r="CSE79" s="290" t="s">
        <v>567</v>
      </c>
      <c r="CSF79" s="290" t="s">
        <v>567</v>
      </c>
      <c r="CSG79" s="290" t="s">
        <v>567</v>
      </c>
      <c r="CSH79" s="290" t="s">
        <v>567</v>
      </c>
      <c r="CSI79" s="290" t="s">
        <v>567</v>
      </c>
      <c r="CSJ79" s="290" t="s">
        <v>567</v>
      </c>
      <c r="CSK79" s="290" t="s">
        <v>567</v>
      </c>
      <c r="CSL79" s="290" t="s">
        <v>567</v>
      </c>
      <c r="CSM79" s="290" t="s">
        <v>567</v>
      </c>
      <c r="CSN79" s="290" t="s">
        <v>567</v>
      </c>
      <c r="CSO79" s="290" t="s">
        <v>567</v>
      </c>
      <c r="CSP79" s="290" t="s">
        <v>567</v>
      </c>
      <c r="CSQ79" s="290" t="s">
        <v>567</v>
      </c>
      <c r="CSR79" s="290" t="s">
        <v>567</v>
      </c>
      <c r="CSS79" s="290" t="s">
        <v>567</v>
      </c>
      <c r="CST79" s="290" t="s">
        <v>567</v>
      </c>
      <c r="CSU79" s="290" t="s">
        <v>567</v>
      </c>
      <c r="CSV79" s="290" t="s">
        <v>567</v>
      </c>
      <c r="CSW79" s="290" t="s">
        <v>567</v>
      </c>
      <c r="CSX79" s="290" t="s">
        <v>567</v>
      </c>
      <c r="CSY79" s="290" t="s">
        <v>567</v>
      </c>
      <c r="CSZ79" s="290" t="s">
        <v>567</v>
      </c>
      <c r="CTA79" s="290" t="s">
        <v>567</v>
      </c>
      <c r="CTB79" s="290" t="s">
        <v>567</v>
      </c>
      <c r="CTC79" s="290" t="s">
        <v>567</v>
      </c>
      <c r="CTD79" s="290" t="s">
        <v>567</v>
      </c>
      <c r="CTE79" s="290" t="s">
        <v>567</v>
      </c>
      <c r="CTF79" s="290" t="s">
        <v>567</v>
      </c>
      <c r="CTG79" s="290" t="s">
        <v>567</v>
      </c>
      <c r="CTH79" s="290" t="s">
        <v>567</v>
      </c>
      <c r="CTI79" s="290" t="s">
        <v>567</v>
      </c>
      <c r="CTJ79" s="290" t="s">
        <v>567</v>
      </c>
      <c r="CTK79" s="290" t="s">
        <v>567</v>
      </c>
      <c r="CTL79" s="290" t="s">
        <v>567</v>
      </c>
      <c r="CTM79" s="290" t="s">
        <v>567</v>
      </c>
      <c r="CTN79" s="290" t="s">
        <v>567</v>
      </c>
      <c r="CTO79" s="290" t="s">
        <v>567</v>
      </c>
      <c r="CTP79" s="290" t="s">
        <v>567</v>
      </c>
      <c r="CTQ79" s="290" t="s">
        <v>567</v>
      </c>
      <c r="CTR79" s="290" t="s">
        <v>567</v>
      </c>
      <c r="CTS79" s="290" t="s">
        <v>567</v>
      </c>
      <c r="CTT79" s="290" t="s">
        <v>567</v>
      </c>
      <c r="CTU79" s="290" t="s">
        <v>567</v>
      </c>
      <c r="CTV79" s="290" t="s">
        <v>567</v>
      </c>
      <c r="CTW79" s="290" t="s">
        <v>567</v>
      </c>
      <c r="CTX79" s="290" t="s">
        <v>567</v>
      </c>
      <c r="CTY79" s="290" t="s">
        <v>567</v>
      </c>
      <c r="CTZ79" s="290" t="s">
        <v>567</v>
      </c>
      <c r="CUA79" s="290" t="s">
        <v>567</v>
      </c>
      <c r="CUB79" s="290" t="s">
        <v>567</v>
      </c>
      <c r="CUC79" s="290" t="s">
        <v>567</v>
      </c>
      <c r="CUD79" s="290" t="s">
        <v>567</v>
      </c>
      <c r="CUE79" s="290" t="s">
        <v>567</v>
      </c>
      <c r="CUF79" s="290" t="s">
        <v>567</v>
      </c>
      <c r="CUG79" s="290" t="s">
        <v>567</v>
      </c>
      <c r="CUH79" s="290" t="s">
        <v>567</v>
      </c>
      <c r="CUI79" s="290" t="s">
        <v>567</v>
      </c>
      <c r="CUJ79" s="290" t="s">
        <v>567</v>
      </c>
      <c r="CUK79" s="290" t="s">
        <v>567</v>
      </c>
      <c r="CUL79" s="290" t="s">
        <v>567</v>
      </c>
      <c r="CUM79" s="290" t="s">
        <v>567</v>
      </c>
      <c r="CUN79" s="290" t="s">
        <v>567</v>
      </c>
      <c r="CUO79" s="290" t="s">
        <v>567</v>
      </c>
      <c r="CUP79" s="290" t="s">
        <v>567</v>
      </c>
      <c r="CUQ79" s="290" t="s">
        <v>567</v>
      </c>
      <c r="CUR79" s="290" t="s">
        <v>567</v>
      </c>
      <c r="CUS79" s="290" t="s">
        <v>567</v>
      </c>
      <c r="CUT79" s="290" t="s">
        <v>567</v>
      </c>
      <c r="CUU79" s="290" t="s">
        <v>567</v>
      </c>
      <c r="CUV79" s="290" t="s">
        <v>567</v>
      </c>
      <c r="CUW79" s="290" t="s">
        <v>567</v>
      </c>
      <c r="CUX79" s="290" t="s">
        <v>567</v>
      </c>
      <c r="CUY79" s="290" t="s">
        <v>567</v>
      </c>
      <c r="CUZ79" s="290" t="s">
        <v>567</v>
      </c>
      <c r="CVA79" s="290" t="s">
        <v>567</v>
      </c>
      <c r="CVB79" s="290" t="s">
        <v>567</v>
      </c>
      <c r="CVC79" s="290" t="s">
        <v>567</v>
      </c>
      <c r="CVD79" s="290" t="s">
        <v>567</v>
      </c>
      <c r="CVE79" s="290" t="s">
        <v>567</v>
      </c>
      <c r="CVF79" s="290" t="s">
        <v>567</v>
      </c>
      <c r="CVG79" s="290" t="s">
        <v>567</v>
      </c>
      <c r="CVH79" s="290" t="s">
        <v>567</v>
      </c>
      <c r="CVI79" s="290" t="s">
        <v>567</v>
      </c>
      <c r="CVJ79" s="290" t="s">
        <v>567</v>
      </c>
      <c r="CVK79" s="290" t="s">
        <v>567</v>
      </c>
      <c r="CVL79" s="290" t="s">
        <v>567</v>
      </c>
      <c r="CVM79" s="290" t="s">
        <v>567</v>
      </c>
      <c r="CVN79" s="290" t="s">
        <v>567</v>
      </c>
      <c r="CVO79" s="290" t="s">
        <v>567</v>
      </c>
      <c r="CVP79" s="290" t="s">
        <v>567</v>
      </c>
      <c r="CVQ79" s="290" t="s">
        <v>567</v>
      </c>
      <c r="CVR79" s="290" t="s">
        <v>567</v>
      </c>
      <c r="CVS79" s="290" t="s">
        <v>567</v>
      </c>
      <c r="CVT79" s="290" t="s">
        <v>567</v>
      </c>
      <c r="CVU79" s="290" t="s">
        <v>567</v>
      </c>
      <c r="CVV79" s="290" t="s">
        <v>567</v>
      </c>
      <c r="CVW79" s="290" t="s">
        <v>567</v>
      </c>
      <c r="CVX79" s="290" t="s">
        <v>567</v>
      </c>
      <c r="CVY79" s="290" t="s">
        <v>567</v>
      </c>
      <c r="CVZ79" s="290" t="s">
        <v>567</v>
      </c>
      <c r="CWA79" s="290" t="s">
        <v>567</v>
      </c>
      <c r="CWB79" s="290" t="s">
        <v>567</v>
      </c>
      <c r="CWC79" s="290" t="s">
        <v>567</v>
      </c>
      <c r="CWD79" s="290" t="s">
        <v>567</v>
      </c>
      <c r="CWE79" s="290" t="s">
        <v>567</v>
      </c>
      <c r="CWF79" s="290" t="s">
        <v>567</v>
      </c>
      <c r="CWG79" s="290" t="s">
        <v>567</v>
      </c>
      <c r="CWH79" s="290" t="s">
        <v>567</v>
      </c>
      <c r="CWI79" s="290" t="s">
        <v>567</v>
      </c>
      <c r="CWJ79" s="290" t="s">
        <v>567</v>
      </c>
      <c r="CWK79" s="290" t="s">
        <v>567</v>
      </c>
      <c r="CWL79" s="290" t="s">
        <v>567</v>
      </c>
      <c r="CWM79" s="290" t="s">
        <v>567</v>
      </c>
      <c r="CWN79" s="290" t="s">
        <v>567</v>
      </c>
      <c r="CWO79" s="290" t="s">
        <v>567</v>
      </c>
      <c r="CWP79" s="290" t="s">
        <v>567</v>
      </c>
      <c r="CWQ79" s="290" t="s">
        <v>567</v>
      </c>
      <c r="CWR79" s="290" t="s">
        <v>567</v>
      </c>
      <c r="CWS79" s="290" t="s">
        <v>567</v>
      </c>
      <c r="CWT79" s="290" t="s">
        <v>567</v>
      </c>
      <c r="CWU79" s="290" t="s">
        <v>567</v>
      </c>
      <c r="CWV79" s="290" t="s">
        <v>567</v>
      </c>
      <c r="CWW79" s="290" t="s">
        <v>567</v>
      </c>
      <c r="CWX79" s="290" t="s">
        <v>567</v>
      </c>
      <c r="CWY79" s="290" t="s">
        <v>567</v>
      </c>
      <c r="CWZ79" s="290" t="s">
        <v>567</v>
      </c>
      <c r="CXA79" s="290" t="s">
        <v>567</v>
      </c>
      <c r="CXB79" s="290" t="s">
        <v>567</v>
      </c>
      <c r="CXC79" s="290" t="s">
        <v>567</v>
      </c>
      <c r="CXD79" s="290" t="s">
        <v>567</v>
      </c>
      <c r="CXE79" s="290" t="s">
        <v>567</v>
      </c>
      <c r="CXF79" s="290" t="s">
        <v>567</v>
      </c>
      <c r="CXG79" s="290" t="s">
        <v>567</v>
      </c>
      <c r="CXH79" s="290" t="s">
        <v>567</v>
      </c>
      <c r="CXI79" s="290" t="s">
        <v>567</v>
      </c>
      <c r="CXJ79" s="290" t="s">
        <v>567</v>
      </c>
      <c r="CXK79" s="290" t="s">
        <v>567</v>
      </c>
      <c r="CXL79" s="290" t="s">
        <v>567</v>
      </c>
      <c r="CXM79" s="290" t="s">
        <v>567</v>
      </c>
      <c r="CXN79" s="290" t="s">
        <v>567</v>
      </c>
      <c r="CXO79" s="290" t="s">
        <v>567</v>
      </c>
      <c r="CXP79" s="290" t="s">
        <v>567</v>
      </c>
      <c r="CXQ79" s="290" t="s">
        <v>567</v>
      </c>
      <c r="CXR79" s="290" t="s">
        <v>567</v>
      </c>
      <c r="CXS79" s="290" t="s">
        <v>567</v>
      </c>
      <c r="CXT79" s="290" t="s">
        <v>567</v>
      </c>
      <c r="CXU79" s="290" t="s">
        <v>567</v>
      </c>
      <c r="CXV79" s="290" t="s">
        <v>567</v>
      </c>
      <c r="CXW79" s="290" t="s">
        <v>567</v>
      </c>
      <c r="CXX79" s="290" t="s">
        <v>567</v>
      </c>
      <c r="CXY79" s="290" t="s">
        <v>567</v>
      </c>
      <c r="CXZ79" s="290" t="s">
        <v>567</v>
      </c>
      <c r="CYA79" s="290" t="s">
        <v>567</v>
      </c>
      <c r="CYB79" s="290" t="s">
        <v>567</v>
      </c>
      <c r="CYC79" s="290" t="s">
        <v>567</v>
      </c>
      <c r="CYD79" s="290" t="s">
        <v>567</v>
      </c>
      <c r="CYE79" s="290" t="s">
        <v>567</v>
      </c>
      <c r="CYF79" s="290" t="s">
        <v>567</v>
      </c>
      <c r="CYG79" s="290" t="s">
        <v>567</v>
      </c>
      <c r="CYH79" s="290" t="s">
        <v>567</v>
      </c>
      <c r="CYI79" s="290" t="s">
        <v>567</v>
      </c>
      <c r="CYJ79" s="290" t="s">
        <v>567</v>
      </c>
      <c r="CYK79" s="290" t="s">
        <v>567</v>
      </c>
      <c r="CYL79" s="290" t="s">
        <v>567</v>
      </c>
      <c r="CYM79" s="290" t="s">
        <v>567</v>
      </c>
      <c r="CYN79" s="290" t="s">
        <v>567</v>
      </c>
      <c r="CYO79" s="290" t="s">
        <v>567</v>
      </c>
      <c r="CYP79" s="290" t="s">
        <v>567</v>
      </c>
      <c r="CYQ79" s="290" t="s">
        <v>567</v>
      </c>
      <c r="CYR79" s="290" t="s">
        <v>567</v>
      </c>
      <c r="CYS79" s="290" t="s">
        <v>567</v>
      </c>
      <c r="CYT79" s="290" t="s">
        <v>567</v>
      </c>
      <c r="CYU79" s="290" t="s">
        <v>567</v>
      </c>
      <c r="CYV79" s="290" t="s">
        <v>567</v>
      </c>
      <c r="CYW79" s="290" t="s">
        <v>567</v>
      </c>
      <c r="CYX79" s="290" t="s">
        <v>567</v>
      </c>
      <c r="CYY79" s="290" t="s">
        <v>567</v>
      </c>
      <c r="CYZ79" s="290" t="s">
        <v>567</v>
      </c>
      <c r="CZA79" s="290" t="s">
        <v>567</v>
      </c>
      <c r="CZB79" s="290" t="s">
        <v>567</v>
      </c>
      <c r="CZC79" s="290" t="s">
        <v>567</v>
      </c>
      <c r="CZD79" s="290" t="s">
        <v>567</v>
      </c>
      <c r="CZE79" s="290" t="s">
        <v>567</v>
      </c>
      <c r="CZF79" s="290" t="s">
        <v>567</v>
      </c>
      <c r="CZG79" s="290" t="s">
        <v>567</v>
      </c>
      <c r="CZH79" s="290" t="s">
        <v>567</v>
      </c>
      <c r="CZI79" s="290" t="s">
        <v>567</v>
      </c>
      <c r="CZJ79" s="290" t="s">
        <v>567</v>
      </c>
      <c r="CZK79" s="290" t="s">
        <v>567</v>
      </c>
      <c r="CZL79" s="290" t="s">
        <v>567</v>
      </c>
      <c r="CZM79" s="290" t="s">
        <v>567</v>
      </c>
      <c r="CZN79" s="290" t="s">
        <v>567</v>
      </c>
      <c r="CZO79" s="290" t="s">
        <v>567</v>
      </c>
      <c r="CZP79" s="290" t="s">
        <v>567</v>
      </c>
      <c r="CZQ79" s="290" t="s">
        <v>567</v>
      </c>
      <c r="CZR79" s="290" t="s">
        <v>567</v>
      </c>
      <c r="CZS79" s="290" t="s">
        <v>567</v>
      </c>
      <c r="CZT79" s="290" t="s">
        <v>567</v>
      </c>
      <c r="CZU79" s="290" t="s">
        <v>567</v>
      </c>
      <c r="CZV79" s="290" t="s">
        <v>567</v>
      </c>
      <c r="CZW79" s="290" t="s">
        <v>567</v>
      </c>
      <c r="CZX79" s="290" t="s">
        <v>567</v>
      </c>
      <c r="CZY79" s="290" t="s">
        <v>567</v>
      </c>
      <c r="CZZ79" s="290" t="s">
        <v>567</v>
      </c>
      <c r="DAA79" s="290" t="s">
        <v>567</v>
      </c>
      <c r="DAB79" s="290" t="s">
        <v>567</v>
      </c>
      <c r="DAC79" s="290" t="s">
        <v>567</v>
      </c>
      <c r="DAD79" s="290" t="s">
        <v>567</v>
      </c>
      <c r="DAE79" s="290" t="s">
        <v>567</v>
      </c>
      <c r="DAF79" s="290" t="s">
        <v>567</v>
      </c>
      <c r="DAG79" s="290" t="s">
        <v>567</v>
      </c>
      <c r="DAH79" s="290" t="s">
        <v>567</v>
      </c>
      <c r="DAI79" s="290" t="s">
        <v>567</v>
      </c>
      <c r="DAJ79" s="290" t="s">
        <v>567</v>
      </c>
      <c r="DAK79" s="290" t="s">
        <v>567</v>
      </c>
      <c r="DAL79" s="290" t="s">
        <v>567</v>
      </c>
      <c r="DAM79" s="290" t="s">
        <v>567</v>
      </c>
      <c r="DAN79" s="290" t="s">
        <v>567</v>
      </c>
      <c r="DAO79" s="290" t="s">
        <v>567</v>
      </c>
      <c r="DAP79" s="290" t="s">
        <v>567</v>
      </c>
      <c r="DAQ79" s="290" t="s">
        <v>567</v>
      </c>
      <c r="DAR79" s="290" t="s">
        <v>567</v>
      </c>
      <c r="DAS79" s="290" t="s">
        <v>567</v>
      </c>
      <c r="DAT79" s="290" t="s">
        <v>567</v>
      </c>
      <c r="DAU79" s="290" t="s">
        <v>567</v>
      </c>
      <c r="DAV79" s="290" t="s">
        <v>567</v>
      </c>
      <c r="DAW79" s="290" t="s">
        <v>567</v>
      </c>
      <c r="DAX79" s="290" t="s">
        <v>567</v>
      </c>
      <c r="DAY79" s="290" t="s">
        <v>567</v>
      </c>
      <c r="DAZ79" s="290" t="s">
        <v>567</v>
      </c>
      <c r="DBA79" s="290" t="s">
        <v>567</v>
      </c>
      <c r="DBB79" s="290" t="s">
        <v>567</v>
      </c>
      <c r="DBC79" s="290" t="s">
        <v>567</v>
      </c>
      <c r="DBD79" s="290" t="s">
        <v>567</v>
      </c>
      <c r="DBE79" s="290" t="s">
        <v>567</v>
      </c>
      <c r="DBF79" s="290" t="s">
        <v>567</v>
      </c>
      <c r="DBG79" s="290" t="s">
        <v>567</v>
      </c>
      <c r="DBH79" s="290" t="s">
        <v>567</v>
      </c>
      <c r="DBI79" s="290" t="s">
        <v>567</v>
      </c>
      <c r="DBJ79" s="290" t="s">
        <v>567</v>
      </c>
      <c r="DBK79" s="290" t="s">
        <v>567</v>
      </c>
      <c r="DBL79" s="290" t="s">
        <v>567</v>
      </c>
      <c r="DBM79" s="290" t="s">
        <v>567</v>
      </c>
      <c r="DBN79" s="290" t="s">
        <v>567</v>
      </c>
      <c r="DBO79" s="290" t="s">
        <v>567</v>
      </c>
      <c r="DBP79" s="290" t="s">
        <v>567</v>
      </c>
      <c r="DBQ79" s="290" t="s">
        <v>567</v>
      </c>
      <c r="DBR79" s="290" t="s">
        <v>567</v>
      </c>
      <c r="DBS79" s="290" t="s">
        <v>567</v>
      </c>
      <c r="DBT79" s="290" t="s">
        <v>567</v>
      </c>
      <c r="DBU79" s="290" t="s">
        <v>567</v>
      </c>
      <c r="DBV79" s="290" t="s">
        <v>567</v>
      </c>
      <c r="DBW79" s="290" t="s">
        <v>567</v>
      </c>
      <c r="DBX79" s="290" t="s">
        <v>567</v>
      </c>
      <c r="DBY79" s="290" t="s">
        <v>567</v>
      </c>
      <c r="DBZ79" s="290" t="s">
        <v>567</v>
      </c>
      <c r="DCA79" s="290" t="s">
        <v>567</v>
      </c>
      <c r="DCB79" s="290" t="s">
        <v>567</v>
      </c>
      <c r="DCC79" s="290" t="s">
        <v>567</v>
      </c>
      <c r="DCD79" s="290" t="s">
        <v>567</v>
      </c>
      <c r="DCE79" s="290" t="s">
        <v>567</v>
      </c>
      <c r="DCF79" s="290" t="s">
        <v>567</v>
      </c>
      <c r="DCG79" s="290" t="s">
        <v>567</v>
      </c>
      <c r="DCH79" s="290" t="s">
        <v>567</v>
      </c>
      <c r="DCI79" s="290" t="s">
        <v>567</v>
      </c>
      <c r="DCJ79" s="290" t="s">
        <v>567</v>
      </c>
      <c r="DCK79" s="290" t="s">
        <v>567</v>
      </c>
      <c r="DCL79" s="290" t="s">
        <v>567</v>
      </c>
      <c r="DCM79" s="290" t="s">
        <v>567</v>
      </c>
      <c r="DCN79" s="290" t="s">
        <v>567</v>
      </c>
      <c r="DCO79" s="290" t="s">
        <v>567</v>
      </c>
      <c r="DCP79" s="290" t="s">
        <v>567</v>
      </c>
      <c r="DCQ79" s="290" t="s">
        <v>567</v>
      </c>
      <c r="DCR79" s="290" t="s">
        <v>567</v>
      </c>
      <c r="DCS79" s="290" t="s">
        <v>567</v>
      </c>
      <c r="DCT79" s="290" t="s">
        <v>567</v>
      </c>
      <c r="DCU79" s="290" t="s">
        <v>567</v>
      </c>
      <c r="DCV79" s="290" t="s">
        <v>567</v>
      </c>
      <c r="DCW79" s="290" t="s">
        <v>567</v>
      </c>
      <c r="DCX79" s="290" t="s">
        <v>567</v>
      </c>
      <c r="DCY79" s="290" t="s">
        <v>567</v>
      </c>
      <c r="DCZ79" s="290" t="s">
        <v>567</v>
      </c>
      <c r="DDA79" s="290" t="s">
        <v>567</v>
      </c>
      <c r="DDB79" s="290" t="s">
        <v>567</v>
      </c>
      <c r="DDC79" s="290" t="s">
        <v>567</v>
      </c>
      <c r="DDD79" s="290" t="s">
        <v>567</v>
      </c>
      <c r="DDE79" s="290" t="s">
        <v>567</v>
      </c>
      <c r="DDF79" s="290" t="s">
        <v>567</v>
      </c>
      <c r="DDG79" s="290" t="s">
        <v>567</v>
      </c>
      <c r="DDH79" s="290" t="s">
        <v>567</v>
      </c>
      <c r="DDI79" s="290" t="s">
        <v>567</v>
      </c>
      <c r="DDJ79" s="290" t="s">
        <v>567</v>
      </c>
      <c r="DDK79" s="290" t="s">
        <v>567</v>
      </c>
      <c r="DDL79" s="290" t="s">
        <v>567</v>
      </c>
      <c r="DDM79" s="290" t="s">
        <v>567</v>
      </c>
      <c r="DDN79" s="290" t="s">
        <v>567</v>
      </c>
      <c r="DDO79" s="290" t="s">
        <v>567</v>
      </c>
      <c r="DDP79" s="290" t="s">
        <v>567</v>
      </c>
      <c r="DDQ79" s="290" t="s">
        <v>567</v>
      </c>
      <c r="DDR79" s="290" t="s">
        <v>567</v>
      </c>
      <c r="DDS79" s="290" t="s">
        <v>567</v>
      </c>
      <c r="DDT79" s="290" t="s">
        <v>567</v>
      </c>
      <c r="DDU79" s="290" t="s">
        <v>567</v>
      </c>
      <c r="DDV79" s="290" t="s">
        <v>567</v>
      </c>
      <c r="DDW79" s="290" t="s">
        <v>567</v>
      </c>
      <c r="DDX79" s="290" t="s">
        <v>567</v>
      </c>
      <c r="DDY79" s="290" t="s">
        <v>567</v>
      </c>
      <c r="DDZ79" s="290" t="s">
        <v>567</v>
      </c>
      <c r="DEA79" s="290" t="s">
        <v>567</v>
      </c>
      <c r="DEB79" s="290" t="s">
        <v>567</v>
      </c>
      <c r="DEC79" s="290" t="s">
        <v>567</v>
      </c>
      <c r="DED79" s="290" t="s">
        <v>567</v>
      </c>
      <c r="DEE79" s="290" t="s">
        <v>567</v>
      </c>
      <c r="DEF79" s="290" t="s">
        <v>567</v>
      </c>
      <c r="DEG79" s="290" t="s">
        <v>567</v>
      </c>
      <c r="DEH79" s="290" t="s">
        <v>567</v>
      </c>
      <c r="DEI79" s="290" t="s">
        <v>567</v>
      </c>
      <c r="DEJ79" s="290" t="s">
        <v>567</v>
      </c>
      <c r="DEK79" s="290" t="s">
        <v>567</v>
      </c>
      <c r="DEL79" s="290" t="s">
        <v>567</v>
      </c>
      <c r="DEM79" s="290" t="s">
        <v>567</v>
      </c>
      <c r="DEN79" s="290" t="s">
        <v>567</v>
      </c>
      <c r="DEO79" s="290" t="s">
        <v>567</v>
      </c>
      <c r="DEP79" s="290" t="s">
        <v>567</v>
      </c>
      <c r="DEQ79" s="290" t="s">
        <v>567</v>
      </c>
      <c r="DER79" s="290" t="s">
        <v>567</v>
      </c>
      <c r="DES79" s="290" t="s">
        <v>567</v>
      </c>
      <c r="DET79" s="290" t="s">
        <v>567</v>
      </c>
      <c r="DEU79" s="290" t="s">
        <v>567</v>
      </c>
      <c r="DEV79" s="290" t="s">
        <v>567</v>
      </c>
      <c r="DEW79" s="290" t="s">
        <v>567</v>
      </c>
      <c r="DEX79" s="290" t="s">
        <v>567</v>
      </c>
      <c r="DEY79" s="290" t="s">
        <v>567</v>
      </c>
      <c r="DEZ79" s="290" t="s">
        <v>567</v>
      </c>
      <c r="DFA79" s="290" t="s">
        <v>567</v>
      </c>
      <c r="DFB79" s="290" t="s">
        <v>567</v>
      </c>
      <c r="DFC79" s="290" t="s">
        <v>567</v>
      </c>
      <c r="DFD79" s="290" t="s">
        <v>567</v>
      </c>
      <c r="DFE79" s="290" t="s">
        <v>567</v>
      </c>
      <c r="DFF79" s="290" t="s">
        <v>567</v>
      </c>
      <c r="DFG79" s="290" t="s">
        <v>567</v>
      </c>
      <c r="DFH79" s="290" t="s">
        <v>567</v>
      </c>
      <c r="DFI79" s="290" t="s">
        <v>567</v>
      </c>
      <c r="DFJ79" s="290" t="s">
        <v>567</v>
      </c>
      <c r="DFK79" s="290" t="s">
        <v>567</v>
      </c>
      <c r="DFL79" s="290" t="s">
        <v>567</v>
      </c>
      <c r="DFM79" s="290" t="s">
        <v>567</v>
      </c>
      <c r="DFN79" s="290" t="s">
        <v>567</v>
      </c>
      <c r="DFO79" s="290" t="s">
        <v>567</v>
      </c>
      <c r="DFP79" s="290" t="s">
        <v>567</v>
      </c>
      <c r="DFQ79" s="290" t="s">
        <v>567</v>
      </c>
      <c r="DFR79" s="290" t="s">
        <v>567</v>
      </c>
      <c r="DFS79" s="290" t="s">
        <v>567</v>
      </c>
      <c r="DFT79" s="290" t="s">
        <v>567</v>
      </c>
      <c r="DFU79" s="290" t="s">
        <v>567</v>
      </c>
      <c r="DFV79" s="290" t="s">
        <v>567</v>
      </c>
      <c r="DFW79" s="290" t="s">
        <v>567</v>
      </c>
      <c r="DFX79" s="290" t="s">
        <v>567</v>
      </c>
      <c r="DFY79" s="290" t="s">
        <v>567</v>
      </c>
      <c r="DFZ79" s="290" t="s">
        <v>567</v>
      </c>
      <c r="DGA79" s="290" t="s">
        <v>567</v>
      </c>
      <c r="DGB79" s="290" t="s">
        <v>567</v>
      </c>
      <c r="DGC79" s="290" t="s">
        <v>567</v>
      </c>
      <c r="DGD79" s="290" t="s">
        <v>567</v>
      </c>
      <c r="DGE79" s="290" t="s">
        <v>567</v>
      </c>
      <c r="DGF79" s="290" t="s">
        <v>567</v>
      </c>
      <c r="DGG79" s="290" t="s">
        <v>567</v>
      </c>
      <c r="DGH79" s="290" t="s">
        <v>567</v>
      </c>
      <c r="DGI79" s="290" t="s">
        <v>567</v>
      </c>
      <c r="DGJ79" s="290" t="s">
        <v>567</v>
      </c>
      <c r="DGK79" s="290" t="s">
        <v>567</v>
      </c>
      <c r="DGL79" s="290" t="s">
        <v>567</v>
      </c>
      <c r="DGM79" s="290" t="s">
        <v>567</v>
      </c>
      <c r="DGN79" s="290" t="s">
        <v>567</v>
      </c>
      <c r="DGO79" s="290" t="s">
        <v>567</v>
      </c>
      <c r="DGP79" s="290" t="s">
        <v>567</v>
      </c>
      <c r="DGQ79" s="290" t="s">
        <v>567</v>
      </c>
      <c r="DGR79" s="290" t="s">
        <v>567</v>
      </c>
      <c r="DGS79" s="290" t="s">
        <v>567</v>
      </c>
      <c r="DGT79" s="290" t="s">
        <v>567</v>
      </c>
      <c r="DGU79" s="290" t="s">
        <v>567</v>
      </c>
      <c r="DGV79" s="290" t="s">
        <v>567</v>
      </c>
      <c r="DGW79" s="290" t="s">
        <v>567</v>
      </c>
      <c r="DGX79" s="290" t="s">
        <v>567</v>
      </c>
      <c r="DGY79" s="290" t="s">
        <v>567</v>
      </c>
      <c r="DGZ79" s="290" t="s">
        <v>567</v>
      </c>
      <c r="DHA79" s="290" t="s">
        <v>567</v>
      </c>
      <c r="DHB79" s="290" t="s">
        <v>567</v>
      </c>
      <c r="DHC79" s="290" t="s">
        <v>567</v>
      </c>
      <c r="DHD79" s="290" t="s">
        <v>567</v>
      </c>
      <c r="DHE79" s="290" t="s">
        <v>567</v>
      </c>
      <c r="DHF79" s="290" t="s">
        <v>567</v>
      </c>
      <c r="DHG79" s="290" t="s">
        <v>567</v>
      </c>
      <c r="DHH79" s="290" t="s">
        <v>567</v>
      </c>
      <c r="DHI79" s="290" t="s">
        <v>567</v>
      </c>
      <c r="DHJ79" s="290" t="s">
        <v>567</v>
      </c>
      <c r="DHK79" s="290" t="s">
        <v>567</v>
      </c>
      <c r="DHL79" s="290" t="s">
        <v>567</v>
      </c>
      <c r="DHM79" s="290" t="s">
        <v>567</v>
      </c>
      <c r="DHN79" s="290" t="s">
        <v>567</v>
      </c>
      <c r="DHO79" s="290" t="s">
        <v>567</v>
      </c>
      <c r="DHP79" s="290" t="s">
        <v>567</v>
      </c>
      <c r="DHQ79" s="290" t="s">
        <v>567</v>
      </c>
      <c r="DHR79" s="290" t="s">
        <v>567</v>
      </c>
      <c r="DHS79" s="290" t="s">
        <v>567</v>
      </c>
      <c r="DHT79" s="290" t="s">
        <v>567</v>
      </c>
      <c r="DHU79" s="290" t="s">
        <v>567</v>
      </c>
      <c r="DHV79" s="290" t="s">
        <v>567</v>
      </c>
      <c r="DHW79" s="290" t="s">
        <v>567</v>
      </c>
      <c r="DHX79" s="290" t="s">
        <v>567</v>
      </c>
      <c r="DHY79" s="290" t="s">
        <v>567</v>
      </c>
      <c r="DHZ79" s="290" t="s">
        <v>567</v>
      </c>
      <c r="DIA79" s="290" t="s">
        <v>567</v>
      </c>
      <c r="DIB79" s="290" t="s">
        <v>567</v>
      </c>
      <c r="DIC79" s="290" t="s">
        <v>567</v>
      </c>
      <c r="DID79" s="290" t="s">
        <v>567</v>
      </c>
      <c r="DIE79" s="290" t="s">
        <v>567</v>
      </c>
      <c r="DIF79" s="290" t="s">
        <v>567</v>
      </c>
      <c r="DIG79" s="290" t="s">
        <v>567</v>
      </c>
      <c r="DIH79" s="290" t="s">
        <v>567</v>
      </c>
      <c r="DII79" s="290" t="s">
        <v>567</v>
      </c>
      <c r="DIJ79" s="290" t="s">
        <v>567</v>
      </c>
      <c r="DIK79" s="290" t="s">
        <v>567</v>
      </c>
      <c r="DIL79" s="290" t="s">
        <v>567</v>
      </c>
      <c r="DIM79" s="290" t="s">
        <v>567</v>
      </c>
      <c r="DIN79" s="290" t="s">
        <v>567</v>
      </c>
      <c r="DIO79" s="290" t="s">
        <v>567</v>
      </c>
      <c r="DIP79" s="290" t="s">
        <v>567</v>
      </c>
      <c r="DIQ79" s="290" t="s">
        <v>567</v>
      </c>
      <c r="DIR79" s="290" t="s">
        <v>567</v>
      </c>
      <c r="DIS79" s="290" t="s">
        <v>567</v>
      </c>
      <c r="DIT79" s="290" t="s">
        <v>567</v>
      </c>
      <c r="DIU79" s="290" t="s">
        <v>567</v>
      </c>
      <c r="DIV79" s="290" t="s">
        <v>567</v>
      </c>
      <c r="DIW79" s="290" t="s">
        <v>567</v>
      </c>
      <c r="DIX79" s="290" t="s">
        <v>567</v>
      </c>
      <c r="DIY79" s="290" t="s">
        <v>567</v>
      </c>
      <c r="DIZ79" s="290" t="s">
        <v>567</v>
      </c>
      <c r="DJA79" s="290" t="s">
        <v>567</v>
      </c>
      <c r="DJB79" s="290" t="s">
        <v>567</v>
      </c>
      <c r="DJC79" s="290" t="s">
        <v>567</v>
      </c>
      <c r="DJD79" s="290" t="s">
        <v>567</v>
      </c>
      <c r="DJE79" s="290" t="s">
        <v>567</v>
      </c>
      <c r="DJF79" s="290" t="s">
        <v>567</v>
      </c>
      <c r="DJG79" s="290" t="s">
        <v>567</v>
      </c>
      <c r="DJH79" s="290" t="s">
        <v>567</v>
      </c>
      <c r="DJI79" s="290" t="s">
        <v>567</v>
      </c>
      <c r="DJJ79" s="290" t="s">
        <v>567</v>
      </c>
      <c r="DJK79" s="290" t="s">
        <v>567</v>
      </c>
      <c r="DJL79" s="290" t="s">
        <v>567</v>
      </c>
      <c r="DJM79" s="290" t="s">
        <v>567</v>
      </c>
      <c r="DJN79" s="290" t="s">
        <v>567</v>
      </c>
      <c r="DJO79" s="290" t="s">
        <v>567</v>
      </c>
      <c r="DJP79" s="290" t="s">
        <v>567</v>
      </c>
      <c r="DJQ79" s="290" t="s">
        <v>567</v>
      </c>
      <c r="DJR79" s="290" t="s">
        <v>567</v>
      </c>
      <c r="DJS79" s="290" t="s">
        <v>567</v>
      </c>
      <c r="DJT79" s="290" t="s">
        <v>567</v>
      </c>
      <c r="DJU79" s="290" t="s">
        <v>567</v>
      </c>
      <c r="DJV79" s="290" t="s">
        <v>567</v>
      </c>
      <c r="DJW79" s="290" t="s">
        <v>567</v>
      </c>
      <c r="DJX79" s="290" t="s">
        <v>567</v>
      </c>
      <c r="DJY79" s="290" t="s">
        <v>567</v>
      </c>
      <c r="DJZ79" s="290" t="s">
        <v>567</v>
      </c>
      <c r="DKA79" s="290" t="s">
        <v>567</v>
      </c>
      <c r="DKB79" s="290" t="s">
        <v>567</v>
      </c>
      <c r="DKC79" s="290" t="s">
        <v>567</v>
      </c>
      <c r="DKD79" s="290" t="s">
        <v>567</v>
      </c>
      <c r="DKE79" s="290" t="s">
        <v>567</v>
      </c>
      <c r="DKF79" s="290" t="s">
        <v>567</v>
      </c>
      <c r="DKG79" s="290" t="s">
        <v>567</v>
      </c>
      <c r="DKH79" s="290" t="s">
        <v>567</v>
      </c>
      <c r="DKI79" s="290" t="s">
        <v>567</v>
      </c>
      <c r="DKJ79" s="290" t="s">
        <v>567</v>
      </c>
      <c r="DKK79" s="290" t="s">
        <v>567</v>
      </c>
      <c r="DKL79" s="290" t="s">
        <v>567</v>
      </c>
      <c r="DKM79" s="290" t="s">
        <v>567</v>
      </c>
      <c r="DKN79" s="290" t="s">
        <v>567</v>
      </c>
      <c r="DKO79" s="290" t="s">
        <v>567</v>
      </c>
      <c r="DKP79" s="290" t="s">
        <v>567</v>
      </c>
      <c r="DKQ79" s="290" t="s">
        <v>567</v>
      </c>
      <c r="DKR79" s="290" t="s">
        <v>567</v>
      </c>
      <c r="DKS79" s="290" t="s">
        <v>567</v>
      </c>
      <c r="DKT79" s="290" t="s">
        <v>567</v>
      </c>
      <c r="DKU79" s="290" t="s">
        <v>567</v>
      </c>
      <c r="DKV79" s="290" t="s">
        <v>567</v>
      </c>
      <c r="DKW79" s="290" t="s">
        <v>567</v>
      </c>
      <c r="DKX79" s="290" t="s">
        <v>567</v>
      </c>
      <c r="DKY79" s="290" t="s">
        <v>567</v>
      </c>
      <c r="DKZ79" s="290" t="s">
        <v>567</v>
      </c>
      <c r="DLA79" s="290" t="s">
        <v>567</v>
      </c>
      <c r="DLB79" s="290" t="s">
        <v>567</v>
      </c>
      <c r="DLC79" s="290" t="s">
        <v>567</v>
      </c>
      <c r="DLD79" s="290" t="s">
        <v>567</v>
      </c>
      <c r="DLE79" s="290" t="s">
        <v>567</v>
      </c>
      <c r="DLF79" s="290" t="s">
        <v>567</v>
      </c>
      <c r="DLG79" s="290" t="s">
        <v>567</v>
      </c>
      <c r="DLH79" s="290" t="s">
        <v>567</v>
      </c>
      <c r="DLI79" s="290" t="s">
        <v>567</v>
      </c>
      <c r="DLJ79" s="290" t="s">
        <v>567</v>
      </c>
      <c r="DLK79" s="290" t="s">
        <v>567</v>
      </c>
      <c r="DLL79" s="290" t="s">
        <v>567</v>
      </c>
      <c r="DLM79" s="290" t="s">
        <v>567</v>
      </c>
      <c r="DLN79" s="290" t="s">
        <v>567</v>
      </c>
      <c r="DLO79" s="290" t="s">
        <v>567</v>
      </c>
      <c r="DLP79" s="290" t="s">
        <v>567</v>
      </c>
      <c r="DLQ79" s="290" t="s">
        <v>567</v>
      </c>
      <c r="DLR79" s="290" t="s">
        <v>567</v>
      </c>
      <c r="DLS79" s="290" t="s">
        <v>567</v>
      </c>
      <c r="DLT79" s="290" t="s">
        <v>567</v>
      </c>
      <c r="DLU79" s="290" t="s">
        <v>567</v>
      </c>
      <c r="DLV79" s="290" t="s">
        <v>567</v>
      </c>
      <c r="DLW79" s="290" t="s">
        <v>567</v>
      </c>
      <c r="DLX79" s="290" t="s">
        <v>567</v>
      </c>
      <c r="DLY79" s="290" t="s">
        <v>567</v>
      </c>
      <c r="DLZ79" s="290" t="s">
        <v>567</v>
      </c>
      <c r="DMA79" s="290" t="s">
        <v>567</v>
      </c>
      <c r="DMB79" s="290" t="s">
        <v>567</v>
      </c>
      <c r="DMC79" s="290" t="s">
        <v>567</v>
      </c>
      <c r="DMD79" s="290" t="s">
        <v>567</v>
      </c>
      <c r="DME79" s="290" t="s">
        <v>567</v>
      </c>
      <c r="DMF79" s="290" t="s">
        <v>567</v>
      </c>
      <c r="DMG79" s="290" t="s">
        <v>567</v>
      </c>
      <c r="DMH79" s="290" t="s">
        <v>567</v>
      </c>
      <c r="DMI79" s="290" t="s">
        <v>567</v>
      </c>
      <c r="DMJ79" s="290" t="s">
        <v>567</v>
      </c>
      <c r="DMK79" s="290" t="s">
        <v>567</v>
      </c>
      <c r="DML79" s="290" t="s">
        <v>567</v>
      </c>
      <c r="DMM79" s="290" t="s">
        <v>567</v>
      </c>
      <c r="DMN79" s="290" t="s">
        <v>567</v>
      </c>
      <c r="DMO79" s="290" t="s">
        <v>567</v>
      </c>
      <c r="DMP79" s="290" t="s">
        <v>567</v>
      </c>
      <c r="DMQ79" s="290" t="s">
        <v>567</v>
      </c>
      <c r="DMR79" s="290" t="s">
        <v>567</v>
      </c>
      <c r="DMS79" s="290" t="s">
        <v>567</v>
      </c>
      <c r="DMT79" s="290" t="s">
        <v>567</v>
      </c>
      <c r="DMU79" s="290" t="s">
        <v>567</v>
      </c>
      <c r="DMV79" s="290" t="s">
        <v>567</v>
      </c>
      <c r="DMW79" s="290" t="s">
        <v>567</v>
      </c>
      <c r="DMX79" s="290" t="s">
        <v>567</v>
      </c>
      <c r="DMY79" s="290" t="s">
        <v>567</v>
      </c>
      <c r="DMZ79" s="290" t="s">
        <v>567</v>
      </c>
      <c r="DNA79" s="290" t="s">
        <v>567</v>
      </c>
      <c r="DNB79" s="290" t="s">
        <v>567</v>
      </c>
      <c r="DNC79" s="290" t="s">
        <v>567</v>
      </c>
      <c r="DND79" s="290" t="s">
        <v>567</v>
      </c>
      <c r="DNE79" s="290" t="s">
        <v>567</v>
      </c>
      <c r="DNF79" s="290" t="s">
        <v>567</v>
      </c>
      <c r="DNG79" s="290" t="s">
        <v>567</v>
      </c>
      <c r="DNH79" s="290" t="s">
        <v>567</v>
      </c>
      <c r="DNI79" s="290" t="s">
        <v>567</v>
      </c>
      <c r="DNJ79" s="290" t="s">
        <v>567</v>
      </c>
      <c r="DNK79" s="290" t="s">
        <v>567</v>
      </c>
      <c r="DNL79" s="290" t="s">
        <v>567</v>
      </c>
      <c r="DNM79" s="290" t="s">
        <v>567</v>
      </c>
      <c r="DNN79" s="290" t="s">
        <v>567</v>
      </c>
      <c r="DNO79" s="290" t="s">
        <v>567</v>
      </c>
      <c r="DNP79" s="290" t="s">
        <v>567</v>
      </c>
      <c r="DNQ79" s="290" t="s">
        <v>567</v>
      </c>
      <c r="DNR79" s="290" t="s">
        <v>567</v>
      </c>
      <c r="DNS79" s="290" t="s">
        <v>567</v>
      </c>
      <c r="DNT79" s="290" t="s">
        <v>567</v>
      </c>
      <c r="DNU79" s="290" t="s">
        <v>567</v>
      </c>
      <c r="DNV79" s="290" t="s">
        <v>567</v>
      </c>
      <c r="DNW79" s="290" t="s">
        <v>567</v>
      </c>
      <c r="DNX79" s="290" t="s">
        <v>567</v>
      </c>
      <c r="DNY79" s="290" t="s">
        <v>567</v>
      </c>
      <c r="DNZ79" s="290" t="s">
        <v>567</v>
      </c>
      <c r="DOA79" s="290" t="s">
        <v>567</v>
      </c>
      <c r="DOB79" s="290" t="s">
        <v>567</v>
      </c>
      <c r="DOC79" s="290" t="s">
        <v>567</v>
      </c>
      <c r="DOD79" s="290" t="s">
        <v>567</v>
      </c>
      <c r="DOE79" s="290" t="s">
        <v>567</v>
      </c>
      <c r="DOF79" s="290" t="s">
        <v>567</v>
      </c>
      <c r="DOG79" s="290" t="s">
        <v>567</v>
      </c>
      <c r="DOH79" s="290" t="s">
        <v>567</v>
      </c>
      <c r="DOI79" s="290" t="s">
        <v>567</v>
      </c>
      <c r="DOJ79" s="290" t="s">
        <v>567</v>
      </c>
      <c r="DOK79" s="290" t="s">
        <v>567</v>
      </c>
      <c r="DOL79" s="290" t="s">
        <v>567</v>
      </c>
      <c r="DOM79" s="290" t="s">
        <v>567</v>
      </c>
      <c r="DON79" s="290" t="s">
        <v>567</v>
      </c>
      <c r="DOO79" s="290" t="s">
        <v>567</v>
      </c>
      <c r="DOP79" s="290" t="s">
        <v>567</v>
      </c>
      <c r="DOQ79" s="290" t="s">
        <v>567</v>
      </c>
      <c r="DOR79" s="290" t="s">
        <v>567</v>
      </c>
      <c r="DOS79" s="290" t="s">
        <v>567</v>
      </c>
      <c r="DOT79" s="290" t="s">
        <v>567</v>
      </c>
      <c r="DOU79" s="290" t="s">
        <v>567</v>
      </c>
      <c r="DOV79" s="290" t="s">
        <v>567</v>
      </c>
      <c r="DOW79" s="290" t="s">
        <v>567</v>
      </c>
      <c r="DOX79" s="290" t="s">
        <v>567</v>
      </c>
      <c r="DOY79" s="290" t="s">
        <v>567</v>
      </c>
      <c r="DOZ79" s="290" t="s">
        <v>567</v>
      </c>
      <c r="DPA79" s="290" t="s">
        <v>567</v>
      </c>
      <c r="DPB79" s="290" t="s">
        <v>567</v>
      </c>
      <c r="DPC79" s="290" t="s">
        <v>567</v>
      </c>
      <c r="DPD79" s="290" t="s">
        <v>567</v>
      </c>
      <c r="DPE79" s="290" t="s">
        <v>567</v>
      </c>
      <c r="DPF79" s="290" t="s">
        <v>567</v>
      </c>
      <c r="DPG79" s="290" t="s">
        <v>567</v>
      </c>
      <c r="DPH79" s="290" t="s">
        <v>567</v>
      </c>
      <c r="DPI79" s="290" t="s">
        <v>567</v>
      </c>
      <c r="DPJ79" s="290" t="s">
        <v>567</v>
      </c>
      <c r="DPK79" s="290" t="s">
        <v>567</v>
      </c>
      <c r="DPL79" s="290" t="s">
        <v>567</v>
      </c>
      <c r="DPM79" s="290" t="s">
        <v>567</v>
      </c>
      <c r="DPN79" s="290" t="s">
        <v>567</v>
      </c>
      <c r="DPO79" s="290" t="s">
        <v>567</v>
      </c>
      <c r="DPP79" s="290" t="s">
        <v>567</v>
      </c>
      <c r="DPQ79" s="290" t="s">
        <v>567</v>
      </c>
      <c r="DPR79" s="290" t="s">
        <v>567</v>
      </c>
      <c r="DPS79" s="290" t="s">
        <v>567</v>
      </c>
      <c r="DPT79" s="290" t="s">
        <v>567</v>
      </c>
      <c r="DPU79" s="290" t="s">
        <v>567</v>
      </c>
      <c r="DPV79" s="290" t="s">
        <v>567</v>
      </c>
      <c r="DPW79" s="290" t="s">
        <v>567</v>
      </c>
      <c r="DPX79" s="290" t="s">
        <v>567</v>
      </c>
      <c r="DPY79" s="290" t="s">
        <v>567</v>
      </c>
      <c r="DPZ79" s="290" t="s">
        <v>567</v>
      </c>
      <c r="DQA79" s="290" t="s">
        <v>567</v>
      </c>
      <c r="DQB79" s="290" t="s">
        <v>567</v>
      </c>
      <c r="DQC79" s="290" t="s">
        <v>567</v>
      </c>
      <c r="DQD79" s="290" t="s">
        <v>567</v>
      </c>
      <c r="DQE79" s="290" t="s">
        <v>567</v>
      </c>
      <c r="DQF79" s="290" t="s">
        <v>567</v>
      </c>
      <c r="DQG79" s="290" t="s">
        <v>567</v>
      </c>
      <c r="DQH79" s="290" t="s">
        <v>567</v>
      </c>
      <c r="DQI79" s="290" t="s">
        <v>567</v>
      </c>
      <c r="DQJ79" s="290" t="s">
        <v>567</v>
      </c>
      <c r="DQK79" s="290" t="s">
        <v>567</v>
      </c>
      <c r="DQL79" s="290" t="s">
        <v>567</v>
      </c>
      <c r="DQM79" s="290" t="s">
        <v>567</v>
      </c>
      <c r="DQN79" s="290" t="s">
        <v>567</v>
      </c>
      <c r="DQO79" s="290" t="s">
        <v>567</v>
      </c>
      <c r="DQP79" s="290" t="s">
        <v>567</v>
      </c>
      <c r="DQQ79" s="290" t="s">
        <v>567</v>
      </c>
      <c r="DQR79" s="290" t="s">
        <v>567</v>
      </c>
      <c r="DQS79" s="290" t="s">
        <v>567</v>
      </c>
      <c r="DQT79" s="290" t="s">
        <v>567</v>
      </c>
      <c r="DQU79" s="290" t="s">
        <v>567</v>
      </c>
      <c r="DQV79" s="290" t="s">
        <v>567</v>
      </c>
      <c r="DQW79" s="290" t="s">
        <v>567</v>
      </c>
      <c r="DQX79" s="290" t="s">
        <v>567</v>
      </c>
      <c r="DQY79" s="290" t="s">
        <v>567</v>
      </c>
      <c r="DQZ79" s="290" t="s">
        <v>567</v>
      </c>
      <c r="DRA79" s="290" t="s">
        <v>567</v>
      </c>
      <c r="DRB79" s="290" t="s">
        <v>567</v>
      </c>
      <c r="DRC79" s="290" t="s">
        <v>567</v>
      </c>
      <c r="DRD79" s="290" t="s">
        <v>567</v>
      </c>
      <c r="DRE79" s="290" t="s">
        <v>567</v>
      </c>
      <c r="DRF79" s="290" t="s">
        <v>567</v>
      </c>
      <c r="DRG79" s="290" t="s">
        <v>567</v>
      </c>
      <c r="DRH79" s="290" t="s">
        <v>567</v>
      </c>
      <c r="DRI79" s="290" t="s">
        <v>567</v>
      </c>
      <c r="DRJ79" s="290" t="s">
        <v>567</v>
      </c>
      <c r="DRK79" s="290" t="s">
        <v>567</v>
      </c>
      <c r="DRL79" s="290" t="s">
        <v>567</v>
      </c>
      <c r="DRM79" s="290" t="s">
        <v>567</v>
      </c>
      <c r="DRN79" s="290" t="s">
        <v>567</v>
      </c>
      <c r="DRO79" s="290" t="s">
        <v>567</v>
      </c>
      <c r="DRP79" s="290" t="s">
        <v>567</v>
      </c>
      <c r="DRQ79" s="290" t="s">
        <v>567</v>
      </c>
      <c r="DRR79" s="290" t="s">
        <v>567</v>
      </c>
      <c r="DRS79" s="290" t="s">
        <v>567</v>
      </c>
      <c r="DRT79" s="290" t="s">
        <v>567</v>
      </c>
      <c r="DRU79" s="290" t="s">
        <v>567</v>
      </c>
      <c r="DRV79" s="290" t="s">
        <v>567</v>
      </c>
      <c r="DRW79" s="290" t="s">
        <v>567</v>
      </c>
      <c r="DRX79" s="290" t="s">
        <v>567</v>
      </c>
      <c r="DRY79" s="290" t="s">
        <v>567</v>
      </c>
      <c r="DRZ79" s="290" t="s">
        <v>567</v>
      </c>
      <c r="DSA79" s="290" t="s">
        <v>567</v>
      </c>
      <c r="DSB79" s="290" t="s">
        <v>567</v>
      </c>
      <c r="DSC79" s="290" t="s">
        <v>567</v>
      </c>
      <c r="DSD79" s="290" t="s">
        <v>567</v>
      </c>
      <c r="DSE79" s="290" t="s">
        <v>567</v>
      </c>
      <c r="DSF79" s="290" t="s">
        <v>567</v>
      </c>
      <c r="DSG79" s="290" t="s">
        <v>567</v>
      </c>
      <c r="DSH79" s="290" t="s">
        <v>567</v>
      </c>
      <c r="DSI79" s="290" t="s">
        <v>567</v>
      </c>
      <c r="DSJ79" s="290" t="s">
        <v>567</v>
      </c>
      <c r="DSK79" s="290" t="s">
        <v>567</v>
      </c>
      <c r="DSL79" s="290" t="s">
        <v>567</v>
      </c>
      <c r="DSM79" s="290" t="s">
        <v>567</v>
      </c>
      <c r="DSN79" s="290" t="s">
        <v>567</v>
      </c>
      <c r="DSO79" s="290" t="s">
        <v>567</v>
      </c>
      <c r="DSP79" s="290" t="s">
        <v>567</v>
      </c>
      <c r="DSQ79" s="290" t="s">
        <v>567</v>
      </c>
      <c r="DSR79" s="290" t="s">
        <v>567</v>
      </c>
      <c r="DSS79" s="290" t="s">
        <v>567</v>
      </c>
      <c r="DST79" s="290" t="s">
        <v>567</v>
      </c>
      <c r="DSU79" s="290" t="s">
        <v>567</v>
      </c>
      <c r="DSV79" s="290" t="s">
        <v>567</v>
      </c>
      <c r="DSW79" s="290" t="s">
        <v>567</v>
      </c>
      <c r="DSX79" s="290" t="s">
        <v>567</v>
      </c>
      <c r="DSY79" s="290" t="s">
        <v>567</v>
      </c>
      <c r="DSZ79" s="290" t="s">
        <v>567</v>
      </c>
      <c r="DTA79" s="290" t="s">
        <v>567</v>
      </c>
      <c r="DTB79" s="290" t="s">
        <v>567</v>
      </c>
      <c r="DTC79" s="290" t="s">
        <v>567</v>
      </c>
      <c r="DTD79" s="290" t="s">
        <v>567</v>
      </c>
      <c r="DTE79" s="290" t="s">
        <v>567</v>
      </c>
      <c r="DTF79" s="290" t="s">
        <v>567</v>
      </c>
      <c r="DTG79" s="290" t="s">
        <v>567</v>
      </c>
      <c r="DTH79" s="290" t="s">
        <v>567</v>
      </c>
      <c r="DTI79" s="290" t="s">
        <v>567</v>
      </c>
      <c r="DTJ79" s="290" t="s">
        <v>567</v>
      </c>
      <c r="DTK79" s="290" t="s">
        <v>567</v>
      </c>
      <c r="DTL79" s="290" t="s">
        <v>567</v>
      </c>
      <c r="DTM79" s="290" t="s">
        <v>567</v>
      </c>
      <c r="DTN79" s="290" t="s">
        <v>567</v>
      </c>
      <c r="DTO79" s="290" t="s">
        <v>567</v>
      </c>
      <c r="DTP79" s="290" t="s">
        <v>567</v>
      </c>
      <c r="DTQ79" s="290" t="s">
        <v>567</v>
      </c>
      <c r="DTR79" s="290" t="s">
        <v>567</v>
      </c>
      <c r="DTS79" s="290" t="s">
        <v>567</v>
      </c>
      <c r="DTT79" s="290" t="s">
        <v>567</v>
      </c>
      <c r="DTU79" s="290" t="s">
        <v>567</v>
      </c>
      <c r="DTV79" s="290" t="s">
        <v>567</v>
      </c>
      <c r="DTW79" s="290" t="s">
        <v>567</v>
      </c>
      <c r="DTX79" s="290" t="s">
        <v>567</v>
      </c>
      <c r="DTY79" s="290" t="s">
        <v>567</v>
      </c>
      <c r="DTZ79" s="290" t="s">
        <v>567</v>
      </c>
      <c r="DUA79" s="290" t="s">
        <v>567</v>
      </c>
      <c r="DUB79" s="290" t="s">
        <v>567</v>
      </c>
      <c r="DUC79" s="290" t="s">
        <v>567</v>
      </c>
      <c r="DUD79" s="290" t="s">
        <v>567</v>
      </c>
      <c r="DUE79" s="290" t="s">
        <v>567</v>
      </c>
      <c r="DUF79" s="290" t="s">
        <v>567</v>
      </c>
      <c r="DUG79" s="290" t="s">
        <v>567</v>
      </c>
      <c r="DUH79" s="290" t="s">
        <v>567</v>
      </c>
      <c r="DUI79" s="290" t="s">
        <v>567</v>
      </c>
      <c r="DUJ79" s="290" t="s">
        <v>567</v>
      </c>
      <c r="DUK79" s="290" t="s">
        <v>567</v>
      </c>
      <c r="DUL79" s="290" t="s">
        <v>567</v>
      </c>
      <c r="DUM79" s="290" t="s">
        <v>567</v>
      </c>
      <c r="DUN79" s="290" t="s">
        <v>567</v>
      </c>
      <c r="DUO79" s="290" t="s">
        <v>567</v>
      </c>
      <c r="DUP79" s="290" t="s">
        <v>567</v>
      </c>
      <c r="DUQ79" s="290" t="s">
        <v>567</v>
      </c>
      <c r="DUR79" s="290" t="s">
        <v>567</v>
      </c>
      <c r="DUS79" s="290" t="s">
        <v>567</v>
      </c>
      <c r="DUT79" s="290" t="s">
        <v>567</v>
      </c>
      <c r="DUU79" s="290" t="s">
        <v>567</v>
      </c>
      <c r="DUV79" s="290" t="s">
        <v>567</v>
      </c>
      <c r="DUW79" s="290" t="s">
        <v>567</v>
      </c>
      <c r="DUX79" s="290" t="s">
        <v>567</v>
      </c>
      <c r="DUY79" s="290" t="s">
        <v>567</v>
      </c>
      <c r="DUZ79" s="290" t="s">
        <v>567</v>
      </c>
      <c r="DVA79" s="290" t="s">
        <v>567</v>
      </c>
      <c r="DVB79" s="290" t="s">
        <v>567</v>
      </c>
      <c r="DVC79" s="290" t="s">
        <v>567</v>
      </c>
      <c r="DVD79" s="290" t="s">
        <v>567</v>
      </c>
      <c r="DVE79" s="290" t="s">
        <v>567</v>
      </c>
      <c r="DVF79" s="290" t="s">
        <v>567</v>
      </c>
      <c r="DVG79" s="290" t="s">
        <v>567</v>
      </c>
      <c r="DVH79" s="290" t="s">
        <v>567</v>
      </c>
      <c r="DVI79" s="290" t="s">
        <v>567</v>
      </c>
      <c r="DVJ79" s="290" t="s">
        <v>567</v>
      </c>
      <c r="DVK79" s="290" t="s">
        <v>567</v>
      </c>
      <c r="DVL79" s="290" t="s">
        <v>567</v>
      </c>
      <c r="DVM79" s="290" t="s">
        <v>567</v>
      </c>
      <c r="DVN79" s="290" t="s">
        <v>567</v>
      </c>
      <c r="DVO79" s="290" t="s">
        <v>567</v>
      </c>
      <c r="DVP79" s="290" t="s">
        <v>567</v>
      </c>
      <c r="DVQ79" s="290" t="s">
        <v>567</v>
      </c>
      <c r="DVR79" s="290" t="s">
        <v>567</v>
      </c>
      <c r="DVS79" s="290" t="s">
        <v>567</v>
      </c>
      <c r="DVT79" s="290" t="s">
        <v>567</v>
      </c>
      <c r="DVU79" s="290" t="s">
        <v>567</v>
      </c>
      <c r="DVV79" s="290" t="s">
        <v>567</v>
      </c>
      <c r="DVW79" s="290" t="s">
        <v>567</v>
      </c>
      <c r="DVX79" s="290" t="s">
        <v>567</v>
      </c>
      <c r="DVY79" s="290" t="s">
        <v>567</v>
      </c>
      <c r="DVZ79" s="290" t="s">
        <v>567</v>
      </c>
      <c r="DWA79" s="290" t="s">
        <v>567</v>
      </c>
      <c r="DWB79" s="290" t="s">
        <v>567</v>
      </c>
      <c r="DWC79" s="290" t="s">
        <v>567</v>
      </c>
      <c r="DWD79" s="290" t="s">
        <v>567</v>
      </c>
      <c r="DWE79" s="290" t="s">
        <v>567</v>
      </c>
      <c r="DWF79" s="290" t="s">
        <v>567</v>
      </c>
      <c r="DWG79" s="290" t="s">
        <v>567</v>
      </c>
      <c r="DWH79" s="290" t="s">
        <v>567</v>
      </c>
      <c r="DWI79" s="290" t="s">
        <v>567</v>
      </c>
      <c r="DWJ79" s="290" t="s">
        <v>567</v>
      </c>
      <c r="DWK79" s="290" t="s">
        <v>567</v>
      </c>
      <c r="DWL79" s="290" t="s">
        <v>567</v>
      </c>
      <c r="DWM79" s="290" t="s">
        <v>567</v>
      </c>
      <c r="DWN79" s="290" t="s">
        <v>567</v>
      </c>
      <c r="DWO79" s="290" t="s">
        <v>567</v>
      </c>
      <c r="DWP79" s="290" t="s">
        <v>567</v>
      </c>
      <c r="DWQ79" s="290" t="s">
        <v>567</v>
      </c>
      <c r="DWR79" s="290" t="s">
        <v>567</v>
      </c>
      <c r="DWS79" s="290" t="s">
        <v>567</v>
      </c>
      <c r="DWT79" s="290" t="s">
        <v>567</v>
      </c>
      <c r="DWU79" s="290" t="s">
        <v>567</v>
      </c>
      <c r="DWV79" s="290" t="s">
        <v>567</v>
      </c>
      <c r="DWW79" s="290" t="s">
        <v>567</v>
      </c>
      <c r="DWX79" s="290" t="s">
        <v>567</v>
      </c>
      <c r="DWY79" s="290" t="s">
        <v>567</v>
      </c>
      <c r="DWZ79" s="290" t="s">
        <v>567</v>
      </c>
      <c r="DXA79" s="290" t="s">
        <v>567</v>
      </c>
      <c r="DXB79" s="290" t="s">
        <v>567</v>
      </c>
      <c r="DXC79" s="290" t="s">
        <v>567</v>
      </c>
      <c r="DXD79" s="290" t="s">
        <v>567</v>
      </c>
      <c r="DXE79" s="290" t="s">
        <v>567</v>
      </c>
      <c r="DXF79" s="290" t="s">
        <v>567</v>
      </c>
      <c r="DXG79" s="290" t="s">
        <v>567</v>
      </c>
      <c r="DXH79" s="290" t="s">
        <v>567</v>
      </c>
      <c r="DXI79" s="290" t="s">
        <v>567</v>
      </c>
      <c r="DXJ79" s="290" t="s">
        <v>567</v>
      </c>
      <c r="DXK79" s="290" t="s">
        <v>567</v>
      </c>
      <c r="DXL79" s="290" t="s">
        <v>567</v>
      </c>
      <c r="DXM79" s="290" t="s">
        <v>567</v>
      </c>
      <c r="DXN79" s="290" t="s">
        <v>567</v>
      </c>
      <c r="DXO79" s="290" t="s">
        <v>567</v>
      </c>
      <c r="DXP79" s="290" t="s">
        <v>567</v>
      </c>
      <c r="DXQ79" s="290" t="s">
        <v>567</v>
      </c>
      <c r="DXR79" s="290" t="s">
        <v>567</v>
      </c>
      <c r="DXS79" s="290" t="s">
        <v>567</v>
      </c>
      <c r="DXT79" s="290" t="s">
        <v>567</v>
      </c>
      <c r="DXU79" s="290" t="s">
        <v>567</v>
      </c>
      <c r="DXV79" s="290" t="s">
        <v>567</v>
      </c>
      <c r="DXW79" s="290" t="s">
        <v>567</v>
      </c>
      <c r="DXX79" s="290" t="s">
        <v>567</v>
      </c>
      <c r="DXY79" s="290" t="s">
        <v>567</v>
      </c>
      <c r="DXZ79" s="290" t="s">
        <v>567</v>
      </c>
      <c r="DYA79" s="290" t="s">
        <v>567</v>
      </c>
      <c r="DYB79" s="290" t="s">
        <v>567</v>
      </c>
      <c r="DYC79" s="290" t="s">
        <v>567</v>
      </c>
      <c r="DYD79" s="290" t="s">
        <v>567</v>
      </c>
      <c r="DYE79" s="290" t="s">
        <v>567</v>
      </c>
      <c r="DYF79" s="290" t="s">
        <v>567</v>
      </c>
      <c r="DYG79" s="290" t="s">
        <v>567</v>
      </c>
      <c r="DYH79" s="290" t="s">
        <v>567</v>
      </c>
      <c r="DYI79" s="290" t="s">
        <v>567</v>
      </c>
      <c r="DYJ79" s="290" t="s">
        <v>567</v>
      </c>
      <c r="DYK79" s="290" t="s">
        <v>567</v>
      </c>
      <c r="DYL79" s="290" t="s">
        <v>567</v>
      </c>
      <c r="DYM79" s="290" t="s">
        <v>567</v>
      </c>
      <c r="DYN79" s="290" t="s">
        <v>567</v>
      </c>
      <c r="DYO79" s="290" t="s">
        <v>567</v>
      </c>
      <c r="DYP79" s="290" t="s">
        <v>567</v>
      </c>
      <c r="DYQ79" s="290" t="s">
        <v>567</v>
      </c>
      <c r="DYR79" s="290" t="s">
        <v>567</v>
      </c>
      <c r="DYS79" s="290" t="s">
        <v>567</v>
      </c>
      <c r="DYT79" s="290" t="s">
        <v>567</v>
      </c>
      <c r="DYU79" s="290" t="s">
        <v>567</v>
      </c>
      <c r="DYV79" s="290" t="s">
        <v>567</v>
      </c>
      <c r="DYW79" s="290" t="s">
        <v>567</v>
      </c>
      <c r="DYX79" s="290" t="s">
        <v>567</v>
      </c>
      <c r="DYY79" s="290" t="s">
        <v>567</v>
      </c>
      <c r="DYZ79" s="290" t="s">
        <v>567</v>
      </c>
      <c r="DZA79" s="290" t="s">
        <v>567</v>
      </c>
      <c r="DZB79" s="290" t="s">
        <v>567</v>
      </c>
      <c r="DZC79" s="290" t="s">
        <v>567</v>
      </c>
      <c r="DZD79" s="290" t="s">
        <v>567</v>
      </c>
      <c r="DZE79" s="290" t="s">
        <v>567</v>
      </c>
      <c r="DZF79" s="290" t="s">
        <v>567</v>
      </c>
      <c r="DZG79" s="290" t="s">
        <v>567</v>
      </c>
      <c r="DZH79" s="290" t="s">
        <v>567</v>
      </c>
      <c r="DZI79" s="290" t="s">
        <v>567</v>
      </c>
      <c r="DZJ79" s="290" t="s">
        <v>567</v>
      </c>
      <c r="DZK79" s="290" t="s">
        <v>567</v>
      </c>
      <c r="DZL79" s="290" t="s">
        <v>567</v>
      </c>
      <c r="DZM79" s="290" t="s">
        <v>567</v>
      </c>
      <c r="DZN79" s="290" t="s">
        <v>567</v>
      </c>
      <c r="DZO79" s="290" t="s">
        <v>567</v>
      </c>
      <c r="DZP79" s="290" t="s">
        <v>567</v>
      </c>
      <c r="DZQ79" s="290" t="s">
        <v>567</v>
      </c>
      <c r="DZR79" s="290" t="s">
        <v>567</v>
      </c>
      <c r="DZS79" s="290" t="s">
        <v>567</v>
      </c>
      <c r="DZT79" s="290" t="s">
        <v>567</v>
      </c>
      <c r="DZU79" s="290" t="s">
        <v>567</v>
      </c>
      <c r="DZV79" s="290" t="s">
        <v>567</v>
      </c>
      <c r="DZW79" s="290" t="s">
        <v>567</v>
      </c>
      <c r="DZX79" s="290" t="s">
        <v>567</v>
      </c>
      <c r="DZY79" s="290" t="s">
        <v>567</v>
      </c>
      <c r="DZZ79" s="290" t="s">
        <v>567</v>
      </c>
      <c r="EAA79" s="290" t="s">
        <v>567</v>
      </c>
      <c r="EAB79" s="290" t="s">
        <v>567</v>
      </c>
      <c r="EAC79" s="290" t="s">
        <v>567</v>
      </c>
      <c r="EAD79" s="290" t="s">
        <v>567</v>
      </c>
      <c r="EAE79" s="290" t="s">
        <v>567</v>
      </c>
      <c r="EAF79" s="290" t="s">
        <v>567</v>
      </c>
      <c r="EAG79" s="290" t="s">
        <v>567</v>
      </c>
      <c r="EAH79" s="290" t="s">
        <v>567</v>
      </c>
      <c r="EAI79" s="290" t="s">
        <v>567</v>
      </c>
      <c r="EAJ79" s="290" t="s">
        <v>567</v>
      </c>
      <c r="EAK79" s="290" t="s">
        <v>567</v>
      </c>
      <c r="EAL79" s="290" t="s">
        <v>567</v>
      </c>
      <c r="EAM79" s="290" t="s">
        <v>567</v>
      </c>
      <c r="EAN79" s="290" t="s">
        <v>567</v>
      </c>
      <c r="EAO79" s="290" t="s">
        <v>567</v>
      </c>
      <c r="EAP79" s="290" t="s">
        <v>567</v>
      </c>
      <c r="EAQ79" s="290" t="s">
        <v>567</v>
      </c>
      <c r="EAR79" s="290" t="s">
        <v>567</v>
      </c>
      <c r="EAS79" s="290" t="s">
        <v>567</v>
      </c>
      <c r="EAT79" s="290" t="s">
        <v>567</v>
      </c>
      <c r="EAU79" s="290" t="s">
        <v>567</v>
      </c>
      <c r="EAV79" s="290" t="s">
        <v>567</v>
      </c>
      <c r="EAW79" s="290" t="s">
        <v>567</v>
      </c>
      <c r="EAX79" s="290" t="s">
        <v>567</v>
      </c>
      <c r="EAY79" s="290" t="s">
        <v>567</v>
      </c>
      <c r="EAZ79" s="290" t="s">
        <v>567</v>
      </c>
      <c r="EBA79" s="290" t="s">
        <v>567</v>
      </c>
      <c r="EBB79" s="290" t="s">
        <v>567</v>
      </c>
      <c r="EBC79" s="290" t="s">
        <v>567</v>
      </c>
      <c r="EBD79" s="290" t="s">
        <v>567</v>
      </c>
      <c r="EBE79" s="290" t="s">
        <v>567</v>
      </c>
      <c r="EBF79" s="290" t="s">
        <v>567</v>
      </c>
      <c r="EBG79" s="290" t="s">
        <v>567</v>
      </c>
      <c r="EBH79" s="290" t="s">
        <v>567</v>
      </c>
      <c r="EBI79" s="290" t="s">
        <v>567</v>
      </c>
      <c r="EBJ79" s="290" t="s">
        <v>567</v>
      </c>
      <c r="EBK79" s="290" t="s">
        <v>567</v>
      </c>
      <c r="EBL79" s="290" t="s">
        <v>567</v>
      </c>
      <c r="EBM79" s="290" t="s">
        <v>567</v>
      </c>
      <c r="EBN79" s="290" t="s">
        <v>567</v>
      </c>
      <c r="EBO79" s="290" t="s">
        <v>567</v>
      </c>
      <c r="EBP79" s="290" t="s">
        <v>567</v>
      </c>
      <c r="EBQ79" s="290" t="s">
        <v>567</v>
      </c>
      <c r="EBR79" s="290" t="s">
        <v>567</v>
      </c>
      <c r="EBS79" s="290" t="s">
        <v>567</v>
      </c>
      <c r="EBT79" s="290" t="s">
        <v>567</v>
      </c>
      <c r="EBU79" s="290" t="s">
        <v>567</v>
      </c>
      <c r="EBV79" s="290" t="s">
        <v>567</v>
      </c>
      <c r="EBW79" s="290" t="s">
        <v>567</v>
      </c>
      <c r="EBX79" s="290" t="s">
        <v>567</v>
      </c>
      <c r="EBY79" s="290" t="s">
        <v>567</v>
      </c>
      <c r="EBZ79" s="290" t="s">
        <v>567</v>
      </c>
      <c r="ECA79" s="290" t="s">
        <v>567</v>
      </c>
      <c r="ECB79" s="290" t="s">
        <v>567</v>
      </c>
      <c r="ECC79" s="290" t="s">
        <v>567</v>
      </c>
      <c r="ECD79" s="290" t="s">
        <v>567</v>
      </c>
      <c r="ECE79" s="290" t="s">
        <v>567</v>
      </c>
      <c r="ECF79" s="290" t="s">
        <v>567</v>
      </c>
      <c r="ECG79" s="290" t="s">
        <v>567</v>
      </c>
      <c r="ECH79" s="290" t="s">
        <v>567</v>
      </c>
      <c r="ECI79" s="290" t="s">
        <v>567</v>
      </c>
      <c r="ECJ79" s="290" t="s">
        <v>567</v>
      </c>
      <c r="ECK79" s="290" t="s">
        <v>567</v>
      </c>
      <c r="ECL79" s="290" t="s">
        <v>567</v>
      </c>
      <c r="ECM79" s="290" t="s">
        <v>567</v>
      </c>
      <c r="ECN79" s="290" t="s">
        <v>567</v>
      </c>
      <c r="ECO79" s="290" t="s">
        <v>567</v>
      </c>
      <c r="ECP79" s="290" t="s">
        <v>567</v>
      </c>
      <c r="ECQ79" s="290" t="s">
        <v>567</v>
      </c>
      <c r="ECR79" s="290" t="s">
        <v>567</v>
      </c>
      <c r="ECS79" s="290" t="s">
        <v>567</v>
      </c>
      <c r="ECT79" s="290" t="s">
        <v>567</v>
      </c>
      <c r="ECU79" s="290" t="s">
        <v>567</v>
      </c>
      <c r="ECV79" s="290" t="s">
        <v>567</v>
      </c>
      <c r="ECW79" s="290" t="s">
        <v>567</v>
      </c>
      <c r="ECX79" s="290" t="s">
        <v>567</v>
      </c>
      <c r="ECY79" s="290" t="s">
        <v>567</v>
      </c>
      <c r="ECZ79" s="290" t="s">
        <v>567</v>
      </c>
      <c r="EDA79" s="290" t="s">
        <v>567</v>
      </c>
      <c r="EDB79" s="290" t="s">
        <v>567</v>
      </c>
      <c r="EDC79" s="290" t="s">
        <v>567</v>
      </c>
      <c r="EDD79" s="290" t="s">
        <v>567</v>
      </c>
      <c r="EDE79" s="290" t="s">
        <v>567</v>
      </c>
      <c r="EDF79" s="290" t="s">
        <v>567</v>
      </c>
      <c r="EDG79" s="290" t="s">
        <v>567</v>
      </c>
      <c r="EDH79" s="290" t="s">
        <v>567</v>
      </c>
      <c r="EDI79" s="290" t="s">
        <v>567</v>
      </c>
      <c r="EDJ79" s="290" t="s">
        <v>567</v>
      </c>
      <c r="EDK79" s="290" t="s">
        <v>567</v>
      </c>
      <c r="EDL79" s="290" t="s">
        <v>567</v>
      </c>
      <c r="EDM79" s="290" t="s">
        <v>567</v>
      </c>
      <c r="EDN79" s="290" t="s">
        <v>567</v>
      </c>
      <c r="EDO79" s="290" t="s">
        <v>567</v>
      </c>
      <c r="EDP79" s="290" t="s">
        <v>567</v>
      </c>
      <c r="EDQ79" s="290" t="s">
        <v>567</v>
      </c>
      <c r="EDR79" s="290" t="s">
        <v>567</v>
      </c>
      <c r="EDS79" s="290" t="s">
        <v>567</v>
      </c>
      <c r="EDT79" s="290" t="s">
        <v>567</v>
      </c>
      <c r="EDU79" s="290" t="s">
        <v>567</v>
      </c>
      <c r="EDV79" s="290" t="s">
        <v>567</v>
      </c>
      <c r="EDW79" s="290" t="s">
        <v>567</v>
      </c>
      <c r="EDX79" s="290" t="s">
        <v>567</v>
      </c>
      <c r="EDY79" s="290" t="s">
        <v>567</v>
      </c>
      <c r="EDZ79" s="290" t="s">
        <v>567</v>
      </c>
      <c r="EEA79" s="290" t="s">
        <v>567</v>
      </c>
      <c r="EEB79" s="290" t="s">
        <v>567</v>
      </c>
      <c r="EEC79" s="290" t="s">
        <v>567</v>
      </c>
      <c r="EED79" s="290" t="s">
        <v>567</v>
      </c>
      <c r="EEE79" s="290" t="s">
        <v>567</v>
      </c>
      <c r="EEF79" s="290" t="s">
        <v>567</v>
      </c>
      <c r="EEG79" s="290" t="s">
        <v>567</v>
      </c>
      <c r="EEH79" s="290" t="s">
        <v>567</v>
      </c>
      <c r="EEI79" s="290" t="s">
        <v>567</v>
      </c>
      <c r="EEJ79" s="290" t="s">
        <v>567</v>
      </c>
      <c r="EEK79" s="290" t="s">
        <v>567</v>
      </c>
      <c r="EEL79" s="290" t="s">
        <v>567</v>
      </c>
      <c r="EEM79" s="290" t="s">
        <v>567</v>
      </c>
      <c r="EEN79" s="290" t="s">
        <v>567</v>
      </c>
      <c r="EEO79" s="290" t="s">
        <v>567</v>
      </c>
      <c r="EEP79" s="290" t="s">
        <v>567</v>
      </c>
      <c r="EEQ79" s="290" t="s">
        <v>567</v>
      </c>
      <c r="EER79" s="290" t="s">
        <v>567</v>
      </c>
      <c r="EES79" s="290" t="s">
        <v>567</v>
      </c>
      <c r="EET79" s="290" t="s">
        <v>567</v>
      </c>
      <c r="EEU79" s="290" t="s">
        <v>567</v>
      </c>
      <c r="EEV79" s="290" t="s">
        <v>567</v>
      </c>
      <c r="EEW79" s="290" t="s">
        <v>567</v>
      </c>
      <c r="EEX79" s="290" t="s">
        <v>567</v>
      </c>
      <c r="EEY79" s="290" t="s">
        <v>567</v>
      </c>
      <c r="EEZ79" s="290" t="s">
        <v>567</v>
      </c>
      <c r="EFA79" s="290" t="s">
        <v>567</v>
      </c>
      <c r="EFB79" s="290" t="s">
        <v>567</v>
      </c>
      <c r="EFC79" s="290" t="s">
        <v>567</v>
      </c>
      <c r="EFD79" s="290" t="s">
        <v>567</v>
      </c>
      <c r="EFE79" s="290" t="s">
        <v>567</v>
      </c>
      <c r="EFF79" s="290" t="s">
        <v>567</v>
      </c>
      <c r="EFG79" s="290" t="s">
        <v>567</v>
      </c>
      <c r="EFH79" s="290" t="s">
        <v>567</v>
      </c>
      <c r="EFI79" s="290" t="s">
        <v>567</v>
      </c>
      <c r="EFJ79" s="290" t="s">
        <v>567</v>
      </c>
      <c r="EFK79" s="290" t="s">
        <v>567</v>
      </c>
      <c r="EFL79" s="290" t="s">
        <v>567</v>
      </c>
      <c r="EFM79" s="290" t="s">
        <v>567</v>
      </c>
      <c r="EFN79" s="290" t="s">
        <v>567</v>
      </c>
      <c r="EFO79" s="290" t="s">
        <v>567</v>
      </c>
      <c r="EFP79" s="290" t="s">
        <v>567</v>
      </c>
      <c r="EFQ79" s="290" t="s">
        <v>567</v>
      </c>
      <c r="EFR79" s="290" t="s">
        <v>567</v>
      </c>
      <c r="EFS79" s="290" t="s">
        <v>567</v>
      </c>
      <c r="EFT79" s="290" t="s">
        <v>567</v>
      </c>
      <c r="EFU79" s="290" t="s">
        <v>567</v>
      </c>
      <c r="EFV79" s="290" t="s">
        <v>567</v>
      </c>
      <c r="EFW79" s="290" t="s">
        <v>567</v>
      </c>
      <c r="EFX79" s="290" t="s">
        <v>567</v>
      </c>
      <c r="EFY79" s="290" t="s">
        <v>567</v>
      </c>
      <c r="EFZ79" s="290" t="s">
        <v>567</v>
      </c>
      <c r="EGA79" s="290" t="s">
        <v>567</v>
      </c>
      <c r="EGB79" s="290" t="s">
        <v>567</v>
      </c>
      <c r="EGC79" s="290" t="s">
        <v>567</v>
      </c>
      <c r="EGD79" s="290" t="s">
        <v>567</v>
      </c>
      <c r="EGE79" s="290" t="s">
        <v>567</v>
      </c>
      <c r="EGF79" s="290" t="s">
        <v>567</v>
      </c>
      <c r="EGG79" s="290" t="s">
        <v>567</v>
      </c>
      <c r="EGH79" s="290" t="s">
        <v>567</v>
      </c>
      <c r="EGI79" s="290" t="s">
        <v>567</v>
      </c>
      <c r="EGJ79" s="290" t="s">
        <v>567</v>
      </c>
      <c r="EGK79" s="290" t="s">
        <v>567</v>
      </c>
      <c r="EGL79" s="290" t="s">
        <v>567</v>
      </c>
      <c r="EGM79" s="290" t="s">
        <v>567</v>
      </c>
      <c r="EGN79" s="290" t="s">
        <v>567</v>
      </c>
      <c r="EGO79" s="290" t="s">
        <v>567</v>
      </c>
      <c r="EGP79" s="290" t="s">
        <v>567</v>
      </c>
      <c r="EGQ79" s="290" t="s">
        <v>567</v>
      </c>
      <c r="EGR79" s="290" t="s">
        <v>567</v>
      </c>
      <c r="EGS79" s="290" t="s">
        <v>567</v>
      </c>
      <c r="EGT79" s="290" t="s">
        <v>567</v>
      </c>
      <c r="EGU79" s="290" t="s">
        <v>567</v>
      </c>
      <c r="EGV79" s="290" t="s">
        <v>567</v>
      </c>
      <c r="EGW79" s="290" t="s">
        <v>567</v>
      </c>
      <c r="EGX79" s="290" t="s">
        <v>567</v>
      </c>
      <c r="EGY79" s="290" t="s">
        <v>567</v>
      </c>
      <c r="EGZ79" s="290" t="s">
        <v>567</v>
      </c>
      <c r="EHA79" s="290" t="s">
        <v>567</v>
      </c>
      <c r="EHB79" s="290" t="s">
        <v>567</v>
      </c>
      <c r="EHC79" s="290" t="s">
        <v>567</v>
      </c>
      <c r="EHD79" s="290" t="s">
        <v>567</v>
      </c>
      <c r="EHE79" s="290" t="s">
        <v>567</v>
      </c>
      <c r="EHF79" s="290" t="s">
        <v>567</v>
      </c>
      <c r="EHG79" s="290" t="s">
        <v>567</v>
      </c>
      <c r="EHH79" s="290" t="s">
        <v>567</v>
      </c>
      <c r="EHI79" s="290" t="s">
        <v>567</v>
      </c>
      <c r="EHJ79" s="290" t="s">
        <v>567</v>
      </c>
      <c r="EHK79" s="290" t="s">
        <v>567</v>
      </c>
      <c r="EHL79" s="290" t="s">
        <v>567</v>
      </c>
      <c r="EHM79" s="290" t="s">
        <v>567</v>
      </c>
      <c r="EHN79" s="290" t="s">
        <v>567</v>
      </c>
      <c r="EHO79" s="290" t="s">
        <v>567</v>
      </c>
      <c r="EHP79" s="290" t="s">
        <v>567</v>
      </c>
      <c r="EHQ79" s="290" t="s">
        <v>567</v>
      </c>
      <c r="EHR79" s="290" t="s">
        <v>567</v>
      </c>
      <c r="EHS79" s="290" t="s">
        <v>567</v>
      </c>
      <c r="EHT79" s="290" t="s">
        <v>567</v>
      </c>
      <c r="EHU79" s="290" t="s">
        <v>567</v>
      </c>
      <c r="EHV79" s="290" t="s">
        <v>567</v>
      </c>
      <c r="EHW79" s="290" t="s">
        <v>567</v>
      </c>
      <c r="EHX79" s="290" t="s">
        <v>567</v>
      </c>
      <c r="EHY79" s="290" t="s">
        <v>567</v>
      </c>
      <c r="EHZ79" s="290" t="s">
        <v>567</v>
      </c>
      <c r="EIA79" s="290" t="s">
        <v>567</v>
      </c>
      <c r="EIB79" s="290" t="s">
        <v>567</v>
      </c>
      <c r="EIC79" s="290" t="s">
        <v>567</v>
      </c>
      <c r="EID79" s="290" t="s">
        <v>567</v>
      </c>
      <c r="EIE79" s="290" t="s">
        <v>567</v>
      </c>
      <c r="EIF79" s="290" t="s">
        <v>567</v>
      </c>
      <c r="EIG79" s="290" t="s">
        <v>567</v>
      </c>
      <c r="EIH79" s="290" t="s">
        <v>567</v>
      </c>
      <c r="EII79" s="290" t="s">
        <v>567</v>
      </c>
      <c r="EIJ79" s="290" t="s">
        <v>567</v>
      </c>
      <c r="EIK79" s="290" t="s">
        <v>567</v>
      </c>
      <c r="EIL79" s="290" t="s">
        <v>567</v>
      </c>
      <c r="EIM79" s="290" t="s">
        <v>567</v>
      </c>
      <c r="EIN79" s="290" t="s">
        <v>567</v>
      </c>
      <c r="EIO79" s="290" t="s">
        <v>567</v>
      </c>
      <c r="EIP79" s="290" t="s">
        <v>567</v>
      </c>
      <c r="EIQ79" s="290" t="s">
        <v>567</v>
      </c>
      <c r="EIR79" s="290" t="s">
        <v>567</v>
      </c>
      <c r="EIS79" s="290" t="s">
        <v>567</v>
      </c>
      <c r="EIT79" s="290" t="s">
        <v>567</v>
      </c>
      <c r="EIU79" s="290" t="s">
        <v>567</v>
      </c>
      <c r="EIV79" s="290" t="s">
        <v>567</v>
      </c>
      <c r="EIW79" s="290" t="s">
        <v>567</v>
      </c>
      <c r="EIX79" s="290" t="s">
        <v>567</v>
      </c>
      <c r="EIY79" s="290" t="s">
        <v>567</v>
      </c>
      <c r="EIZ79" s="290" t="s">
        <v>567</v>
      </c>
      <c r="EJA79" s="290" t="s">
        <v>567</v>
      </c>
      <c r="EJB79" s="290" t="s">
        <v>567</v>
      </c>
      <c r="EJC79" s="290" t="s">
        <v>567</v>
      </c>
      <c r="EJD79" s="290" t="s">
        <v>567</v>
      </c>
      <c r="EJE79" s="290" t="s">
        <v>567</v>
      </c>
      <c r="EJF79" s="290" t="s">
        <v>567</v>
      </c>
      <c r="EJG79" s="290" t="s">
        <v>567</v>
      </c>
      <c r="EJH79" s="290" t="s">
        <v>567</v>
      </c>
      <c r="EJI79" s="290" t="s">
        <v>567</v>
      </c>
      <c r="EJJ79" s="290" t="s">
        <v>567</v>
      </c>
      <c r="EJK79" s="290" t="s">
        <v>567</v>
      </c>
      <c r="EJL79" s="290" t="s">
        <v>567</v>
      </c>
      <c r="EJM79" s="290" t="s">
        <v>567</v>
      </c>
      <c r="EJN79" s="290" t="s">
        <v>567</v>
      </c>
      <c r="EJO79" s="290" t="s">
        <v>567</v>
      </c>
      <c r="EJP79" s="290" t="s">
        <v>567</v>
      </c>
      <c r="EJQ79" s="290" t="s">
        <v>567</v>
      </c>
      <c r="EJR79" s="290" t="s">
        <v>567</v>
      </c>
      <c r="EJS79" s="290" t="s">
        <v>567</v>
      </c>
      <c r="EJT79" s="290" t="s">
        <v>567</v>
      </c>
      <c r="EJU79" s="290" t="s">
        <v>567</v>
      </c>
      <c r="EJV79" s="290" t="s">
        <v>567</v>
      </c>
      <c r="EJW79" s="290" t="s">
        <v>567</v>
      </c>
      <c r="EJX79" s="290" t="s">
        <v>567</v>
      </c>
      <c r="EJY79" s="290" t="s">
        <v>567</v>
      </c>
      <c r="EJZ79" s="290" t="s">
        <v>567</v>
      </c>
      <c r="EKA79" s="290" t="s">
        <v>567</v>
      </c>
      <c r="EKB79" s="290" t="s">
        <v>567</v>
      </c>
      <c r="EKC79" s="290" t="s">
        <v>567</v>
      </c>
      <c r="EKD79" s="290" t="s">
        <v>567</v>
      </c>
      <c r="EKE79" s="290" t="s">
        <v>567</v>
      </c>
      <c r="EKF79" s="290" t="s">
        <v>567</v>
      </c>
      <c r="EKG79" s="290" t="s">
        <v>567</v>
      </c>
      <c r="EKH79" s="290" t="s">
        <v>567</v>
      </c>
      <c r="EKI79" s="290" t="s">
        <v>567</v>
      </c>
      <c r="EKJ79" s="290" t="s">
        <v>567</v>
      </c>
      <c r="EKK79" s="290" t="s">
        <v>567</v>
      </c>
      <c r="EKL79" s="290" t="s">
        <v>567</v>
      </c>
      <c r="EKM79" s="290" t="s">
        <v>567</v>
      </c>
      <c r="EKN79" s="290" t="s">
        <v>567</v>
      </c>
      <c r="EKO79" s="290" t="s">
        <v>567</v>
      </c>
      <c r="EKP79" s="290" t="s">
        <v>567</v>
      </c>
      <c r="EKQ79" s="290" t="s">
        <v>567</v>
      </c>
      <c r="EKR79" s="290" t="s">
        <v>567</v>
      </c>
      <c r="EKS79" s="290" t="s">
        <v>567</v>
      </c>
      <c r="EKT79" s="290" t="s">
        <v>567</v>
      </c>
      <c r="EKU79" s="290" t="s">
        <v>567</v>
      </c>
      <c r="EKV79" s="290" t="s">
        <v>567</v>
      </c>
      <c r="EKW79" s="290" t="s">
        <v>567</v>
      </c>
      <c r="EKX79" s="290" t="s">
        <v>567</v>
      </c>
      <c r="EKY79" s="290" t="s">
        <v>567</v>
      </c>
      <c r="EKZ79" s="290" t="s">
        <v>567</v>
      </c>
      <c r="ELA79" s="290" t="s">
        <v>567</v>
      </c>
      <c r="ELB79" s="290" t="s">
        <v>567</v>
      </c>
      <c r="ELC79" s="290" t="s">
        <v>567</v>
      </c>
      <c r="ELD79" s="290" t="s">
        <v>567</v>
      </c>
      <c r="ELE79" s="290" t="s">
        <v>567</v>
      </c>
      <c r="ELF79" s="290" t="s">
        <v>567</v>
      </c>
      <c r="ELG79" s="290" t="s">
        <v>567</v>
      </c>
      <c r="ELH79" s="290" t="s">
        <v>567</v>
      </c>
      <c r="ELI79" s="290" t="s">
        <v>567</v>
      </c>
      <c r="ELJ79" s="290" t="s">
        <v>567</v>
      </c>
      <c r="ELK79" s="290" t="s">
        <v>567</v>
      </c>
      <c r="ELL79" s="290" t="s">
        <v>567</v>
      </c>
      <c r="ELM79" s="290" t="s">
        <v>567</v>
      </c>
      <c r="ELN79" s="290" t="s">
        <v>567</v>
      </c>
      <c r="ELO79" s="290" t="s">
        <v>567</v>
      </c>
      <c r="ELP79" s="290" t="s">
        <v>567</v>
      </c>
      <c r="ELQ79" s="290" t="s">
        <v>567</v>
      </c>
      <c r="ELR79" s="290" t="s">
        <v>567</v>
      </c>
      <c r="ELS79" s="290" t="s">
        <v>567</v>
      </c>
      <c r="ELT79" s="290" t="s">
        <v>567</v>
      </c>
      <c r="ELU79" s="290" t="s">
        <v>567</v>
      </c>
      <c r="ELV79" s="290" t="s">
        <v>567</v>
      </c>
      <c r="ELW79" s="290" t="s">
        <v>567</v>
      </c>
      <c r="ELX79" s="290" t="s">
        <v>567</v>
      </c>
      <c r="ELY79" s="290" t="s">
        <v>567</v>
      </c>
      <c r="ELZ79" s="290" t="s">
        <v>567</v>
      </c>
      <c r="EMA79" s="290" t="s">
        <v>567</v>
      </c>
      <c r="EMB79" s="290" t="s">
        <v>567</v>
      </c>
      <c r="EMC79" s="290" t="s">
        <v>567</v>
      </c>
      <c r="EMD79" s="290" t="s">
        <v>567</v>
      </c>
      <c r="EME79" s="290" t="s">
        <v>567</v>
      </c>
      <c r="EMF79" s="290" t="s">
        <v>567</v>
      </c>
      <c r="EMG79" s="290" t="s">
        <v>567</v>
      </c>
      <c r="EMH79" s="290" t="s">
        <v>567</v>
      </c>
      <c r="EMI79" s="290" t="s">
        <v>567</v>
      </c>
      <c r="EMJ79" s="290" t="s">
        <v>567</v>
      </c>
      <c r="EMK79" s="290" t="s">
        <v>567</v>
      </c>
      <c r="EML79" s="290" t="s">
        <v>567</v>
      </c>
      <c r="EMM79" s="290" t="s">
        <v>567</v>
      </c>
      <c r="EMN79" s="290" t="s">
        <v>567</v>
      </c>
      <c r="EMO79" s="290" t="s">
        <v>567</v>
      </c>
      <c r="EMP79" s="290" t="s">
        <v>567</v>
      </c>
      <c r="EMQ79" s="290" t="s">
        <v>567</v>
      </c>
      <c r="EMR79" s="290" t="s">
        <v>567</v>
      </c>
      <c r="EMS79" s="290" t="s">
        <v>567</v>
      </c>
      <c r="EMT79" s="290" t="s">
        <v>567</v>
      </c>
      <c r="EMU79" s="290" t="s">
        <v>567</v>
      </c>
      <c r="EMV79" s="290" t="s">
        <v>567</v>
      </c>
      <c r="EMW79" s="290" t="s">
        <v>567</v>
      </c>
      <c r="EMX79" s="290" t="s">
        <v>567</v>
      </c>
      <c r="EMY79" s="290" t="s">
        <v>567</v>
      </c>
      <c r="EMZ79" s="290" t="s">
        <v>567</v>
      </c>
      <c r="ENA79" s="290" t="s">
        <v>567</v>
      </c>
      <c r="ENB79" s="290" t="s">
        <v>567</v>
      </c>
      <c r="ENC79" s="290" t="s">
        <v>567</v>
      </c>
      <c r="END79" s="290" t="s">
        <v>567</v>
      </c>
      <c r="ENE79" s="290" t="s">
        <v>567</v>
      </c>
      <c r="ENF79" s="290" t="s">
        <v>567</v>
      </c>
      <c r="ENG79" s="290" t="s">
        <v>567</v>
      </c>
      <c r="ENH79" s="290" t="s">
        <v>567</v>
      </c>
      <c r="ENI79" s="290" t="s">
        <v>567</v>
      </c>
      <c r="ENJ79" s="290" t="s">
        <v>567</v>
      </c>
      <c r="ENK79" s="290" t="s">
        <v>567</v>
      </c>
      <c r="ENL79" s="290" t="s">
        <v>567</v>
      </c>
      <c r="ENM79" s="290" t="s">
        <v>567</v>
      </c>
      <c r="ENN79" s="290" t="s">
        <v>567</v>
      </c>
      <c r="ENO79" s="290" t="s">
        <v>567</v>
      </c>
      <c r="ENP79" s="290" t="s">
        <v>567</v>
      </c>
      <c r="ENQ79" s="290" t="s">
        <v>567</v>
      </c>
      <c r="ENR79" s="290" t="s">
        <v>567</v>
      </c>
      <c r="ENS79" s="290" t="s">
        <v>567</v>
      </c>
      <c r="ENT79" s="290" t="s">
        <v>567</v>
      </c>
      <c r="ENU79" s="290" t="s">
        <v>567</v>
      </c>
      <c r="ENV79" s="290" t="s">
        <v>567</v>
      </c>
      <c r="ENW79" s="290" t="s">
        <v>567</v>
      </c>
      <c r="ENX79" s="290" t="s">
        <v>567</v>
      </c>
      <c r="ENY79" s="290" t="s">
        <v>567</v>
      </c>
      <c r="ENZ79" s="290" t="s">
        <v>567</v>
      </c>
      <c r="EOA79" s="290" t="s">
        <v>567</v>
      </c>
      <c r="EOB79" s="290" t="s">
        <v>567</v>
      </c>
      <c r="EOC79" s="290" t="s">
        <v>567</v>
      </c>
      <c r="EOD79" s="290" t="s">
        <v>567</v>
      </c>
      <c r="EOE79" s="290" t="s">
        <v>567</v>
      </c>
      <c r="EOF79" s="290" t="s">
        <v>567</v>
      </c>
      <c r="EOG79" s="290" t="s">
        <v>567</v>
      </c>
      <c r="EOH79" s="290" t="s">
        <v>567</v>
      </c>
      <c r="EOI79" s="290" t="s">
        <v>567</v>
      </c>
      <c r="EOJ79" s="290" t="s">
        <v>567</v>
      </c>
      <c r="EOK79" s="290" t="s">
        <v>567</v>
      </c>
      <c r="EOL79" s="290" t="s">
        <v>567</v>
      </c>
      <c r="EOM79" s="290" t="s">
        <v>567</v>
      </c>
      <c r="EON79" s="290" t="s">
        <v>567</v>
      </c>
      <c r="EOO79" s="290" t="s">
        <v>567</v>
      </c>
      <c r="EOP79" s="290" t="s">
        <v>567</v>
      </c>
      <c r="EOQ79" s="290" t="s">
        <v>567</v>
      </c>
      <c r="EOR79" s="290" t="s">
        <v>567</v>
      </c>
      <c r="EOS79" s="290" t="s">
        <v>567</v>
      </c>
      <c r="EOT79" s="290" t="s">
        <v>567</v>
      </c>
      <c r="EOU79" s="290" t="s">
        <v>567</v>
      </c>
      <c r="EOV79" s="290" t="s">
        <v>567</v>
      </c>
      <c r="EOW79" s="290" t="s">
        <v>567</v>
      </c>
      <c r="EOX79" s="290" t="s">
        <v>567</v>
      </c>
      <c r="EOY79" s="290" t="s">
        <v>567</v>
      </c>
      <c r="EOZ79" s="290" t="s">
        <v>567</v>
      </c>
      <c r="EPA79" s="290" t="s">
        <v>567</v>
      </c>
      <c r="EPB79" s="290" t="s">
        <v>567</v>
      </c>
      <c r="EPC79" s="290" t="s">
        <v>567</v>
      </c>
      <c r="EPD79" s="290" t="s">
        <v>567</v>
      </c>
      <c r="EPE79" s="290" t="s">
        <v>567</v>
      </c>
      <c r="EPF79" s="290" t="s">
        <v>567</v>
      </c>
      <c r="EPG79" s="290" t="s">
        <v>567</v>
      </c>
      <c r="EPH79" s="290" t="s">
        <v>567</v>
      </c>
      <c r="EPI79" s="290" t="s">
        <v>567</v>
      </c>
      <c r="EPJ79" s="290" t="s">
        <v>567</v>
      </c>
      <c r="EPK79" s="290" t="s">
        <v>567</v>
      </c>
      <c r="EPL79" s="290" t="s">
        <v>567</v>
      </c>
      <c r="EPM79" s="290" t="s">
        <v>567</v>
      </c>
      <c r="EPN79" s="290" t="s">
        <v>567</v>
      </c>
      <c r="EPO79" s="290" t="s">
        <v>567</v>
      </c>
      <c r="EPP79" s="290" t="s">
        <v>567</v>
      </c>
      <c r="EPQ79" s="290" t="s">
        <v>567</v>
      </c>
      <c r="EPR79" s="290" t="s">
        <v>567</v>
      </c>
      <c r="EPS79" s="290" t="s">
        <v>567</v>
      </c>
      <c r="EPT79" s="290" t="s">
        <v>567</v>
      </c>
      <c r="EPU79" s="290" t="s">
        <v>567</v>
      </c>
      <c r="EPV79" s="290" t="s">
        <v>567</v>
      </c>
      <c r="EPW79" s="290" t="s">
        <v>567</v>
      </c>
      <c r="EPX79" s="290" t="s">
        <v>567</v>
      </c>
      <c r="EPY79" s="290" t="s">
        <v>567</v>
      </c>
      <c r="EPZ79" s="290" t="s">
        <v>567</v>
      </c>
      <c r="EQA79" s="290" t="s">
        <v>567</v>
      </c>
      <c r="EQB79" s="290" t="s">
        <v>567</v>
      </c>
      <c r="EQC79" s="290" t="s">
        <v>567</v>
      </c>
      <c r="EQD79" s="290" t="s">
        <v>567</v>
      </c>
      <c r="EQE79" s="290" t="s">
        <v>567</v>
      </c>
      <c r="EQF79" s="290" t="s">
        <v>567</v>
      </c>
      <c r="EQG79" s="290" t="s">
        <v>567</v>
      </c>
      <c r="EQH79" s="290" t="s">
        <v>567</v>
      </c>
      <c r="EQI79" s="290" t="s">
        <v>567</v>
      </c>
      <c r="EQJ79" s="290" t="s">
        <v>567</v>
      </c>
      <c r="EQK79" s="290" t="s">
        <v>567</v>
      </c>
      <c r="EQL79" s="290" t="s">
        <v>567</v>
      </c>
      <c r="EQM79" s="290" t="s">
        <v>567</v>
      </c>
      <c r="EQN79" s="290" t="s">
        <v>567</v>
      </c>
      <c r="EQO79" s="290" t="s">
        <v>567</v>
      </c>
      <c r="EQP79" s="290" t="s">
        <v>567</v>
      </c>
      <c r="EQQ79" s="290" t="s">
        <v>567</v>
      </c>
      <c r="EQR79" s="290" t="s">
        <v>567</v>
      </c>
      <c r="EQS79" s="290" t="s">
        <v>567</v>
      </c>
      <c r="EQT79" s="290" t="s">
        <v>567</v>
      </c>
      <c r="EQU79" s="290" t="s">
        <v>567</v>
      </c>
      <c r="EQV79" s="290" t="s">
        <v>567</v>
      </c>
      <c r="EQW79" s="290" t="s">
        <v>567</v>
      </c>
      <c r="EQX79" s="290" t="s">
        <v>567</v>
      </c>
      <c r="EQY79" s="290" t="s">
        <v>567</v>
      </c>
      <c r="EQZ79" s="290" t="s">
        <v>567</v>
      </c>
      <c r="ERA79" s="290" t="s">
        <v>567</v>
      </c>
      <c r="ERB79" s="290" t="s">
        <v>567</v>
      </c>
      <c r="ERC79" s="290" t="s">
        <v>567</v>
      </c>
      <c r="ERD79" s="290" t="s">
        <v>567</v>
      </c>
      <c r="ERE79" s="290" t="s">
        <v>567</v>
      </c>
      <c r="ERF79" s="290" t="s">
        <v>567</v>
      </c>
      <c r="ERG79" s="290" t="s">
        <v>567</v>
      </c>
      <c r="ERH79" s="290" t="s">
        <v>567</v>
      </c>
      <c r="ERI79" s="290" t="s">
        <v>567</v>
      </c>
      <c r="ERJ79" s="290" t="s">
        <v>567</v>
      </c>
      <c r="ERK79" s="290" t="s">
        <v>567</v>
      </c>
      <c r="ERL79" s="290" t="s">
        <v>567</v>
      </c>
      <c r="ERM79" s="290" t="s">
        <v>567</v>
      </c>
      <c r="ERN79" s="290" t="s">
        <v>567</v>
      </c>
      <c r="ERO79" s="290" t="s">
        <v>567</v>
      </c>
      <c r="ERP79" s="290" t="s">
        <v>567</v>
      </c>
      <c r="ERQ79" s="290" t="s">
        <v>567</v>
      </c>
      <c r="ERR79" s="290" t="s">
        <v>567</v>
      </c>
      <c r="ERS79" s="290" t="s">
        <v>567</v>
      </c>
      <c r="ERT79" s="290" t="s">
        <v>567</v>
      </c>
      <c r="ERU79" s="290" t="s">
        <v>567</v>
      </c>
      <c r="ERV79" s="290" t="s">
        <v>567</v>
      </c>
      <c r="ERW79" s="290" t="s">
        <v>567</v>
      </c>
      <c r="ERX79" s="290" t="s">
        <v>567</v>
      </c>
      <c r="ERY79" s="290" t="s">
        <v>567</v>
      </c>
      <c r="ERZ79" s="290" t="s">
        <v>567</v>
      </c>
      <c r="ESA79" s="290" t="s">
        <v>567</v>
      </c>
      <c r="ESB79" s="290" t="s">
        <v>567</v>
      </c>
      <c r="ESC79" s="290" t="s">
        <v>567</v>
      </c>
      <c r="ESD79" s="290" t="s">
        <v>567</v>
      </c>
      <c r="ESE79" s="290" t="s">
        <v>567</v>
      </c>
      <c r="ESF79" s="290" t="s">
        <v>567</v>
      </c>
      <c r="ESG79" s="290" t="s">
        <v>567</v>
      </c>
      <c r="ESH79" s="290" t="s">
        <v>567</v>
      </c>
      <c r="ESI79" s="290" t="s">
        <v>567</v>
      </c>
      <c r="ESJ79" s="290" t="s">
        <v>567</v>
      </c>
      <c r="ESK79" s="290" t="s">
        <v>567</v>
      </c>
      <c r="ESL79" s="290" t="s">
        <v>567</v>
      </c>
      <c r="ESM79" s="290" t="s">
        <v>567</v>
      </c>
      <c r="ESN79" s="290" t="s">
        <v>567</v>
      </c>
      <c r="ESO79" s="290" t="s">
        <v>567</v>
      </c>
      <c r="ESP79" s="290" t="s">
        <v>567</v>
      </c>
      <c r="ESQ79" s="290" t="s">
        <v>567</v>
      </c>
      <c r="ESR79" s="290" t="s">
        <v>567</v>
      </c>
      <c r="ESS79" s="290" t="s">
        <v>567</v>
      </c>
      <c r="EST79" s="290" t="s">
        <v>567</v>
      </c>
      <c r="ESU79" s="290" t="s">
        <v>567</v>
      </c>
      <c r="ESV79" s="290" t="s">
        <v>567</v>
      </c>
      <c r="ESW79" s="290" t="s">
        <v>567</v>
      </c>
      <c r="ESX79" s="290" t="s">
        <v>567</v>
      </c>
      <c r="ESY79" s="290" t="s">
        <v>567</v>
      </c>
      <c r="ESZ79" s="290" t="s">
        <v>567</v>
      </c>
      <c r="ETA79" s="290" t="s">
        <v>567</v>
      </c>
      <c r="ETB79" s="290" t="s">
        <v>567</v>
      </c>
      <c r="ETC79" s="290" t="s">
        <v>567</v>
      </c>
      <c r="ETD79" s="290" t="s">
        <v>567</v>
      </c>
      <c r="ETE79" s="290" t="s">
        <v>567</v>
      </c>
      <c r="ETF79" s="290" t="s">
        <v>567</v>
      </c>
      <c r="ETG79" s="290" t="s">
        <v>567</v>
      </c>
      <c r="ETH79" s="290" t="s">
        <v>567</v>
      </c>
      <c r="ETI79" s="290" t="s">
        <v>567</v>
      </c>
      <c r="ETJ79" s="290" t="s">
        <v>567</v>
      </c>
      <c r="ETK79" s="290" t="s">
        <v>567</v>
      </c>
      <c r="ETL79" s="290" t="s">
        <v>567</v>
      </c>
      <c r="ETM79" s="290" t="s">
        <v>567</v>
      </c>
      <c r="ETN79" s="290" t="s">
        <v>567</v>
      </c>
      <c r="ETO79" s="290" t="s">
        <v>567</v>
      </c>
      <c r="ETP79" s="290" t="s">
        <v>567</v>
      </c>
      <c r="ETQ79" s="290" t="s">
        <v>567</v>
      </c>
      <c r="ETR79" s="290" t="s">
        <v>567</v>
      </c>
      <c r="ETS79" s="290" t="s">
        <v>567</v>
      </c>
      <c r="ETT79" s="290" t="s">
        <v>567</v>
      </c>
      <c r="ETU79" s="290" t="s">
        <v>567</v>
      </c>
      <c r="ETV79" s="290" t="s">
        <v>567</v>
      </c>
      <c r="ETW79" s="290" t="s">
        <v>567</v>
      </c>
      <c r="ETX79" s="290" t="s">
        <v>567</v>
      </c>
      <c r="ETY79" s="290" t="s">
        <v>567</v>
      </c>
      <c r="ETZ79" s="290" t="s">
        <v>567</v>
      </c>
      <c r="EUA79" s="290" t="s">
        <v>567</v>
      </c>
      <c r="EUB79" s="290" t="s">
        <v>567</v>
      </c>
      <c r="EUC79" s="290" t="s">
        <v>567</v>
      </c>
      <c r="EUD79" s="290" t="s">
        <v>567</v>
      </c>
      <c r="EUE79" s="290" t="s">
        <v>567</v>
      </c>
      <c r="EUF79" s="290" t="s">
        <v>567</v>
      </c>
      <c r="EUG79" s="290" t="s">
        <v>567</v>
      </c>
      <c r="EUH79" s="290" t="s">
        <v>567</v>
      </c>
      <c r="EUI79" s="290" t="s">
        <v>567</v>
      </c>
      <c r="EUJ79" s="290" t="s">
        <v>567</v>
      </c>
      <c r="EUK79" s="290" t="s">
        <v>567</v>
      </c>
      <c r="EUL79" s="290" t="s">
        <v>567</v>
      </c>
      <c r="EUM79" s="290" t="s">
        <v>567</v>
      </c>
      <c r="EUN79" s="290" t="s">
        <v>567</v>
      </c>
      <c r="EUO79" s="290" t="s">
        <v>567</v>
      </c>
      <c r="EUP79" s="290" t="s">
        <v>567</v>
      </c>
      <c r="EUQ79" s="290" t="s">
        <v>567</v>
      </c>
      <c r="EUR79" s="290" t="s">
        <v>567</v>
      </c>
      <c r="EUS79" s="290" t="s">
        <v>567</v>
      </c>
      <c r="EUT79" s="290" t="s">
        <v>567</v>
      </c>
      <c r="EUU79" s="290" t="s">
        <v>567</v>
      </c>
      <c r="EUV79" s="290" t="s">
        <v>567</v>
      </c>
      <c r="EUW79" s="290" t="s">
        <v>567</v>
      </c>
      <c r="EUX79" s="290" t="s">
        <v>567</v>
      </c>
      <c r="EUY79" s="290" t="s">
        <v>567</v>
      </c>
      <c r="EUZ79" s="290" t="s">
        <v>567</v>
      </c>
      <c r="EVA79" s="290" t="s">
        <v>567</v>
      </c>
      <c r="EVB79" s="290" t="s">
        <v>567</v>
      </c>
      <c r="EVC79" s="290" t="s">
        <v>567</v>
      </c>
      <c r="EVD79" s="290" t="s">
        <v>567</v>
      </c>
      <c r="EVE79" s="290" t="s">
        <v>567</v>
      </c>
      <c r="EVF79" s="290" t="s">
        <v>567</v>
      </c>
      <c r="EVG79" s="290" t="s">
        <v>567</v>
      </c>
      <c r="EVH79" s="290" t="s">
        <v>567</v>
      </c>
      <c r="EVI79" s="290" t="s">
        <v>567</v>
      </c>
      <c r="EVJ79" s="290" t="s">
        <v>567</v>
      </c>
      <c r="EVK79" s="290" t="s">
        <v>567</v>
      </c>
      <c r="EVL79" s="290" t="s">
        <v>567</v>
      </c>
      <c r="EVM79" s="290" t="s">
        <v>567</v>
      </c>
      <c r="EVN79" s="290" t="s">
        <v>567</v>
      </c>
      <c r="EVO79" s="290" t="s">
        <v>567</v>
      </c>
      <c r="EVP79" s="290" t="s">
        <v>567</v>
      </c>
      <c r="EVQ79" s="290" t="s">
        <v>567</v>
      </c>
      <c r="EVR79" s="290" t="s">
        <v>567</v>
      </c>
      <c r="EVS79" s="290" t="s">
        <v>567</v>
      </c>
      <c r="EVT79" s="290" t="s">
        <v>567</v>
      </c>
      <c r="EVU79" s="290" t="s">
        <v>567</v>
      </c>
      <c r="EVV79" s="290" t="s">
        <v>567</v>
      </c>
      <c r="EVW79" s="290" t="s">
        <v>567</v>
      </c>
      <c r="EVX79" s="290" t="s">
        <v>567</v>
      </c>
      <c r="EVY79" s="290" t="s">
        <v>567</v>
      </c>
      <c r="EVZ79" s="290" t="s">
        <v>567</v>
      </c>
      <c r="EWA79" s="290" t="s">
        <v>567</v>
      </c>
      <c r="EWB79" s="290" t="s">
        <v>567</v>
      </c>
      <c r="EWC79" s="290" t="s">
        <v>567</v>
      </c>
      <c r="EWD79" s="290" t="s">
        <v>567</v>
      </c>
      <c r="EWE79" s="290" t="s">
        <v>567</v>
      </c>
      <c r="EWF79" s="290" t="s">
        <v>567</v>
      </c>
      <c r="EWG79" s="290" t="s">
        <v>567</v>
      </c>
      <c r="EWH79" s="290" t="s">
        <v>567</v>
      </c>
      <c r="EWI79" s="290" t="s">
        <v>567</v>
      </c>
      <c r="EWJ79" s="290" t="s">
        <v>567</v>
      </c>
      <c r="EWK79" s="290" t="s">
        <v>567</v>
      </c>
      <c r="EWL79" s="290" t="s">
        <v>567</v>
      </c>
      <c r="EWM79" s="290" t="s">
        <v>567</v>
      </c>
      <c r="EWN79" s="290" t="s">
        <v>567</v>
      </c>
      <c r="EWO79" s="290" t="s">
        <v>567</v>
      </c>
      <c r="EWP79" s="290" t="s">
        <v>567</v>
      </c>
      <c r="EWQ79" s="290" t="s">
        <v>567</v>
      </c>
      <c r="EWR79" s="290" t="s">
        <v>567</v>
      </c>
      <c r="EWS79" s="290" t="s">
        <v>567</v>
      </c>
      <c r="EWT79" s="290" t="s">
        <v>567</v>
      </c>
      <c r="EWU79" s="290" t="s">
        <v>567</v>
      </c>
      <c r="EWV79" s="290" t="s">
        <v>567</v>
      </c>
      <c r="EWW79" s="290" t="s">
        <v>567</v>
      </c>
      <c r="EWX79" s="290" t="s">
        <v>567</v>
      </c>
      <c r="EWY79" s="290" t="s">
        <v>567</v>
      </c>
      <c r="EWZ79" s="290" t="s">
        <v>567</v>
      </c>
      <c r="EXA79" s="290" t="s">
        <v>567</v>
      </c>
      <c r="EXB79" s="290" t="s">
        <v>567</v>
      </c>
      <c r="EXC79" s="290" t="s">
        <v>567</v>
      </c>
      <c r="EXD79" s="290" t="s">
        <v>567</v>
      </c>
      <c r="EXE79" s="290" t="s">
        <v>567</v>
      </c>
      <c r="EXF79" s="290" t="s">
        <v>567</v>
      </c>
      <c r="EXG79" s="290" t="s">
        <v>567</v>
      </c>
      <c r="EXH79" s="290" t="s">
        <v>567</v>
      </c>
      <c r="EXI79" s="290" t="s">
        <v>567</v>
      </c>
      <c r="EXJ79" s="290" t="s">
        <v>567</v>
      </c>
      <c r="EXK79" s="290" t="s">
        <v>567</v>
      </c>
      <c r="EXL79" s="290" t="s">
        <v>567</v>
      </c>
      <c r="EXM79" s="290" t="s">
        <v>567</v>
      </c>
      <c r="EXN79" s="290" t="s">
        <v>567</v>
      </c>
      <c r="EXO79" s="290" t="s">
        <v>567</v>
      </c>
      <c r="EXP79" s="290" t="s">
        <v>567</v>
      </c>
      <c r="EXQ79" s="290" t="s">
        <v>567</v>
      </c>
      <c r="EXR79" s="290" t="s">
        <v>567</v>
      </c>
      <c r="EXS79" s="290" t="s">
        <v>567</v>
      </c>
      <c r="EXT79" s="290" t="s">
        <v>567</v>
      </c>
      <c r="EXU79" s="290" t="s">
        <v>567</v>
      </c>
      <c r="EXV79" s="290" t="s">
        <v>567</v>
      </c>
      <c r="EXW79" s="290" t="s">
        <v>567</v>
      </c>
      <c r="EXX79" s="290" t="s">
        <v>567</v>
      </c>
      <c r="EXY79" s="290" t="s">
        <v>567</v>
      </c>
      <c r="EXZ79" s="290" t="s">
        <v>567</v>
      </c>
      <c r="EYA79" s="290" t="s">
        <v>567</v>
      </c>
      <c r="EYB79" s="290" t="s">
        <v>567</v>
      </c>
      <c r="EYC79" s="290" t="s">
        <v>567</v>
      </c>
      <c r="EYD79" s="290" t="s">
        <v>567</v>
      </c>
      <c r="EYE79" s="290" t="s">
        <v>567</v>
      </c>
      <c r="EYF79" s="290" t="s">
        <v>567</v>
      </c>
      <c r="EYG79" s="290" t="s">
        <v>567</v>
      </c>
      <c r="EYH79" s="290" t="s">
        <v>567</v>
      </c>
      <c r="EYI79" s="290" t="s">
        <v>567</v>
      </c>
      <c r="EYJ79" s="290" t="s">
        <v>567</v>
      </c>
      <c r="EYK79" s="290" t="s">
        <v>567</v>
      </c>
      <c r="EYL79" s="290" t="s">
        <v>567</v>
      </c>
      <c r="EYM79" s="290" t="s">
        <v>567</v>
      </c>
      <c r="EYN79" s="290" t="s">
        <v>567</v>
      </c>
      <c r="EYO79" s="290" t="s">
        <v>567</v>
      </c>
      <c r="EYP79" s="290" t="s">
        <v>567</v>
      </c>
      <c r="EYQ79" s="290" t="s">
        <v>567</v>
      </c>
      <c r="EYR79" s="290" t="s">
        <v>567</v>
      </c>
      <c r="EYS79" s="290" t="s">
        <v>567</v>
      </c>
      <c r="EYT79" s="290" t="s">
        <v>567</v>
      </c>
      <c r="EYU79" s="290" t="s">
        <v>567</v>
      </c>
      <c r="EYV79" s="290" t="s">
        <v>567</v>
      </c>
      <c r="EYW79" s="290" t="s">
        <v>567</v>
      </c>
      <c r="EYX79" s="290" t="s">
        <v>567</v>
      </c>
      <c r="EYY79" s="290" t="s">
        <v>567</v>
      </c>
      <c r="EYZ79" s="290" t="s">
        <v>567</v>
      </c>
      <c r="EZA79" s="290" t="s">
        <v>567</v>
      </c>
      <c r="EZB79" s="290" t="s">
        <v>567</v>
      </c>
      <c r="EZC79" s="290" t="s">
        <v>567</v>
      </c>
      <c r="EZD79" s="290" t="s">
        <v>567</v>
      </c>
      <c r="EZE79" s="290" t="s">
        <v>567</v>
      </c>
      <c r="EZF79" s="290" t="s">
        <v>567</v>
      </c>
      <c r="EZG79" s="290" t="s">
        <v>567</v>
      </c>
      <c r="EZH79" s="290" t="s">
        <v>567</v>
      </c>
      <c r="EZI79" s="290" t="s">
        <v>567</v>
      </c>
      <c r="EZJ79" s="290" t="s">
        <v>567</v>
      </c>
      <c r="EZK79" s="290" t="s">
        <v>567</v>
      </c>
      <c r="EZL79" s="290" t="s">
        <v>567</v>
      </c>
      <c r="EZM79" s="290" t="s">
        <v>567</v>
      </c>
      <c r="EZN79" s="290" t="s">
        <v>567</v>
      </c>
      <c r="EZO79" s="290" t="s">
        <v>567</v>
      </c>
      <c r="EZP79" s="290" t="s">
        <v>567</v>
      </c>
      <c r="EZQ79" s="290" t="s">
        <v>567</v>
      </c>
      <c r="EZR79" s="290" t="s">
        <v>567</v>
      </c>
      <c r="EZS79" s="290" t="s">
        <v>567</v>
      </c>
      <c r="EZT79" s="290" t="s">
        <v>567</v>
      </c>
      <c r="EZU79" s="290" t="s">
        <v>567</v>
      </c>
      <c r="EZV79" s="290" t="s">
        <v>567</v>
      </c>
      <c r="EZW79" s="290" t="s">
        <v>567</v>
      </c>
      <c r="EZX79" s="290" t="s">
        <v>567</v>
      </c>
      <c r="EZY79" s="290" t="s">
        <v>567</v>
      </c>
      <c r="EZZ79" s="290" t="s">
        <v>567</v>
      </c>
      <c r="FAA79" s="290" t="s">
        <v>567</v>
      </c>
      <c r="FAB79" s="290" t="s">
        <v>567</v>
      </c>
      <c r="FAC79" s="290" t="s">
        <v>567</v>
      </c>
      <c r="FAD79" s="290" t="s">
        <v>567</v>
      </c>
      <c r="FAE79" s="290" t="s">
        <v>567</v>
      </c>
      <c r="FAF79" s="290" t="s">
        <v>567</v>
      </c>
      <c r="FAG79" s="290" t="s">
        <v>567</v>
      </c>
      <c r="FAH79" s="290" t="s">
        <v>567</v>
      </c>
      <c r="FAI79" s="290" t="s">
        <v>567</v>
      </c>
      <c r="FAJ79" s="290" t="s">
        <v>567</v>
      </c>
      <c r="FAK79" s="290" t="s">
        <v>567</v>
      </c>
      <c r="FAL79" s="290" t="s">
        <v>567</v>
      </c>
      <c r="FAM79" s="290" t="s">
        <v>567</v>
      </c>
      <c r="FAN79" s="290" t="s">
        <v>567</v>
      </c>
      <c r="FAO79" s="290" t="s">
        <v>567</v>
      </c>
      <c r="FAP79" s="290" t="s">
        <v>567</v>
      </c>
      <c r="FAQ79" s="290" t="s">
        <v>567</v>
      </c>
      <c r="FAR79" s="290" t="s">
        <v>567</v>
      </c>
      <c r="FAS79" s="290" t="s">
        <v>567</v>
      </c>
      <c r="FAT79" s="290" t="s">
        <v>567</v>
      </c>
      <c r="FAU79" s="290" t="s">
        <v>567</v>
      </c>
      <c r="FAV79" s="290" t="s">
        <v>567</v>
      </c>
      <c r="FAW79" s="290" t="s">
        <v>567</v>
      </c>
      <c r="FAX79" s="290" t="s">
        <v>567</v>
      </c>
      <c r="FAY79" s="290" t="s">
        <v>567</v>
      </c>
      <c r="FAZ79" s="290" t="s">
        <v>567</v>
      </c>
      <c r="FBA79" s="290" t="s">
        <v>567</v>
      </c>
      <c r="FBB79" s="290" t="s">
        <v>567</v>
      </c>
      <c r="FBC79" s="290" t="s">
        <v>567</v>
      </c>
      <c r="FBD79" s="290" t="s">
        <v>567</v>
      </c>
      <c r="FBE79" s="290" t="s">
        <v>567</v>
      </c>
      <c r="FBF79" s="290" t="s">
        <v>567</v>
      </c>
      <c r="FBG79" s="290" t="s">
        <v>567</v>
      </c>
      <c r="FBH79" s="290" t="s">
        <v>567</v>
      </c>
      <c r="FBI79" s="290" t="s">
        <v>567</v>
      </c>
      <c r="FBJ79" s="290" t="s">
        <v>567</v>
      </c>
      <c r="FBK79" s="290" t="s">
        <v>567</v>
      </c>
      <c r="FBL79" s="290" t="s">
        <v>567</v>
      </c>
      <c r="FBM79" s="290" t="s">
        <v>567</v>
      </c>
      <c r="FBN79" s="290" t="s">
        <v>567</v>
      </c>
      <c r="FBO79" s="290" t="s">
        <v>567</v>
      </c>
      <c r="FBP79" s="290" t="s">
        <v>567</v>
      </c>
      <c r="FBQ79" s="290" t="s">
        <v>567</v>
      </c>
      <c r="FBR79" s="290" t="s">
        <v>567</v>
      </c>
      <c r="FBS79" s="290" t="s">
        <v>567</v>
      </c>
      <c r="FBT79" s="290" t="s">
        <v>567</v>
      </c>
      <c r="FBU79" s="290" t="s">
        <v>567</v>
      </c>
      <c r="FBV79" s="290" t="s">
        <v>567</v>
      </c>
      <c r="FBW79" s="290" t="s">
        <v>567</v>
      </c>
      <c r="FBX79" s="290" t="s">
        <v>567</v>
      </c>
      <c r="FBY79" s="290" t="s">
        <v>567</v>
      </c>
      <c r="FBZ79" s="290" t="s">
        <v>567</v>
      </c>
      <c r="FCA79" s="290" t="s">
        <v>567</v>
      </c>
      <c r="FCB79" s="290" t="s">
        <v>567</v>
      </c>
      <c r="FCC79" s="290" t="s">
        <v>567</v>
      </c>
      <c r="FCD79" s="290" t="s">
        <v>567</v>
      </c>
      <c r="FCE79" s="290" t="s">
        <v>567</v>
      </c>
      <c r="FCF79" s="290" t="s">
        <v>567</v>
      </c>
      <c r="FCG79" s="290" t="s">
        <v>567</v>
      </c>
      <c r="FCH79" s="290" t="s">
        <v>567</v>
      </c>
      <c r="FCI79" s="290" t="s">
        <v>567</v>
      </c>
      <c r="FCJ79" s="290" t="s">
        <v>567</v>
      </c>
      <c r="FCK79" s="290" t="s">
        <v>567</v>
      </c>
      <c r="FCL79" s="290" t="s">
        <v>567</v>
      </c>
      <c r="FCM79" s="290" t="s">
        <v>567</v>
      </c>
      <c r="FCN79" s="290" t="s">
        <v>567</v>
      </c>
      <c r="FCO79" s="290" t="s">
        <v>567</v>
      </c>
      <c r="FCP79" s="290" t="s">
        <v>567</v>
      </c>
      <c r="FCQ79" s="290" t="s">
        <v>567</v>
      </c>
      <c r="FCR79" s="290" t="s">
        <v>567</v>
      </c>
      <c r="FCS79" s="290" t="s">
        <v>567</v>
      </c>
      <c r="FCT79" s="290" t="s">
        <v>567</v>
      </c>
      <c r="FCU79" s="290" t="s">
        <v>567</v>
      </c>
      <c r="FCV79" s="290" t="s">
        <v>567</v>
      </c>
      <c r="FCW79" s="290" t="s">
        <v>567</v>
      </c>
      <c r="FCX79" s="290" t="s">
        <v>567</v>
      </c>
      <c r="FCY79" s="290" t="s">
        <v>567</v>
      </c>
      <c r="FCZ79" s="290" t="s">
        <v>567</v>
      </c>
      <c r="FDA79" s="290" t="s">
        <v>567</v>
      </c>
      <c r="FDB79" s="290" t="s">
        <v>567</v>
      </c>
      <c r="FDC79" s="290" t="s">
        <v>567</v>
      </c>
      <c r="FDD79" s="290" t="s">
        <v>567</v>
      </c>
      <c r="FDE79" s="290" t="s">
        <v>567</v>
      </c>
      <c r="FDF79" s="290" t="s">
        <v>567</v>
      </c>
      <c r="FDG79" s="290" t="s">
        <v>567</v>
      </c>
      <c r="FDH79" s="290" t="s">
        <v>567</v>
      </c>
      <c r="FDI79" s="290" t="s">
        <v>567</v>
      </c>
      <c r="FDJ79" s="290" t="s">
        <v>567</v>
      </c>
      <c r="FDK79" s="290" t="s">
        <v>567</v>
      </c>
      <c r="FDL79" s="290" t="s">
        <v>567</v>
      </c>
      <c r="FDM79" s="290" t="s">
        <v>567</v>
      </c>
      <c r="FDN79" s="290" t="s">
        <v>567</v>
      </c>
      <c r="FDO79" s="290" t="s">
        <v>567</v>
      </c>
      <c r="FDP79" s="290" t="s">
        <v>567</v>
      </c>
      <c r="FDQ79" s="290" t="s">
        <v>567</v>
      </c>
      <c r="FDR79" s="290" t="s">
        <v>567</v>
      </c>
      <c r="FDS79" s="290" t="s">
        <v>567</v>
      </c>
      <c r="FDT79" s="290" t="s">
        <v>567</v>
      </c>
      <c r="FDU79" s="290" t="s">
        <v>567</v>
      </c>
      <c r="FDV79" s="290" t="s">
        <v>567</v>
      </c>
      <c r="FDW79" s="290" t="s">
        <v>567</v>
      </c>
      <c r="FDX79" s="290" t="s">
        <v>567</v>
      </c>
      <c r="FDY79" s="290" t="s">
        <v>567</v>
      </c>
      <c r="FDZ79" s="290" t="s">
        <v>567</v>
      </c>
      <c r="FEA79" s="290" t="s">
        <v>567</v>
      </c>
      <c r="FEB79" s="290" t="s">
        <v>567</v>
      </c>
      <c r="FEC79" s="290" t="s">
        <v>567</v>
      </c>
      <c r="FED79" s="290" t="s">
        <v>567</v>
      </c>
      <c r="FEE79" s="290" t="s">
        <v>567</v>
      </c>
      <c r="FEF79" s="290" t="s">
        <v>567</v>
      </c>
      <c r="FEG79" s="290" t="s">
        <v>567</v>
      </c>
      <c r="FEH79" s="290" t="s">
        <v>567</v>
      </c>
      <c r="FEI79" s="290" t="s">
        <v>567</v>
      </c>
      <c r="FEJ79" s="290" t="s">
        <v>567</v>
      </c>
      <c r="FEK79" s="290" t="s">
        <v>567</v>
      </c>
      <c r="FEL79" s="290" t="s">
        <v>567</v>
      </c>
      <c r="FEM79" s="290" t="s">
        <v>567</v>
      </c>
      <c r="FEN79" s="290" t="s">
        <v>567</v>
      </c>
      <c r="FEO79" s="290" t="s">
        <v>567</v>
      </c>
      <c r="FEP79" s="290" t="s">
        <v>567</v>
      </c>
      <c r="FEQ79" s="290" t="s">
        <v>567</v>
      </c>
      <c r="FER79" s="290" t="s">
        <v>567</v>
      </c>
      <c r="FES79" s="290" t="s">
        <v>567</v>
      </c>
      <c r="FET79" s="290" t="s">
        <v>567</v>
      </c>
      <c r="FEU79" s="290" t="s">
        <v>567</v>
      </c>
      <c r="FEV79" s="290" t="s">
        <v>567</v>
      </c>
      <c r="FEW79" s="290" t="s">
        <v>567</v>
      </c>
      <c r="FEX79" s="290" t="s">
        <v>567</v>
      </c>
      <c r="FEY79" s="290" t="s">
        <v>567</v>
      </c>
      <c r="FEZ79" s="290" t="s">
        <v>567</v>
      </c>
      <c r="FFA79" s="290" t="s">
        <v>567</v>
      </c>
      <c r="FFB79" s="290" t="s">
        <v>567</v>
      </c>
      <c r="FFC79" s="290" t="s">
        <v>567</v>
      </c>
      <c r="FFD79" s="290" t="s">
        <v>567</v>
      </c>
      <c r="FFE79" s="290" t="s">
        <v>567</v>
      </c>
      <c r="FFF79" s="290" t="s">
        <v>567</v>
      </c>
      <c r="FFG79" s="290" t="s">
        <v>567</v>
      </c>
      <c r="FFH79" s="290" t="s">
        <v>567</v>
      </c>
      <c r="FFI79" s="290" t="s">
        <v>567</v>
      </c>
      <c r="FFJ79" s="290" t="s">
        <v>567</v>
      </c>
      <c r="FFK79" s="290" t="s">
        <v>567</v>
      </c>
      <c r="FFL79" s="290" t="s">
        <v>567</v>
      </c>
      <c r="FFM79" s="290" t="s">
        <v>567</v>
      </c>
      <c r="FFN79" s="290" t="s">
        <v>567</v>
      </c>
      <c r="FFO79" s="290" t="s">
        <v>567</v>
      </c>
      <c r="FFP79" s="290" t="s">
        <v>567</v>
      </c>
      <c r="FFQ79" s="290" t="s">
        <v>567</v>
      </c>
      <c r="FFR79" s="290" t="s">
        <v>567</v>
      </c>
      <c r="FFS79" s="290" t="s">
        <v>567</v>
      </c>
      <c r="FFT79" s="290" t="s">
        <v>567</v>
      </c>
      <c r="FFU79" s="290" t="s">
        <v>567</v>
      </c>
      <c r="FFV79" s="290" t="s">
        <v>567</v>
      </c>
      <c r="FFW79" s="290" t="s">
        <v>567</v>
      </c>
      <c r="FFX79" s="290" t="s">
        <v>567</v>
      </c>
      <c r="FFY79" s="290" t="s">
        <v>567</v>
      </c>
      <c r="FFZ79" s="290" t="s">
        <v>567</v>
      </c>
      <c r="FGA79" s="290" t="s">
        <v>567</v>
      </c>
      <c r="FGB79" s="290" t="s">
        <v>567</v>
      </c>
      <c r="FGC79" s="290" t="s">
        <v>567</v>
      </c>
      <c r="FGD79" s="290" t="s">
        <v>567</v>
      </c>
      <c r="FGE79" s="290" t="s">
        <v>567</v>
      </c>
      <c r="FGF79" s="290" t="s">
        <v>567</v>
      </c>
      <c r="FGG79" s="290" t="s">
        <v>567</v>
      </c>
      <c r="FGH79" s="290" t="s">
        <v>567</v>
      </c>
      <c r="FGI79" s="290" t="s">
        <v>567</v>
      </c>
      <c r="FGJ79" s="290" t="s">
        <v>567</v>
      </c>
      <c r="FGK79" s="290" t="s">
        <v>567</v>
      </c>
      <c r="FGL79" s="290" t="s">
        <v>567</v>
      </c>
      <c r="FGM79" s="290" t="s">
        <v>567</v>
      </c>
      <c r="FGN79" s="290" t="s">
        <v>567</v>
      </c>
      <c r="FGO79" s="290" t="s">
        <v>567</v>
      </c>
      <c r="FGP79" s="290" t="s">
        <v>567</v>
      </c>
      <c r="FGQ79" s="290" t="s">
        <v>567</v>
      </c>
      <c r="FGR79" s="290" t="s">
        <v>567</v>
      </c>
      <c r="FGS79" s="290" t="s">
        <v>567</v>
      </c>
      <c r="FGT79" s="290" t="s">
        <v>567</v>
      </c>
      <c r="FGU79" s="290" t="s">
        <v>567</v>
      </c>
      <c r="FGV79" s="290" t="s">
        <v>567</v>
      </c>
      <c r="FGW79" s="290" t="s">
        <v>567</v>
      </c>
      <c r="FGX79" s="290" t="s">
        <v>567</v>
      </c>
      <c r="FGY79" s="290" t="s">
        <v>567</v>
      </c>
      <c r="FGZ79" s="290" t="s">
        <v>567</v>
      </c>
      <c r="FHA79" s="290" t="s">
        <v>567</v>
      </c>
      <c r="FHB79" s="290" t="s">
        <v>567</v>
      </c>
      <c r="FHC79" s="290" t="s">
        <v>567</v>
      </c>
      <c r="FHD79" s="290" t="s">
        <v>567</v>
      </c>
      <c r="FHE79" s="290" t="s">
        <v>567</v>
      </c>
      <c r="FHF79" s="290" t="s">
        <v>567</v>
      </c>
      <c r="FHG79" s="290" t="s">
        <v>567</v>
      </c>
      <c r="FHH79" s="290" t="s">
        <v>567</v>
      </c>
      <c r="FHI79" s="290" t="s">
        <v>567</v>
      </c>
      <c r="FHJ79" s="290" t="s">
        <v>567</v>
      </c>
      <c r="FHK79" s="290" t="s">
        <v>567</v>
      </c>
      <c r="FHL79" s="290" t="s">
        <v>567</v>
      </c>
      <c r="FHM79" s="290" t="s">
        <v>567</v>
      </c>
      <c r="FHN79" s="290" t="s">
        <v>567</v>
      </c>
      <c r="FHO79" s="290" t="s">
        <v>567</v>
      </c>
      <c r="FHP79" s="290" t="s">
        <v>567</v>
      </c>
      <c r="FHQ79" s="290" t="s">
        <v>567</v>
      </c>
      <c r="FHR79" s="290" t="s">
        <v>567</v>
      </c>
      <c r="FHS79" s="290" t="s">
        <v>567</v>
      </c>
      <c r="FHT79" s="290" t="s">
        <v>567</v>
      </c>
      <c r="FHU79" s="290" t="s">
        <v>567</v>
      </c>
      <c r="FHV79" s="290" t="s">
        <v>567</v>
      </c>
      <c r="FHW79" s="290" t="s">
        <v>567</v>
      </c>
      <c r="FHX79" s="290" t="s">
        <v>567</v>
      </c>
      <c r="FHY79" s="290" t="s">
        <v>567</v>
      </c>
      <c r="FHZ79" s="290" t="s">
        <v>567</v>
      </c>
      <c r="FIA79" s="290" t="s">
        <v>567</v>
      </c>
      <c r="FIB79" s="290" t="s">
        <v>567</v>
      </c>
      <c r="FIC79" s="290" t="s">
        <v>567</v>
      </c>
      <c r="FID79" s="290" t="s">
        <v>567</v>
      </c>
      <c r="FIE79" s="290" t="s">
        <v>567</v>
      </c>
      <c r="FIF79" s="290" t="s">
        <v>567</v>
      </c>
      <c r="FIG79" s="290" t="s">
        <v>567</v>
      </c>
      <c r="FIH79" s="290" t="s">
        <v>567</v>
      </c>
      <c r="FII79" s="290" t="s">
        <v>567</v>
      </c>
      <c r="FIJ79" s="290" t="s">
        <v>567</v>
      </c>
      <c r="FIK79" s="290" t="s">
        <v>567</v>
      </c>
      <c r="FIL79" s="290" t="s">
        <v>567</v>
      </c>
      <c r="FIM79" s="290" t="s">
        <v>567</v>
      </c>
      <c r="FIN79" s="290" t="s">
        <v>567</v>
      </c>
      <c r="FIO79" s="290" t="s">
        <v>567</v>
      </c>
      <c r="FIP79" s="290" t="s">
        <v>567</v>
      </c>
      <c r="FIQ79" s="290" t="s">
        <v>567</v>
      </c>
      <c r="FIR79" s="290" t="s">
        <v>567</v>
      </c>
      <c r="FIS79" s="290" t="s">
        <v>567</v>
      </c>
      <c r="FIT79" s="290" t="s">
        <v>567</v>
      </c>
      <c r="FIU79" s="290" t="s">
        <v>567</v>
      </c>
      <c r="FIV79" s="290" t="s">
        <v>567</v>
      </c>
      <c r="FIW79" s="290" t="s">
        <v>567</v>
      </c>
      <c r="FIX79" s="290" t="s">
        <v>567</v>
      </c>
      <c r="FIY79" s="290" t="s">
        <v>567</v>
      </c>
      <c r="FIZ79" s="290" t="s">
        <v>567</v>
      </c>
      <c r="FJA79" s="290" t="s">
        <v>567</v>
      </c>
      <c r="FJB79" s="290" t="s">
        <v>567</v>
      </c>
      <c r="FJC79" s="290" t="s">
        <v>567</v>
      </c>
      <c r="FJD79" s="290" t="s">
        <v>567</v>
      </c>
      <c r="FJE79" s="290" t="s">
        <v>567</v>
      </c>
      <c r="FJF79" s="290" t="s">
        <v>567</v>
      </c>
      <c r="FJG79" s="290" t="s">
        <v>567</v>
      </c>
      <c r="FJH79" s="290" t="s">
        <v>567</v>
      </c>
      <c r="FJI79" s="290" t="s">
        <v>567</v>
      </c>
      <c r="FJJ79" s="290" t="s">
        <v>567</v>
      </c>
      <c r="FJK79" s="290" t="s">
        <v>567</v>
      </c>
      <c r="FJL79" s="290" t="s">
        <v>567</v>
      </c>
      <c r="FJM79" s="290" t="s">
        <v>567</v>
      </c>
      <c r="FJN79" s="290" t="s">
        <v>567</v>
      </c>
      <c r="FJO79" s="290" t="s">
        <v>567</v>
      </c>
      <c r="FJP79" s="290" t="s">
        <v>567</v>
      </c>
      <c r="FJQ79" s="290" t="s">
        <v>567</v>
      </c>
      <c r="FJR79" s="290" t="s">
        <v>567</v>
      </c>
      <c r="FJS79" s="290" t="s">
        <v>567</v>
      </c>
      <c r="FJT79" s="290" t="s">
        <v>567</v>
      </c>
      <c r="FJU79" s="290" t="s">
        <v>567</v>
      </c>
      <c r="FJV79" s="290" t="s">
        <v>567</v>
      </c>
      <c r="FJW79" s="290" t="s">
        <v>567</v>
      </c>
      <c r="FJX79" s="290" t="s">
        <v>567</v>
      </c>
      <c r="FJY79" s="290" t="s">
        <v>567</v>
      </c>
      <c r="FJZ79" s="290" t="s">
        <v>567</v>
      </c>
      <c r="FKA79" s="290" t="s">
        <v>567</v>
      </c>
      <c r="FKB79" s="290" t="s">
        <v>567</v>
      </c>
      <c r="FKC79" s="290" t="s">
        <v>567</v>
      </c>
      <c r="FKD79" s="290" t="s">
        <v>567</v>
      </c>
      <c r="FKE79" s="290" t="s">
        <v>567</v>
      </c>
      <c r="FKF79" s="290" t="s">
        <v>567</v>
      </c>
      <c r="FKG79" s="290" t="s">
        <v>567</v>
      </c>
      <c r="FKH79" s="290" t="s">
        <v>567</v>
      </c>
      <c r="FKI79" s="290" t="s">
        <v>567</v>
      </c>
      <c r="FKJ79" s="290" t="s">
        <v>567</v>
      </c>
      <c r="FKK79" s="290" t="s">
        <v>567</v>
      </c>
      <c r="FKL79" s="290" t="s">
        <v>567</v>
      </c>
      <c r="FKM79" s="290" t="s">
        <v>567</v>
      </c>
      <c r="FKN79" s="290" t="s">
        <v>567</v>
      </c>
      <c r="FKO79" s="290" t="s">
        <v>567</v>
      </c>
      <c r="FKP79" s="290" t="s">
        <v>567</v>
      </c>
      <c r="FKQ79" s="290" t="s">
        <v>567</v>
      </c>
      <c r="FKR79" s="290" t="s">
        <v>567</v>
      </c>
      <c r="FKS79" s="290" t="s">
        <v>567</v>
      </c>
      <c r="FKT79" s="290" t="s">
        <v>567</v>
      </c>
      <c r="FKU79" s="290" t="s">
        <v>567</v>
      </c>
      <c r="FKV79" s="290" t="s">
        <v>567</v>
      </c>
      <c r="FKW79" s="290" t="s">
        <v>567</v>
      </c>
      <c r="FKX79" s="290" t="s">
        <v>567</v>
      </c>
      <c r="FKY79" s="290" t="s">
        <v>567</v>
      </c>
      <c r="FKZ79" s="290" t="s">
        <v>567</v>
      </c>
      <c r="FLA79" s="290" t="s">
        <v>567</v>
      </c>
      <c r="FLB79" s="290" t="s">
        <v>567</v>
      </c>
      <c r="FLC79" s="290" t="s">
        <v>567</v>
      </c>
      <c r="FLD79" s="290" t="s">
        <v>567</v>
      </c>
      <c r="FLE79" s="290" t="s">
        <v>567</v>
      </c>
      <c r="FLF79" s="290" t="s">
        <v>567</v>
      </c>
      <c r="FLG79" s="290" t="s">
        <v>567</v>
      </c>
      <c r="FLH79" s="290" t="s">
        <v>567</v>
      </c>
      <c r="FLI79" s="290" t="s">
        <v>567</v>
      </c>
      <c r="FLJ79" s="290" t="s">
        <v>567</v>
      </c>
      <c r="FLK79" s="290" t="s">
        <v>567</v>
      </c>
      <c r="FLL79" s="290" t="s">
        <v>567</v>
      </c>
      <c r="FLM79" s="290" t="s">
        <v>567</v>
      </c>
      <c r="FLN79" s="290" t="s">
        <v>567</v>
      </c>
      <c r="FLO79" s="290" t="s">
        <v>567</v>
      </c>
      <c r="FLP79" s="290" t="s">
        <v>567</v>
      </c>
      <c r="FLQ79" s="290" t="s">
        <v>567</v>
      </c>
      <c r="FLR79" s="290" t="s">
        <v>567</v>
      </c>
      <c r="FLS79" s="290" t="s">
        <v>567</v>
      </c>
      <c r="FLT79" s="290" t="s">
        <v>567</v>
      </c>
      <c r="FLU79" s="290" t="s">
        <v>567</v>
      </c>
      <c r="FLV79" s="290" t="s">
        <v>567</v>
      </c>
      <c r="FLW79" s="290" t="s">
        <v>567</v>
      </c>
      <c r="FLX79" s="290" t="s">
        <v>567</v>
      </c>
      <c r="FLY79" s="290" t="s">
        <v>567</v>
      </c>
      <c r="FLZ79" s="290" t="s">
        <v>567</v>
      </c>
      <c r="FMA79" s="290" t="s">
        <v>567</v>
      </c>
      <c r="FMB79" s="290" t="s">
        <v>567</v>
      </c>
      <c r="FMC79" s="290" t="s">
        <v>567</v>
      </c>
      <c r="FMD79" s="290" t="s">
        <v>567</v>
      </c>
      <c r="FME79" s="290" t="s">
        <v>567</v>
      </c>
      <c r="FMF79" s="290" t="s">
        <v>567</v>
      </c>
      <c r="FMG79" s="290" t="s">
        <v>567</v>
      </c>
      <c r="FMH79" s="290" t="s">
        <v>567</v>
      </c>
      <c r="FMI79" s="290" t="s">
        <v>567</v>
      </c>
      <c r="FMJ79" s="290" t="s">
        <v>567</v>
      </c>
      <c r="FMK79" s="290" t="s">
        <v>567</v>
      </c>
      <c r="FML79" s="290" t="s">
        <v>567</v>
      </c>
      <c r="FMM79" s="290" t="s">
        <v>567</v>
      </c>
      <c r="FMN79" s="290" t="s">
        <v>567</v>
      </c>
      <c r="FMO79" s="290" t="s">
        <v>567</v>
      </c>
      <c r="FMP79" s="290" t="s">
        <v>567</v>
      </c>
      <c r="FMQ79" s="290" t="s">
        <v>567</v>
      </c>
      <c r="FMR79" s="290" t="s">
        <v>567</v>
      </c>
      <c r="FMS79" s="290" t="s">
        <v>567</v>
      </c>
      <c r="FMT79" s="290" t="s">
        <v>567</v>
      </c>
      <c r="FMU79" s="290" t="s">
        <v>567</v>
      </c>
      <c r="FMV79" s="290" t="s">
        <v>567</v>
      </c>
      <c r="FMW79" s="290" t="s">
        <v>567</v>
      </c>
      <c r="FMX79" s="290" t="s">
        <v>567</v>
      </c>
      <c r="FMY79" s="290" t="s">
        <v>567</v>
      </c>
      <c r="FMZ79" s="290" t="s">
        <v>567</v>
      </c>
      <c r="FNA79" s="290" t="s">
        <v>567</v>
      </c>
      <c r="FNB79" s="290" t="s">
        <v>567</v>
      </c>
      <c r="FNC79" s="290" t="s">
        <v>567</v>
      </c>
      <c r="FND79" s="290" t="s">
        <v>567</v>
      </c>
      <c r="FNE79" s="290" t="s">
        <v>567</v>
      </c>
      <c r="FNF79" s="290" t="s">
        <v>567</v>
      </c>
      <c r="FNG79" s="290" t="s">
        <v>567</v>
      </c>
      <c r="FNH79" s="290" t="s">
        <v>567</v>
      </c>
      <c r="FNI79" s="290" t="s">
        <v>567</v>
      </c>
      <c r="FNJ79" s="290" t="s">
        <v>567</v>
      </c>
      <c r="FNK79" s="290" t="s">
        <v>567</v>
      </c>
      <c r="FNL79" s="290" t="s">
        <v>567</v>
      </c>
      <c r="FNM79" s="290" t="s">
        <v>567</v>
      </c>
      <c r="FNN79" s="290" t="s">
        <v>567</v>
      </c>
      <c r="FNO79" s="290" t="s">
        <v>567</v>
      </c>
      <c r="FNP79" s="290" t="s">
        <v>567</v>
      </c>
      <c r="FNQ79" s="290" t="s">
        <v>567</v>
      </c>
      <c r="FNR79" s="290" t="s">
        <v>567</v>
      </c>
      <c r="FNS79" s="290" t="s">
        <v>567</v>
      </c>
      <c r="FNT79" s="290" t="s">
        <v>567</v>
      </c>
      <c r="FNU79" s="290" t="s">
        <v>567</v>
      </c>
      <c r="FNV79" s="290" t="s">
        <v>567</v>
      </c>
      <c r="FNW79" s="290" t="s">
        <v>567</v>
      </c>
      <c r="FNX79" s="290" t="s">
        <v>567</v>
      </c>
      <c r="FNY79" s="290" t="s">
        <v>567</v>
      </c>
      <c r="FNZ79" s="290" t="s">
        <v>567</v>
      </c>
      <c r="FOA79" s="290" t="s">
        <v>567</v>
      </c>
      <c r="FOB79" s="290" t="s">
        <v>567</v>
      </c>
      <c r="FOC79" s="290" t="s">
        <v>567</v>
      </c>
      <c r="FOD79" s="290" t="s">
        <v>567</v>
      </c>
      <c r="FOE79" s="290" t="s">
        <v>567</v>
      </c>
      <c r="FOF79" s="290" t="s">
        <v>567</v>
      </c>
      <c r="FOG79" s="290" t="s">
        <v>567</v>
      </c>
      <c r="FOH79" s="290" t="s">
        <v>567</v>
      </c>
      <c r="FOI79" s="290" t="s">
        <v>567</v>
      </c>
      <c r="FOJ79" s="290" t="s">
        <v>567</v>
      </c>
      <c r="FOK79" s="290" t="s">
        <v>567</v>
      </c>
      <c r="FOL79" s="290" t="s">
        <v>567</v>
      </c>
      <c r="FOM79" s="290" t="s">
        <v>567</v>
      </c>
      <c r="FON79" s="290" t="s">
        <v>567</v>
      </c>
      <c r="FOO79" s="290" t="s">
        <v>567</v>
      </c>
      <c r="FOP79" s="290" t="s">
        <v>567</v>
      </c>
      <c r="FOQ79" s="290" t="s">
        <v>567</v>
      </c>
      <c r="FOR79" s="290" t="s">
        <v>567</v>
      </c>
      <c r="FOS79" s="290" t="s">
        <v>567</v>
      </c>
      <c r="FOT79" s="290" t="s">
        <v>567</v>
      </c>
      <c r="FOU79" s="290" t="s">
        <v>567</v>
      </c>
      <c r="FOV79" s="290" t="s">
        <v>567</v>
      </c>
      <c r="FOW79" s="290" t="s">
        <v>567</v>
      </c>
      <c r="FOX79" s="290" t="s">
        <v>567</v>
      </c>
      <c r="FOY79" s="290" t="s">
        <v>567</v>
      </c>
      <c r="FOZ79" s="290" t="s">
        <v>567</v>
      </c>
      <c r="FPA79" s="290" t="s">
        <v>567</v>
      </c>
      <c r="FPB79" s="290" t="s">
        <v>567</v>
      </c>
      <c r="FPC79" s="290" t="s">
        <v>567</v>
      </c>
      <c r="FPD79" s="290" t="s">
        <v>567</v>
      </c>
      <c r="FPE79" s="290" t="s">
        <v>567</v>
      </c>
      <c r="FPF79" s="290" t="s">
        <v>567</v>
      </c>
      <c r="FPG79" s="290" t="s">
        <v>567</v>
      </c>
      <c r="FPH79" s="290" t="s">
        <v>567</v>
      </c>
      <c r="FPI79" s="290" t="s">
        <v>567</v>
      </c>
      <c r="FPJ79" s="290" t="s">
        <v>567</v>
      </c>
      <c r="FPK79" s="290" t="s">
        <v>567</v>
      </c>
      <c r="FPL79" s="290" t="s">
        <v>567</v>
      </c>
      <c r="FPM79" s="290" t="s">
        <v>567</v>
      </c>
      <c r="FPN79" s="290" t="s">
        <v>567</v>
      </c>
      <c r="FPO79" s="290" t="s">
        <v>567</v>
      </c>
      <c r="FPP79" s="290" t="s">
        <v>567</v>
      </c>
      <c r="FPQ79" s="290" t="s">
        <v>567</v>
      </c>
      <c r="FPR79" s="290" t="s">
        <v>567</v>
      </c>
      <c r="FPS79" s="290" t="s">
        <v>567</v>
      </c>
      <c r="FPT79" s="290" t="s">
        <v>567</v>
      </c>
      <c r="FPU79" s="290" t="s">
        <v>567</v>
      </c>
      <c r="FPV79" s="290" t="s">
        <v>567</v>
      </c>
      <c r="FPW79" s="290" t="s">
        <v>567</v>
      </c>
      <c r="FPX79" s="290" t="s">
        <v>567</v>
      </c>
      <c r="FPY79" s="290" t="s">
        <v>567</v>
      </c>
      <c r="FPZ79" s="290" t="s">
        <v>567</v>
      </c>
      <c r="FQA79" s="290" t="s">
        <v>567</v>
      </c>
      <c r="FQB79" s="290" t="s">
        <v>567</v>
      </c>
      <c r="FQC79" s="290" t="s">
        <v>567</v>
      </c>
      <c r="FQD79" s="290" t="s">
        <v>567</v>
      </c>
      <c r="FQE79" s="290" t="s">
        <v>567</v>
      </c>
      <c r="FQF79" s="290" t="s">
        <v>567</v>
      </c>
      <c r="FQG79" s="290" t="s">
        <v>567</v>
      </c>
      <c r="FQH79" s="290" t="s">
        <v>567</v>
      </c>
      <c r="FQI79" s="290" t="s">
        <v>567</v>
      </c>
      <c r="FQJ79" s="290" t="s">
        <v>567</v>
      </c>
      <c r="FQK79" s="290" t="s">
        <v>567</v>
      </c>
      <c r="FQL79" s="290" t="s">
        <v>567</v>
      </c>
      <c r="FQM79" s="290" t="s">
        <v>567</v>
      </c>
      <c r="FQN79" s="290" t="s">
        <v>567</v>
      </c>
      <c r="FQO79" s="290" t="s">
        <v>567</v>
      </c>
      <c r="FQP79" s="290" t="s">
        <v>567</v>
      </c>
      <c r="FQQ79" s="290" t="s">
        <v>567</v>
      </c>
      <c r="FQR79" s="290" t="s">
        <v>567</v>
      </c>
      <c r="FQS79" s="290" t="s">
        <v>567</v>
      </c>
      <c r="FQT79" s="290" t="s">
        <v>567</v>
      </c>
      <c r="FQU79" s="290" t="s">
        <v>567</v>
      </c>
      <c r="FQV79" s="290" t="s">
        <v>567</v>
      </c>
      <c r="FQW79" s="290" t="s">
        <v>567</v>
      </c>
      <c r="FQX79" s="290" t="s">
        <v>567</v>
      </c>
      <c r="FQY79" s="290" t="s">
        <v>567</v>
      </c>
      <c r="FQZ79" s="290" t="s">
        <v>567</v>
      </c>
      <c r="FRA79" s="290" t="s">
        <v>567</v>
      </c>
      <c r="FRB79" s="290" t="s">
        <v>567</v>
      </c>
      <c r="FRC79" s="290" t="s">
        <v>567</v>
      </c>
      <c r="FRD79" s="290" t="s">
        <v>567</v>
      </c>
      <c r="FRE79" s="290" t="s">
        <v>567</v>
      </c>
      <c r="FRF79" s="290" t="s">
        <v>567</v>
      </c>
      <c r="FRG79" s="290" t="s">
        <v>567</v>
      </c>
      <c r="FRH79" s="290" t="s">
        <v>567</v>
      </c>
      <c r="FRI79" s="290" t="s">
        <v>567</v>
      </c>
      <c r="FRJ79" s="290" t="s">
        <v>567</v>
      </c>
      <c r="FRK79" s="290" t="s">
        <v>567</v>
      </c>
      <c r="FRL79" s="290" t="s">
        <v>567</v>
      </c>
      <c r="FRM79" s="290" t="s">
        <v>567</v>
      </c>
      <c r="FRN79" s="290" t="s">
        <v>567</v>
      </c>
      <c r="FRO79" s="290" t="s">
        <v>567</v>
      </c>
      <c r="FRP79" s="290" t="s">
        <v>567</v>
      </c>
      <c r="FRQ79" s="290" t="s">
        <v>567</v>
      </c>
      <c r="FRR79" s="290" t="s">
        <v>567</v>
      </c>
      <c r="FRS79" s="290" t="s">
        <v>567</v>
      </c>
      <c r="FRT79" s="290" t="s">
        <v>567</v>
      </c>
      <c r="FRU79" s="290" t="s">
        <v>567</v>
      </c>
      <c r="FRV79" s="290" t="s">
        <v>567</v>
      </c>
      <c r="FRW79" s="290" t="s">
        <v>567</v>
      </c>
      <c r="FRX79" s="290" t="s">
        <v>567</v>
      </c>
      <c r="FRY79" s="290" t="s">
        <v>567</v>
      </c>
      <c r="FRZ79" s="290" t="s">
        <v>567</v>
      </c>
      <c r="FSA79" s="290" t="s">
        <v>567</v>
      </c>
      <c r="FSB79" s="290" t="s">
        <v>567</v>
      </c>
      <c r="FSC79" s="290" t="s">
        <v>567</v>
      </c>
      <c r="FSD79" s="290" t="s">
        <v>567</v>
      </c>
      <c r="FSE79" s="290" t="s">
        <v>567</v>
      </c>
      <c r="FSF79" s="290" t="s">
        <v>567</v>
      </c>
      <c r="FSG79" s="290" t="s">
        <v>567</v>
      </c>
      <c r="FSH79" s="290" t="s">
        <v>567</v>
      </c>
      <c r="FSI79" s="290" t="s">
        <v>567</v>
      </c>
      <c r="FSJ79" s="290" t="s">
        <v>567</v>
      </c>
      <c r="FSK79" s="290" t="s">
        <v>567</v>
      </c>
      <c r="FSL79" s="290" t="s">
        <v>567</v>
      </c>
      <c r="FSM79" s="290" t="s">
        <v>567</v>
      </c>
      <c r="FSN79" s="290" t="s">
        <v>567</v>
      </c>
      <c r="FSO79" s="290" t="s">
        <v>567</v>
      </c>
      <c r="FSP79" s="290" t="s">
        <v>567</v>
      </c>
      <c r="FSQ79" s="290" t="s">
        <v>567</v>
      </c>
      <c r="FSR79" s="290" t="s">
        <v>567</v>
      </c>
      <c r="FSS79" s="290" t="s">
        <v>567</v>
      </c>
      <c r="FST79" s="290" t="s">
        <v>567</v>
      </c>
      <c r="FSU79" s="290" t="s">
        <v>567</v>
      </c>
      <c r="FSV79" s="290" t="s">
        <v>567</v>
      </c>
      <c r="FSW79" s="290" t="s">
        <v>567</v>
      </c>
      <c r="FSX79" s="290" t="s">
        <v>567</v>
      </c>
      <c r="FSY79" s="290" t="s">
        <v>567</v>
      </c>
      <c r="FSZ79" s="290" t="s">
        <v>567</v>
      </c>
      <c r="FTA79" s="290" t="s">
        <v>567</v>
      </c>
      <c r="FTB79" s="290" t="s">
        <v>567</v>
      </c>
      <c r="FTC79" s="290" t="s">
        <v>567</v>
      </c>
      <c r="FTD79" s="290" t="s">
        <v>567</v>
      </c>
      <c r="FTE79" s="290" t="s">
        <v>567</v>
      </c>
      <c r="FTF79" s="290" t="s">
        <v>567</v>
      </c>
      <c r="FTG79" s="290" t="s">
        <v>567</v>
      </c>
      <c r="FTH79" s="290" t="s">
        <v>567</v>
      </c>
      <c r="FTI79" s="290" t="s">
        <v>567</v>
      </c>
      <c r="FTJ79" s="290" t="s">
        <v>567</v>
      </c>
      <c r="FTK79" s="290" t="s">
        <v>567</v>
      </c>
      <c r="FTL79" s="290" t="s">
        <v>567</v>
      </c>
      <c r="FTM79" s="290" t="s">
        <v>567</v>
      </c>
      <c r="FTN79" s="290" t="s">
        <v>567</v>
      </c>
      <c r="FTO79" s="290" t="s">
        <v>567</v>
      </c>
      <c r="FTP79" s="290" t="s">
        <v>567</v>
      </c>
      <c r="FTQ79" s="290" t="s">
        <v>567</v>
      </c>
      <c r="FTR79" s="290" t="s">
        <v>567</v>
      </c>
      <c r="FTS79" s="290" t="s">
        <v>567</v>
      </c>
      <c r="FTT79" s="290" t="s">
        <v>567</v>
      </c>
      <c r="FTU79" s="290" t="s">
        <v>567</v>
      </c>
      <c r="FTV79" s="290" t="s">
        <v>567</v>
      </c>
      <c r="FTW79" s="290" t="s">
        <v>567</v>
      </c>
      <c r="FTX79" s="290" t="s">
        <v>567</v>
      </c>
      <c r="FTY79" s="290" t="s">
        <v>567</v>
      </c>
      <c r="FTZ79" s="290" t="s">
        <v>567</v>
      </c>
      <c r="FUA79" s="290" t="s">
        <v>567</v>
      </c>
      <c r="FUB79" s="290" t="s">
        <v>567</v>
      </c>
      <c r="FUC79" s="290" t="s">
        <v>567</v>
      </c>
      <c r="FUD79" s="290" t="s">
        <v>567</v>
      </c>
      <c r="FUE79" s="290" t="s">
        <v>567</v>
      </c>
      <c r="FUF79" s="290" t="s">
        <v>567</v>
      </c>
      <c r="FUG79" s="290" t="s">
        <v>567</v>
      </c>
      <c r="FUH79" s="290" t="s">
        <v>567</v>
      </c>
      <c r="FUI79" s="290" t="s">
        <v>567</v>
      </c>
      <c r="FUJ79" s="290" t="s">
        <v>567</v>
      </c>
      <c r="FUK79" s="290" t="s">
        <v>567</v>
      </c>
      <c r="FUL79" s="290" t="s">
        <v>567</v>
      </c>
      <c r="FUM79" s="290" t="s">
        <v>567</v>
      </c>
      <c r="FUN79" s="290" t="s">
        <v>567</v>
      </c>
      <c r="FUO79" s="290" t="s">
        <v>567</v>
      </c>
      <c r="FUP79" s="290" t="s">
        <v>567</v>
      </c>
      <c r="FUQ79" s="290" t="s">
        <v>567</v>
      </c>
      <c r="FUR79" s="290" t="s">
        <v>567</v>
      </c>
      <c r="FUS79" s="290" t="s">
        <v>567</v>
      </c>
      <c r="FUT79" s="290" t="s">
        <v>567</v>
      </c>
      <c r="FUU79" s="290" t="s">
        <v>567</v>
      </c>
      <c r="FUV79" s="290" t="s">
        <v>567</v>
      </c>
      <c r="FUW79" s="290" t="s">
        <v>567</v>
      </c>
      <c r="FUX79" s="290" t="s">
        <v>567</v>
      </c>
      <c r="FUY79" s="290" t="s">
        <v>567</v>
      </c>
      <c r="FUZ79" s="290" t="s">
        <v>567</v>
      </c>
      <c r="FVA79" s="290" t="s">
        <v>567</v>
      </c>
      <c r="FVB79" s="290" t="s">
        <v>567</v>
      </c>
      <c r="FVC79" s="290" t="s">
        <v>567</v>
      </c>
      <c r="FVD79" s="290" t="s">
        <v>567</v>
      </c>
      <c r="FVE79" s="290" t="s">
        <v>567</v>
      </c>
      <c r="FVF79" s="290" t="s">
        <v>567</v>
      </c>
      <c r="FVG79" s="290" t="s">
        <v>567</v>
      </c>
      <c r="FVH79" s="290" t="s">
        <v>567</v>
      </c>
      <c r="FVI79" s="290" t="s">
        <v>567</v>
      </c>
      <c r="FVJ79" s="290" t="s">
        <v>567</v>
      </c>
      <c r="FVK79" s="290" t="s">
        <v>567</v>
      </c>
      <c r="FVL79" s="290" t="s">
        <v>567</v>
      </c>
      <c r="FVM79" s="290" t="s">
        <v>567</v>
      </c>
      <c r="FVN79" s="290" t="s">
        <v>567</v>
      </c>
      <c r="FVO79" s="290" t="s">
        <v>567</v>
      </c>
      <c r="FVP79" s="290" t="s">
        <v>567</v>
      </c>
      <c r="FVQ79" s="290" t="s">
        <v>567</v>
      </c>
      <c r="FVR79" s="290" t="s">
        <v>567</v>
      </c>
      <c r="FVS79" s="290" t="s">
        <v>567</v>
      </c>
      <c r="FVT79" s="290" t="s">
        <v>567</v>
      </c>
      <c r="FVU79" s="290" t="s">
        <v>567</v>
      </c>
      <c r="FVV79" s="290" t="s">
        <v>567</v>
      </c>
      <c r="FVW79" s="290" t="s">
        <v>567</v>
      </c>
      <c r="FVX79" s="290" t="s">
        <v>567</v>
      </c>
      <c r="FVY79" s="290" t="s">
        <v>567</v>
      </c>
      <c r="FVZ79" s="290" t="s">
        <v>567</v>
      </c>
      <c r="FWA79" s="290" t="s">
        <v>567</v>
      </c>
      <c r="FWB79" s="290" t="s">
        <v>567</v>
      </c>
      <c r="FWC79" s="290" t="s">
        <v>567</v>
      </c>
      <c r="FWD79" s="290" t="s">
        <v>567</v>
      </c>
      <c r="FWE79" s="290" t="s">
        <v>567</v>
      </c>
      <c r="FWF79" s="290" t="s">
        <v>567</v>
      </c>
      <c r="FWG79" s="290" t="s">
        <v>567</v>
      </c>
      <c r="FWH79" s="290" t="s">
        <v>567</v>
      </c>
      <c r="FWI79" s="290" t="s">
        <v>567</v>
      </c>
      <c r="FWJ79" s="290" t="s">
        <v>567</v>
      </c>
      <c r="FWK79" s="290" t="s">
        <v>567</v>
      </c>
      <c r="FWL79" s="290" t="s">
        <v>567</v>
      </c>
      <c r="FWM79" s="290" t="s">
        <v>567</v>
      </c>
      <c r="FWN79" s="290" t="s">
        <v>567</v>
      </c>
      <c r="FWO79" s="290" t="s">
        <v>567</v>
      </c>
      <c r="FWP79" s="290" t="s">
        <v>567</v>
      </c>
      <c r="FWQ79" s="290" t="s">
        <v>567</v>
      </c>
      <c r="FWR79" s="290" t="s">
        <v>567</v>
      </c>
      <c r="FWS79" s="290" t="s">
        <v>567</v>
      </c>
      <c r="FWT79" s="290" t="s">
        <v>567</v>
      </c>
      <c r="FWU79" s="290" t="s">
        <v>567</v>
      </c>
      <c r="FWV79" s="290" t="s">
        <v>567</v>
      </c>
      <c r="FWW79" s="290" t="s">
        <v>567</v>
      </c>
      <c r="FWX79" s="290" t="s">
        <v>567</v>
      </c>
      <c r="FWY79" s="290" t="s">
        <v>567</v>
      </c>
      <c r="FWZ79" s="290" t="s">
        <v>567</v>
      </c>
      <c r="FXA79" s="290" t="s">
        <v>567</v>
      </c>
      <c r="FXB79" s="290" t="s">
        <v>567</v>
      </c>
      <c r="FXC79" s="290" t="s">
        <v>567</v>
      </c>
      <c r="FXD79" s="290" t="s">
        <v>567</v>
      </c>
      <c r="FXE79" s="290" t="s">
        <v>567</v>
      </c>
      <c r="FXF79" s="290" t="s">
        <v>567</v>
      </c>
      <c r="FXG79" s="290" t="s">
        <v>567</v>
      </c>
      <c r="FXH79" s="290" t="s">
        <v>567</v>
      </c>
      <c r="FXI79" s="290" t="s">
        <v>567</v>
      </c>
      <c r="FXJ79" s="290" t="s">
        <v>567</v>
      </c>
      <c r="FXK79" s="290" t="s">
        <v>567</v>
      </c>
      <c r="FXL79" s="290" t="s">
        <v>567</v>
      </c>
      <c r="FXM79" s="290" t="s">
        <v>567</v>
      </c>
      <c r="FXN79" s="290" t="s">
        <v>567</v>
      </c>
      <c r="FXO79" s="290" t="s">
        <v>567</v>
      </c>
      <c r="FXP79" s="290" t="s">
        <v>567</v>
      </c>
      <c r="FXQ79" s="290" t="s">
        <v>567</v>
      </c>
      <c r="FXR79" s="290" t="s">
        <v>567</v>
      </c>
      <c r="FXS79" s="290" t="s">
        <v>567</v>
      </c>
      <c r="FXT79" s="290" t="s">
        <v>567</v>
      </c>
      <c r="FXU79" s="290" t="s">
        <v>567</v>
      </c>
      <c r="FXV79" s="290" t="s">
        <v>567</v>
      </c>
      <c r="FXW79" s="290" t="s">
        <v>567</v>
      </c>
      <c r="FXX79" s="290" t="s">
        <v>567</v>
      </c>
      <c r="FXY79" s="290" t="s">
        <v>567</v>
      </c>
      <c r="FXZ79" s="290" t="s">
        <v>567</v>
      </c>
      <c r="FYA79" s="290" t="s">
        <v>567</v>
      </c>
      <c r="FYB79" s="290" t="s">
        <v>567</v>
      </c>
      <c r="FYC79" s="290" t="s">
        <v>567</v>
      </c>
      <c r="FYD79" s="290" t="s">
        <v>567</v>
      </c>
      <c r="FYE79" s="290" t="s">
        <v>567</v>
      </c>
      <c r="FYF79" s="290" t="s">
        <v>567</v>
      </c>
      <c r="FYG79" s="290" t="s">
        <v>567</v>
      </c>
      <c r="FYH79" s="290" t="s">
        <v>567</v>
      </c>
      <c r="FYI79" s="290" t="s">
        <v>567</v>
      </c>
      <c r="FYJ79" s="290" t="s">
        <v>567</v>
      </c>
      <c r="FYK79" s="290" t="s">
        <v>567</v>
      </c>
      <c r="FYL79" s="290" t="s">
        <v>567</v>
      </c>
      <c r="FYM79" s="290" t="s">
        <v>567</v>
      </c>
      <c r="FYN79" s="290" t="s">
        <v>567</v>
      </c>
      <c r="FYO79" s="290" t="s">
        <v>567</v>
      </c>
      <c r="FYP79" s="290" t="s">
        <v>567</v>
      </c>
      <c r="FYQ79" s="290" t="s">
        <v>567</v>
      </c>
      <c r="FYR79" s="290" t="s">
        <v>567</v>
      </c>
      <c r="FYS79" s="290" t="s">
        <v>567</v>
      </c>
      <c r="FYT79" s="290" t="s">
        <v>567</v>
      </c>
      <c r="FYU79" s="290" t="s">
        <v>567</v>
      </c>
      <c r="FYV79" s="290" t="s">
        <v>567</v>
      </c>
      <c r="FYW79" s="290" t="s">
        <v>567</v>
      </c>
      <c r="FYX79" s="290" t="s">
        <v>567</v>
      </c>
      <c r="FYY79" s="290" t="s">
        <v>567</v>
      </c>
      <c r="FYZ79" s="290" t="s">
        <v>567</v>
      </c>
      <c r="FZA79" s="290" t="s">
        <v>567</v>
      </c>
      <c r="FZB79" s="290" t="s">
        <v>567</v>
      </c>
      <c r="FZC79" s="290" t="s">
        <v>567</v>
      </c>
      <c r="FZD79" s="290" t="s">
        <v>567</v>
      </c>
      <c r="FZE79" s="290" t="s">
        <v>567</v>
      </c>
      <c r="FZF79" s="290" t="s">
        <v>567</v>
      </c>
      <c r="FZG79" s="290" t="s">
        <v>567</v>
      </c>
      <c r="FZH79" s="290" t="s">
        <v>567</v>
      </c>
      <c r="FZI79" s="290" t="s">
        <v>567</v>
      </c>
      <c r="FZJ79" s="290" t="s">
        <v>567</v>
      </c>
      <c r="FZK79" s="290" t="s">
        <v>567</v>
      </c>
      <c r="FZL79" s="290" t="s">
        <v>567</v>
      </c>
      <c r="FZM79" s="290" t="s">
        <v>567</v>
      </c>
      <c r="FZN79" s="290" t="s">
        <v>567</v>
      </c>
      <c r="FZO79" s="290" t="s">
        <v>567</v>
      </c>
      <c r="FZP79" s="290" t="s">
        <v>567</v>
      </c>
      <c r="FZQ79" s="290" t="s">
        <v>567</v>
      </c>
      <c r="FZR79" s="290" t="s">
        <v>567</v>
      </c>
      <c r="FZS79" s="290" t="s">
        <v>567</v>
      </c>
      <c r="FZT79" s="290" t="s">
        <v>567</v>
      </c>
      <c r="FZU79" s="290" t="s">
        <v>567</v>
      </c>
      <c r="FZV79" s="290" t="s">
        <v>567</v>
      </c>
      <c r="FZW79" s="290" t="s">
        <v>567</v>
      </c>
      <c r="FZX79" s="290" t="s">
        <v>567</v>
      </c>
      <c r="FZY79" s="290" t="s">
        <v>567</v>
      </c>
      <c r="FZZ79" s="290" t="s">
        <v>567</v>
      </c>
      <c r="GAA79" s="290" t="s">
        <v>567</v>
      </c>
      <c r="GAB79" s="290" t="s">
        <v>567</v>
      </c>
      <c r="GAC79" s="290" t="s">
        <v>567</v>
      </c>
      <c r="GAD79" s="290" t="s">
        <v>567</v>
      </c>
      <c r="GAE79" s="290" t="s">
        <v>567</v>
      </c>
      <c r="GAF79" s="290" t="s">
        <v>567</v>
      </c>
      <c r="GAG79" s="290" t="s">
        <v>567</v>
      </c>
      <c r="GAH79" s="290" t="s">
        <v>567</v>
      </c>
      <c r="GAI79" s="290" t="s">
        <v>567</v>
      </c>
      <c r="GAJ79" s="290" t="s">
        <v>567</v>
      </c>
      <c r="GAK79" s="290" t="s">
        <v>567</v>
      </c>
      <c r="GAL79" s="290" t="s">
        <v>567</v>
      </c>
      <c r="GAM79" s="290" t="s">
        <v>567</v>
      </c>
      <c r="GAN79" s="290" t="s">
        <v>567</v>
      </c>
      <c r="GAO79" s="290" t="s">
        <v>567</v>
      </c>
      <c r="GAP79" s="290" t="s">
        <v>567</v>
      </c>
      <c r="GAQ79" s="290" t="s">
        <v>567</v>
      </c>
      <c r="GAR79" s="290" t="s">
        <v>567</v>
      </c>
      <c r="GAS79" s="290" t="s">
        <v>567</v>
      </c>
      <c r="GAT79" s="290" t="s">
        <v>567</v>
      </c>
      <c r="GAU79" s="290" t="s">
        <v>567</v>
      </c>
      <c r="GAV79" s="290" t="s">
        <v>567</v>
      </c>
      <c r="GAW79" s="290" t="s">
        <v>567</v>
      </c>
      <c r="GAX79" s="290" t="s">
        <v>567</v>
      </c>
      <c r="GAY79" s="290" t="s">
        <v>567</v>
      </c>
      <c r="GAZ79" s="290" t="s">
        <v>567</v>
      </c>
      <c r="GBA79" s="290" t="s">
        <v>567</v>
      </c>
      <c r="GBB79" s="290" t="s">
        <v>567</v>
      </c>
      <c r="GBC79" s="290" t="s">
        <v>567</v>
      </c>
      <c r="GBD79" s="290" t="s">
        <v>567</v>
      </c>
      <c r="GBE79" s="290" t="s">
        <v>567</v>
      </c>
      <c r="GBF79" s="290" t="s">
        <v>567</v>
      </c>
      <c r="GBG79" s="290" t="s">
        <v>567</v>
      </c>
      <c r="GBH79" s="290" t="s">
        <v>567</v>
      </c>
      <c r="GBI79" s="290" t="s">
        <v>567</v>
      </c>
      <c r="GBJ79" s="290" t="s">
        <v>567</v>
      </c>
      <c r="GBK79" s="290" t="s">
        <v>567</v>
      </c>
      <c r="GBL79" s="290" t="s">
        <v>567</v>
      </c>
      <c r="GBM79" s="290" t="s">
        <v>567</v>
      </c>
      <c r="GBN79" s="290" t="s">
        <v>567</v>
      </c>
      <c r="GBO79" s="290" t="s">
        <v>567</v>
      </c>
      <c r="GBP79" s="290" t="s">
        <v>567</v>
      </c>
      <c r="GBQ79" s="290" t="s">
        <v>567</v>
      </c>
      <c r="GBR79" s="290" t="s">
        <v>567</v>
      </c>
      <c r="GBS79" s="290" t="s">
        <v>567</v>
      </c>
      <c r="GBT79" s="290" t="s">
        <v>567</v>
      </c>
      <c r="GBU79" s="290" t="s">
        <v>567</v>
      </c>
      <c r="GBV79" s="290" t="s">
        <v>567</v>
      </c>
      <c r="GBW79" s="290" t="s">
        <v>567</v>
      </c>
      <c r="GBX79" s="290" t="s">
        <v>567</v>
      </c>
      <c r="GBY79" s="290" t="s">
        <v>567</v>
      </c>
      <c r="GBZ79" s="290" t="s">
        <v>567</v>
      </c>
      <c r="GCA79" s="290" t="s">
        <v>567</v>
      </c>
      <c r="GCB79" s="290" t="s">
        <v>567</v>
      </c>
      <c r="GCC79" s="290" t="s">
        <v>567</v>
      </c>
      <c r="GCD79" s="290" t="s">
        <v>567</v>
      </c>
      <c r="GCE79" s="290" t="s">
        <v>567</v>
      </c>
      <c r="GCF79" s="290" t="s">
        <v>567</v>
      </c>
      <c r="GCG79" s="290" t="s">
        <v>567</v>
      </c>
      <c r="GCH79" s="290" t="s">
        <v>567</v>
      </c>
      <c r="GCI79" s="290" t="s">
        <v>567</v>
      </c>
      <c r="GCJ79" s="290" t="s">
        <v>567</v>
      </c>
      <c r="GCK79" s="290" t="s">
        <v>567</v>
      </c>
      <c r="GCL79" s="290" t="s">
        <v>567</v>
      </c>
      <c r="GCM79" s="290" t="s">
        <v>567</v>
      </c>
      <c r="GCN79" s="290" t="s">
        <v>567</v>
      </c>
      <c r="GCO79" s="290" t="s">
        <v>567</v>
      </c>
      <c r="GCP79" s="290" t="s">
        <v>567</v>
      </c>
      <c r="GCQ79" s="290" t="s">
        <v>567</v>
      </c>
      <c r="GCR79" s="290" t="s">
        <v>567</v>
      </c>
      <c r="GCS79" s="290" t="s">
        <v>567</v>
      </c>
      <c r="GCT79" s="290" t="s">
        <v>567</v>
      </c>
      <c r="GCU79" s="290" t="s">
        <v>567</v>
      </c>
      <c r="GCV79" s="290" t="s">
        <v>567</v>
      </c>
      <c r="GCW79" s="290" t="s">
        <v>567</v>
      </c>
      <c r="GCX79" s="290" t="s">
        <v>567</v>
      </c>
      <c r="GCY79" s="290" t="s">
        <v>567</v>
      </c>
      <c r="GCZ79" s="290" t="s">
        <v>567</v>
      </c>
      <c r="GDA79" s="290" t="s">
        <v>567</v>
      </c>
      <c r="GDB79" s="290" t="s">
        <v>567</v>
      </c>
      <c r="GDC79" s="290" t="s">
        <v>567</v>
      </c>
      <c r="GDD79" s="290" t="s">
        <v>567</v>
      </c>
      <c r="GDE79" s="290" t="s">
        <v>567</v>
      </c>
      <c r="GDF79" s="290" t="s">
        <v>567</v>
      </c>
      <c r="GDG79" s="290" t="s">
        <v>567</v>
      </c>
      <c r="GDH79" s="290" t="s">
        <v>567</v>
      </c>
      <c r="GDI79" s="290" t="s">
        <v>567</v>
      </c>
      <c r="GDJ79" s="290" t="s">
        <v>567</v>
      </c>
      <c r="GDK79" s="290" t="s">
        <v>567</v>
      </c>
      <c r="GDL79" s="290" t="s">
        <v>567</v>
      </c>
      <c r="GDM79" s="290" t="s">
        <v>567</v>
      </c>
      <c r="GDN79" s="290" t="s">
        <v>567</v>
      </c>
      <c r="GDO79" s="290" t="s">
        <v>567</v>
      </c>
      <c r="GDP79" s="290" t="s">
        <v>567</v>
      </c>
      <c r="GDQ79" s="290" t="s">
        <v>567</v>
      </c>
      <c r="GDR79" s="290" t="s">
        <v>567</v>
      </c>
      <c r="GDS79" s="290" t="s">
        <v>567</v>
      </c>
      <c r="GDT79" s="290" t="s">
        <v>567</v>
      </c>
      <c r="GDU79" s="290" t="s">
        <v>567</v>
      </c>
      <c r="GDV79" s="290" t="s">
        <v>567</v>
      </c>
      <c r="GDW79" s="290" t="s">
        <v>567</v>
      </c>
      <c r="GDX79" s="290" t="s">
        <v>567</v>
      </c>
      <c r="GDY79" s="290" t="s">
        <v>567</v>
      </c>
      <c r="GDZ79" s="290" t="s">
        <v>567</v>
      </c>
      <c r="GEA79" s="290" t="s">
        <v>567</v>
      </c>
      <c r="GEB79" s="290" t="s">
        <v>567</v>
      </c>
      <c r="GEC79" s="290" t="s">
        <v>567</v>
      </c>
      <c r="GED79" s="290" t="s">
        <v>567</v>
      </c>
      <c r="GEE79" s="290" t="s">
        <v>567</v>
      </c>
      <c r="GEF79" s="290" t="s">
        <v>567</v>
      </c>
      <c r="GEG79" s="290" t="s">
        <v>567</v>
      </c>
      <c r="GEH79" s="290" t="s">
        <v>567</v>
      </c>
      <c r="GEI79" s="290" t="s">
        <v>567</v>
      </c>
      <c r="GEJ79" s="290" t="s">
        <v>567</v>
      </c>
      <c r="GEK79" s="290" t="s">
        <v>567</v>
      </c>
      <c r="GEL79" s="290" t="s">
        <v>567</v>
      </c>
      <c r="GEM79" s="290" t="s">
        <v>567</v>
      </c>
      <c r="GEN79" s="290" t="s">
        <v>567</v>
      </c>
      <c r="GEO79" s="290" t="s">
        <v>567</v>
      </c>
      <c r="GEP79" s="290" t="s">
        <v>567</v>
      </c>
      <c r="GEQ79" s="290" t="s">
        <v>567</v>
      </c>
      <c r="GER79" s="290" t="s">
        <v>567</v>
      </c>
      <c r="GES79" s="290" t="s">
        <v>567</v>
      </c>
      <c r="GET79" s="290" t="s">
        <v>567</v>
      </c>
      <c r="GEU79" s="290" t="s">
        <v>567</v>
      </c>
      <c r="GEV79" s="290" t="s">
        <v>567</v>
      </c>
      <c r="GEW79" s="290" t="s">
        <v>567</v>
      </c>
      <c r="GEX79" s="290" t="s">
        <v>567</v>
      </c>
      <c r="GEY79" s="290" t="s">
        <v>567</v>
      </c>
      <c r="GEZ79" s="290" t="s">
        <v>567</v>
      </c>
      <c r="GFA79" s="290" t="s">
        <v>567</v>
      </c>
      <c r="GFB79" s="290" t="s">
        <v>567</v>
      </c>
      <c r="GFC79" s="290" t="s">
        <v>567</v>
      </c>
      <c r="GFD79" s="290" t="s">
        <v>567</v>
      </c>
      <c r="GFE79" s="290" t="s">
        <v>567</v>
      </c>
      <c r="GFF79" s="290" t="s">
        <v>567</v>
      </c>
      <c r="GFG79" s="290" t="s">
        <v>567</v>
      </c>
      <c r="GFH79" s="290" t="s">
        <v>567</v>
      </c>
      <c r="GFI79" s="290" t="s">
        <v>567</v>
      </c>
      <c r="GFJ79" s="290" t="s">
        <v>567</v>
      </c>
      <c r="GFK79" s="290" t="s">
        <v>567</v>
      </c>
      <c r="GFL79" s="290" t="s">
        <v>567</v>
      </c>
      <c r="GFM79" s="290" t="s">
        <v>567</v>
      </c>
      <c r="GFN79" s="290" t="s">
        <v>567</v>
      </c>
      <c r="GFO79" s="290" t="s">
        <v>567</v>
      </c>
      <c r="GFP79" s="290" t="s">
        <v>567</v>
      </c>
      <c r="GFQ79" s="290" t="s">
        <v>567</v>
      </c>
      <c r="GFR79" s="290" t="s">
        <v>567</v>
      </c>
      <c r="GFS79" s="290" t="s">
        <v>567</v>
      </c>
      <c r="GFT79" s="290" t="s">
        <v>567</v>
      </c>
      <c r="GFU79" s="290" t="s">
        <v>567</v>
      </c>
      <c r="GFV79" s="290" t="s">
        <v>567</v>
      </c>
      <c r="GFW79" s="290" t="s">
        <v>567</v>
      </c>
      <c r="GFX79" s="290" t="s">
        <v>567</v>
      </c>
      <c r="GFY79" s="290" t="s">
        <v>567</v>
      </c>
      <c r="GFZ79" s="290" t="s">
        <v>567</v>
      </c>
      <c r="GGA79" s="290" t="s">
        <v>567</v>
      </c>
      <c r="GGB79" s="290" t="s">
        <v>567</v>
      </c>
      <c r="GGC79" s="290" t="s">
        <v>567</v>
      </c>
      <c r="GGD79" s="290" t="s">
        <v>567</v>
      </c>
      <c r="GGE79" s="290" t="s">
        <v>567</v>
      </c>
      <c r="GGF79" s="290" t="s">
        <v>567</v>
      </c>
      <c r="GGG79" s="290" t="s">
        <v>567</v>
      </c>
      <c r="GGH79" s="290" t="s">
        <v>567</v>
      </c>
      <c r="GGI79" s="290" t="s">
        <v>567</v>
      </c>
      <c r="GGJ79" s="290" t="s">
        <v>567</v>
      </c>
      <c r="GGK79" s="290" t="s">
        <v>567</v>
      </c>
      <c r="GGL79" s="290" t="s">
        <v>567</v>
      </c>
      <c r="GGM79" s="290" t="s">
        <v>567</v>
      </c>
      <c r="GGN79" s="290" t="s">
        <v>567</v>
      </c>
      <c r="GGO79" s="290" t="s">
        <v>567</v>
      </c>
      <c r="GGP79" s="290" t="s">
        <v>567</v>
      </c>
      <c r="GGQ79" s="290" t="s">
        <v>567</v>
      </c>
      <c r="GGR79" s="290" t="s">
        <v>567</v>
      </c>
      <c r="GGS79" s="290" t="s">
        <v>567</v>
      </c>
      <c r="GGT79" s="290" t="s">
        <v>567</v>
      </c>
      <c r="GGU79" s="290" t="s">
        <v>567</v>
      </c>
      <c r="GGV79" s="290" t="s">
        <v>567</v>
      </c>
      <c r="GGW79" s="290" t="s">
        <v>567</v>
      </c>
      <c r="GGX79" s="290" t="s">
        <v>567</v>
      </c>
      <c r="GGY79" s="290" t="s">
        <v>567</v>
      </c>
      <c r="GGZ79" s="290" t="s">
        <v>567</v>
      </c>
      <c r="GHA79" s="290" t="s">
        <v>567</v>
      </c>
      <c r="GHB79" s="290" t="s">
        <v>567</v>
      </c>
      <c r="GHC79" s="290" t="s">
        <v>567</v>
      </c>
      <c r="GHD79" s="290" t="s">
        <v>567</v>
      </c>
      <c r="GHE79" s="290" t="s">
        <v>567</v>
      </c>
      <c r="GHF79" s="290" t="s">
        <v>567</v>
      </c>
      <c r="GHG79" s="290" t="s">
        <v>567</v>
      </c>
      <c r="GHH79" s="290" t="s">
        <v>567</v>
      </c>
      <c r="GHI79" s="290" t="s">
        <v>567</v>
      </c>
      <c r="GHJ79" s="290" t="s">
        <v>567</v>
      </c>
      <c r="GHK79" s="290" t="s">
        <v>567</v>
      </c>
      <c r="GHL79" s="290" t="s">
        <v>567</v>
      </c>
      <c r="GHM79" s="290" t="s">
        <v>567</v>
      </c>
      <c r="GHN79" s="290" t="s">
        <v>567</v>
      </c>
      <c r="GHO79" s="290" t="s">
        <v>567</v>
      </c>
      <c r="GHP79" s="290" t="s">
        <v>567</v>
      </c>
      <c r="GHQ79" s="290" t="s">
        <v>567</v>
      </c>
      <c r="GHR79" s="290" t="s">
        <v>567</v>
      </c>
      <c r="GHS79" s="290" t="s">
        <v>567</v>
      </c>
      <c r="GHT79" s="290" t="s">
        <v>567</v>
      </c>
      <c r="GHU79" s="290" t="s">
        <v>567</v>
      </c>
      <c r="GHV79" s="290" t="s">
        <v>567</v>
      </c>
      <c r="GHW79" s="290" t="s">
        <v>567</v>
      </c>
      <c r="GHX79" s="290" t="s">
        <v>567</v>
      </c>
      <c r="GHY79" s="290" t="s">
        <v>567</v>
      </c>
      <c r="GHZ79" s="290" t="s">
        <v>567</v>
      </c>
      <c r="GIA79" s="290" t="s">
        <v>567</v>
      </c>
      <c r="GIB79" s="290" t="s">
        <v>567</v>
      </c>
      <c r="GIC79" s="290" t="s">
        <v>567</v>
      </c>
      <c r="GID79" s="290" t="s">
        <v>567</v>
      </c>
      <c r="GIE79" s="290" t="s">
        <v>567</v>
      </c>
      <c r="GIF79" s="290" t="s">
        <v>567</v>
      </c>
      <c r="GIG79" s="290" t="s">
        <v>567</v>
      </c>
      <c r="GIH79" s="290" t="s">
        <v>567</v>
      </c>
      <c r="GII79" s="290" t="s">
        <v>567</v>
      </c>
      <c r="GIJ79" s="290" t="s">
        <v>567</v>
      </c>
      <c r="GIK79" s="290" t="s">
        <v>567</v>
      </c>
      <c r="GIL79" s="290" t="s">
        <v>567</v>
      </c>
      <c r="GIM79" s="290" t="s">
        <v>567</v>
      </c>
      <c r="GIN79" s="290" t="s">
        <v>567</v>
      </c>
      <c r="GIO79" s="290" t="s">
        <v>567</v>
      </c>
      <c r="GIP79" s="290" t="s">
        <v>567</v>
      </c>
      <c r="GIQ79" s="290" t="s">
        <v>567</v>
      </c>
      <c r="GIR79" s="290" t="s">
        <v>567</v>
      </c>
      <c r="GIS79" s="290" t="s">
        <v>567</v>
      </c>
      <c r="GIT79" s="290" t="s">
        <v>567</v>
      </c>
      <c r="GIU79" s="290" t="s">
        <v>567</v>
      </c>
      <c r="GIV79" s="290" t="s">
        <v>567</v>
      </c>
      <c r="GIW79" s="290" t="s">
        <v>567</v>
      </c>
      <c r="GIX79" s="290" t="s">
        <v>567</v>
      </c>
      <c r="GIY79" s="290" t="s">
        <v>567</v>
      </c>
      <c r="GIZ79" s="290" t="s">
        <v>567</v>
      </c>
      <c r="GJA79" s="290" t="s">
        <v>567</v>
      </c>
      <c r="GJB79" s="290" t="s">
        <v>567</v>
      </c>
      <c r="GJC79" s="290" t="s">
        <v>567</v>
      </c>
      <c r="GJD79" s="290" t="s">
        <v>567</v>
      </c>
      <c r="GJE79" s="290" t="s">
        <v>567</v>
      </c>
      <c r="GJF79" s="290" t="s">
        <v>567</v>
      </c>
      <c r="GJG79" s="290" t="s">
        <v>567</v>
      </c>
      <c r="GJH79" s="290" t="s">
        <v>567</v>
      </c>
      <c r="GJI79" s="290" t="s">
        <v>567</v>
      </c>
      <c r="GJJ79" s="290" t="s">
        <v>567</v>
      </c>
      <c r="GJK79" s="290" t="s">
        <v>567</v>
      </c>
      <c r="GJL79" s="290" t="s">
        <v>567</v>
      </c>
      <c r="GJM79" s="290" t="s">
        <v>567</v>
      </c>
      <c r="GJN79" s="290" t="s">
        <v>567</v>
      </c>
      <c r="GJO79" s="290" t="s">
        <v>567</v>
      </c>
      <c r="GJP79" s="290" t="s">
        <v>567</v>
      </c>
      <c r="GJQ79" s="290" t="s">
        <v>567</v>
      </c>
      <c r="GJR79" s="290" t="s">
        <v>567</v>
      </c>
      <c r="GJS79" s="290" t="s">
        <v>567</v>
      </c>
      <c r="GJT79" s="290" t="s">
        <v>567</v>
      </c>
      <c r="GJU79" s="290" t="s">
        <v>567</v>
      </c>
      <c r="GJV79" s="290" t="s">
        <v>567</v>
      </c>
      <c r="GJW79" s="290" t="s">
        <v>567</v>
      </c>
      <c r="GJX79" s="290" t="s">
        <v>567</v>
      </c>
      <c r="GJY79" s="290" t="s">
        <v>567</v>
      </c>
      <c r="GJZ79" s="290" t="s">
        <v>567</v>
      </c>
      <c r="GKA79" s="290" t="s">
        <v>567</v>
      </c>
      <c r="GKB79" s="290" t="s">
        <v>567</v>
      </c>
      <c r="GKC79" s="290" t="s">
        <v>567</v>
      </c>
      <c r="GKD79" s="290" t="s">
        <v>567</v>
      </c>
      <c r="GKE79" s="290" t="s">
        <v>567</v>
      </c>
      <c r="GKF79" s="290" t="s">
        <v>567</v>
      </c>
      <c r="GKG79" s="290" t="s">
        <v>567</v>
      </c>
      <c r="GKH79" s="290" t="s">
        <v>567</v>
      </c>
      <c r="GKI79" s="290" t="s">
        <v>567</v>
      </c>
      <c r="GKJ79" s="290" t="s">
        <v>567</v>
      </c>
      <c r="GKK79" s="290" t="s">
        <v>567</v>
      </c>
      <c r="GKL79" s="290" t="s">
        <v>567</v>
      </c>
      <c r="GKM79" s="290" t="s">
        <v>567</v>
      </c>
      <c r="GKN79" s="290" t="s">
        <v>567</v>
      </c>
      <c r="GKO79" s="290" t="s">
        <v>567</v>
      </c>
      <c r="GKP79" s="290" t="s">
        <v>567</v>
      </c>
      <c r="GKQ79" s="290" t="s">
        <v>567</v>
      </c>
      <c r="GKR79" s="290" t="s">
        <v>567</v>
      </c>
      <c r="GKS79" s="290" t="s">
        <v>567</v>
      </c>
      <c r="GKT79" s="290" t="s">
        <v>567</v>
      </c>
      <c r="GKU79" s="290" t="s">
        <v>567</v>
      </c>
      <c r="GKV79" s="290" t="s">
        <v>567</v>
      </c>
      <c r="GKW79" s="290" t="s">
        <v>567</v>
      </c>
      <c r="GKX79" s="290" t="s">
        <v>567</v>
      </c>
      <c r="GKY79" s="290" t="s">
        <v>567</v>
      </c>
      <c r="GKZ79" s="290" t="s">
        <v>567</v>
      </c>
      <c r="GLA79" s="290" t="s">
        <v>567</v>
      </c>
      <c r="GLB79" s="290" t="s">
        <v>567</v>
      </c>
      <c r="GLC79" s="290" t="s">
        <v>567</v>
      </c>
      <c r="GLD79" s="290" t="s">
        <v>567</v>
      </c>
      <c r="GLE79" s="290" t="s">
        <v>567</v>
      </c>
      <c r="GLF79" s="290" t="s">
        <v>567</v>
      </c>
      <c r="GLG79" s="290" t="s">
        <v>567</v>
      </c>
      <c r="GLH79" s="290" t="s">
        <v>567</v>
      </c>
      <c r="GLI79" s="290" t="s">
        <v>567</v>
      </c>
      <c r="GLJ79" s="290" t="s">
        <v>567</v>
      </c>
      <c r="GLK79" s="290" t="s">
        <v>567</v>
      </c>
      <c r="GLL79" s="290" t="s">
        <v>567</v>
      </c>
      <c r="GLM79" s="290" t="s">
        <v>567</v>
      </c>
      <c r="GLN79" s="290" t="s">
        <v>567</v>
      </c>
      <c r="GLO79" s="290" t="s">
        <v>567</v>
      </c>
      <c r="GLP79" s="290" t="s">
        <v>567</v>
      </c>
      <c r="GLQ79" s="290" t="s">
        <v>567</v>
      </c>
      <c r="GLR79" s="290" t="s">
        <v>567</v>
      </c>
      <c r="GLS79" s="290" t="s">
        <v>567</v>
      </c>
      <c r="GLT79" s="290" t="s">
        <v>567</v>
      </c>
      <c r="GLU79" s="290" t="s">
        <v>567</v>
      </c>
      <c r="GLV79" s="290" t="s">
        <v>567</v>
      </c>
      <c r="GLW79" s="290" t="s">
        <v>567</v>
      </c>
      <c r="GLX79" s="290" t="s">
        <v>567</v>
      </c>
      <c r="GLY79" s="290" t="s">
        <v>567</v>
      </c>
      <c r="GLZ79" s="290" t="s">
        <v>567</v>
      </c>
      <c r="GMA79" s="290" t="s">
        <v>567</v>
      </c>
      <c r="GMB79" s="290" t="s">
        <v>567</v>
      </c>
      <c r="GMC79" s="290" t="s">
        <v>567</v>
      </c>
      <c r="GMD79" s="290" t="s">
        <v>567</v>
      </c>
      <c r="GME79" s="290" t="s">
        <v>567</v>
      </c>
      <c r="GMF79" s="290" t="s">
        <v>567</v>
      </c>
      <c r="GMG79" s="290" t="s">
        <v>567</v>
      </c>
      <c r="GMH79" s="290" t="s">
        <v>567</v>
      </c>
      <c r="GMI79" s="290" t="s">
        <v>567</v>
      </c>
      <c r="GMJ79" s="290" t="s">
        <v>567</v>
      </c>
      <c r="GMK79" s="290" t="s">
        <v>567</v>
      </c>
      <c r="GML79" s="290" t="s">
        <v>567</v>
      </c>
      <c r="GMM79" s="290" t="s">
        <v>567</v>
      </c>
      <c r="GMN79" s="290" t="s">
        <v>567</v>
      </c>
      <c r="GMO79" s="290" t="s">
        <v>567</v>
      </c>
      <c r="GMP79" s="290" t="s">
        <v>567</v>
      </c>
      <c r="GMQ79" s="290" t="s">
        <v>567</v>
      </c>
      <c r="GMR79" s="290" t="s">
        <v>567</v>
      </c>
      <c r="GMS79" s="290" t="s">
        <v>567</v>
      </c>
      <c r="GMT79" s="290" t="s">
        <v>567</v>
      </c>
      <c r="GMU79" s="290" t="s">
        <v>567</v>
      </c>
      <c r="GMV79" s="290" t="s">
        <v>567</v>
      </c>
      <c r="GMW79" s="290" t="s">
        <v>567</v>
      </c>
      <c r="GMX79" s="290" t="s">
        <v>567</v>
      </c>
      <c r="GMY79" s="290" t="s">
        <v>567</v>
      </c>
      <c r="GMZ79" s="290" t="s">
        <v>567</v>
      </c>
      <c r="GNA79" s="290" t="s">
        <v>567</v>
      </c>
      <c r="GNB79" s="290" t="s">
        <v>567</v>
      </c>
      <c r="GNC79" s="290" t="s">
        <v>567</v>
      </c>
      <c r="GND79" s="290" t="s">
        <v>567</v>
      </c>
      <c r="GNE79" s="290" t="s">
        <v>567</v>
      </c>
      <c r="GNF79" s="290" t="s">
        <v>567</v>
      </c>
      <c r="GNG79" s="290" t="s">
        <v>567</v>
      </c>
      <c r="GNH79" s="290" t="s">
        <v>567</v>
      </c>
      <c r="GNI79" s="290" t="s">
        <v>567</v>
      </c>
      <c r="GNJ79" s="290" t="s">
        <v>567</v>
      </c>
      <c r="GNK79" s="290" t="s">
        <v>567</v>
      </c>
      <c r="GNL79" s="290" t="s">
        <v>567</v>
      </c>
      <c r="GNM79" s="290" t="s">
        <v>567</v>
      </c>
      <c r="GNN79" s="290" t="s">
        <v>567</v>
      </c>
      <c r="GNO79" s="290" t="s">
        <v>567</v>
      </c>
      <c r="GNP79" s="290" t="s">
        <v>567</v>
      </c>
      <c r="GNQ79" s="290" t="s">
        <v>567</v>
      </c>
      <c r="GNR79" s="290" t="s">
        <v>567</v>
      </c>
      <c r="GNS79" s="290" t="s">
        <v>567</v>
      </c>
      <c r="GNT79" s="290" t="s">
        <v>567</v>
      </c>
      <c r="GNU79" s="290" t="s">
        <v>567</v>
      </c>
      <c r="GNV79" s="290" t="s">
        <v>567</v>
      </c>
      <c r="GNW79" s="290" t="s">
        <v>567</v>
      </c>
      <c r="GNX79" s="290" t="s">
        <v>567</v>
      </c>
      <c r="GNY79" s="290" t="s">
        <v>567</v>
      </c>
      <c r="GNZ79" s="290" t="s">
        <v>567</v>
      </c>
      <c r="GOA79" s="290" t="s">
        <v>567</v>
      </c>
      <c r="GOB79" s="290" t="s">
        <v>567</v>
      </c>
      <c r="GOC79" s="290" t="s">
        <v>567</v>
      </c>
      <c r="GOD79" s="290" t="s">
        <v>567</v>
      </c>
      <c r="GOE79" s="290" t="s">
        <v>567</v>
      </c>
      <c r="GOF79" s="290" t="s">
        <v>567</v>
      </c>
      <c r="GOG79" s="290" t="s">
        <v>567</v>
      </c>
      <c r="GOH79" s="290" t="s">
        <v>567</v>
      </c>
      <c r="GOI79" s="290" t="s">
        <v>567</v>
      </c>
      <c r="GOJ79" s="290" t="s">
        <v>567</v>
      </c>
      <c r="GOK79" s="290" t="s">
        <v>567</v>
      </c>
      <c r="GOL79" s="290" t="s">
        <v>567</v>
      </c>
      <c r="GOM79" s="290" t="s">
        <v>567</v>
      </c>
      <c r="GON79" s="290" t="s">
        <v>567</v>
      </c>
      <c r="GOO79" s="290" t="s">
        <v>567</v>
      </c>
      <c r="GOP79" s="290" t="s">
        <v>567</v>
      </c>
      <c r="GOQ79" s="290" t="s">
        <v>567</v>
      </c>
      <c r="GOR79" s="290" t="s">
        <v>567</v>
      </c>
      <c r="GOS79" s="290" t="s">
        <v>567</v>
      </c>
      <c r="GOT79" s="290" t="s">
        <v>567</v>
      </c>
      <c r="GOU79" s="290" t="s">
        <v>567</v>
      </c>
      <c r="GOV79" s="290" t="s">
        <v>567</v>
      </c>
      <c r="GOW79" s="290" t="s">
        <v>567</v>
      </c>
      <c r="GOX79" s="290" t="s">
        <v>567</v>
      </c>
      <c r="GOY79" s="290" t="s">
        <v>567</v>
      </c>
      <c r="GOZ79" s="290" t="s">
        <v>567</v>
      </c>
      <c r="GPA79" s="290" t="s">
        <v>567</v>
      </c>
      <c r="GPB79" s="290" t="s">
        <v>567</v>
      </c>
      <c r="GPC79" s="290" t="s">
        <v>567</v>
      </c>
      <c r="GPD79" s="290" t="s">
        <v>567</v>
      </c>
      <c r="GPE79" s="290" t="s">
        <v>567</v>
      </c>
      <c r="GPF79" s="290" t="s">
        <v>567</v>
      </c>
      <c r="GPG79" s="290" t="s">
        <v>567</v>
      </c>
      <c r="GPH79" s="290" t="s">
        <v>567</v>
      </c>
      <c r="GPI79" s="290" t="s">
        <v>567</v>
      </c>
      <c r="GPJ79" s="290" t="s">
        <v>567</v>
      </c>
      <c r="GPK79" s="290" t="s">
        <v>567</v>
      </c>
      <c r="GPL79" s="290" t="s">
        <v>567</v>
      </c>
      <c r="GPM79" s="290" t="s">
        <v>567</v>
      </c>
      <c r="GPN79" s="290" t="s">
        <v>567</v>
      </c>
      <c r="GPO79" s="290" t="s">
        <v>567</v>
      </c>
      <c r="GPP79" s="290" t="s">
        <v>567</v>
      </c>
      <c r="GPQ79" s="290" t="s">
        <v>567</v>
      </c>
      <c r="GPR79" s="290" t="s">
        <v>567</v>
      </c>
      <c r="GPS79" s="290" t="s">
        <v>567</v>
      </c>
      <c r="GPT79" s="290" t="s">
        <v>567</v>
      </c>
      <c r="GPU79" s="290" t="s">
        <v>567</v>
      </c>
      <c r="GPV79" s="290" t="s">
        <v>567</v>
      </c>
      <c r="GPW79" s="290" t="s">
        <v>567</v>
      </c>
      <c r="GPX79" s="290" t="s">
        <v>567</v>
      </c>
      <c r="GPY79" s="290" t="s">
        <v>567</v>
      </c>
      <c r="GPZ79" s="290" t="s">
        <v>567</v>
      </c>
      <c r="GQA79" s="290" t="s">
        <v>567</v>
      </c>
      <c r="GQB79" s="290" t="s">
        <v>567</v>
      </c>
      <c r="GQC79" s="290" t="s">
        <v>567</v>
      </c>
      <c r="GQD79" s="290" t="s">
        <v>567</v>
      </c>
      <c r="GQE79" s="290" t="s">
        <v>567</v>
      </c>
      <c r="GQF79" s="290" t="s">
        <v>567</v>
      </c>
      <c r="GQG79" s="290" t="s">
        <v>567</v>
      </c>
      <c r="GQH79" s="290" t="s">
        <v>567</v>
      </c>
      <c r="GQI79" s="290" t="s">
        <v>567</v>
      </c>
      <c r="GQJ79" s="290" t="s">
        <v>567</v>
      </c>
      <c r="GQK79" s="290" t="s">
        <v>567</v>
      </c>
      <c r="GQL79" s="290" t="s">
        <v>567</v>
      </c>
      <c r="GQM79" s="290" t="s">
        <v>567</v>
      </c>
      <c r="GQN79" s="290" t="s">
        <v>567</v>
      </c>
      <c r="GQO79" s="290" t="s">
        <v>567</v>
      </c>
      <c r="GQP79" s="290" t="s">
        <v>567</v>
      </c>
      <c r="GQQ79" s="290" t="s">
        <v>567</v>
      </c>
      <c r="GQR79" s="290" t="s">
        <v>567</v>
      </c>
      <c r="GQS79" s="290" t="s">
        <v>567</v>
      </c>
      <c r="GQT79" s="290" t="s">
        <v>567</v>
      </c>
      <c r="GQU79" s="290" t="s">
        <v>567</v>
      </c>
      <c r="GQV79" s="290" t="s">
        <v>567</v>
      </c>
      <c r="GQW79" s="290" t="s">
        <v>567</v>
      </c>
      <c r="GQX79" s="290" t="s">
        <v>567</v>
      </c>
      <c r="GQY79" s="290" t="s">
        <v>567</v>
      </c>
      <c r="GQZ79" s="290" t="s">
        <v>567</v>
      </c>
      <c r="GRA79" s="290" t="s">
        <v>567</v>
      </c>
      <c r="GRB79" s="290" t="s">
        <v>567</v>
      </c>
      <c r="GRC79" s="290" t="s">
        <v>567</v>
      </c>
      <c r="GRD79" s="290" t="s">
        <v>567</v>
      </c>
      <c r="GRE79" s="290" t="s">
        <v>567</v>
      </c>
      <c r="GRF79" s="290" t="s">
        <v>567</v>
      </c>
      <c r="GRG79" s="290" t="s">
        <v>567</v>
      </c>
      <c r="GRH79" s="290" t="s">
        <v>567</v>
      </c>
      <c r="GRI79" s="290" t="s">
        <v>567</v>
      </c>
      <c r="GRJ79" s="290" t="s">
        <v>567</v>
      </c>
      <c r="GRK79" s="290" t="s">
        <v>567</v>
      </c>
      <c r="GRL79" s="290" t="s">
        <v>567</v>
      </c>
      <c r="GRM79" s="290" t="s">
        <v>567</v>
      </c>
      <c r="GRN79" s="290" t="s">
        <v>567</v>
      </c>
      <c r="GRO79" s="290" t="s">
        <v>567</v>
      </c>
      <c r="GRP79" s="290" t="s">
        <v>567</v>
      </c>
      <c r="GRQ79" s="290" t="s">
        <v>567</v>
      </c>
      <c r="GRR79" s="290" t="s">
        <v>567</v>
      </c>
      <c r="GRS79" s="290" t="s">
        <v>567</v>
      </c>
      <c r="GRT79" s="290" t="s">
        <v>567</v>
      </c>
      <c r="GRU79" s="290" t="s">
        <v>567</v>
      </c>
      <c r="GRV79" s="290" t="s">
        <v>567</v>
      </c>
      <c r="GRW79" s="290" t="s">
        <v>567</v>
      </c>
      <c r="GRX79" s="290" t="s">
        <v>567</v>
      </c>
      <c r="GRY79" s="290" t="s">
        <v>567</v>
      </c>
      <c r="GRZ79" s="290" t="s">
        <v>567</v>
      </c>
      <c r="GSA79" s="290" t="s">
        <v>567</v>
      </c>
      <c r="GSB79" s="290" t="s">
        <v>567</v>
      </c>
      <c r="GSC79" s="290" t="s">
        <v>567</v>
      </c>
      <c r="GSD79" s="290" t="s">
        <v>567</v>
      </c>
      <c r="GSE79" s="290" t="s">
        <v>567</v>
      </c>
      <c r="GSF79" s="290" t="s">
        <v>567</v>
      </c>
      <c r="GSG79" s="290" t="s">
        <v>567</v>
      </c>
      <c r="GSH79" s="290" t="s">
        <v>567</v>
      </c>
      <c r="GSI79" s="290" t="s">
        <v>567</v>
      </c>
      <c r="GSJ79" s="290" t="s">
        <v>567</v>
      </c>
      <c r="GSK79" s="290" t="s">
        <v>567</v>
      </c>
      <c r="GSL79" s="290" t="s">
        <v>567</v>
      </c>
      <c r="GSM79" s="290" t="s">
        <v>567</v>
      </c>
      <c r="GSN79" s="290" t="s">
        <v>567</v>
      </c>
      <c r="GSO79" s="290" t="s">
        <v>567</v>
      </c>
      <c r="GSP79" s="290" t="s">
        <v>567</v>
      </c>
      <c r="GSQ79" s="290" t="s">
        <v>567</v>
      </c>
      <c r="GSR79" s="290" t="s">
        <v>567</v>
      </c>
      <c r="GSS79" s="290" t="s">
        <v>567</v>
      </c>
      <c r="GST79" s="290" t="s">
        <v>567</v>
      </c>
      <c r="GSU79" s="290" t="s">
        <v>567</v>
      </c>
      <c r="GSV79" s="290" t="s">
        <v>567</v>
      </c>
      <c r="GSW79" s="290" t="s">
        <v>567</v>
      </c>
      <c r="GSX79" s="290" t="s">
        <v>567</v>
      </c>
      <c r="GSY79" s="290" t="s">
        <v>567</v>
      </c>
      <c r="GSZ79" s="290" t="s">
        <v>567</v>
      </c>
      <c r="GTA79" s="290" t="s">
        <v>567</v>
      </c>
      <c r="GTB79" s="290" t="s">
        <v>567</v>
      </c>
      <c r="GTC79" s="290" t="s">
        <v>567</v>
      </c>
      <c r="GTD79" s="290" t="s">
        <v>567</v>
      </c>
      <c r="GTE79" s="290" t="s">
        <v>567</v>
      </c>
      <c r="GTF79" s="290" t="s">
        <v>567</v>
      </c>
      <c r="GTG79" s="290" t="s">
        <v>567</v>
      </c>
      <c r="GTH79" s="290" t="s">
        <v>567</v>
      </c>
      <c r="GTI79" s="290" t="s">
        <v>567</v>
      </c>
      <c r="GTJ79" s="290" t="s">
        <v>567</v>
      </c>
      <c r="GTK79" s="290" t="s">
        <v>567</v>
      </c>
      <c r="GTL79" s="290" t="s">
        <v>567</v>
      </c>
      <c r="GTM79" s="290" t="s">
        <v>567</v>
      </c>
      <c r="GTN79" s="290" t="s">
        <v>567</v>
      </c>
      <c r="GTO79" s="290" t="s">
        <v>567</v>
      </c>
      <c r="GTP79" s="290" t="s">
        <v>567</v>
      </c>
      <c r="GTQ79" s="290" t="s">
        <v>567</v>
      </c>
      <c r="GTR79" s="290" t="s">
        <v>567</v>
      </c>
      <c r="GTS79" s="290" t="s">
        <v>567</v>
      </c>
      <c r="GTT79" s="290" t="s">
        <v>567</v>
      </c>
      <c r="GTU79" s="290" t="s">
        <v>567</v>
      </c>
      <c r="GTV79" s="290" t="s">
        <v>567</v>
      </c>
      <c r="GTW79" s="290" t="s">
        <v>567</v>
      </c>
      <c r="GTX79" s="290" t="s">
        <v>567</v>
      </c>
      <c r="GTY79" s="290" t="s">
        <v>567</v>
      </c>
      <c r="GTZ79" s="290" t="s">
        <v>567</v>
      </c>
      <c r="GUA79" s="290" t="s">
        <v>567</v>
      </c>
      <c r="GUB79" s="290" t="s">
        <v>567</v>
      </c>
      <c r="GUC79" s="290" t="s">
        <v>567</v>
      </c>
      <c r="GUD79" s="290" t="s">
        <v>567</v>
      </c>
      <c r="GUE79" s="290" t="s">
        <v>567</v>
      </c>
      <c r="GUF79" s="290" t="s">
        <v>567</v>
      </c>
      <c r="GUG79" s="290" t="s">
        <v>567</v>
      </c>
      <c r="GUH79" s="290" t="s">
        <v>567</v>
      </c>
      <c r="GUI79" s="290" t="s">
        <v>567</v>
      </c>
      <c r="GUJ79" s="290" t="s">
        <v>567</v>
      </c>
      <c r="GUK79" s="290" t="s">
        <v>567</v>
      </c>
      <c r="GUL79" s="290" t="s">
        <v>567</v>
      </c>
      <c r="GUM79" s="290" t="s">
        <v>567</v>
      </c>
      <c r="GUN79" s="290" t="s">
        <v>567</v>
      </c>
      <c r="GUO79" s="290" t="s">
        <v>567</v>
      </c>
      <c r="GUP79" s="290" t="s">
        <v>567</v>
      </c>
      <c r="GUQ79" s="290" t="s">
        <v>567</v>
      </c>
      <c r="GUR79" s="290" t="s">
        <v>567</v>
      </c>
      <c r="GUS79" s="290" t="s">
        <v>567</v>
      </c>
      <c r="GUT79" s="290" t="s">
        <v>567</v>
      </c>
      <c r="GUU79" s="290" t="s">
        <v>567</v>
      </c>
      <c r="GUV79" s="290" t="s">
        <v>567</v>
      </c>
      <c r="GUW79" s="290" t="s">
        <v>567</v>
      </c>
      <c r="GUX79" s="290" t="s">
        <v>567</v>
      </c>
      <c r="GUY79" s="290" t="s">
        <v>567</v>
      </c>
      <c r="GUZ79" s="290" t="s">
        <v>567</v>
      </c>
      <c r="GVA79" s="290" t="s">
        <v>567</v>
      </c>
      <c r="GVB79" s="290" t="s">
        <v>567</v>
      </c>
      <c r="GVC79" s="290" t="s">
        <v>567</v>
      </c>
      <c r="GVD79" s="290" t="s">
        <v>567</v>
      </c>
      <c r="GVE79" s="290" t="s">
        <v>567</v>
      </c>
      <c r="GVF79" s="290" t="s">
        <v>567</v>
      </c>
      <c r="GVG79" s="290" t="s">
        <v>567</v>
      </c>
      <c r="GVH79" s="290" t="s">
        <v>567</v>
      </c>
      <c r="GVI79" s="290" t="s">
        <v>567</v>
      </c>
      <c r="GVJ79" s="290" t="s">
        <v>567</v>
      </c>
      <c r="GVK79" s="290" t="s">
        <v>567</v>
      </c>
      <c r="GVL79" s="290" t="s">
        <v>567</v>
      </c>
      <c r="GVM79" s="290" t="s">
        <v>567</v>
      </c>
      <c r="GVN79" s="290" t="s">
        <v>567</v>
      </c>
      <c r="GVO79" s="290" t="s">
        <v>567</v>
      </c>
      <c r="GVP79" s="290" t="s">
        <v>567</v>
      </c>
      <c r="GVQ79" s="290" t="s">
        <v>567</v>
      </c>
      <c r="GVR79" s="290" t="s">
        <v>567</v>
      </c>
      <c r="GVS79" s="290" t="s">
        <v>567</v>
      </c>
      <c r="GVT79" s="290" t="s">
        <v>567</v>
      </c>
      <c r="GVU79" s="290" t="s">
        <v>567</v>
      </c>
      <c r="GVV79" s="290" t="s">
        <v>567</v>
      </c>
      <c r="GVW79" s="290" t="s">
        <v>567</v>
      </c>
      <c r="GVX79" s="290" t="s">
        <v>567</v>
      </c>
      <c r="GVY79" s="290" t="s">
        <v>567</v>
      </c>
      <c r="GVZ79" s="290" t="s">
        <v>567</v>
      </c>
      <c r="GWA79" s="290" t="s">
        <v>567</v>
      </c>
      <c r="GWB79" s="290" t="s">
        <v>567</v>
      </c>
      <c r="GWC79" s="290" t="s">
        <v>567</v>
      </c>
      <c r="GWD79" s="290" t="s">
        <v>567</v>
      </c>
      <c r="GWE79" s="290" t="s">
        <v>567</v>
      </c>
      <c r="GWF79" s="290" t="s">
        <v>567</v>
      </c>
      <c r="GWG79" s="290" t="s">
        <v>567</v>
      </c>
      <c r="GWH79" s="290" t="s">
        <v>567</v>
      </c>
      <c r="GWI79" s="290" t="s">
        <v>567</v>
      </c>
      <c r="GWJ79" s="290" t="s">
        <v>567</v>
      </c>
      <c r="GWK79" s="290" t="s">
        <v>567</v>
      </c>
      <c r="GWL79" s="290" t="s">
        <v>567</v>
      </c>
      <c r="GWM79" s="290" t="s">
        <v>567</v>
      </c>
      <c r="GWN79" s="290" t="s">
        <v>567</v>
      </c>
      <c r="GWO79" s="290" t="s">
        <v>567</v>
      </c>
      <c r="GWP79" s="290" t="s">
        <v>567</v>
      </c>
      <c r="GWQ79" s="290" t="s">
        <v>567</v>
      </c>
      <c r="GWR79" s="290" t="s">
        <v>567</v>
      </c>
      <c r="GWS79" s="290" t="s">
        <v>567</v>
      </c>
      <c r="GWT79" s="290" t="s">
        <v>567</v>
      </c>
      <c r="GWU79" s="290" t="s">
        <v>567</v>
      </c>
      <c r="GWV79" s="290" t="s">
        <v>567</v>
      </c>
      <c r="GWW79" s="290" t="s">
        <v>567</v>
      </c>
      <c r="GWX79" s="290" t="s">
        <v>567</v>
      </c>
      <c r="GWY79" s="290" t="s">
        <v>567</v>
      </c>
      <c r="GWZ79" s="290" t="s">
        <v>567</v>
      </c>
      <c r="GXA79" s="290" t="s">
        <v>567</v>
      </c>
      <c r="GXB79" s="290" t="s">
        <v>567</v>
      </c>
      <c r="GXC79" s="290" t="s">
        <v>567</v>
      </c>
      <c r="GXD79" s="290" t="s">
        <v>567</v>
      </c>
      <c r="GXE79" s="290" t="s">
        <v>567</v>
      </c>
      <c r="GXF79" s="290" t="s">
        <v>567</v>
      </c>
      <c r="GXG79" s="290" t="s">
        <v>567</v>
      </c>
      <c r="GXH79" s="290" t="s">
        <v>567</v>
      </c>
      <c r="GXI79" s="290" t="s">
        <v>567</v>
      </c>
      <c r="GXJ79" s="290" t="s">
        <v>567</v>
      </c>
      <c r="GXK79" s="290" t="s">
        <v>567</v>
      </c>
      <c r="GXL79" s="290" t="s">
        <v>567</v>
      </c>
      <c r="GXM79" s="290" t="s">
        <v>567</v>
      </c>
      <c r="GXN79" s="290" t="s">
        <v>567</v>
      </c>
      <c r="GXO79" s="290" t="s">
        <v>567</v>
      </c>
      <c r="GXP79" s="290" t="s">
        <v>567</v>
      </c>
      <c r="GXQ79" s="290" t="s">
        <v>567</v>
      </c>
      <c r="GXR79" s="290" t="s">
        <v>567</v>
      </c>
      <c r="GXS79" s="290" t="s">
        <v>567</v>
      </c>
      <c r="GXT79" s="290" t="s">
        <v>567</v>
      </c>
      <c r="GXU79" s="290" t="s">
        <v>567</v>
      </c>
      <c r="GXV79" s="290" t="s">
        <v>567</v>
      </c>
      <c r="GXW79" s="290" t="s">
        <v>567</v>
      </c>
      <c r="GXX79" s="290" t="s">
        <v>567</v>
      </c>
      <c r="GXY79" s="290" t="s">
        <v>567</v>
      </c>
      <c r="GXZ79" s="290" t="s">
        <v>567</v>
      </c>
      <c r="GYA79" s="290" t="s">
        <v>567</v>
      </c>
      <c r="GYB79" s="290" t="s">
        <v>567</v>
      </c>
      <c r="GYC79" s="290" t="s">
        <v>567</v>
      </c>
      <c r="GYD79" s="290" t="s">
        <v>567</v>
      </c>
      <c r="GYE79" s="290" t="s">
        <v>567</v>
      </c>
      <c r="GYF79" s="290" t="s">
        <v>567</v>
      </c>
      <c r="GYG79" s="290" t="s">
        <v>567</v>
      </c>
      <c r="GYH79" s="290" t="s">
        <v>567</v>
      </c>
      <c r="GYI79" s="290" t="s">
        <v>567</v>
      </c>
      <c r="GYJ79" s="290" t="s">
        <v>567</v>
      </c>
      <c r="GYK79" s="290" t="s">
        <v>567</v>
      </c>
      <c r="GYL79" s="290" t="s">
        <v>567</v>
      </c>
      <c r="GYM79" s="290" t="s">
        <v>567</v>
      </c>
      <c r="GYN79" s="290" t="s">
        <v>567</v>
      </c>
      <c r="GYO79" s="290" t="s">
        <v>567</v>
      </c>
      <c r="GYP79" s="290" t="s">
        <v>567</v>
      </c>
      <c r="GYQ79" s="290" t="s">
        <v>567</v>
      </c>
      <c r="GYR79" s="290" t="s">
        <v>567</v>
      </c>
      <c r="GYS79" s="290" t="s">
        <v>567</v>
      </c>
      <c r="GYT79" s="290" t="s">
        <v>567</v>
      </c>
      <c r="GYU79" s="290" t="s">
        <v>567</v>
      </c>
      <c r="GYV79" s="290" t="s">
        <v>567</v>
      </c>
      <c r="GYW79" s="290" t="s">
        <v>567</v>
      </c>
      <c r="GYX79" s="290" t="s">
        <v>567</v>
      </c>
      <c r="GYY79" s="290" t="s">
        <v>567</v>
      </c>
      <c r="GYZ79" s="290" t="s">
        <v>567</v>
      </c>
      <c r="GZA79" s="290" t="s">
        <v>567</v>
      </c>
      <c r="GZB79" s="290" t="s">
        <v>567</v>
      </c>
      <c r="GZC79" s="290" t="s">
        <v>567</v>
      </c>
      <c r="GZD79" s="290" t="s">
        <v>567</v>
      </c>
      <c r="GZE79" s="290" t="s">
        <v>567</v>
      </c>
      <c r="GZF79" s="290" t="s">
        <v>567</v>
      </c>
      <c r="GZG79" s="290" t="s">
        <v>567</v>
      </c>
      <c r="GZH79" s="290" t="s">
        <v>567</v>
      </c>
      <c r="GZI79" s="290" t="s">
        <v>567</v>
      </c>
      <c r="GZJ79" s="290" t="s">
        <v>567</v>
      </c>
      <c r="GZK79" s="290" t="s">
        <v>567</v>
      </c>
      <c r="GZL79" s="290" t="s">
        <v>567</v>
      </c>
      <c r="GZM79" s="290" t="s">
        <v>567</v>
      </c>
      <c r="GZN79" s="290" t="s">
        <v>567</v>
      </c>
      <c r="GZO79" s="290" t="s">
        <v>567</v>
      </c>
      <c r="GZP79" s="290" t="s">
        <v>567</v>
      </c>
      <c r="GZQ79" s="290" t="s">
        <v>567</v>
      </c>
      <c r="GZR79" s="290" t="s">
        <v>567</v>
      </c>
      <c r="GZS79" s="290" t="s">
        <v>567</v>
      </c>
      <c r="GZT79" s="290" t="s">
        <v>567</v>
      </c>
      <c r="GZU79" s="290" t="s">
        <v>567</v>
      </c>
      <c r="GZV79" s="290" t="s">
        <v>567</v>
      </c>
      <c r="GZW79" s="290" t="s">
        <v>567</v>
      </c>
      <c r="GZX79" s="290" t="s">
        <v>567</v>
      </c>
      <c r="GZY79" s="290" t="s">
        <v>567</v>
      </c>
      <c r="GZZ79" s="290" t="s">
        <v>567</v>
      </c>
      <c r="HAA79" s="290" t="s">
        <v>567</v>
      </c>
      <c r="HAB79" s="290" t="s">
        <v>567</v>
      </c>
      <c r="HAC79" s="290" t="s">
        <v>567</v>
      </c>
      <c r="HAD79" s="290" t="s">
        <v>567</v>
      </c>
      <c r="HAE79" s="290" t="s">
        <v>567</v>
      </c>
      <c r="HAF79" s="290" t="s">
        <v>567</v>
      </c>
      <c r="HAG79" s="290" t="s">
        <v>567</v>
      </c>
      <c r="HAH79" s="290" t="s">
        <v>567</v>
      </c>
      <c r="HAI79" s="290" t="s">
        <v>567</v>
      </c>
      <c r="HAJ79" s="290" t="s">
        <v>567</v>
      </c>
      <c r="HAK79" s="290" t="s">
        <v>567</v>
      </c>
      <c r="HAL79" s="290" t="s">
        <v>567</v>
      </c>
      <c r="HAM79" s="290" t="s">
        <v>567</v>
      </c>
      <c r="HAN79" s="290" t="s">
        <v>567</v>
      </c>
      <c r="HAO79" s="290" t="s">
        <v>567</v>
      </c>
      <c r="HAP79" s="290" t="s">
        <v>567</v>
      </c>
      <c r="HAQ79" s="290" t="s">
        <v>567</v>
      </c>
      <c r="HAR79" s="290" t="s">
        <v>567</v>
      </c>
      <c r="HAS79" s="290" t="s">
        <v>567</v>
      </c>
      <c r="HAT79" s="290" t="s">
        <v>567</v>
      </c>
      <c r="HAU79" s="290" t="s">
        <v>567</v>
      </c>
      <c r="HAV79" s="290" t="s">
        <v>567</v>
      </c>
      <c r="HAW79" s="290" t="s">
        <v>567</v>
      </c>
      <c r="HAX79" s="290" t="s">
        <v>567</v>
      </c>
      <c r="HAY79" s="290" t="s">
        <v>567</v>
      </c>
      <c r="HAZ79" s="290" t="s">
        <v>567</v>
      </c>
      <c r="HBA79" s="290" t="s">
        <v>567</v>
      </c>
      <c r="HBB79" s="290" t="s">
        <v>567</v>
      </c>
      <c r="HBC79" s="290" t="s">
        <v>567</v>
      </c>
      <c r="HBD79" s="290" t="s">
        <v>567</v>
      </c>
      <c r="HBE79" s="290" t="s">
        <v>567</v>
      </c>
      <c r="HBF79" s="290" t="s">
        <v>567</v>
      </c>
      <c r="HBG79" s="290" t="s">
        <v>567</v>
      </c>
      <c r="HBH79" s="290" t="s">
        <v>567</v>
      </c>
      <c r="HBI79" s="290" t="s">
        <v>567</v>
      </c>
      <c r="HBJ79" s="290" t="s">
        <v>567</v>
      </c>
      <c r="HBK79" s="290" t="s">
        <v>567</v>
      </c>
      <c r="HBL79" s="290" t="s">
        <v>567</v>
      </c>
      <c r="HBM79" s="290" t="s">
        <v>567</v>
      </c>
      <c r="HBN79" s="290" t="s">
        <v>567</v>
      </c>
      <c r="HBO79" s="290" t="s">
        <v>567</v>
      </c>
      <c r="HBP79" s="290" t="s">
        <v>567</v>
      </c>
      <c r="HBQ79" s="290" t="s">
        <v>567</v>
      </c>
      <c r="HBR79" s="290" t="s">
        <v>567</v>
      </c>
      <c r="HBS79" s="290" t="s">
        <v>567</v>
      </c>
      <c r="HBT79" s="290" t="s">
        <v>567</v>
      </c>
      <c r="HBU79" s="290" t="s">
        <v>567</v>
      </c>
      <c r="HBV79" s="290" t="s">
        <v>567</v>
      </c>
      <c r="HBW79" s="290" t="s">
        <v>567</v>
      </c>
      <c r="HBX79" s="290" t="s">
        <v>567</v>
      </c>
      <c r="HBY79" s="290" t="s">
        <v>567</v>
      </c>
      <c r="HBZ79" s="290" t="s">
        <v>567</v>
      </c>
      <c r="HCA79" s="290" t="s">
        <v>567</v>
      </c>
      <c r="HCB79" s="290" t="s">
        <v>567</v>
      </c>
      <c r="HCC79" s="290" t="s">
        <v>567</v>
      </c>
      <c r="HCD79" s="290" t="s">
        <v>567</v>
      </c>
      <c r="HCE79" s="290" t="s">
        <v>567</v>
      </c>
      <c r="HCF79" s="290" t="s">
        <v>567</v>
      </c>
      <c r="HCG79" s="290" t="s">
        <v>567</v>
      </c>
      <c r="HCH79" s="290" t="s">
        <v>567</v>
      </c>
      <c r="HCI79" s="290" t="s">
        <v>567</v>
      </c>
      <c r="HCJ79" s="290" t="s">
        <v>567</v>
      </c>
      <c r="HCK79" s="290" t="s">
        <v>567</v>
      </c>
      <c r="HCL79" s="290" t="s">
        <v>567</v>
      </c>
      <c r="HCM79" s="290" t="s">
        <v>567</v>
      </c>
      <c r="HCN79" s="290" t="s">
        <v>567</v>
      </c>
      <c r="HCO79" s="290" t="s">
        <v>567</v>
      </c>
      <c r="HCP79" s="290" t="s">
        <v>567</v>
      </c>
      <c r="HCQ79" s="290" t="s">
        <v>567</v>
      </c>
      <c r="HCR79" s="290" t="s">
        <v>567</v>
      </c>
      <c r="HCS79" s="290" t="s">
        <v>567</v>
      </c>
      <c r="HCT79" s="290" t="s">
        <v>567</v>
      </c>
      <c r="HCU79" s="290" t="s">
        <v>567</v>
      </c>
      <c r="HCV79" s="290" t="s">
        <v>567</v>
      </c>
      <c r="HCW79" s="290" t="s">
        <v>567</v>
      </c>
      <c r="HCX79" s="290" t="s">
        <v>567</v>
      </c>
      <c r="HCY79" s="290" t="s">
        <v>567</v>
      </c>
      <c r="HCZ79" s="290" t="s">
        <v>567</v>
      </c>
      <c r="HDA79" s="290" t="s">
        <v>567</v>
      </c>
      <c r="HDB79" s="290" t="s">
        <v>567</v>
      </c>
      <c r="HDC79" s="290" t="s">
        <v>567</v>
      </c>
      <c r="HDD79" s="290" t="s">
        <v>567</v>
      </c>
      <c r="HDE79" s="290" t="s">
        <v>567</v>
      </c>
      <c r="HDF79" s="290" t="s">
        <v>567</v>
      </c>
      <c r="HDG79" s="290" t="s">
        <v>567</v>
      </c>
      <c r="HDH79" s="290" t="s">
        <v>567</v>
      </c>
      <c r="HDI79" s="290" t="s">
        <v>567</v>
      </c>
      <c r="HDJ79" s="290" t="s">
        <v>567</v>
      </c>
      <c r="HDK79" s="290" t="s">
        <v>567</v>
      </c>
      <c r="HDL79" s="290" t="s">
        <v>567</v>
      </c>
      <c r="HDM79" s="290" t="s">
        <v>567</v>
      </c>
      <c r="HDN79" s="290" t="s">
        <v>567</v>
      </c>
      <c r="HDO79" s="290" t="s">
        <v>567</v>
      </c>
      <c r="HDP79" s="290" t="s">
        <v>567</v>
      </c>
      <c r="HDQ79" s="290" t="s">
        <v>567</v>
      </c>
      <c r="HDR79" s="290" t="s">
        <v>567</v>
      </c>
      <c r="HDS79" s="290" t="s">
        <v>567</v>
      </c>
      <c r="HDT79" s="290" t="s">
        <v>567</v>
      </c>
      <c r="HDU79" s="290" t="s">
        <v>567</v>
      </c>
      <c r="HDV79" s="290" t="s">
        <v>567</v>
      </c>
      <c r="HDW79" s="290" t="s">
        <v>567</v>
      </c>
      <c r="HDX79" s="290" t="s">
        <v>567</v>
      </c>
      <c r="HDY79" s="290" t="s">
        <v>567</v>
      </c>
      <c r="HDZ79" s="290" t="s">
        <v>567</v>
      </c>
      <c r="HEA79" s="290" t="s">
        <v>567</v>
      </c>
      <c r="HEB79" s="290" t="s">
        <v>567</v>
      </c>
      <c r="HEC79" s="290" t="s">
        <v>567</v>
      </c>
      <c r="HED79" s="290" t="s">
        <v>567</v>
      </c>
      <c r="HEE79" s="290" t="s">
        <v>567</v>
      </c>
      <c r="HEF79" s="290" t="s">
        <v>567</v>
      </c>
      <c r="HEG79" s="290" t="s">
        <v>567</v>
      </c>
      <c r="HEH79" s="290" t="s">
        <v>567</v>
      </c>
      <c r="HEI79" s="290" t="s">
        <v>567</v>
      </c>
      <c r="HEJ79" s="290" t="s">
        <v>567</v>
      </c>
      <c r="HEK79" s="290" t="s">
        <v>567</v>
      </c>
      <c r="HEL79" s="290" t="s">
        <v>567</v>
      </c>
      <c r="HEM79" s="290" t="s">
        <v>567</v>
      </c>
      <c r="HEN79" s="290" t="s">
        <v>567</v>
      </c>
      <c r="HEO79" s="290" t="s">
        <v>567</v>
      </c>
      <c r="HEP79" s="290" t="s">
        <v>567</v>
      </c>
      <c r="HEQ79" s="290" t="s">
        <v>567</v>
      </c>
      <c r="HER79" s="290" t="s">
        <v>567</v>
      </c>
      <c r="HES79" s="290" t="s">
        <v>567</v>
      </c>
      <c r="HET79" s="290" t="s">
        <v>567</v>
      </c>
      <c r="HEU79" s="290" t="s">
        <v>567</v>
      </c>
      <c r="HEV79" s="290" t="s">
        <v>567</v>
      </c>
      <c r="HEW79" s="290" t="s">
        <v>567</v>
      </c>
      <c r="HEX79" s="290" t="s">
        <v>567</v>
      </c>
      <c r="HEY79" s="290" t="s">
        <v>567</v>
      </c>
      <c r="HEZ79" s="290" t="s">
        <v>567</v>
      </c>
      <c r="HFA79" s="290" t="s">
        <v>567</v>
      </c>
      <c r="HFB79" s="290" t="s">
        <v>567</v>
      </c>
      <c r="HFC79" s="290" t="s">
        <v>567</v>
      </c>
      <c r="HFD79" s="290" t="s">
        <v>567</v>
      </c>
      <c r="HFE79" s="290" t="s">
        <v>567</v>
      </c>
      <c r="HFF79" s="290" t="s">
        <v>567</v>
      </c>
      <c r="HFG79" s="290" t="s">
        <v>567</v>
      </c>
      <c r="HFH79" s="290" t="s">
        <v>567</v>
      </c>
      <c r="HFI79" s="290" t="s">
        <v>567</v>
      </c>
      <c r="HFJ79" s="290" t="s">
        <v>567</v>
      </c>
      <c r="HFK79" s="290" t="s">
        <v>567</v>
      </c>
      <c r="HFL79" s="290" t="s">
        <v>567</v>
      </c>
      <c r="HFM79" s="290" t="s">
        <v>567</v>
      </c>
      <c r="HFN79" s="290" t="s">
        <v>567</v>
      </c>
      <c r="HFO79" s="290" t="s">
        <v>567</v>
      </c>
      <c r="HFP79" s="290" t="s">
        <v>567</v>
      </c>
      <c r="HFQ79" s="290" t="s">
        <v>567</v>
      </c>
      <c r="HFR79" s="290" t="s">
        <v>567</v>
      </c>
      <c r="HFS79" s="290" t="s">
        <v>567</v>
      </c>
      <c r="HFT79" s="290" t="s">
        <v>567</v>
      </c>
      <c r="HFU79" s="290" t="s">
        <v>567</v>
      </c>
      <c r="HFV79" s="290" t="s">
        <v>567</v>
      </c>
      <c r="HFW79" s="290" t="s">
        <v>567</v>
      </c>
      <c r="HFX79" s="290" t="s">
        <v>567</v>
      </c>
      <c r="HFY79" s="290" t="s">
        <v>567</v>
      </c>
      <c r="HFZ79" s="290" t="s">
        <v>567</v>
      </c>
      <c r="HGA79" s="290" t="s">
        <v>567</v>
      </c>
      <c r="HGB79" s="290" t="s">
        <v>567</v>
      </c>
      <c r="HGC79" s="290" t="s">
        <v>567</v>
      </c>
      <c r="HGD79" s="290" t="s">
        <v>567</v>
      </c>
      <c r="HGE79" s="290" t="s">
        <v>567</v>
      </c>
      <c r="HGF79" s="290" t="s">
        <v>567</v>
      </c>
      <c r="HGG79" s="290" t="s">
        <v>567</v>
      </c>
      <c r="HGH79" s="290" t="s">
        <v>567</v>
      </c>
      <c r="HGI79" s="290" t="s">
        <v>567</v>
      </c>
      <c r="HGJ79" s="290" t="s">
        <v>567</v>
      </c>
      <c r="HGK79" s="290" t="s">
        <v>567</v>
      </c>
      <c r="HGL79" s="290" t="s">
        <v>567</v>
      </c>
      <c r="HGM79" s="290" t="s">
        <v>567</v>
      </c>
      <c r="HGN79" s="290" t="s">
        <v>567</v>
      </c>
      <c r="HGO79" s="290" t="s">
        <v>567</v>
      </c>
      <c r="HGP79" s="290" t="s">
        <v>567</v>
      </c>
      <c r="HGQ79" s="290" t="s">
        <v>567</v>
      </c>
      <c r="HGR79" s="290" t="s">
        <v>567</v>
      </c>
      <c r="HGS79" s="290" t="s">
        <v>567</v>
      </c>
      <c r="HGT79" s="290" t="s">
        <v>567</v>
      </c>
      <c r="HGU79" s="290" t="s">
        <v>567</v>
      </c>
      <c r="HGV79" s="290" t="s">
        <v>567</v>
      </c>
      <c r="HGW79" s="290" t="s">
        <v>567</v>
      </c>
      <c r="HGX79" s="290" t="s">
        <v>567</v>
      </c>
      <c r="HGY79" s="290" t="s">
        <v>567</v>
      </c>
      <c r="HGZ79" s="290" t="s">
        <v>567</v>
      </c>
      <c r="HHA79" s="290" t="s">
        <v>567</v>
      </c>
      <c r="HHB79" s="290" t="s">
        <v>567</v>
      </c>
      <c r="HHC79" s="290" t="s">
        <v>567</v>
      </c>
      <c r="HHD79" s="290" t="s">
        <v>567</v>
      </c>
      <c r="HHE79" s="290" t="s">
        <v>567</v>
      </c>
      <c r="HHF79" s="290" t="s">
        <v>567</v>
      </c>
      <c r="HHG79" s="290" t="s">
        <v>567</v>
      </c>
      <c r="HHH79" s="290" t="s">
        <v>567</v>
      </c>
      <c r="HHI79" s="290" t="s">
        <v>567</v>
      </c>
      <c r="HHJ79" s="290" t="s">
        <v>567</v>
      </c>
      <c r="HHK79" s="290" t="s">
        <v>567</v>
      </c>
      <c r="HHL79" s="290" t="s">
        <v>567</v>
      </c>
      <c r="HHM79" s="290" t="s">
        <v>567</v>
      </c>
      <c r="HHN79" s="290" t="s">
        <v>567</v>
      </c>
      <c r="HHO79" s="290" t="s">
        <v>567</v>
      </c>
      <c r="HHP79" s="290" t="s">
        <v>567</v>
      </c>
      <c r="HHQ79" s="290" t="s">
        <v>567</v>
      </c>
      <c r="HHR79" s="290" t="s">
        <v>567</v>
      </c>
      <c r="HHS79" s="290" t="s">
        <v>567</v>
      </c>
      <c r="HHT79" s="290" t="s">
        <v>567</v>
      </c>
      <c r="HHU79" s="290" t="s">
        <v>567</v>
      </c>
      <c r="HHV79" s="290" t="s">
        <v>567</v>
      </c>
      <c r="HHW79" s="290" t="s">
        <v>567</v>
      </c>
      <c r="HHX79" s="290" t="s">
        <v>567</v>
      </c>
      <c r="HHY79" s="290" t="s">
        <v>567</v>
      </c>
      <c r="HHZ79" s="290" t="s">
        <v>567</v>
      </c>
      <c r="HIA79" s="290" t="s">
        <v>567</v>
      </c>
      <c r="HIB79" s="290" t="s">
        <v>567</v>
      </c>
      <c r="HIC79" s="290" t="s">
        <v>567</v>
      </c>
      <c r="HID79" s="290" t="s">
        <v>567</v>
      </c>
      <c r="HIE79" s="290" t="s">
        <v>567</v>
      </c>
      <c r="HIF79" s="290" t="s">
        <v>567</v>
      </c>
      <c r="HIG79" s="290" t="s">
        <v>567</v>
      </c>
      <c r="HIH79" s="290" t="s">
        <v>567</v>
      </c>
      <c r="HII79" s="290" t="s">
        <v>567</v>
      </c>
      <c r="HIJ79" s="290" t="s">
        <v>567</v>
      </c>
      <c r="HIK79" s="290" t="s">
        <v>567</v>
      </c>
      <c r="HIL79" s="290" t="s">
        <v>567</v>
      </c>
      <c r="HIM79" s="290" t="s">
        <v>567</v>
      </c>
      <c r="HIN79" s="290" t="s">
        <v>567</v>
      </c>
      <c r="HIO79" s="290" t="s">
        <v>567</v>
      </c>
      <c r="HIP79" s="290" t="s">
        <v>567</v>
      </c>
      <c r="HIQ79" s="290" t="s">
        <v>567</v>
      </c>
      <c r="HIR79" s="290" t="s">
        <v>567</v>
      </c>
      <c r="HIS79" s="290" t="s">
        <v>567</v>
      </c>
      <c r="HIT79" s="290" t="s">
        <v>567</v>
      </c>
      <c r="HIU79" s="290" t="s">
        <v>567</v>
      </c>
      <c r="HIV79" s="290" t="s">
        <v>567</v>
      </c>
      <c r="HIW79" s="290" t="s">
        <v>567</v>
      </c>
      <c r="HIX79" s="290" t="s">
        <v>567</v>
      </c>
      <c r="HIY79" s="290" t="s">
        <v>567</v>
      </c>
      <c r="HIZ79" s="290" t="s">
        <v>567</v>
      </c>
      <c r="HJA79" s="290" t="s">
        <v>567</v>
      </c>
      <c r="HJB79" s="290" t="s">
        <v>567</v>
      </c>
      <c r="HJC79" s="290" t="s">
        <v>567</v>
      </c>
      <c r="HJD79" s="290" t="s">
        <v>567</v>
      </c>
      <c r="HJE79" s="290" t="s">
        <v>567</v>
      </c>
      <c r="HJF79" s="290" t="s">
        <v>567</v>
      </c>
      <c r="HJG79" s="290" t="s">
        <v>567</v>
      </c>
      <c r="HJH79" s="290" t="s">
        <v>567</v>
      </c>
      <c r="HJI79" s="290" t="s">
        <v>567</v>
      </c>
      <c r="HJJ79" s="290" t="s">
        <v>567</v>
      </c>
      <c r="HJK79" s="290" t="s">
        <v>567</v>
      </c>
      <c r="HJL79" s="290" t="s">
        <v>567</v>
      </c>
      <c r="HJM79" s="290" t="s">
        <v>567</v>
      </c>
      <c r="HJN79" s="290" t="s">
        <v>567</v>
      </c>
      <c r="HJO79" s="290" t="s">
        <v>567</v>
      </c>
      <c r="HJP79" s="290" t="s">
        <v>567</v>
      </c>
      <c r="HJQ79" s="290" t="s">
        <v>567</v>
      </c>
      <c r="HJR79" s="290" t="s">
        <v>567</v>
      </c>
      <c r="HJS79" s="290" t="s">
        <v>567</v>
      </c>
      <c r="HJT79" s="290" t="s">
        <v>567</v>
      </c>
      <c r="HJU79" s="290" t="s">
        <v>567</v>
      </c>
      <c r="HJV79" s="290" t="s">
        <v>567</v>
      </c>
      <c r="HJW79" s="290" t="s">
        <v>567</v>
      </c>
      <c r="HJX79" s="290" t="s">
        <v>567</v>
      </c>
      <c r="HJY79" s="290" t="s">
        <v>567</v>
      </c>
      <c r="HJZ79" s="290" t="s">
        <v>567</v>
      </c>
      <c r="HKA79" s="290" t="s">
        <v>567</v>
      </c>
      <c r="HKB79" s="290" t="s">
        <v>567</v>
      </c>
      <c r="HKC79" s="290" t="s">
        <v>567</v>
      </c>
      <c r="HKD79" s="290" t="s">
        <v>567</v>
      </c>
      <c r="HKE79" s="290" t="s">
        <v>567</v>
      </c>
      <c r="HKF79" s="290" t="s">
        <v>567</v>
      </c>
      <c r="HKG79" s="290" t="s">
        <v>567</v>
      </c>
      <c r="HKH79" s="290" t="s">
        <v>567</v>
      </c>
      <c r="HKI79" s="290" t="s">
        <v>567</v>
      </c>
      <c r="HKJ79" s="290" t="s">
        <v>567</v>
      </c>
      <c r="HKK79" s="290" t="s">
        <v>567</v>
      </c>
      <c r="HKL79" s="290" t="s">
        <v>567</v>
      </c>
      <c r="HKM79" s="290" t="s">
        <v>567</v>
      </c>
      <c r="HKN79" s="290" t="s">
        <v>567</v>
      </c>
      <c r="HKO79" s="290" t="s">
        <v>567</v>
      </c>
      <c r="HKP79" s="290" t="s">
        <v>567</v>
      </c>
      <c r="HKQ79" s="290" t="s">
        <v>567</v>
      </c>
      <c r="HKR79" s="290" t="s">
        <v>567</v>
      </c>
      <c r="HKS79" s="290" t="s">
        <v>567</v>
      </c>
      <c r="HKT79" s="290" t="s">
        <v>567</v>
      </c>
      <c r="HKU79" s="290" t="s">
        <v>567</v>
      </c>
      <c r="HKV79" s="290" t="s">
        <v>567</v>
      </c>
      <c r="HKW79" s="290" t="s">
        <v>567</v>
      </c>
      <c r="HKX79" s="290" t="s">
        <v>567</v>
      </c>
      <c r="HKY79" s="290" t="s">
        <v>567</v>
      </c>
      <c r="HKZ79" s="290" t="s">
        <v>567</v>
      </c>
      <c r="HLA79" s="290" t="s">
        <v>567</v>
      </c>
      <c r="HLB79" s="290" t="s">
        <v>567</v>
      </c>
      <c r="HLC79" s="290" t="s">
        <v>567</v>
      </c>
      <c r="HLD79" s="290" t="s">
        <v>567</v>
      </c>
      <c r="HLE79" s="290" t="s">
        <v>567</v>
      </c>
      <c r="HLF79" s="290" t="s">
        <v>567</v>
      </c>
      <c r="HLG79" s="290" t="s">
        <v>567</v>
      </c>
      <c r="HLH79" s="290" t="s">
        <v>567</v>
      </c>
      <c r="HLI79" s="290" t="s">
        <v>567</v>
      </c>
      <c r="HLJ79" s="290" t="s">
        <v>567</v>
      </c>
      <c r="HLK79" s="290" t="s">
        <v>567</v>
      </c>
      <c r="HLL79" s="290" t="s">
        <v>567</v>
      </c>
      <c r="HLM79" s="290" t="s">
        <v>567</v>
      </c>
      <c r="HLN79" s="290" t="s">
        <v>567</v>
      </c>
      <c r="HLO79" s="290" t="s">
        <v>567</v>
      </c>
      <c r="HLP79" s="290" t="s">
        <v>567</v>
      </c>
      <c r="HLQ79" s="290" t="s">
        <v>567</v>
      </c>
      <c r="HLR79" s="290" t="s">
        <v>567</v>
      </c>
      <c r="HLS79" s="290" t="s">
        <v>567</v>
      </c>
      <c r="HLT79" s="290" t="s">
        <v>567</v>
      </c>
      <c r="HLU79" s="290" t="s">
        <v>567</v>
      </c>
      <c r="HLV79" s="290" t="s">
        <v>567</v>
      </c>
      <c r="HLW79" s="290" t="s">
        <v>567</v>
      </c>
      <c r="HLX79" s="290" t="s">
        <v>567</v>
      </c>
      <c r="HLY79" s="290" t="s">
        <v>567</v>
      </c>
      <c r="HLZ79" s="290" t="s">
        <v>567</v>
      </c>
      <c r="HMA79" s="290" t="s">
        <v>567</v>
      </c>
      <c r="HMB79" s="290" t="s">
        <v>567</v>
      </c>
      <c r="HMC79" s="290" t="s">
        <v>567</v>
      </c>
      <c r="HMD79" s="290" t="s">
        <v>567</v>
      </c>
      <c r="HME79" s="290" t="s">
        <v>567</v>
      </c>
      <c r="HMF79" s="290" t="s">
        <v>567</v>
      </c>
      <c r="HMG79" s="290" t="s">
        <v>567</v>
      </c>
      <c r="HMH79" s="290" t="s">
        <v>567</v>
      </c>
      <c r="HMI79" s="290" t="s">
        <v>567</v>
      </c>
      <c r="HMJ79" s="290" t="s">
        <v>567</v>
      </c>
      <c r="HMK79" s="290" t="s">
        <v>567</v>
      </c>
      <c r="HML79" s="290" t="s">
        <v>567</v>
      </c>
      <c r="HMM79" s="290" t="s">
        <v>567</v>
      </c>
      <c r="HMN79" s="290" t="s">
        <v>567</v>
      </c>
      <c r="HMO79" s="290" t="s">
        <v>567</v>
      </c>
      <c r="HMP79" s="290" t="s">
        <v>567</v>
      </c>
      <c r="HMQ79" s="290" t="s">
        <v>567</v>
      </c>
      <c r="HMR79" s="290" t="s">
        <v>567</v>
      </c>
      <c r="HMS79" s="290" t="s">
        <v>567</v>
      </c>
      <c r="HMT79" s="290" t="s">
        <v>567</v>
      </c>
      <c r="HMU79" s="290" t="s">
        <v>567</v>
      </c>
      <c r="HMV79" s="290" t="s">
        <v>567</v>
      </c>
      <c r="HMW79" s="290" t="s">
        <v>567</v>
      </c>
      <c r="HMX79" s="290" t="s">
        <v>567</v>
      </c>
      <c r="HMY79" s="290" t="s">
        <v>567</v>
      </c>
      <c r="HMZ79" s="290" t="s">
        <v>567</v>
      </c>
      <c r="HNA79" s="290" t="s">
        <v>567</v>
      </c>
      <c r="HNB79" s="290" t="s">
        <v>567</v>
      </c>
      <c r="HNC79" s="290" t="s">
        <v>567</v>
      </c>
      <c r="HND79" s="290" t="s">
        <v>567</v>
      </c>
      <c r="HNE79" s="290" t="s">
        <v>567</v>
      </c>
      <c r="HNF79" s="290" t="s">
        <v>567</v>
      </c>
      <c r="HNG79" s="290" t="s">
        <v>567</v>
      </c>
      <c r="HNH79" s="290" t="s">
        <v>567</v>
      </c>
      <c r="HNI79" s="290" t="s">
        <v>567</v>
      </c>
      <c r="HNJ79" s="290" t="s">
        <v>567</v>
      </c>
      <c r="HNK79" s="290" t="s">
        <v>567</v>
      </c>
      <c r="HNL79" s="290" t="s">
        <v>567</v>
      </c>
      <c r="HNM79" s="290" t="s">
        <v>567</v>
      </c>
      <c r="HNN79" s="290" t="s">
        <v>567</v>
      </c>
      <c r="HNO79" s="290" t="s">
        <v>567</v>
      </c>
      <c r="HNP79" s="290" t="s">
        <v>567</v>
      </c>
      <c r="HNQ79" s="290" t="s">
        <v>567</v>
      </c>
      <c r="HNR79" s="290" t="s">
        <v>567</v>
      </c>
      <c r="HNS79" s="290" t="s">
        <v>567</v>
      </c>
      <c r="HNT79" s="290" t="s">
        <v>567</v>
      </c>
      <c r="HNU79" s="290" t="s">
        <v>567</v>
      </c>
      <c r="HNV79" s="290" t="s">
        <v>567</v>
      </c>
      <c r="HNW79" s="290" t="s">
        <v>567</v>
      </c>
      <c r="HNX79" s="290" t="s">
        <v>567</v>
      </c>
      <c r="HNY79" s="290" t="s">
        <v>567</v>
      </c>
      <c r="HNZ79" s="290" t="s">
        <v>567</v>
      </c>
      <c r="HOA79" s="290" t="s">
        <v>567</v>
      </c>
      <c r="HOB79" s="290" t="s">
        <v>567</v>
      </c>
      <c r="HOC79" s="290" t="s">
        <v>567</v>
      </c>
      <c r="HOD79" s="290" t="s">
        <v>567</v>
      </c>
      <c r="HOE79" s="290" t="s">
        <v>567</v>
      </c>
      <c r="HOF79" s="290" t="s">
        <v>567</v>
      </c>
      <c r="HOG79" s="290" t="s">
        <v>567</v>
      </c>
      <c r="HOH79" s="290" t="s">
        <v>567</v>
      </c>
      <c r="HOI79" s="290" t="s">
        <v>567</v>
      </c>
      <c r="HOJ79" s="290" t="s">
        <v>567</v>
      </c>
      <c r="HOK79" s="290" t="s">
        <v>567</v>
      </c>
      <c r="HOL79" s="290" t="s">
        <v>567</v>
      </c>
      <c r="HOM79" s="290" t="s">
        <v>567</v>
      </c>
      <c r="HON79" s="290" t="s">
        <v>567</v>
      </c>
      <c r="HOO79" s="290" t="s">
        <v>567</v>
      </c>
      <c r="HOP79" s="290" t="s">
        <v>567</v>
      </c>
      <c r="HOQ79" s="290" t="s">
        <v>567</v>
      </c>
      <c r="HOR79" s="290" t="s">
        <v>567</v>
      </c>
      <c r="HOS79" s="290" t="s">
        <v>567</v>
      </c>
      <c r="HOT79" s="290" t="s">
        <v>567</v>
      </c>
      <c r="HOU79" s="290" t="s">
        <v>567</v>
      </c>
      <c r="HOV79" s="290" t="s">
        <v>567</v>
      </c>
      <c r="HOW79" s="290" t="s">
        <v>567</v>
      </c>
      <c r="HOX79" s="290" t="s">
        <v>567</v>
      </c>
      <c r="HOY79" s="290" t="s">
        <v>567</v>
      </c>
      <c r="HOZ79" s="290" t="s">
        <v>567</v>
      </c>
      <c r="HPA79" s="290" t="s">
        <v>567</v>
      </c>
      <c r="HPB79" s="290" t="s">
        <v>567</v>
      </c>
      <c r="HPC79" s="290" t="s">
        <v>567</v>
      </c>
      <c r="HPD79" s="290" t="s">
        <v>567</v>
      </c>
      <c r="HPE79" s="290" t="s">
        <v>567</v>
      </c>
      <c r="HPF79" s="290" t="s">
        <v>567</v>
      </c>
      <c r="HPG79" s="290" t="s">
        <v>567</v>
      </c>
      <c r="HPH79" s="290" t="s">
        <v>567</v>
      </c>
      <c r="HPI79" s="290" t="s">
        <v>567</v>
      </c>
      <c r="HPJ79" s="290" t="s">
        <v>567</v>
      </c>
      <c r="HPK79" s="290" t="s">
        <v>567</v>
      </c>
      <c r="HPL79" s="290" t="s">
        <v>567</v>
      </c>
      <c r="HPM79" s="290" t="s">
        <v>567</v>
      </c>
      <c r="HPN79" s="290" t="s">
        <v>567</v>
      </c>
      <c r="HPO79" s="290" t="s">
        <v>567</v>
      </c>
      <c r="HPP79" s="290" t="s">
        <v>567</v>
      </c>
      <c r="HPQ79" s="290" t="s">
        <v>567</v>
      </c>
      <c r="HPR79" s="290" t="s">
        <v>567</v>
      </c>
      <c r="HPS79" s="290" t="s">
        <v>567</v>
      </c>
      <c r="HPT79" s="290" t="s">
        <v>567</v>
      </c>
      <c r="HPU79" s="290" t="s">
        <v>567</v>
      </c>
      <c r="HPV79" s="290" t="s">
        <v>567</v>
      </c>
      <c r="HPW79" s="290" t="s">
        <v>567</v>
      </c>
      <c r="HPX79" s="290" t="s">
        <v>567</v>
      </c>
      <c r="HPY79" s="290" t="s">
        <v>567</v>
      </c>
      <c r="HPZ79" s="290" t="s">
        <v>567</v>
      </c>
      <c r="HQA79" s="290" t="s">
        <v>567</v>
      </c>
      <c r="HQB79" s="290" t="s">
        <v>567</v>
      </c>
      <c r="HQC79" s="290" t="s">
        <v>567</v>
      </c>
      <c r="HQD79" s="290" t="s">
        <v>567</v>
      </c>
      <c r="HQE79" s="290" t="s">
        <v>567</v>
      </c>
      <c r="HQF79" s="290" t="s">
        <v>567</v>
      </c>
      <c r="HQG79" s="290" t="s">
        <v>567</v>
      </c>
      <c r="HQH79" s="290" t="s">
        <v>567</v>
      </c>
      <c r="HQI79" s="290" t="s">
        <v>567</v>
      </c>
      <c r="HQJ79" s="290" t="s">
        <v>567</v>
      </c>
      <c r="HQK79" s="290" t="s">
        <v>567</v>
      </c>
      <c r="HQL79" s="290" t="s">
        <v>567</v>
      </c>
      <c r="HQM79" s="290" t="s">
        <v>567</v>
      </c>
      <c r="HQN79" s="290" t="s">
        <v>567</v>
      </c>
      <c r="HQO79" s="290" t="s">
        <v>567</v>
      </c>
      <c r="HQP79" s="290" t="s">
        <v>567</v>
      </c>
      <c r="HQQ79" s="290" t="s">
        <v>567</v>
      </c>
      <c r="HQR79" s="290" t="s">
        <v>567</v>
      </c>
      <c r="HQS79" s="290" t="s">
        <v>567</v>
      </c>
      <c r="HQT79" s="290" t="s">
        <v>567</v>
      </c>
      <c r="HQU79" s="290" t="s">
        <v>567</v>
      </c>
      <c r="HQV79" s="290" t="s">
        <v>567</v>
      </c>
      <c r="HQW79" s="290" t="s">
        <v>567</v>
      </c>
      <c r="HQX79" s="290" t="s">
        <v>567</v>
      </c>
      <c r="HQY79" s="290" t="s">
        <v>567</v>
      </c>
      <c r="HQZ79" s="290" t="s">
        <v>567</v>
      </c>
      <c r="HRA79" s="290" t="s">
        <v>567</v>
      </c>
      <c r="HRB79" s="290" t="s">
        <v>567</v>
      </c>
      <c r="HRC79" s="290" t="s">
        <v>567</v>
      </c>
      <c r="HRD79" s="290" t="s">
        <v>567</v>
      </c>
      <c r="HRE79" s="290" t="s">
        <v>567</v>
      </c>
      <c r="HRF79" s="290" t="s">
        <v>567</v>
      </c>
      <c r="HRG79" s="290" t="s">
        <v>567</v>
      </c>
      <c r="HRH79" s="290" t="s">
        <v>567</v>
      </c>
      <c r="HRI79" s="290" t="s">
        <v>567</v>
      </c>
      <c r="HRJ79" s="290" t="s">
        <v>567</v>
      </c>
      <c r="HRK79" s="290" t="s">
        <v>567</v>
      </c>
      <c r="HRL79" s="290" t="s">
        <v>567</v>
      </c>
      <c r="HRM79" s="290" t="s">
        <v>567</v>
      </c>
      <c r="HRN79" s="290" t="s">
        <v>567</v>
      </c>
      <c r="HRO79" s="290" t="s">
        <v>567</v>
      </c>
      <c r="HRP79" s="290" t="s">
        <v>567</v>
      </c>
      <c r="HRQ79" s="290" t="s">
        <v>567</v>
      </c>
      <c r="HRR79" s="290" t="s">
        <v>567</v>
      </c>
      <c r="HRS79" s="290" t="s">
        <v>567</v>
      </c>
      <c r="HRT79" s="290" t="s">
        <v>567</v>
      </c>
      <c r="HRU79" s="290" t="s">
        <v>567</v>
      </c>
      <c r="HRV79" s="290" t="s">
        <v>567</v>
      </c>
      <c r="HRW79" s="290" t="s">
        <v>567</v>
      </c>
      <c r="HRX79" s="290" t="s">
        <v>567</v>
      </c>
      <c r="HRY79" s="290" t="s">
        <v>567</v>
      </c>
      <c r="HRZ79" s="290" t="s">
        <v>567</v>
      </c>
      <c r="HSA79" s="290" t="s">
        <v>567</v>
      </c>
      <c r="HSB79" s="290" t="s">
        <v>567</v>
      </c>
      <c r="HSC79" s="290" t="s">
        <v>567</v>
      </c>
      <c r="HSD79" s="290" t="s">
        <v>567</v>
      </c>
      <c r="HSE79" s="290" t="s">
        <v>567</v>
      </c>
      <c r="HSF79" s="290" t="s">
        <v>567</v>
      </c>
      <c r="HSG79" s="290" t="s">
        <v>567</v>
      </c>
      <c r="HSH79" s="290" t="s">
        <v>567</v>
      </c>
      <c r="HSI79" s="290" t="s">
        <v>567</v>
      </c>
      <c r="HSJ79" s="290" t="s">
        <v>567</v>
      </c>
      <c r="HSK79" s="290" t="s">
        <v>567</v>
      </c>
      <c r="HSL79" s="290" t="s">
        <v>567</v>
      </c>
      <c r="HSM79" s="290" t="s">
        <v>567</v>
      </c>
      <c r="HSN79" s="290" t="s">
        <v>567</v>
      </c>
      <c r="HSO79" s="290" t="s">
        <v>567</v>
      </c>
      <c r="HSP79" s="290" t="s">
        <v>567</v>
      </c>
      <c r="HSQ79" s="290" t="s">
        <v>567</v>
      </c>
      <c r="HSR79" s="290" t="s">
        <v>567</v>
      </c>
      <c r="HSS79" s="290" t="s">
        <v>567</v>
      </c>
      <c r="HST79" s="290" t="s">
        <v>567</v>
      </c>
      <c r="HSU79" s="290" t="s">
        <v>567</v>
      </c>
      <c r="HSV79" s="290" t="s">
        <v>567</v>
      </c>
      <c r="HSW79" s="290" t="s">
        <v>567</v>
      </c>
      <c r="HSX79" s="290" t="s">
        <v>567</v>
      </c>
      <c r="HSY79" s="290" t="s">
        <v>567</v>
      </c>
      <c r="HSZ79" s="290" t="s">
        <v>567</v>
      </c>
      <c r="HTA79" s="290" t="s">
        <v>567</v>
      </c>
      <c r="HTB79" s="290" t="s">
        <v>567</v>
      </c>
      <c r="HTC79" s="290" t="s">
        <v>567</v>
      </c>
      <c r="HTD79" s="290" t="s">
        <v>567</v>
      </c>
      <c r="HTE79" s="290" t="s">
        <v>567</v>
      </c>
      <c r="HTF79" s="290" t="s">
        <v>567</v>
      </c>
      <c r="HTG79" s="290" t="s">
        <v>567</v>
      </c>
      <c r="HTH79" s="290" t="s">
        <v>567</v>
      </c>
      <c r="HTI79" s="290" t="s">
        <v>567</v>
      </c>
      <c r="HTJ79" s="290" t="s">
        <v>567</v>
      </c>
      <c r="HTK79" s="290" t="s">
        <v>567</v>
      </c>
      <c r="HTL79" s="290" t="s">
        <v>567</v>
      </c>
      <c r="HTM79" s="290" t="s">
        <v>567</v>
      </c>
      <c r="HTN79" s="290" t="s">
        <v>567</v>
      </c>
      <c r="HTO79" s="290" t="s">
        <v>567</v>
      </c>
      <c r="HTP79" s="290" t="s">
        <v>567</v>
      </c>
      <c r="HTQ79" s="290" t="s">
        <v>567</v>
      </c>
      <c r="HTR79" s="290" t="s">
        <v>567</v>
      </c>
      <c r="HTS79" s="290" t="s">
        <v>567</v>
      </c>
      <c r="HTT79" s="290" t="s">
        <v>567</v>
      </c>
      <c r="HTU79" s="290" t="s">
        <v>567</v>
      </c>
      <c r="HTV79" s="290" t="s">
        <v>567</v>
      </c>
      <c r="HTW79" s="290" t="s">
        <v>567</v>
      </c>
      <c r="HTX79" s="290" t="s">
        <v>567</v>
      </c>
      <c r="HTY79" s="290" t="s">
        <v>567</v>
      </c>
      <c r="HTZ79" s="290" t="s">
        <v>567</v>
      </c>
      <c r="HUA79" s="290" t="s">
        <v>567</v>
      </c>
      <c r="HUB79" s="290" t="s">
        <v>567</v>
      </c>
      <c r="HUC79" s="290" t="s">
        <v>567</v>
      </c>
      <c r="HUD79" s="290" t="s">
        <v>567</v>
      </c>
      <c r="HUE79" s="290" t="s">
        <v>567</v>
      </c>
      <c r="HUF79" s="290" t="s">
        <v>567</v>
      </c>
      <c r="HUG79" s="290" t="s">
        <v>567</v>
      </c>
      <c r="HUH79" s="290" t="s">
        <v>567</v>
      </c>
      <c r="HUI79" s="290" t="s">
        <v>567</v>
      </c>
      <c r="HUJ79" s="290" t="s">
        <v>567</v>
      </c>
      <c r="HUK79" s="290" t="s">
        <v>567</v>
      </c>
      <c r="HUL79" s="290" t="s">
        <v>567</v>
      </c>
      <c r="HUM79" s="290" t="s">
        <v>567</v>
      </c>
      <c r="HUN79" s="290" t="s">
        <v>567</v>
      </c>
      <c r="HUO79" s="290" t="s">
        <v>567</v>
      </c>
      <c r="HUP79" s="290" t="s">
        <v>567</v>
      </c>
      <c r="HUQ79" s="290" t="s">
        <v>567</v>
      </c>
      <c r="HUR79" s="290" t="s">
        <v>567</v>
      </c>
      <c r="HUS79" s="290" t="s">
        <v>567</v>
      </c>
      <c r="HUT79" s="290" t="s">
        <v>567</v>
      </c>
      <c r="HUU79" s="290" t="s">
        <v>567</v>
      </c>
      <c r="HUV79" s="290" t="s">
        <v>567</v>
      </c>
      <c r="HUW79" s="290" t="s">
        <v>567</v>
      </c>
      <c r="HUX79" s="290" t="s">
        <v>567</v>
      </c>
      <c r="HUY79" s="290" t="s">
        <v>567</v>
      </c>
      <c r="HUZ79" s="290" t="s">
        <v>567</v>
      </c>
      <c r="HVA79" s="290" t="s">
        <v>567</v>
      </c>
      <c r="HVB79" s="290" t="s">
        <v>567</v>
      </c>
      <c r="HVC79" s="290" t="s">
        <v>567</v>
      </c>
      <c r="HVD79" s="290" t="s">
        <v>567</v>
      </c>
      <c r="HVE79" s="290" t="s">
        <v>567</v>
      </c>
      <c r="HVF79" s="290" t="s">
        <v>567</v>
      </c>
      <c r="HVG79" s="290" t="s">
        <v>567</v>
      </c>
      <c r="HVH79" s="290" t="s">
        <v>567</v>
      </c>
      <c r="HVI79" s="290" t="s">
        <v>567</v>
      </c>
      <c r="HVJ79" s="290" t="s">
        <v>567</v>
      </c>
      <c r="HVK79" s="290" t="s">
        <v>567</v>
      </c>
      <c r="HVL79" s="290" t="s">
        <v>567</v>
      </c>
      <c r="HVM79" s="290" t="s">
        <v>567</v>
      </c>
      <c r="HVN79" s="290" t="s">
        <v>567</v>
      </c>
      <c r="HVO79" s="290" t="s">
        <v>567</v>
      </c>
      <c r="HVP79" s="290" t="s">
        <v>567</v>
      </c>
      <c r="HVQ79" s="290" t="s">
        <v>567</v>
      </c>
      <c r="HVR79" s="290" t="s">
        <v>567</v>
      </c>
      <c r="HVS79" s="290" t="s">
        <v>567</v>
      </c>
      <c r="HVT79" s="290" t="s">
        <v>567</v>
      </c>
      <c r="HVU79" s="290" t="s">
        <v>567</v>
      </c>
      <c r="HVV79" s="290" t="s">
        <v>567</v>
      </c>
      <c r="HVW79" s="290" t="s">
        <v>567</v>
      </c>
      <c r="HVX79" s="290" t="s">
        <v>567</v>
      </c>
      <c r="HVY79" s="290" t="s">
        <v>567</v>
      </c>
      <c r="HVZ79" s="290" t="s">
        <v>567</v>
      </c>
      <c r="HWA79" s="290" t="s">
        <v>567</v>
      </c>
      <c r="HWB79" s="290" t="s">
        <v>567</v>
      </c>
      <c r="HWC79" s="290" t="s">
        <v>567</v>
      </c>
      <c r="HWD79" s="290" t="s">
        <v>567</v>
      </c>
      <c r="HWE79" s="290" t="s">
        <v>567</v>
      </c>
      <c r="HWF79" s="290" t="s">
        <v>567</v>
      </c>
      <c r="HWG79" s="290" t="s">
        <v>567</v>
      </c>
      <c r="HWH79" s="290" t="s">
        <v>567</v>
      </c>
      <c r="HWI79" s="290" t="s">
        <v>567</v>
      </c>
      <c r="HWJ79" s="290" t="s">
        <v>567</v>
      </c>
      <c r="HWK79" s="290" t="s">
        <v>567</v>
      </c>
      <c r="HWL79" s="290" t="s">
        <v>567</v>
      </c>
      <c r="HWM79" s="290" t="s">
        <v>567</v>
      </c>
      <c r="HWN79" s="290" t="s">
        <v>567</v>
      </c>
      <c r="HWO79" s="290" t="s">
        <v>567</v>
      </c>
      <c r="HWP79" s="290" t="s">
        <v>567</v>
      </c>
      <c r="HWQ79" s="290" t="s">
        <v>567</v>
      </c>
      <c r="HWR79" s="290" t="s">
        <v>567</v>
      </c>
      <c r="HWS79" s="290" t="s">
        <v>567</v>
      </c>
      <c r="HWT79" s="290" t="s">
        <v>567</v>
      </c>
      <c r="HWU79" s="290" t="s">
        <v>567</v>
      </c>
      <c r="HWV79" s="290" t="s">
        <v>567</v>
      </c>
      <c r="HWW79" s="290" t="s">
        <v>567</v>
      </c>
      <c r="HWX79" s="290" t="s">
        <v>567</v>
      </c>
      <c r="HWY79" s="290" t="s">
        <v>567</v>
      </c>
      <c r="HWZ79" s="290" t="s">
        <v>567</v>
      </c>
      <c r="HXA79" s="290" t="s">
        <v>567</v>
      </c>
      <c r="HXB79" s="290" t="s">
        <v>567</v>
      </c>
      <c r="HXC79" s="290" t="s">
        <v>567</v>
      </c>
      <c r="HXD79" s="290" t="s">
        <v>567</v>
      </c>
      <c r="HXE79" s="290" t="s">
        <v>567</v>
      </c>
      <c r="HXF79" s="290" t="s">
        <v>567</v>
      </c>
      <c r="HXG79" s="290" t="s">
        <v>567</v>
      </c>
      <c r="HXH79" s="290" t="s">
        <v>567</v>
      </c>
      <c r="HXI79" s="290" t="s">
        <v>567</v>
      </c>
      <c r="HXJ79" s="290" t="s">
        <v>567</v>
      </c>
      <c r="HXK79" s="290" t="s">
        <v>567</v>
      </c>
      <c r="HXL79" s="290" t="s">
        <v>567</v>
      </c>
      <c r="HXM79" s="290" t="s">
        <v>567</v>
      </c>
      <c r="HXN79" s="290" t="s">
        <v>567</v>
      </c>
      <c r="HXO79" s="290" t="s">
        <v>567</v>
      </c>
      <c r="HXP79" s="290" t="s">
        <v>567</v>
      </c>
      <c r="HXQ79" s="290" t="s">
        <v>567</v>
      </c>
      <c r="HXR79" s="290" t="s">
        <v>567</v>
      </c>
      <c r="HXS79" s="290" t="s">
        <v>567</v>
      </c>
      <c r="HXT79" s="290" t="s">
        <v>567</v>
      </c>
      <c r="HXU79" s="290" t="s">
        <v>567</v>
      </c>
      <c r="HXV79" s="290" t="s">
        <v>567</v>
      </c>
      <c r="HXW79" s="290" t="s">
        <v>567</v>
      </c>
      <c r="HXX79" s="290" t="s">
        <v>567</v>
      </c>
      <c r="HXY79" s="290" t="s">
        <v>567</v>
      </c>
      <c r="HXZ79" s="290" t="s">
        <v>567</v>
      </c>
      <c r="HYA79" s="290" t="s">
        <v>567</v>
      </c>
      <c r="HYB79" s="290" t="s">
        <v>567</v>
      </c>
      <c r="HYC79" s="290" t="s">
        <v>567</v>
      </c>
      <c r="HYD79" s="290" t="s">
        <v>567</v>
      </c>
      <c r="HYE79" s="290" t="s">
        <v>567</v>
      </c>
      <c r="HYF79" s="290" t="s">
        <v>567</v>
      </c>
      <c r="HYG79" s="290" t="s">
        <v>567</v>
      </c>
      <c r="HYH79" s="290" t="s">
        <v>567</v>
      </c>
      <c r="HYI79" s="290" t="s">
        <v>567</v>
      </c>
      <c r="HYJ79" s="290" t="s">
        <v>567</v>
      </c>
      <c r="HYK79" s="290" t="s">
        <v>567</v>
      </c>
      <c r="HYL79" s="290" t="s">
        <v>567</v>
      </c>
      <c r="HYM79" s="290" t="s">
        <v>567</v>
      </c>
      <c r="HYN79" s="290" t="s">
        <v>567</v>
      </c>
      <c r="HYO79" s="290" t="s">
        <v>567</v>
      </c>
      <c r="HYP79" s="290" t="s">
        <v>567</v>
      </c>
      <c r="HYQ79" s="290" t="s">
        <v>567</v>
      </c>
      <c r="HYR79" s="290" t="s">
        <v>567</v>
      </c>
      <c r="HYS79" s="290" t="s">
        <v>567</v>
      </c>
      <c r="HYT79" s="290" t="s">
        <v>567</v>
      </c>
      <c r="HYU79" s="290" t="s">
        <v>567</v>
      </c>
      <c r="HYV79" s="290" t="s">
        <v>567</v>
      </c>
      <c r="HYW79" s="290" t="s">
        <v>567</v>
      </c>
      <c r="HYX79" s="290" t="s">
        <v>567</v>
      </c>
      <c r="HYY79" s="290" t="s">
        <v>567</v>
      </c>
      <c r="HYZ79" s="290" t="s">
        <v>567</v>
      </c>
      <c r="HZA79" s="290" t="s">
        <v>567</v>
      </c>
      <c r="HZB79" s="290" t="s">
        <v>567</v>
      </c>
      <c r="HZC79" s="290" t="s">
        <v>567</v>
      </c>
      <c r="HZD79" s="290" t="s">
        <v>567</v>
      </c>
      <c r="HZE79" s="290" t="s">
        <v>567</v>
      </c>
      <c r="HZF79" s="290" t="s">
        <v>567</v>
      </c>
      <c r="HZG79" s="290" t="s">
        <v>567</v>
      </c>
      <c r="HZH79" s="290" t="s">
        <v>567</v>
      </c>
      <c r="HZI79" s="290" t="s">
        <v>567</v>
      </c>
      <c r="HZJ79" s="290" t="s">
        <v>567</v>
      </c>
      <c r="HZK79" s="290" t="s">
        <v>567</v>
      </c>
      <c r="HZL79" s="290" t="s">
        <v>567</v>
      </c>
      <c r="HZM79" s="290" t="s">
        <v>567</v>
      </c>
      <c r="HZN79" s="290" t="s">
        <v>567</v>
      </c>
      <c r="HZO79" s="290" t="s">
        <v>567</v>
      </c>
      <c r="HZP79" s="290" t="s">
        <v>567</v>
      </c>
      <c r="HZQ79" s="290" t="s">
        <v>567</v>
      </c>
      <c r="HZR79" s="290" t="s">
        <v>567</v>
      </c>
      <c r="HZS79" s="290" t="s">
        <v>567</v>
      </c>
      <c r="HZT79" s="290" t="s">
        <v>567</v>
      </c>
      <c r="HZU79" s="290" t="s">
        <v>567</v>
      </c>
      <c r="HZV79" s="290" t="s">
        <v>567</v>
      </c>
      <c r="HZW79" s="290" t="s">
        <v>567</v>
      </c>
      <c r="HZX79" s="290" t="s">
        <v>567</v>
      </c>
      <c r="HZY79" s="290" t="s">
        <v>567</v>
      </c>
      <c r="HZZ79" s="290" t="s">
        <v>567</v>
      </c>
      <c r="IAA79" s="290" t="s">
        <v>567</v>
      </c>
      <c r="IAB79" s="290" t="s">
        <v>567</v>
      </c>
      <c r="IAC79" s="290" t="s">
        <v>567</v>
      </c>
      <c r="IAD79" s="290" t="s">
        <v>567</v>
      </c>
      <c r="IAE79" s="290" t="s">
        <v>567</v>
      </c>
      <c r="IAF79" s="290" t="s">
        <v>567</v>
      </c>
      <c r="IAG79" s="290" t="s">
        <v>567</v>
      </c>
      <c r="IAH79" s="290" t="s">
        <v>567</v>
      </c>
      <c r="IAI79" s="290" t="s">
        <v>567</v>
      </c>
      <c r="IAJ79" s="290" t="s">
        <v>567</v>
      </c>
      <c r="IAK79" s="290" t="s">
        <v>567</v>
      </c>
      <c r="IAL79" s="290" t="s">
        <v>567</v>
      </c>
      <c r="IAM79" s="290" t="s">
        <v>567</v>
      </c>
      <c r="IAN79" s="290" t="s">
        <v>567</v>
      </c>
      <c r="IAO79" s="290" t="s">
        <v>567</v>
      </c>
      <c r="IAP79" s="290" t="s">
        <v>567</v>
      </c>
      <c r="IAQ79" s="290" t="s">
        <v>567</v>
      </c>
      <c r="IAR79" s="290" t="s">
        <v>567</v>
      </c>
      <c r="IAS79" s="290" t="s">
        <v>567</v>
      </c>
      <c r="IAT79" s="290" t="s">
        <v>567</v>
      </c>
      <c r="IAU79" s="290" t="s">
        <v>567</v>
      </c>
      <c r="IAV79" s="290" t="s">
        <v>567</v>
      </c>
      <c r="IAW79" s="290" t="s">
        <v>567</v>
      </c>
      <c r="IAX79" s="290" t="s">
        <v>567</v>
      </c>
      <c r="IAY79" s="290" t="s">
        <v>567</v>
      </c>
      <c r="IAZ79" s="290" t="s">
        <v>567</v>
      </c>
      <c r="IBA79" s="290" t="s">
        <v>567</v>
      </c>
      <c r="IBB79" s="290" t="s">
        <v>567</v>
      </c>
      <c r="IBC79" s="290" t="s">
        <v>567</v>
      </c>
      <c r="IBD79" s="290" t="s">
        <v>567</v>
      </c>
      <c r="IBE79" s="290" t="s">
        <v>567</v>
      </c>
      <c r="IBF79" s="290" t="s">
        <v>567</v>
      </c>
      <c r="IBG79" s="290" t="s">
        <v>567</v>
      </c>
      <c r="IBH79" s="290" t="s">
        <v>567</v>
      </c>
      <c r="IBI79" s="290" t="s">
        <v>567</v>
      </c>
      <c r="IBJ79" s="290" t="s">
        <v>567</v>
      </c>
      <c r="IBK79" s="290" t="s">
        <v>567</v>
      </c>
      <c r="IBL79" s="290" t="s">
        <v>567</v>
      </c>
      <c r="IBM79" s="290" t="s">
        <v>567</v>
      </c>
      <c r="IBN79" s="290" t="s">
        <v>567</v>
      </c>
      <c r="IBO79" s="290" t="s">
        <v>567</v>
      </c>
      <c r="IBP79" s="290" t="s">
        <v>567</v>
      </c>
      <c r="IBQ79" s="290" t="s">
        <v>567</v>
      </c>
      <c r="IBR79" s="290" t="s">
        <v>567</v>
      </c>
      <c r="IBS79" s="290" t="s">
        <v>567</v>
      </c>
      <c r="IBT79" s="290" t="s">
        <v>567</v>
      </c>
      <c r="IBU79" s="290" t="s">
        <v>567</v>
      </c>
      <c r="IBV79" s="290" t="s">
        <v>567</v>
      </c>
      <c r="IBW79" s="290" t="s">
        <v>567</v>
      </c>
      <c r="IBX79" s="290" t="s">
        <v>567</v>
      </c>
      <c r="IBY79" s="290" t="s">
        <v>567</v>
      </c>
      <c r="IBZ79" s="290" t="s">
        <v>567</v>
      </c>
      <c r="ICA79" s="290" t="s">
        <v>567</v>
      </c>
      <c r="ICB79" s="290" t="s">
        <v>567</v>
      </c>
      <c r="ICC79" s="290" t="s">
        <v>567</v>
      </c>
      <c r="ICD79" s="290" t="s">
        <v>567</v>
      </c>
      <c r="ICE79" s="290" t="s">
        <v>567</v>
      </c>
      <c r="ICF79" s="290" t="s">
        <v>567</v>
      </c>
      <c r="ICG79" s="290" t="s">
        <v>567</v>
      </c>
      <c r="ICH79" s="290" t="s">
        <v>567</v>
      </c>
      <c r="ICI79" s="290" t="s">
        <v>567</v>
      </c>
      <c r="ICJ79" s="290" t="s">
        <v>567</v>
      </c>
      <c r="ICK79" s="290" t="s">
        <v>567</v>
      </c>
      <c r="ICL79" s="290" t="s">
        <v>567</v>
      </c>
      <c r="ICM79" s="290" t="s">
        <v>567</v>
      </c>
      <c r="ICN79" s="290" t="s">
        <v>567</v>
      </c>
      <c r="ICO79" s="290" t="s">
        <v>567</v>
      </c>
      <c r="ICP79" s="290" t="s">
        <v>567</v>
      </c>
      <c r="ICQ79" s="290" t="s">
        <v>567</v>
      </c>
      <c r="ICR79" s="290" t="s">
        <v>567</v>
      </c>
      <c r="ICS79" s="290" t="s">
        <v>567</v>
      </c>
      <c r="ICT79" s="290" t="s">
        <v>567</v>
      </c>
      <c r="ICU79" s="290" t="s">
        <v>567</v>
      </c>
      <c r="ICV79" s="290" t="s">
        <v>567</v>
      </c>
      <c r="ICW79" s="290" t="s">
        <v>567</v>
      </c>
      <c r="ICX79" s="290" t="s">
        <v>567</v>
      </c>
      <c r="ICY79" s="290" t="s">
        <v>567</v>
      </c>
      <c r="ICZ79" s="290" t="s">
        <v>567</v>
      </c>
      <c r="IDA79" s="290" t="s">
        <v>567</v>
      </c>
      <c r="IDB79" s="290" t="s">
        <v>567</v>
      </c>
      <c r="IDC79" s="290" t="s">
        <v>567</v>
      </c>
      <c r="IDD79" s="290" t="s">
        <v>567</v>
      </c>
      <c r="IDE79" s="290" t="s">
        <v>567</v>
      </c>
      <c r="IDF79" s="290" t="s">
        <v>567</v>
      </c>
      <c r="IDG79" s="290" t="s">
        <v>567</v>
      </c>
      <c r="IDH79" s="290" t="s">
        <v>567</v>
      </c>
      <c r="IDI79" s="290" t="s">
        <v>567</v>
      </c>
      <c r="IDJ79" s="290" t="s">
        <v>567</v>
      </c>
      <c r="IDK79" s="290" t="s">
        <v>567</v>
      </c>
      <c r="IDL79" s="290" t="s">
        <v>567</v>
      </c>
      <c r="IDM79" s="290" t="s">
        <v>567</v>
      </c>
      <c r="IDN79" s="290" t="s">
        <v>567</v>
      </c>
      <c r="IDO79" s="290" t="s">
        <v>567</v>
      </c>
      <c r="IDP79" s="290" t="s">
        <v>567</v>
      </c>
      <c r="IDQ79" s="290" t="s">
        <v>567</v>
      </c>
      <c r="IDR79" s="290" t="s">
        <v>567</v>
      </c>
      <c r="IDS79" s="290" t="s">
        <v>567</v>
      </c>
      <c r="IDT79" s="290" t="s">
        <v>567</v>
      </c>
      <c r="IDU79" s="290" t="s">
        <v>567</v>
      </c>
      <c r="IDV79" s="290" t="s">
        <v>567</v>
      </c>
      <c r="IDW79" s="290" t="s">
        <v>567</v>
      </c>
      <c r="IDX79" s="290" t="s">
        <v>567</v>
      </c>
      <c r="IDY79" s="290" t="s">
        <v>567</v>
      </c>
      <c r="IDZ79" s="290" t="s">
        <v>567</v>
      </c>
      <c r="IEA79" s="290" t="s">
        <v>567</v>
      </c>
      <c r="IEB79" s="290" t="s">
        <v>567</v>
      </c>
      <c r="IEC79" s="290" t="s">
        <v>567</v>
      </c>
      <c r="IED79" s="290" t="s">
        <v>567</v>
      </c>
      <c r="IEE79" s="290" t="s">
        <v>567</v>
      </c>
      <c r="IEF79" s="290" t="s">
        <v>567</v>
      </c>
      <c r="IEG79" s="290" t="s">
        <v>567</v>
      </c>
      <c r="IEH79" s="290" t="s">
        <v>567</v>
      </c>
      <c r="IEI79" s="290" t="s">
        <v>567</v>
      </c>
      <c r="IEJ79" s="290" t="s">
        <v>567</v>
      </c>
      <c r="IEK79" s="290" t="s">
        <v>567</v>
      </c>
      <c r="IEL79" s="290" t="s">
        <v>567</v>
      </c>
      <c r="IEM79" s="290" t="s">
        <v>567</v>
      </c>
      <c r="IEN79" s="290" t="s">
        <v>567</v>
      </c>
      <c r="IEO79" s="290" t="s">
        <v>567</v>
      </c>
      <c r="IEP79" s="290" t="s">
        <v>567</v>
      </c>
      <c r="IEQ79" s="290" t="s">
        <v>567</v>
      </c>
      <c r="IER79" s="290" t="s">
        <v>567</v>
      </c>
      <c r="IES79" s="290" t="s">
        <v>567</v>
      </c>
      <c r="IET79" s="290" t="s">
        <v>567</v>
      </c>
      <c r="IEU79" s="290" t="s">
        <v>567</v>
      </c>
      <c r="IEV79" s="290" t="s">
        <v>567</v>
      </c>
      <c r="IEW79" s="290" t="s">
        <v>567</v>
      </c>
      <c r="IEX79" s="290" t="s">
        <v>567</v>
      </c>
      <c r="IEY79" s="290" t="s">
        <v>567</v>
      </c>
      <c r="IEZ79" s="290" t="s">
        <v>567</v>
      </c>
      <c r="IFA79" s="290" t="s">
        <v>567</v>
      </c>
      <c r="IFB79" s="290" t="s">
        <v>567</v>
      </c>
      <c r="IFC79" s="290" t="s">
        <v>567</v>
      </c>
      <c r="IFD79" s="290" t="s">
        <v>567</v>
      </c>
      <c r="IFE79" s="290" t="s">
        <v>567</v>
      </c>
      <c r="IFF79" s="290" t="s">
        <v>567</v>
      </c>
      <c r="IFG79" s="290" t="s">
        <v>567</v>
      </c>
      <c r="IFH79" s="290" t="s">
        <v>567</v>
      </c>
      <c r="IFI79" s="290" t="s">
        <v>567</v>
      </c>
      <c r="IFJ79" s="290" t="s">
        <v>567</v>
      </c>
      <c r="IFK79" s="290" t="s">
        <v>567</v>
      </c>
      <c r="IFL79" s="290" t="s">
        <v>567</v>
      </c>
      <c r="IFM79" s="290" t="s">
        <v>567</v>
      </c>
      <c r="IFN79" s="290" t="s">
        <v>567</v>
      </c>
      <c r="IFO79" s="290" t="s">
        <v>567</v>
      </c>
      <c r="IFP79" s="290" t="s">
        <v>567</v>
      </c>
      <c r="IFQ79" s="290" t="s">
        <v>567</v>
      </c>
      <c r="IFR79" s="290" t="s">
        <v>567</v>
      </c>
      <c r="IFS79" s="290" t="s">
        <v>567</v>
      </c>
      <c r="IFT79" s="290" t="s">
        <v>567</v>
      </c>
      <c r="IFU79" s="290" t="s">
        <v>567</v>
      </c>
      <c r="IFV79" s="290" t="s">
        <v>567</v>
      </c>
      <c r="IFW79" s="290" t="s">
        <v>567</v>
      </c>
      <c r="IFX79" s="290" t="s">
        <v>567</v>
      </c>
      <c r="IFY79" s="290" t="s">
        <v>567</v>
      </c>
      <c r="IFZ79" s="290" t="s">
        <v>567</v>
      </c>
      <c r="IGA79" s="290" t="s">
        <v>567</v>
      </c>
      <c r="IGB79" s="290" t="s">
        <v>567</v>
      </c>
      <c r="IGC79" s="290" t="s">
        <v>567</v>
      </c>
      <c r="IGD79" s="290" t="s">
        <v>567</v>
      </c>
      <c r="IGE79" s="290" t="s">
        <v>567</v>
      </c>
      <c r="IGF79" s="290" t="s">
        <v>567</v>
      </c>
      <c r="IGG79" s="290" t="s">
        <v>567</v>
      </c>
      <c r="IGH79" s="290" t="s">
        <v>567</v>
      </c>
      <c r="IGI79" s="290" t="s">
        <v>567</v>
      </c>
      <c r="IGJ79" s="290" t="s">
        <v>567</v>
      </c>
      <c r="IGK79" s="290" t="s">
        <v>567</v>
      </c>
      <c r="IGL79" s="290" t="s">
        <v>567</v>
      </c>
      <c r="IGM79" s="290" t="s">
        <v>567</v>
      </c>
      <c r="IGN79" s="290" t="s">
        <v>567</v>
      </c>
      <c r="IGO79" s="290" t="s">
        <v>567</v>
      </c>
      <c r="IGP79" s="290" t="s">
        <v>567</v>
      </c>
      <c r="IGQ79" s="290" t="s">
        <v>567</v>
      </c>
      <c r="IGR79" s="290" t="s">
        <v>567</v>
      </c>
      <c r="IGS79" s="290" t="s">
        <v>567</v>
      </c>
      <c r="IGT79" s="290" t="s">
        <v>567</v>
      </c>
      <c r="IGU79" s="290" t="s">
        <v>567</v>
      </c>
      <c r="IGV79" s="290" t="s">
        <v>567</v>
      </c>
      <c r="IGW79" s="290" t="s">
        <v>567</v>
      </c>
      <c r="IGX79" s="290" t="s">
        <v>567</v>
      </c>
      <c r="IGY79" s="290" t="s">
        <v>567</v>
      </c>
      <c r="IGZ79" s="290" t="s">
        <v>567</v>
      </c>
      <c r="IHA79" s="290" t="s">
        <v>567</v>
      </c>
      <c r="IHB79" s="290" t="s">
        <v>567</v>
      </c>
      <c r="IHC79" s="290" t="s">
        <v>567</v>
      </c>
      <c r="IHD79" s="290" t="s">
        <v>567</v>
      </c>
      <c r="IHE79" s="290" t="s">
        <v>567</v>
      </c>
      <c r="IHF79" s="290" t="s">
        <v>567</v>
      </c>
      <c r="IHG79" s="290" t="s">
        <v>567</v>
      </c>
      <c r="IHH79" s="290" t="s">
        <v>567</v>
      </c>
      <c r="IHI79" s="290" t="s">
        <v>567</v>
      </c>
      <c r="IHJ79" s="290" t="s">
        <v>567</v>
      </c>
      <c r="IHK79" s="290" t="s">
        <v>567</v>
      </c>
      <c r="IHL79" s="290" t="s">
        <v>567</v>
      </c>
      <c r="IHM79" s="290" t="s">
        <v>567</v>
      </c>
      <c r="IHN79" s="290" t="s">
        <v>567</v>
      </c>
      <c r="IHO79" s="290" t="s">
        <v>567</v>
      </c>
      <c r="IHP79" s="290" t="s">
        <v>567</v>
      </c>
      <c r="IHQ79" s="290" t="s">
        <v>567</v>
      </c>
      <c r="IHR79" s="290" t="s">
        <v>567</v>
      </c>
      <c r="IHS79" s="290" t="s">
        <v>567</v>
      </c>
      <c r="IHT79" s="290" t="s">
        <v>567</v>
      </c>
      <c r="IHU79" s="290" t="s">
        <v>567</v>
      </c>
      <c r="IHV79" s="290" t="s">
        <v>567</v>
      </c>
      <c r="IHW79" s="290" t="s">
        <v>567</v>
      </c>
      <c r="IHX79" s="290" t="s">
        <v>567</v>
      </c>
      <c r="IHY79" s="290" t="s">
        <v>567</v>
      </c>
      <c r="IHZ79" s="290" t="s">
        <v>567</v>
      </c>
      <c r="IIA79" s="290" t="s">
        <v>567</v>
      </c>
      <c r="IIB79" s="290" t="s">
        <v>567</v>
      </c>
      <c r="IIC79" s="290" t="s">
        <v>567</v>
      </c>
      <c r="IID79" s="290" t="s">
        <v>567</v>
      </c>
      <c r="IIE79" s="290" t="s">
        <v>567</v>
      </c>
      <c r="IIF79" s="290" t="s">
        <v>567</v>
      </c>
      <c r="IIG79" s="290" t="s">
        <v>567</v>
      </c>
      <c r="IIH79" s="290" t="s">
        <v>567</v>
      </c>
      <c r="III79" s="290" t="s">
        <v>567</v>
      </c>
      <c r="IIJ79" s="290" t="s">
        <v>567</v>
      </c>
      <c r="IIK79" s="290" t="s">
        <v>567</v>
      </c>
      <c r="IIL79" s="290" t="s">
        <v>567</v>
      </c>
      <c r="IIM79" s="290" t="s">
        <v>567</v>
      </c>
      <c r="IIN79" s="290" t="s">
        <v>567</v>
      </c>
      <c r="IIO79" s="290" t="s">
        <v>567</v>
      </c>
      <c r="IIP79" s="290" t="s">
        <v>567</v>
      </c>
      <c r="IIQ79" s="290" t="s">
        <v>567</v>
      </c>
      <c r="IIR79" s="290" t="s">
        <v>567</v>
      </c>
      <c r="IIS79" s="290" t="s">
        <v>567</v>
      </c>
      <c r="IIT79" s="290" t="s">
        <v>567</v>
      </c>
      <c r="IIU79" s="290" t="s">
        <v>567</v>
      </c>
      <c r="IIV79" s="290" t="s">
        <v>567</v>
      </c>
      <c r="IIW79" s="290" t="s">
        <v>567</v>
      </c>
      <c r="IIX79" s="290" t="s">
        <v>567</v>
      </c>
      <c r="IIY79" s="290" t="s">
        <v>567</v>
      </c>
      <c r="IIZ79" s="290" t="s">
        <v>567</v>
      </c>
      <c r="IJA79" s="290" t="s">
        <v>567</v>
      </c>
      <c r="IJB79" s="290" t="s">
        <v>567</v>
      </c>
      <c r="IJC79" s="290" t="s">
        <v>567</v>
      </c>
      <c r="IJD79" s="290" t="s">
        <v>567</v>
      </c>
      <c r="IJE79" s="290" t="s">
        <v>567</v>
      </c>
      <c r="IJF79" s="290" t="s">
        <v>567</v>
      </c>
      <c r="IJG79" s="290" t="s">
        <v>567</v>
      </c>
      <c r="IJH79" s="290" t="s">
        <v>567</v>
      </c>
      <c r="IJI79" s="290" t="s">
        <v>567</v>
      </c>
      <c r="IJJ79" s="290" t="s">
        <v>567</v>
      </c>
      <c r="IJK79" s="290" t="s">
        <v>567</v>
      </c>
      <c r="IJL79" s="290" t="s">
        <v>567</v>
      </c>
      <c r="IJM79" s="290" t="s">
        <v>567</v>
      </c>
      <c r="IJN79" s="290" t="s">
        <v>567</v>
      </c>
      <c r="IJO79" s="290" t="s">
        <v>567</v>
      </c>
      <c r="IJP79" s="290" t="s">
        <v>567</v>
      </c>
      <c r="IJQ79" s="290" t="s">
        <v>567</v>
      </c>
      <c r="IJR79" s="290" t="s">
        <v>567</v>
      </c>
      <c r="IJS79" s="290" t="s">
        <v>567</v>
      </c>
      <c r="IJT79" s="290" t="s">
        <v>567</v>
      </c>
      <c r="IJU79" s="290" t="s">
        <v>567</v>
      </c>
      <c r="IJV79" s="290" t="s">
        <v>567</v>
      </c>
      <c r="IJW79" s="290" t="s">
        <v>567</v>
      </c>
      <c r="IJX79" s="290" t="s">
        <v>567</v>
      </c>
      <c r="IJY79" s="290" t="s">
        <v>567</v>
      </c>
      <c r="IJZ79" s="290" t="s">
        <v>567</v>
      </c>
      <c r="IKA79" s="290" t="s">
        <v>567</v>
      </c>
      <c r="IKB79" s="290" t="s">
        <v>567</v>
      </c>
      <c r="IKC79" s="290" t="s">
        <v>567</v>
      </c>
      <c r="IKD79" s="290" t="s">
        <v>567</v>
      </c>
      <c r="IKE79" s="290" t="s">
        <v>567</v>
      </c>
      <c r="IKF79" s="290" t="s">
        <v>567</v>
      </c>
      <c r="IKG79" s="290" t="s">
        <v>567</v>
      </c>
      <c r="IKH79" s="290" t="s">
        <v>567</v>
      </c>
      <c r="IKI79" s="290" t="s">
        <v>567</v>
      </c>
      <c r="IKJ79" s="290" t="s">
        <v>567</v>
      </c>
      <c r="IKK79" s="290" t="s">
        <v>567</v>
      </c>
      <c r="IKL79" s="290" t="s">
        <v>567</v>
      </c>
      <c r="IKM79" s="290" t="s">
        <v>567</v>
      </c>
      <c r="IKN79" s="290" t="s">
        <v>567</v>
      </c>
      <c r="IKO79" s="290" t="s">
        <v>567</v>
      </c>
      <c r="IKP79" s="290" t="s">
        <v>567</v>
      </c>
      <c r="IKQ79" s="290" t="s">
        <v>567</v>
      </c>
      <c r="IKR79" s="290" t="s">
        <v>567</v>
      </c>
      <c r="IKS79" s="290" t="s">
        <v>567</v>
      </c>
      <c r="IKT79" s="290" t="s">
        <v>567</v>
      </c>
      <c r="IKU79" s="290" t="s">
        <v>567</v>
      </c>
      <c r="IKV79" s="290" t="s">
        <v>567</v>
      </c>
      <c r="IKW79" s="290" t="s">
        <v>567</v>
      </c>
      <c r="IKX79" s="290" t="s">
        <v>567</v>
      </c>
      <c r="IKY79" s="290" t="s">
        <v>567</v>
      </c>
      <c r="IKZ79" s="290" t="s">
        <v>567</v>
      </c>
      <c r="ILA79" s="290" t="s">
        <v>567</v>
      </c>
      <c r="ILB79" s="290" t="s">
        <v>567</v>
      </c>
      <c r="ILC79" s="290" t="s">
        <v>567</v>
      </c>
      <c r="ILD79" s="290" t="s">
        <v>567</v>
      </c>
      <c r="ILE79" s="290" t="s">
        <v>567</v>
      </c>
      <c r="ILF79" s="290" t="s">
        <v>567</v>
      </c>
      <c r="ILG79" s="290" t="s">
        <v>567</v>
      </c>
      <c r="ILH79" s="290" t="s">
        <v>567</v>
      </c>
      <c r="ILI79" s="290" t="s">
        <v>567</v>
      </c>
      <c r="ILJ79" s="290" t="s">
        <v>567</v>
      </c>
      <c r="ILK79" s="290" t="s">
        <v>567</v>
      </c>
      <c r="ILL79" s="290" t="s">
        <v>567</v>
      </c>
      <c r="ILM79" s="290" t="s">
        <v>567</v>
      </c>
      <c r="ILN79" s="290" t="s">
        <v>567</v>
      </c>
      <c r="ILO79" s="290" t="s">
        <v>567</v>
      </c>
      <c r="ILP79" s="290" t="s">
        <v>567</v>
      </c>
      <c r="ILQ79" s="290" t="s">
        <v>567</v>
      </c>
      <c r="ILR79" s="290" t="s">
        <v>567</v>
      </c>
      <c r="ILS79" s="290" t="s">
        <v>567</v>
      </c>
      <c r="ILT79" s="290" t="s">
        <v>567</v>
      </c>
      <c r="ILU79" s="290" t="s">
        <v>567</v>
      </c>
      <c r="ILV79" s="290" t="s">
        <v>567</v>
      </c>
      <c r="ILW79" s="290" t="s">
        <v>567</v>
      </c>
      <c r="ILX79" s="290" t="s">
        <v>567</v>
      </c>
      <c r="ILY79" s="290" t="s">
        <v>567</v>
      </c>
      <c r="ILZ79" s="290" t="s">
        <v>567</v>
      </c>
      <c r="IMA79" s="290" t="s">
        <v>567</v>
      </c>
      <c r="IMB79" s="290" t="s">
        <v>567</v>
      </c>
      <c r="IMC79" s="290" t="s">
        <v>567</v>
      </c>
      <c r="IMD79" s="290" t="s">
        <v>567</v>
      </c>
      <c r="IME79" s="290" t="s">
        <v>567</v>
      </c>
      <c r="IMF79" s="290" t="s">
        <v>567</v>
      </c>
      <c r="IMG79" s="290" t="s">
        <v>567</v>
      </c>
      <c r="IMH79" s="290" t="s">
        <v>567</v>
      </c>
      <c r="IMI79" s="290" t="s">
        <v>567</v>
      </c>
      <c r="IMJ79" s="290" t="s">
        <v>567</v>
      </c>
      <c r="IMK79" s="290" t="s">
        <v>567</v>
      </c>
      <c r="IML79" s="290" t="s">
        <v>567</v>
      </c>
      <c r="IMM79" s="290" t="s">
        <v>567</v>
      </c>
      <c r="IMN79" s="290" t="s">
        <v>567</v>
      </c>
      <c r="IMO79" s="290" t="s">
        <v>567</v>
      </c>
      <c r="IMP79" s="290" t="s">
        <v>567</v>
      </c>
      <c r="IMQ79" s="290" t="s">
        <v>567</v>
      </c>
      <c r="IMR79" s="290" t="s">
        <v>567</v>
      </c>
      <c r="IMS79" s="290" t="s">
        <v>567</v>
      </c>
      <c r="IMT79" s="290" t="s">
        <v>567</v>
      </c>
      <c r="IMU79" s="290" t="s">
        <v>567</v>
      </c>
      <c r="IMV79" s="290" t="s">
        <v>567</v>
      </c>
      <c r="IMW79" s="290" t="s">
        <v>567</v>
      </c>
      <c r="IMX79" s="290" t="s">
        <v>567</v>
      </c>
      <c r="IMY79" s="290" t="s">
        <v>567</v>
      </c>
      <c r="IMZ79" s="290" t="s">
        <v>567</v>
      </c>
      <c r="INA79" s="290" t="s">
        <v>567</v>
      </c>
      <c r="INB79" s="290" t="s">
        <v>567</v>
      </c>
      <c r="INC79" s="290" t="s">
        <v>567</v>
      </c>
      <c r="IND79" s="290" t="s">
        <v>567</v>
      </c>
      <c r="INE79" s="290" t="s">
        <v>567</v>
      </c>
      <c r="INF79" s="290" t="s">
        <v>567</v>
      </c>
      <c r="ING79" s="290" t="s">
        <v>567</v>
      </c>
      <c r="INH79" s="290" t="s">
        <v>567</v>
      </c>
      <c r="INI79" s="290" t="s">
        <v>567</v>
      </c>
      <c r="INJ79" s="290" t="s">
        <v>567</v>
      </c>
      <c r="INK79" s="290" t="s">
        <v>567</v>
      </c>
      <c r="INL79" s="290" t="s">
        <v>567</v>
      </c>
      <c r="INM79" s="290" t="s">
        <v>567</v>
      </c>
      <c r="INN79" s="290" t="s">
        <v>567</v>
      </c>
      <c r="INO79" s="290" t="s">
        <v>567</v>
      </c>
      <c r="INP79" s="290" t="s">
        <v>567</v>
      </c>
      <c r="INQ79" s="290" t="s">
        <v>567</v>
      </c>
      <c r="INR79" s="290" t="s">
        <v>567</v>
      </c>
      <c r="INS79" s="290" t="s">
        <v>567</v>
      </c>
      <c r="INT79" s="290" t="s">
        <v>567</v>
      </c>
      <c r="INU79" s="290" t="s">
        <v>567</v>
      </c>
      <c r="INV79" s="290" t="s">
        <v>567</v>
      </c>
      <c r="INW79" s="290" t="s">
        <v>567</v>
      </c>
      <c r="INX79" s="290" t="s">
        <v>567</v>
      </c>
      <c r="INY79" s="290" t="s">
        <v>567</v>
      </c>
      <c r="INZ79" s="290" t="s">
        <v>567</v>
      </c>
      <c r="IOA79" s="290" t="s">
        <v>567</v>
      </c>
      <c r="IOB79" s="290" t="s">
        <v>567</v>
      </c>
      <c r="IOC79" s="290" t="s">
        <v>567</v>
      </c>
      <c r="IOD79" s="290" t="s">
        <v>567</v>
      </c>
      <c r="IOE79" s="290" t="s">
        <v>567</v>
      </c>
      <c r="IOF79" s="290" t="s">
        <v>567</v>
      </c>
      <c r="IOG79" s="290" t="s">
        <v>567</v>
      </c>
      <c r="IOH79" s="290" t="s">
        <v>567</v>
      </c>
      <c r="IOI79" s="290" t="s">
        <v>567</v>
      </c>
      <c r="IOJ79" s="290" t="s">
        <v>567</v>
      </c>
      <c r="IOK79" s="290" t="s">
        <v>567</v>
      </c>
      <c r="IOL79" s="290" t="s">
        <v>567</v>
      </c>
      <c r="IOM79" s="290" t="s">
        <v>567</v>
      </c>
      <c r="ION79" s="290" t="s">
        <v>567</v>
      </c>
      <c r="IOO79" s="290" t="s">
        <v>567</v>
      </c>
      <c r="IOP79" s="290" t="s">
        <v>567</v>
      </c>
      <c r="IOQ79" s="290" t="s">
        <v>567</v>
      </c>
      <c r="IOR79" s="290" t="s">
        <v>567</v>
      </c>
      <c r="IOS79" s="290" t="s">
        <v>567</v>
      </c>
      <c r="IOT79" s="290" t="s">
        <v>567</v>
      </c>
      <c r="IOU79" s="290" t="s">
        <v>567</v>
      </c>
      <c r="IOV79" s="290" t="s">
        <v>567</v>
      </c>
      <c r="IOW79" s="290" t="s">
        <v>567</v>
      </c>
      <c r="IOX79" s="290" t="s">
        <v>567</v>
      </c>
      <c r="IOY79" s="290" t="s">
        <v>567</v>
      </c>
      <c r="IOZ79" s="290" t="s">
        <v>567</v>
      </c>
      <c r="IPA79" s="290" t="s">
        <v>567</v>
      </c>
      <c r="IPB79" s="290" t="s">
        <v>567</v>
      </c>
      <c r="IPC79" s="290" t="s">
        <v>567</v>
      </c>
      <c r="IPD79" s="290" t="s">
        <v>567</v>
      </c>
      <c r="IPE79" s="290" t="s">
        <v>567</v>
      </c>
      <c r="IPF79" s="290" t="s">
        <v>567</v>
      </c>
      <c r="IPG79" s="290" t="s">
        <v>567</v>
      </c>
      <c r="IPH79" s="290" t="s">
        <v>567</v>
      </c>
      <c r="IPI79" s="290" t="s">
        <v>567</v>
      </c>
      <c r="IPJ79" s="290" t="s">
        <v>567</v>
      </c>
      <c r="IPK79" s="290" t="s">
        <v>567</v>
      </c>
      <c r="IPL79" s="290" t="s">
        <v>567</v>
      </c>
      <c r="IPM79" s="290" t="s">
        <v>567</v>
      </c>
      <c r="IPN79" s="290" t="s">
        <v>567</v>
      </c>
      <c r="IPO79" s="290" t="s">
        <v>567</v>
      </c>
      <c r="IPP79" s="290" t="s">
        <v>567</v>
      </c>
      <c r="IPQ79" s="290" t="s">
        <v>567</v>
      </c>
      <c r="IPR79" s="290" t="s">
        <v>567</v>
      </c>
      <c r="IPS79" s="290" t="s">
        <v>567</v>
      </c>
      <c r="IPT79" s="290" t="s">
        <v>567</v>
      </c>
      <c r="IPU79" s="290" t="s">
        <v>567</v>
      </c>
      <c r="IPV79" s="290" t="s">
        <v>567</v>
      </c>
      <c r="IPW79" s="290" t="s">
        <v>567</v>
      </c>
      <c r="IPX79" s="290" t="s">
        <v>567</v>
      </c>
      <c r="IPY79" s="290" t="s">
        <v>567</v>
      </c>
      <c r="IPZ79" s="290" t="s">
        <v>567</v>
      </c>
      <c r="IQA79" s="290" t="s">
        <v>567</v>
      </c>
      <c r="IQB79" s="290" t="s">
        <v>567</v>
      </c>
      <c r="IQC79" s="290" t="s">
        <v>567</v>
      </c>
      <c r="IQD79" s="290" t="s">
        <v>567</v>
      </c>
      <c r="IQE79" s="290" t="s">
        <v>567</v>
      </c>
      <c r="IQF79" s="290" t="s">
        <v>567</v>
      </c>
      <c r="IQG79" s="290" t="s">
        <v>567</v>
      </c>
      <c r="IQH79" s="290" t="s">
        <v>567</v>
      </c>
      <c r="IQI79" s="290" t="s">
        <v>567</v>
      </c>
      <c r="IQJ79" s="290" t="s">
        <v>567</v>
      </c>
      <c r="IQK79" s="290" t="s">
        <v>567</v>
      </c>
      <c r="IQL79" s="290" t="s">
        <v>567</v>
      </c>
      <c r="IQM79" s="290" t="s">
        <v>567</v>
      </c>
      <c r="IQN79" s="290" t="s">
        <v>567</v>
      </c>
      <c r="IQO79" s="290" t="s">
        <v>567</v>
      </c>
      <c r="IQP79" s="290" t="s">
        <v>567</v>
      </c>
      <c r="IQQ79" s="290" t="s">
        <v>567</v>
      </c>
      <c r="IQR79" s="290" t="s">
        <v>567</v>
      </c>
      <c r="IQS79" s="290" t="s">
        <v>567</v>
      </c>
      <c r="IQT79" s="290" t="s">
        <v>567</v>
      </c>
      <c r="IQU79" s="290" t="s">
        <v>567</v>
      </c>
      <c r="IQV79" s="290" t="s">
        <v>567</v>
      </c>
      <c r="IQW79" s="290" t="s">
        <v>567</v>
      </c>
      <c r="IQX79" s="290" t="s">
        <v>567</v>
      </c>
      <c r="IQY79" s="290" t="s">
        <v>567</v>
      </c>
      <c r="IQZ79" s="290" t="s">
        <v>567</v>
      </c>
      <c r="IRA79" s="290" t="s">
        <v>567</v>
      </c>
      <c r="IRB79" s="290" t="s">
        <v>567</v>
      </c>
      <c r="IRC79" s="290" t="s">
        <v>567</v>
      </c>
      <c r="IRD79" s="290" t="s">
        <v>567</v>
      </c>
      <c r="IRE79" s="290" t="s">
        <v>567</v>
      </c>
      <c r="IRF79" s="290" t="s">
        <v>567</v>
      </c>
      <c r="IRG79" s="290" t="s">
        <v>567</v>
      </c>
      <c r="IRH79" s="290" t="s">
        <v>567</v>
      </c>
      <c r="IRI79" s="290" t="s">
        <v>567</v>
      </c>
      <c r="IRJ79" s="290" t="s">
        <v>567</v>
      </c>
      <c r="IRK79" s="290" t="s">
        <v>567</v>
      </c>
      <c r="IRL79" s="290" t="s">
        <v>567</v>
      </c>
      <c r="IRM79" s="290" t="s">
        <v>567</v>
      </c>
      <c r="IRN79" s="290" t="s">
        <v>567</v>
      </c>
      <c r="IRO79" s="290" t="s">
        <v>567</v>
      </c>
      <c r="IRP79" s="290" t="s">
        <v>567</v>
      </c>
      <c r="IRQ79" s="290" t="s">
        <v>567</v>
      </c>
      <c r="IRR79" s="290" t="s">
        <v>567</v>
      </c>
      <c r="IRS79" s="290" t="s">
        <v>567</v>
      </c>
      <c r="IRT79" s="290" t="s">
        <v>567</v>
      </c>
      <c r="IRU79" s="290" t="s">
        <v>567</v>
      </c>
      <c r="IRV79" s="290" t="s">
        <v>567</v>
      </c>
      <c r="IRW79" s="290" t="s">
        <v>567</v>
      </c>
      <c r="IRX79" s="290" t="s">
        <v>567</v>
      </c>
      <c r="IRY79" s="290" t="s">
        <v>567</v>
      </c>
      <c r="IRZ79" s="290" t="s">
        <v>567</v>
      </c>
      <c r="ISA79" s="290" t="s">
        <v>567</v>
      </c>
      <c r="ISB79" s="290" t="s">
        <v>567</v>
      </c>
      <c r="ISC79" s="290" t="s">
        <v>567</v>
      </c>
      <c r="ISD79" s="290" t="s">
        <v>567</v>
      </c>
      <c r="ISE79" s="290" t="s">
        <v>567</v>
      </c>
      <c r="ISF79" s="290" t="s">
        <v>567</v>
      </c>
      <c r="ISG79" s="290" t="s">
        <v>567</v>
      </c>
      <c r="ISH79" s="290" t="s">
        <v>567</v>
      </c>
      <c r="ISI79" s="290" t="s">
        <v>567</v>
      </c>
      <c r="ISJ79" s="290" t="s">
        <v>567</v>
      </c>
      <c r="ISK79" s="290" t="s">
        <v>567</v>
      </c>
      <c r="ISL79" s="290" t="s">
        <v>567</v>
      </c>
      <c r="ISM79" s="290" t="s">
        <v>567</v>
      </c>
      <c r="ISN79" s="290" t="s">
        <v>567</v>
      </c>
      <c r="ISO79" s="290" t="s">
        <v>567</v>
      </c>
      <c r="ISP79" s="290" t="s">
        <v>567</v>
      </c>
      <c r="ISQ79" s="290" t="s">
        <v>567</v>
      </c>
      <c r="ISR79" s="290" t="s">
        <v>567</v>
      </c>
      <c r="ISS79" s="290" t="s">
        <v>567</v>
      </c>
      <c r="IST79" s="290" t="s">
        <v>567</v>
      </c>
      <c r="ISU79" s="290" t="s">
        <v>567</v>
      </c>
      <c r="ISV79" s="290" t="s">
        <v>567</v>
      </c>
      <c r="ISW79" s="290" t="s">
        <v>567</v>
      </c>
      <c r="ISX79" s="290" t="s">
        <v>567</v>
      </c>
      <c r="ISY79" s="290" t="s">
        <v>567</v>
      </c>
      <c r="ISZ79" s="290" t="s">
        <v>567</v>
      </c>
      <c r="ITA79" s="290" t="s">
        <v>567</v>
      </c>
      <c r="ITB79" s="290" t="s">
        <v>567</v>
      </c>
      <c r="ITC79" s="290" t="s">
        <v>567</v>
      </c>
      <c r="ITD79" s="290" t="s">
        <v>567</v>
      </c>
      <c r="ITE79" s="290" t="s">
        <v>567</v>
      </c>
      <c r="ITF79" s="290" t="s">
        <v>567</v>
      </c>
      <c r="ITG79" s="290" t="s">
        <v>567</v>
      </c>
      <c r="ITH79" s="290" t="s">
        <v>567</v>
      </c>
      <c r="ITI79" s="290" t="s">
        <v>567</v>
      </c>
      <c r="ITJ79" s="290" t="s">
        <v>567</v>
      </c>
      <c r="ITK79" s="290" t="s">
        <v>567</v>
      </c>
      <c r="ITL79" s="290" t="s">
        <v>567</v>
      </c>
      <c r="ITM79" s="290" t="s">
        <v>567</v>
      </c>
      <c r="ITN79" s="290" t="s">
        <v>567</v>
      </c>
      <c r="ITO79" s="290" t="s">
        <v>567</v>
      </c>
      <c r="ITP79" s="290" t="s">
        <v>567</v>
      </c>
      <c r="ITQ79" s="290" t="s">
        <v>567</v>
      </c>
      <c r="ITR79" s="290" t="s">
        <v>567</v>
      </c>
      <c r="ITS79" s="290" t="s">
        <v>567</v>
      </c>
      <c r="ITT79" s="290" t="s">
        <v>567</v>
      </c>
      <c r="ITU79" s="290" t="s">
        <v>567</v>
      </c>
      <c r="ITV79" s="290" t="s">
        <v>567</v>
      </c>
      <c r="ITW79" s="290" t="s">
        <v>567</v>
      </c>
      <c r="ITX79" s="290" t="s">
        <v>567</v>
      </c>
      <c r="ITY79" s="290" t="s">
        <v>567</v>
      </c>
      <c r="ITZ79" s="290" t="s">
        <v>567</v>
      </c>
      <c r="IUA79" s="290" t="s">
        <v>567</v>
      </c>
      <c r="IUB79" s="290" t="s">
        <v>567</v>
      </c>
      <c r="IUC79" s="290" t="s">
        <v>567</v>
      </c>
      <c r="IUD79" s="290" t="s">
        <v>567</v>
      </c>
      <c r="IUE79" s="290" t="s">
        <v>567</v>
      </c>
      <c r="IUF79" s="290" t="s">
        <v>567</v>
      </c>
      <c r="IUG79" s="290" t="s">
        <v>567</v>
      </c>
      <c r="IUH79" s="290" t="s">
        <v>567</v>
      </c>
      <c r="IUI79" s="290" t="s">
        <v>567</v>
      </c>
      <c r="IUJ79" s="290" t="s">
        <v>567</v>
      </c>
      <c r="IUK79" s="290" t="s">
        <v>567</v>
      </c>
      <c r="IUL79" s="290" t="s">
        <v>567</v>
      </c>
      <c r="IUM79" s="290" t="s">
        <v>567</v>
      </c>
      <c r="IUN79" s="290" t="s">
        <v>567</v>
      </c>
      <c r="IUO79" s="290" t="s">
        <v>567</v>
      </c>
      <c r="IUP79" s="290" t="s">
        <v>567</v>
      </c>
      <c r="IUQ79" s="290" t="s">
        <v>567</v>
      </c>
      <c r="IUR79" s="290" t="s">
        <v>567</v>
      </c>
      <c r="IUS79" s="290" t="s">
        <v>567</v>
      </c>
      <c r="IUT79" s="290" t="s">
        <v>567</v>
      </c>
      <c r="IUU79" s="290" t="s">
        <v>567</v>
      </c>
      <c r="IUV79" s="290" t="s">
        <v>567</v>
      </c>
      <c r="IUW79" s="290" t="s">
        <v>567</v>
      </c>
      <c r="IUX79" s="290" t="s">
        <v>567</v>
      </c>
      <c r="IUY79" s="290" t="s">
        <v>567</v>
      </c>
      <c r="IUZ79" s="290" t="s">
        <v>567</v>
      </c>
      <c r="IVA79" s="290" t="s">
        <v>567</v>
      </c>
      <c r="IVB79" s="290" t="s">
        <v>567</v>
      </c>
      <c r="IVC79" s="290" t="s">
        <v>567</v>
      </c>
      <c r="IVD79" s="290" t="s">
        <v>567</v>
      </c>
      <c r="IVE79" s="290" t="s">
        <v>567</v>
      </c>
      <c r="IVF79" s="290" t="s">
        <v>567</v>
      </c>
      <c r="IVG79" s="290" t="s">
        <v>567</v>
      </c>
      <c r="IVH79" s="290" t="s">
        <v>567</v>
      </c>
      <c r="IVI79" s="290" t="s">
        <v>567</v>
      </c>
      <c r="IVJ79" s="290" t="s">
        <v>567</v>
      </c>
      <c r="IVK79" s="290" t="s">
        <v>567</v>
      </c>
      <c r="IVL79" s="290" t="s">
        <v>567</v>
      </c>
      <c r="IVM79" s="290" t="s">
        <v>567</v>
      </c>
      <c r="IVN79" s="290" t="s">
        <v>567</v>
      </c>
      <c r="IVO79" s="290" t="s">
        <v>567</v>
      </c>
      <c r="IVP79" s="290" t="s">
        <v>567</v>
      </c>
      <c r="IVQ79" s="290" t="s">
        <v>567</v>
      </c>
      <c r="IVR79" s="290" t="s">
        <v>567</v>
      </c>
      <c r="IVS79" s="290" t="s">
        <v>567</v>
      </c>
      <c r="IVT79" s="290" t="s">
        <v>567</v>
      </c>
      <c r="IVU79" s="290" t="s">
        <v>567</v>
      </c>
      <c r="IVV79" s="290" t="s">
        <v>567</v>
      </c>
      <c r="IVW79" s="290" t="s">
        <v>567</v>
      </c>
      <c r="IVX79" s="290" t="s">
        <v>567</v>
      </c>
      <c r="IVY79" s="290" t="s">
        <v>567</v>
      </c>
      <c r="IVZ79" s="290" t="s">
        <v>567</v>
      </c>
      <c r="IWA79" s="290" t="s">
        <v>567</v>
      </c>
      <c r="IWB79" s="290" t="s">
        <v>567</v>
      </c>
      <c r="IWC79" s="290" t="s">
        <v>567</v>
      </c>
      <c r="IWD79" s="290" t="s">
        <v>567</v>
      </c>
      <c r="IWE79" s="290" t="s">
        <v>567</v>
      </c>
      <c r="IWF79" s="290" t="s">
        <v>567</v>
      </c>
      <c r="IWG79" s="290" t="s">
        <v>567</v>
      </c>
      <c r="IWH79" s="290" t="s">
        <v>567</v>
      </c>
      <c r="IWI79" s="290" t="s">
        <v>567</v>
      </c>
      <c r="IWJ79" s="290" t="s">
        <v>567</v>
      </c>
      <c r="IWK79" s="290" t="s">
        <v>567</v>
      </c>
      <c r="IWL79" s="290" t="s">
        <v>567</v>
      </c>
      <c r="IWM79" s="290" t="s">
        <v>567</v>
      </c>
      <c r="IWN79" s="290" t="s">
        <v>567</v>
      </c>
      <c r="IWO79" s="290" t="s">
        <v>567</v>
      </c>
      <c r="IWP79" s="290" t="s">
        <v>567</v>
      </c>
      <c r="IWQ79" s="290" t="s">
        <v>567</v>
      </c>
      <c r="IWR79" s="290" t="s">
        <v>567</v>
      </c>
      <c r="IWS79" s="290" t="s">
        <v>567</v>
      </c>
      <c r="IWT79" s="290" t="s">
        <v>567</v>
      </c>
      <c r="IWU79" s="290" t="s">
        <v>567</v>
      </c>
      <c r="IWV79" s="290" t="s">
        <v>567</v>
      </c>
      <c r="IWW79" s="290" t="s">
        <v>567</v>
      </c>
      <c r="IWX79" s="290" t="s">
        <v>567</v>
      </c>
      <c r="IWY79" s="290" t="s">
        <v>567</v>
      </c>
      <c r="IWZ79" s="290" t="s">
        <v>567</v>
      </c>
      <c r="IXA79" s="290" t="s">
        <v>567</v>
      </c>
      <c r="IXB79" s="290" t="s">
        <v>567</v>
      </c>
      <c r="IXC79" s="290" t="s">
        <v>567</v>
      </c>
      <c r="IXD79" s="290" t="s">
        <v>567</v>
      </c>
      <c r="IXE79" s="290" t="s">
        <v>567</v>
      </c>
      <c r="IXF79" s="290" t="s">
        <v>567</v>
      </c>
      <c r="IXG79" s="290" t="s">
        <v>567</v>
      </c>
      <c r="IXH79" s="290" t="s">
        <v>567</v>
      </c>
      <c r="IXI79" s="290" t="s">
        <v>567</v>
      </c>
      <c r="IXJ79" s="290" t="s">
        <v>567</v>
      </c>
      <c r="IXK79" s="290" t="s">
        <v>567</v>
      </c>
      <c r="IXL79" s="290" t="s">
        <v>567</v>
      </c>
      <c r="IXM79" s="290" t="s">
        <v>567</v>
      </c>
      <c r="IXN79" s="290" t="s">
        <v>567</v>
      </c>
      <c r="IXO79" s="290" t="s">
        <v>567</v>
      </c>
      <c r="IXP79" s="290" t="s">
        <v>567</v>
      </c>
      <c r="IXQ79" s="290" t="s">
        <v>567</v>
      </c>
      <c r="IXR79" s="290" t="s">
        <v>567</v>
      </c>
      <c r="IXS79" s="290" t="s">
        <v>567</v>
      </c>
      <c r="IXT79" s="290" t="s">
        <v>567</v>
      </c>
      <c r="IXU79" s="290" t="s">
        <v>567</v>
      </c>
      <c r="IXV79" s="290" t="s">
        <v>567</v>
      </c>
      <c r="IXW79" s="290" t="s">
        <v>567</v>
      </c>
      <c r="IXX79" s="290" t="s">
        <v>567</v>
      </c>
      <c r="IXY79" s="290" t="s">
        <v>567</v>
      </c>
      <c r="IXZ79" s="290" t="s">
        <v>567</v>
      </c>
      <c r="IYA79" s="290" t="s">
        <v>567</v>
      </c>
      <c r="IYB79" s="290" t="s">
        <v>567</v>
      </c>
      <c r="IYC79" s="290" t="s">
        <v>567</v>
      </c>
      <c r="IYD79" s="290" t="s">
        <v>567</v>
      </c>
      <c r="IYE79" s="290" t="s">
        <v>567</v>
      </c>
      <c r="IYF79" s="290" t="s">
        <v>567</v>
      </c>
      <c r="IYG79" s="290" t="s">
        <v>567</v>
      </c>
      <c r="IYH79" s="290" t="s">
        <v>567</v>
      </c>
      <c r="IYI79" s="290" t="s">
        <v>567</v>
      </c>
      <c r="IYJ79" s="290" t="s">
        <v>567</v>
      </c>
      <c r="IYK79" s="290" t="s">
        <v>567</v>
      </c>
      <c r="IYL79" s="290" t="s">
        <v>567</v>
      </c>
      <c r="IYM79" s="290" t="s">
        <v>567</v>
      </c>
      <c r="IYN79" s="290" t="s">
        <v>567</v>
      </c>
      <c r="IYO79" s="290" t="s">
        <v>567</v>
      </c>
      <c r="IYP79" s="290" t="s">
        <v>567</v>
      </c>
      <c r="IYQ79" s="290" t="s">
        <v>567</v>
      </c>
      <c r="IYR79" s="290" t="s">
        <v>567</v>
      </c>
      <c r="IYS79" s="290" t="s">
        <v>567</v>
      </c>
      <c r="IYT79" s="290" t="s">
        <v>567</v>
      </c>
      <c r="IYU79" s="290" t="s">
        <v>567</v>
      </c>
      <c r="IYV79" s="290" t="s">
        <v>567</v>
      </c>
      <c r="IYW79" s="290" t="s">
        <v>567</v>
      </c>
      <c r="IYX79" s="290" t="s">
        <v>567</v>
      </c>
      <c r="IYY79" s="290" t="s">
        <v>567</v>
      </c>
      <c r="IYZ79" s="290" t="s">
        <v>567</v>
      </c>
      <c r="IZA79" s="290" t="s">
        <v>567</v>
      </c>
      <c r="IZB79" s="290" t="s">
        <v>567</v>
      </c>
      <c r="IZC79" s="290" t="s">
        <v>567</v>
      </c>
      <c r="IZD79" s="290" t="s">
        <v>567</v>
      </c>
      <c r="IZE79" s="290" t="s">
        <v>567</v>
      </c>
      <c r="IZF79" s="290" t="s">
        <v>567</v>
      </c>
      <c r="IZG79" s="290" t="s">
        <v>567</v>
      </c>
      <c r="IZH79" s="290" t="s">
        <v>567</v>
      </c>
      <c r="IZI79" s="290" t="s">
        <v>567</v>
      </c>
      <c r="IZJ79" s="290" t="s">
        <v>567</v>
      </c>
      <c r="IZK79" s="290" t="s">
        <v>567</v>
      </c>
      <c r="IZL79" s="290" t="s">
        <v>567</v>
      </c>
      <c r="IZM79" s="290" t="s">
        <v>567</v>
      </c>
      <c r="IZN79" s="290" t="s">
        <v>567</v>
      </c>
      <c r="IZO79" s="290" t="s">
        <v>567</v>
      </c>
      <c r="IZP79" s="290" t="s">
        <v>567</v>
      </c>
      <c r="IZQ79" s="290" t="s">
        <v>567</v>
      </c>
      <c r="IZR79" s="290" t="s">
        <v>567</v>
      </c>
      <c r="IZS79" s="290" t="s">
        <v>567</v>
      </c>
      <c r="IZT79" s="290" t="s">
        <v>567</v>
      </c>
      <c r="IZU79" s="290" t="s">
        <v>567</v>
      </c>
      <c r="IZV79" s="290" t="s">
        <v>567</v>
      </c>
      <c r="IZW79" s="290" t="s">
        <v>567</v>
      </c>
      <c r="IZX79" s="290" t="s">
        <v>567</v>
      </c>
      <c r="IZY79" s="290" t="s">
        <v>567</v>
      </c>
      <c r="IZZ79" s="290" t="s">
        <v>567</v>
      </c>
      <c r="JAA79" s="290" t="s">
        <v>567</v>
      </c>
      <c r="JAB79" s="290" t="s">
        <v>567</v>
      </c>
      <c r="JAC79" s="290" t="s">
        <v>567</v>
      </c>
      <c r="JAD79" s="290" t="s">
        <v>567</v>
      </c>
      <c r="JAE79" s="290" t="s">
        <v>567</v>
      </c>
      <c r="JAF79" s="290" t="s">
        <v>567</v>
      </c>
      <c r="JAG79" s="290" t="s">
        <v>567</v>
      </c>
      <c r="JAH79" s="290" t="s">
        <v>567</v>
      </c>
      <c r="JAI79" s="290" t="s">
        <v>567</v>
      </c>
      <c r="JAJ79" s="290" t="s">
        <v>567</v>
      </c>
      <c r="JAK79" s="290" t="s">
        <v>567</v>
      </c>
      <c r="JAL79" s="290" t="s">
        <v>567</v>
      </c>
      <c r="JAM79" s="290" t="s">
        <v>567</v>
      </c>
      <c r="JAN79" s="290" t="s">
        <v>567</v>
      </c>
      <c r="JAO79" s="290" t="s">
        <v>567</v>
      </c>
      <c r="JAP79" s="290" t="s">
        <v>567</v>
      </c>
      <c r="JAQ79" s="290" t="s">
        <v>567</v>
      </c>
      <c r="JAR79" s="290" t="s">
        <v>567</v>
      </c>
      <c r="JAS79" s="290" t="s">
        <v>567</v>
      </c>
      <c r="JAT79" s="290" t="s">
        <v>567</v>
      </c>
      <c r="JAU79" s="290" t="s">
        <v>567</v>
      </c>
      <c r="JAV79" s="290" t="s">
        <v>567</v>
      </c>
      <c r="JAW79" s="290" t="s">
        <v>567</v>
      </c>
      <c r="JAX79" s="290" t="s">
        <v>567</v>
      </c>
      <c r="JAY79" s="290" t="s">
        <v>567</v>
      </c>
      <c r="JAZ79" s="290" t="s">
        <v>567</v>
      </c>
      <c r="JBA79" s="290" t="s">
        <v>567</v>
      </c>
      <c r="JBB79" s="290" t="s">
        <v>567</v>
      </c>
      <c r="JBC79" s="290" t="s">
        <v>567</v>
      </c>
      <c r="JBD79" s="290" t="s">
        <v>567</v>
      </c>
      <c r="JBE79" s="290" t="s">
        <v>567</v>
      </c>
      <c r="JBF79" s="290" t="s">
        <v>567</v>
      </c>
      <c r="JBG79" s="290" t="s">
        <v>567</v>
      </c>
      <c r="JBH79" s="290" t="s">
        <v>567</v>
      </c>
      <c r="JBI79" s="290" t="s">
        <v>567</v>
      </c>
      <c r="JBJ79" s="290" t="s">
        <v>567</v>
      </c>
      <c r="JBK79" s="290" t="s">
        <v>567</v>
      </c>
      <c r="JBL79" s="290" t="s">
        <v>567</v>
      </c>
      <c r="JBM79" s="290" t="s">
        <v>567</v>
      </c>
      <c r="JBN79" s="290" t="s">
        <v>567</v>
      </c>
      <c r="JBO79" s="290" t="s">
        <v>567</v>
      </c>
      <c r="JBP79" s="290" t="s">
        <v>567</v>
      </c>
      <c r="JBQ79" s="290" t="s">
        <v>567</v>
      </c>
      <c r="JBR79" s="290" t="s">
        <v>567</v>
      </c>
      <c r="JBS79" s="290" t="s">
        <v>567</v>
      </c>
      <c r="JBT79" s="290" t="s">
        <v>567</v>
      </c>
      <c r="JBU79" s="290" t="s">
        <v>567</v>
      </c>
      <c r="JBV79" s="290" t="s">
        <v>567</v>
      </c>
      <c r="JBW79" s="290" t="s">
        <v>567</v>
      </c>
      <c r="JBX79" s="290" t="s">
        <v>567</v>
      </c>
      <c r="JBY79" s="290" t="s">
        <v>567</v>
      </c>
      <c r="JBZ79" s="290" t="s">
        <v>567</v>
      </c>
      <c r="JCA79" s="290" t="s">
        <v>567</v>
      </c>
      <c r="JCB79" s="290" t="s">
        <v>567</v>
      </c>
      <c r="JCC79" s="290" t="s">
        <v>567</v>
      </c>
      <c r="JCD79" s="290" t="s">
        <v>567</v>
      </c>
      <c r="JCE79" s="290" t="s">
        <v>567</v>
      </c>
      <c r="JCF79" s="290" t="s">
        <v>567</v>
      </c>
      <c r="JCG79" s="290" t="s">
        <v>567</v>
      </c>
      <c r="JCH79" s="290" t="s">
        <v>567</v>
      </c>
      <c r="JCI79" s="290" t="s">
        <v>567</v>
      </c>
      <c r="JCJ79" s="290" t="s">
        <v>567</v>
      </c>
      <c r="JCK79" s="290" t="s">
        <v>567</v>
      </c>
      <c r="JCL79" s="290" t="s">
        <v>567</v>
      </c>
      <c r="JCM79" s="290" t="s">
        <v>567</v>
      </c>
      <c r="JCN79" s="290" t="s">
        <v>567</v>
      </c>
      <c r="JCO79" s="290" t="s">
        <v>567</v>
      </c>
      <c r="JCP79" s="290" t="s">
        <v>567</v>
      </c>
      <c r="JCQ79" s="290" t="s">
        <v>567</v>
      </c>
      <c r="JCR79" s="290" t="s">
        <v>567</v>
      </c>
      <c r="JCS79" s="290" t="s">
        <v>567</v>
      </c>
      <c r="JCT79" s="290" t="s">
        <v>567</v>
      </c>
      <c r="JCU79" s="290" t="s">
        <v>567</v>
      </c>
      <c r="JCV79" s="290" t="s">
        <v>567</v>
      </c>
      <c r="JCW79" s="290" t="s">
        <v>567</v>
      </c>
      <c r="JCX79" s="290" t="s">
        <v>567</v>
      </c>
      <c r="JCY79" s="290" t="s">
        <v>567</v>
      </c>
      <c r="JCZ79" s="290" t="s">
        <v>567</v>
      </c>
      <c r="JDA79" s="290" t="s">
        <v>567</v>
      </c>
      <c r="JDB79" s="290" t="s">
        <v>567</v>
      </c>
      <c r="JDC79" s="290" t="s">
        <v>567</v>
      </c>
      <c r="JDD79" s="290" t="s">
        <v>567</v>
      </c>
      <c r="JDE79" s="290" t="s">
        <v>567</v>
      </c>
      <c r="JDF79" s="290" t="s">
        <v>567</v>
      </c>
      <c r="JDG79" s="290" t="s">
        <v>567</v>
      </c>
      <c r="JDH79" s="290" t="s">
        <v>567</v>
      </c>
      <c r="JDI79" s="290" t="s">
        <v>567</v>
      </c>
      <c r="JDJ79" s="290" t="s">
        <v>567</v>
      </c>
      <c r="JDK79" s="290" t="s">
        <v>567</v>
      </c>
      <c r="JDL79" s="290" t="s">
        <v>567</v>
      </c>
      <c r="JDM79" s="290" t="s">
        <v>567</v>
      </c>
      <c r="JDN79" s="290" t="s">
        <v>567</v>
      </c>
      <c r="JDO79" s="290" t="s">
        <v>567</v>
      </c>
      <c r="JDP79" s="290" t="s">
        <v>567</v>
      </c>
      <c r="JDQ79" s="290" t="s">
        <v>567</v>
      </c>
      <c r="JDR79" s="290" t="s">
        <v>567</v>
      </c>
      <c r="JDS79" s="290" t="s">
        <v>567</v>
      </c>
      <c r="JDT79" s="290" t="s">
        <v>567</v>
      </c>
      <c r="JDU79" s="290" t="s">
        <v>567</v>
      </c>
      <c r="JDV79" s="290" t="s">
        <v>567</v>
      </c>
      <c r="JDW79" s="290" t="s">
        <v>567</v>
      </c>
      <c r="JDX79" s="290" t="s">
        <v>567</v>
      </c>
      <c r="JDY79" s="290" t="s">
        <v>567</v>
      </c>
      <c r="JDZ79" s="290" t="s">
        <v>567</v>
      </c>
      <c r="JEA79" s="290" t="s">
        <v>567</v>
      </c>
      <c r="JEB79" s="290" t="s">
        <v>567</v>
      </c>
      <c r="JEC79" s="290" t="s">
        <v>567</v>
      </c>
      <c r="JED79" s="290" t="s">
        <v>567</v>
      </c>
      <c r="JEE79" s="290" t="s">
        <v>567</v>
      </c>
      <c r="JEF79" s="290" t="s">
        <v>567</v>
      </c>
      <c r="JEG79" s="290" t="s">
        <v>567</v>
      </c>
      <c r="JEH79" s="290" t="s">
        <v>567</v>
      </c>
      <c r="JEI79" s="290" t="s">
        <v>567</v>
      </c>
      <c r="JEJ79" s="290" t="s">
        <v>567</v>
      </c>
      <c r="JEK79" s="290" t="s">
        <v>567</v>
      </c>
      <c r="JEL79" s="290" t="s">
        <v>567</v>
      </c>
      <c r="JEM79" s="290" t="s">
        <v>567</v>
      </c>
      <c r="JEN79" s="290" t="s">
        <v>567</v>
      </c>
      <c r="JEO79" s="290" t="s">
        <v>567</v>
      </c>
      <c r="JEP79" s="290" t="s">
        <v>567</v>
      </c>
      <c r="JEQ79" s="290" t="s">
        <v>567</v>
      </c>
      <c r="JER79" s="290" t="s">
        <v>567</v>
      </c>
      <c r="JES79" s="290" t="s">
        <v>567</v>
      </c>
      <c r="JET79" s="290" t="s">
        <v>567</v>
      </c>
      <c r="JEU79" s="290" t="s">
        <v>567</v>
      </c>
      <c r="JEV79" s="290" t="s">
        <v>567</v>
      </c>
      <c r="JEW79" s="290" t="s">
        <v>567</v>
      </c>
      <c r="JEX79" s="290" t="s">
        <v>567</v>
      </c>
      <c r="JEY79" s="290" t="s">
        <v>567</v>
      </c>
      <c r="JEZ79" s="290" t="s">
        <v>567</v>
      </c>
      <c r="JFA79" s="290" t="s">
        <v>567</v>
      </c>
      <c r="JFB79" s="290" t="s">
        <v>567</v>
      </c>
      <c r="JFC79" s="290" t="s">
        <v>567</v>
      </c>
      <c r="JFD79" s="290" t="s">
        <v>567</v>
      </c>
      <c r="JFE79" s="290" t="s">
        <v>567</v>
      </c>
      <c r="JFF79" s="290" t="s">
        <v>567</v>
      </c>
      <c r="JFG79" s="290" t="s">
        <v>567</v>
      </c>
      <c r="JFH79" s="290" t="s">
        <v>567</v>
      </c>
      <c r="JFI79" s="290" t="s">
        <v>567</v>
      </c>
      <c r="JFJ79" s="290" t="s">
        <v>567</v>
      </c>
      <c r="JFK79" s="290" t="s">
        <v>567</v>
      </c>
      <c r="JFL79" s="290" t="s">
        <v>567</v>
      </c>
      <c r="JFM79" s="290" t="s">
        <v>567</v>
      </c>
      <c r="JFN79" s="290" t="s">
        <v>567</v>
      </c>
      <c r="JFO79" s="290" t="s">
        <v>567</v>
      </c>
      <c r="JFP79" s="290" t="s">
        <v>567</v>
      </c>
      <c r="JFQ79" s="290" t="s">
        <v>567</v>
      </c>
      <c r="JFR79" s="290" t="s">
        <v>567</v>
      </c>
      <c r="JFS79" s="290" t="s">
        <v>567</v>
      </c>
      <c r="JFT79" s="290" t="s">
        <v>567</v>
      </c>
      <c r="JFU79" s="290" t="s">
        <v>567</v>
      </c>
      <c r="JFV79" s="290" t="s">
        <v>567</v>
      </c>
      <c r="JFW79" s="290" t="s">
        <v>567</v>
      </c>
      <c r="JFX79" s="290" t="s">
        <v>567</v>
      </c>
      <c r="JFY79" s="290" t="s">
        <v>567</v>
      </c>
      <c r="JFZ79" s="290" t="s">
        <v>567</v>
      </c>
      <c r="JGA79" s="290" t="s">
        <v>567</v>
      </c>
      <c r="JGB79" s="290" t="s">
        <v>567</v>
      </c>
      <c r="JGC79" s="290" t="s">
        <v>567</v>
      </c>
      <c r="JGD79" s="290" t="s">
        <v>567</v>
      </c>
      <c r="JGE79" s="290" t="s">
        <v>567</v>
      </c>
      <c r="JGF79" s="290" t="s">
        <v>567</v>
      </c>
      <c r="JGG79" s="290" t="s">
        <v>567</v>
      </c>
      <c r="JGH79" s="290" t="s">
        <v>567</v>
      </c>
      <c r="JGI79" s="290" t="s">
        <v>567</v>
      </c>
      <c r="JGJ79" s="290" t="s">
        <v>567</v>
      </c>
      <c r="JGK79" s="290" t="s">
        <v>567</v>
      </c>
      <c r="JGL79" s="290" t="s">
        <v>567</v>
      </c>
      <c r="JGM79" s="290" t="s">
        <v>567</v>
      </c>
      <c r="JGN79" s="290" t="s">
        <v>567</v>
      </c>
      <c r="JGO79" s="290" t="s">
        <v>567</v>
      </c>
      <c r="JGP79" s="290" t="s">
        <v>567</v>
      </c>
      <c r="JGQ79" s="290" t="s">
        <v>567</v>
      </c>
      <c r="JGR79" s="290" t="s">
        <v>567</v>
      </c>
      <c r="JGS79" s="290" t="s">
        <v>567</v>
      </c>
      <c r="JGT79" s="290" t="s">
        <v>567</v>
      </c>
      <c r="JGU79" s="290" t="s">
        <v>567</v>
      </c>
      <c r="JGV79" s="290" t="s">
        <v>567</v>
      </c>
      <c r="JGW79" s="290" t="s">
        <v>567</v>
      </c>
      <c r="JGX79" s="290" t="s">
        <v>567</v>
      </c>
      <c r="JGY79" s="290" t="s">
        <v>567</v>
      </c>
      <c r="JGZ79" s="290" t="s">
        <v>567</v>
      </c>
      <c r="JHA79" s="290" t="s">
        <v>567</v>
      </c>
      <c r="JHB79" s="290" t="s">
        <v>567</v>
      </c>
      <c r="JHC79" s="290" t="s">
        <v>567</v>
      </c>
      <c r="JHD79" s="290" t="s">
        <v>567</v>
      </c>
      <c r="JHE79" s="290" t="s">
        <v>567</v>
      </c>
      <c r="JHF79" s="290" t="s">
        <v>567</v>
      </c>
      <c r="JHG79" s="290" t="s">
        <v>567</v>
      </c>
      <c r="JHH79" s="290" t="s">
        <v>567</v>
      </c>
      <c r="JHI79" s="290" t="s">
        <v>567</v>
      </c>
      <c r="JHJ79" s="290" t="s">
        <v>567</v>
      </c>
      <c r="JHK79" s="290" t="s">
        <v>567</v>
      </c>
      <c r="JHL79" s="290" t="s">
        <v>567</v>
      </c>
      <c r="JHM79" s="290" t="s">
        <v>567</v>
      </c>
      <c r="JHN79" s="290" t="s">
        <v>567</v>
      </c>
      <c r="JHO79" s="290" t="s">
        <v>567</v>
      </c>
      <c r="JHP79" s="290" t="s">
        <v>567</v>
      </c>
      <c r="JHQ79" s="290" t="s">
        <v>567</v>
      </c>
      <c r="JHR79" s="290" t="s">
        <v>567</v>
      </c>
      <c r="JHS79" s="290" t="s">
        <v>567</v>
      </c>
      <c r="JHT79" s="290" t="s">
        <v>567</v>
      </c>
      <c r="JHU79" s="290" t="s">
        <v>567</v>
      </c>
      <c r="JHV79" s="290" t="s">
        <v>567</v>
      </c>
      <c r="JHW79" s="290" t="s">
        <v>567</v>
      </c>
      <c r="JHX79" s="290" t="s">
        <v>567</v>
      </c>
      <c r="JHY79" s="290" t="s">
        <v>567</v>
      </c>
      <c r="JHZ79" s="290" t="s">
        <v>567</v>
      </c>
      <c r="JIA79" s="290" t="s">
        <v>567</v>
      </c>
      <c r="JIB79" s="290" t="s">
        <v>567</v>
      </c>
      <c r="JIC79" s="290" t="s">
        <v>567</v>
      </c>
      <c r="JID79" s="290" t="s">
        <v>567</v>
      </c>
      <c r="JIE79" s="290" t="s">
        <v>567</v>
      </c>
      <c r="JIF79" s="290" t="s">
        <v>567</v>
      </c>
      <c r="JIG79" s="290" t="s">
        <v>567</v>
      </c>
      <c r="JIH79" s="290" t="s">
        <v>567</v>
      </c>
      <c r="JII79" s="290" t="s">
        <v>567</v>
      </c>
      <c r="JIJ79" s="290" t="s">
        <v>567</v>
      </c>
      <c r="JIK79" s="290" t="s">
        <v>567</v>
      </c>
      <c r="JIL79" s="290" t="s">
        <v>567</v>
      </c>
      <c r="JIM79" s="290" t="s">
        <v>567</v>
      </c>
      <c r="JIN79" s="290" t="s">
        <v>567</v>
      </c>
      <c r="JIO79" s="290" t="s">
        <v>567</v>
      </c>
      <c r="JIP79" s="290" t="s">
        <v>567</v>
      </c>
      <c r="JIQ79" s="290" t="s">
        <v>567</v>
      </c>
      <c r="JIR79" s="290" t="s">
        <v>567</v>
      </c>
      <c r="JIS79" s="290" t="s">
        <v>567</v>
      </c>
      <c r="JIT79" s="290" t="s">
        <v>567</v>
      </c>
      <c r="JIU79" s="290" t="s">
        <v>567</v>
      </c>
      <c r="JIV79" s="290" t="s">
        <v>567</v>
      </c>
      <c r="JIW79" s="290" t="s">
        <v>567</v>
      </c>
      <c r="JIX79" s="290" t="s">
        <v>567</v>
      </c>
      <c r="JIY79" s="290" t="s">
        <v>567</v>
      </c>
      <c r="JIZ79" s="290" t="s">
        <v>567</v>
      </c>
      <c r="JJA79" s="290" t="s">
        <v>567</v>
      </c>
      <c r="JJB79" s="290" t="s">
        <v>567</v>
      </c>
      <c r="JJC79" s="290" t="s">
        <v>567</v>
      </c>
      <c r="JJD79" s="290" t="s">
        <v>567</v>
      </c>
      <c r="JJE79" s="290" t="s">
        <v>567</v>
      </c>
      <c r="JJF79" s="290" t="s">
        <v>567</v>
      </c>
      <c r="JJG79" s="290" t="s">
        <v>567</v>
      </c>
      <c r="JJH79" s="290" t="s">
        <v>567</v>
      </c>
      <c r="JJI79" s="290" t="s">
        <v>567</v>
      </c>
      <c r="JJJ79" s="290" t="s">
        <v>567</v>
      </c>
      <c r="JJK79" s="290" t="s">
        <v>567</v>
      </c>
      <c r="JJL79" s="290" t="s">
        <v>567</v>
      </c>
      <c r="JJM79" s="290" t="s">
        <v>567</v>
      </c>
      <c r="JJN79" s="290" t="s">
        <v>567</v>
      </c>
      <c r="JJO79" s="290" t="s">
        <v>567</v>
      </c>
      <c r="JJP79" s="290" t="s">
        <v>567</v>
      </c>
      <c r="JJQ79" s="290" t="s">
        <v>567</v>
      </c>
      <c r="JJR79" s="290" t="s">
        <v>567</v>
      </c>
      <c r="JJS79" s="290" t="s">
        <v>567</v>
      </c>
      <c r="JJT79" s="290" t="s">
        <v>567</v>
      </c>
      <c r="JJU79" s="290" t="s">
        <v>567</v>
      </c>
      <c r="JJV79" s="290" t="s">
        <v>567</v>
      </c>
      <c r="JJW79" s="290" t="s">
        <v>567</v>
      </c>
      <c r="JJX79" s="290" t="s">
        <v>567</v>
      </c>
      <c r="JJY79" s="290" t="s">
        <v>567</v>
      </c>
      <c r="JJZ79" s="290" t="s">
        <v>567</v>
      </c>
      <c r="JKA79" s="290" t="s">
        <v>567</v>
      </c>
      <c r="JKB79" s="290" t="s">
        <v>567</v>
      </c>
      <c r="JKC79" s="290" t="s">
        <v>567</v>
      </c>
      <c r="JKD79" s="290" t="s">
        <v>567</v>
      </c>
      <c r="JKE79" s="290" t="s">
        <v>567</v>
      </c>
      <c r="JKF79" s="290" t="s">
        <v>567</v>
      </c>
      <c r="JKG79" s="290" t="s">
        <v>567</v>
      </c>
      <c r="JKH79" s="290" t="s">
        <v>567</v>
      </c>
      <c r="JKI79" s="290" t="s">
        <v>567</v>
      </c>
      <c r="JKJ79" s="290" t="s">
        <v>567</v>
      </c>
      <c r="JKK79" s="290" t="s">
        <v>567</v>
      </c>
      <c r="JKL79" s="290" t="s">
        <v>567</v>
      </c>
      <c r="JKM79" s="290" t="s">
        <v>567</v>
      </c>
      <c r="JKN79" s="290" t="s">
        <v>567</v>
      </c>
      <c r="JKO79" s="290" t="s">
        <v>567</v>
      </c>
      <c r="JKP79" s="290" t="s">
        <v>567</v>
      </c>
      <c r="JKQ79" s="290" t="s">
        <v>567</v>
      </c>
      <c r="JKR79" s="290" t="s">
        <v>567</v>
      </c>
      <c r="JKS79" s="290" t="s">
        <v>567</v>
      </c>
      <c r="JKT79" s="290" t="s">
        <v>567</v>
      </c>
      <c r="JKU79" s="290" t="s">
        <v>567</v>
      </c>
      <c r="JKV79" s="290" t="s">
        <v>567</v>
      </c>
      <c r="JKW79" s="290" t="s">
        <v>567</v>
      </c>
      <c r="JKX79" s="290" t="s">
        <v>567</v>
      </c>
      <c r="JKY79" s="290" t="s">
        <v>567</v>
      </c>
      <c r="JKZ79" s="290" t="s">
        <v>567</v>
      </c>
      <c r="JLA79" s="290" t="s">
        <v>567</v>
      </c>
      <c r="JLB79" s="290" t="s">
        <v>567</v>
      </c>
      <c r="JLC79" s="290" t="s">
        <v>567</v>
      </c>
      <c r="JLD79" s="290" t="s">
        <v>567</v>
      </c>
      <c r="JLE79" s="290" t="s">
        <v>567</v>
      </c>
      <c r="JLF79" s="290" t="s">
        <v>567</v>
      </c>
      <c r="JLG79" s="290" t="s">
        <v>567</v>
      </c>
      <c r="JLH79" s="290" t="s">
        <v>567</v>
      </c>
      <c r="JLI79" s="290" t="s">
        <v>567</v>
      </c>
      <c r="JLJ79" s="290" t="s">
        <v>567</v>
      </c>
      <c r="JLK79" s="290" t="s">
        <v>567</v>
      </c>
      <c r="JLL79" s="290" t="s">
        <v>567</v>
      </c>
      <c r="JLM79" s="290" t="s">
        <v>567</v>
      </c>
      <c r="JLN79" s="290" t="s">
        <v>567</v>
      </c>
      <c r="JLO79" s="290" t="s">
        <v>567</v>
      </c>
      <c r="JLP79" s="290" t="s">
        <v>567</v>
      </c>
      <c r="JLQ79" s="290" t="s">
        <v>567</v>
      </c>
      <c r="JLR79" s="290" t="s">
        <v>567</v>
      </c>
      <c r="JLS79" s="290" t="s">
        <v>567</v>
      </c>
      <c r="JLT79" s="290" t="s">
        <v>567</v>
      </c>
      <c r="JLU79" s="290" t="s">
        <v>567</v>
      </c>
      <c r="JLV79" s="290" t="s">
        <v>567</v>
      </c>
      <c r="JLW79" s="290" t="s">
        <v>567</v>
      </c>
      <c r="JLX79" s="290" t="s">
        <v>567</v>
      </c>
      <c r="JLY79" s="290" t="s">
        <v>567</v>
      </c>
      <c r="JLZ79" s="290" t="s">
        <v>567</v>
      </c>
      <c r="JMA79" s="290" t="s">
        <v>567</v>
      </c>
      <c r="JMB79" s="290" t="s">
        <v>567</v>
      </c>
      <c r="JMC79" s="290" t="s">
        <v>567</v>
      </c>
      <c r="JMD79" s="290" t="s">
        <v>567</v>
      </c>
      <c r="JME79" s="290" t="s">
        <v>567</v>
      </c>
      <c r="JMF79" s="290" t="s">
        <v>567</v>
      </c>
      <c r="JMG79" s="290" t="s">
        <v>567</v>
      </c>
      <c r="JMH79" s="290" t="s">
        <v>567</v>
      </c>
      <c r="JMI79" s="290" t="s">
        <v>567</v>
      </c>
      <c r="JMJ79" s="290" t="s">
        <v>567</v>
      </c>
      <c r="JMK79" s="290" t="s">
        <v>567</v>
      </c>
      <c r="JML79" s="290" t="s">
        <v>567</v>
      </c>
      <c r="JMM79" s="290" t="s">
        <v>567</v>
      </c>
      <c r="JMN79" s="290" t="s">
        <v>567</v>
      </c>
      <c r="JMO79" s="290" t="s">
        <v>567</v>
      </c>
      <c r="JMP79" s="290" t="s">
        <v>567</v>
      </c>
      <c r="JMQ79" s="290" t="s">
        <v>567</v>
      </c>
      <c r="JMR79" s="290" t="s">
        <v>567</v>
      </c>
      <c r="JMS79" s="290" t="s">
        <v>567</v>
      </c>
      <c r="JMT79" s="290" t="s">
        <v>567</v>
      </c>
      <c r="JMU79" s="290" t="s">
        <v>567</v>
      </c>
      <c r="JMV79" s="290" t="s">
        <v>567</v>
      </c>
      <c r="JMW79" s="290" t="s">
        <v>567</v>
      </c>
      <c r="JMX79" s="290" t="s">
        <v>567</v>
      </c>
      <c r="JMY79" s="290" t="s">
        <v>567</v>
      </c>
      <c r="JMZ79" s="290" t="s">
        <v>567</v>
      </c>
      <c r="JNA79" s="290" t="s">
        <v>567</v>
      </c>
      <c r="JNB79" s="290" t="s">
        <v>567</v>
      </c>
      <c r="JNC79" s="290" t="s">
        <v>567</v>
      </c>
      <c r="JND79" s="290" t="s">
        <v>567</v>
      </c>
      <c r="JNE79" s="290" t="s">
        <v>567</v>
      </c>
      <c r="JNF79" s="290" t="s">
        <v>567</v>
      </c>
      <c r="JNG79" s="290" t="s">
        <v>567</v>
      </c>
      <c r="JNH79" s="290" t="s">
        <v>567</v>
      </c>
      <c r="JNI79" s="290" t="s">
        <v>567</v>
      </c>
      <c r="JNJ79" s="290" t="s">
        <v>567</v>
      </c>
      <c r="JNK79" s="290" t="s">
        <v>567</v>
      </c>
      <c r="JNL79" s="290" t="s">
        <v>567</v>
      </c>
      <c r="JNM79" s="290" t="s">
        <v>567</v>
      </c>
      <c r="JNN79" s="290" t="s">
        <v>567</v>
      </c>
      <c r="JNO79" s="290" t="s">
        <v>567</v>
      </c>
      <c r="JNP79" s="290" t="s">
        <v>567</v>
      </c>
      <c r="JNQ79" s="290" t="s">
        <v>567</v>
      </c>
      <c r="JNR79" s="290" t="s">
        <v>567</v>
      </c>
      <c r="JNS79" s="290" t="s">
        <v>567</v>
      </c>
      <c r="JNT79" s="290" t="s">
        <v>567</v>
      </c>
      <c r="JNU79" s="290" t="s">
        <v>567</v>
      </c>
      <c r="JNV79" s="290" t="s">
        <v>567</v>
      </c>
      <c r="JNW79" s="290" t="s">
        <v>567</v>
      </c>
      <c r="JNX79" s="290" t="s">
        <v>567</v>
      </c>
      <c r="JNY79" s="290" t="s">
        <v>567</v>
      </c>
      <c r="JNZ79" s="290" t="s">
        <v>567</v>
      </c>
      <c r="JOA79" s="290" t="s">
        <v>567</v>
      </c>
      <c r="JOB79" s="290" t="s">
        <v>567</v>
      </c>
      <c r="JOC79" s="290" t="s">
        <v>567</v>
      </c>
      <c r="JOD79" s="290" t="s">
        <v>567</v>
      </c>
      <c r="JOE79" s="290" t="s">
        <v>567</v>
      </c>
      <c r="JOF79" s="290" t="s">
        <v>567</v>
      </c>
      <c r="JOG79" s="290" t="s">
        <v>567</v>
      </c>
      <c r="JOH79" s="290" t="s">
        <v>567</v>
      </c>
      <c r="JOI79" s="290" t="s">
        <v>567</v>
      </c>
      <c r="JOJ79" s="290" t="s">
        <v>567</v>
      </c>
      <c r="JOK79" s="290" t="s">
        <v>567</v>
      </c>
      <c r="JOL79" s="290" t="s">
        <v>567</v>
      </c>
      <c r="JOM79" s="290" t="s">
        <v>567</v>
      </c>
      <c r="JON79" s="290" t="s">
        <v>567</v>
      </c>
      <c r="JOO79" s="290" t="s">
        <v>567</v>
      </c>
      <c r="JOP79" s="290" t="s">
        <v>567</v>
      </c>
      <c r="JOQ79" s="290" t="s">
        <v>567</v>
      </c>
      <c r="JOR79" s="290" t="s">
        <v>567</v>
      </c>
      <c r="JOS79" s="290" t="s">
        <v>567</v>
      </c>
      <c r="JOT79" s="290" t="s">
        <v>567</v>
      </c>
      <c r="JOU79" s="290" t="s">
        <v>567</v>
      </c>
      <c r="JOV79" s="290" t="s">
        <v>567</v>
      </c>
      <c r="JOW79" s="290" t="s">
        <v>567</v>
      </c>
      <c r="JOX79" s="290" t="s">
        <v>567</v>
      </c>
      <c r="JOY79" s="290" t="s">
        <v>567</v>
      </c>
      <c r="JOZ79" s="290" t="s">
        <v>567</v>
      </c>
      <c r="JPA79" s="290" t="s">
        <v>567</v>
      </c>
      <c r="JPB79" s="290" t="s">
        <v>567</v>
      </c>
      <c r="JPC79" s="290" t="s">
        <v>567</v>
      </c>
      <c r="JPD79" s="290" t="s">
        <v>567</v>
      </c>
      <c r="JPE79" s="290" t="s">
        <v>567</v>
      </c>
      <c r="JPF79" s="290" t="s">
        <v>567</v>
      </c>
      <c r="JPG79" s="290" t="s">
        <v>567</v>
      </c>
      <c r="JPH79" s="290" t="s">
        <v>567</v>
      </c>
      <c r="JPI79" s="290" t="s">
        <v>567</v>
      </c>
      <c r="JPJ79" s="290" t="s">
        <v>567</v>
      </c>
      <c r="JPK79" s="290" t="s">
        <v>567</v>
      </c>
      <c r="JPL79" s="290" t="s">
        <v>567</v>
      </c>
      <c r="JPM79" s="290" t="s">
        <v>567</v>
      </c>
      <c r="JPN79" s="290" t="s">
        <v>567</v>
      </c>
      <c r="JPO79" s="290" t="s">
        <v>567</v>
      </c>
      <c r="JPP79" s="290" t="s">
        <v>567</v>
      </c>
      <c r="JPQ79" s="290" t="s">
        <v>567</v>
      </c>
      <c r="JPR79" s="290" t="s">
        <v>567</v>
      </c>
      <c r="JPS79" s="290" t="s">
        <v>567</v>
      </c>
      <c r="JPT79" s="290" t="s">
        <v>567</v>
      </c>
      <c r="JPU79" s="290" t="s">
        <v>567</v>
      </c>
      <c r="JPV79" s="290" t="s">
        <v>567</v>
      </c>
      <c r="JPW79" s="290" t="s">
        <v>567</v>
      </c>
      <c r="JPX79" s="290" t="s">
        <v>567</v>
      </c>
      <c r="JPY79" s="290" t="s">
        <v>567</v>
      </c>
      <c r="JPZ79" s="290" t="s">
        <v>567</v>
      </c>
      <c r="JQA79" s="290" t="s">
        <v>567</v>
      </c>
      <c r="JQB79" s="290" t="s">
        <v>567</v>
      </c>
      <c r="JQC79" s="290" t="s">
        <v>567</v>
      </c>
      <c r="JQD79" s="290" t="s">
        <v>567</v>
      </c>
      <c r="JQE79" s="290" t="s">
        <v>567</v>
      </c>
      <c r="JQF79" s="290" t="s">
        <v>567</v>
      </c>
      <c r="JQG79" s="290" t="s">
        <v>567</v>
      </c>
      <c r="JQH79" s="290" t="s">
        <v>567</v>
      </c>
      <c r="JQI79" s="290" t="s">
        <v>567</v>
      </c>
      <c r="JQJ79" s="290" t="s">
        <v>567</v>
      </c>
      <c r="JQK79" s="290" t="s">
        <v>567</v>
      </c>
      <c r="JQL79" s="290" t="s">
        <v>567</v>
      </c>
      <c r="JQM79" s="290" t="s">
        <v>567</v>
      </c>
      <c r="JQN79" s="290" t="s">
        <v>567</v>
      </c>
      <c r="JQO79" s="290" t="s">
        <v>567</v>
      </c>
      <c r="JQP79" s="290" t="s">
        <v>567</v>
      </c>
      <c r="JQQ79" s="290" t="s">
        <v>567</v>
      </c>
      <c r="JQR79" s="290" t="s">
        <v>567</v>
      </c>
      <c r="JQS79" s="290" t="s">
        <v>567</v>
      </c>
      <c r="JQT79" s="290" t="s">
        <v>567</v>
      </c>
      <c r="JQU79" s="290" t="s">
        <v>567</v>
      </c>
      <c r="JQV79" s="290" t="s">
        <v>567</v>
      </c>
      <c r="JQW79" s="290" t="s">
        <v>567</v>
      </c>
      <c r="JQX79" s="290" t="s">
        <v>567</v>
      </c>
      <c r="JQY79" s="290" t="s">
        <v>567</v>
      </c>
      <c r="JQZ79" s="290" t="s">
        <v>567</v>
      </c>
      <c r="JRA79" s="290" t="s">
        <v>567</v>
      </c>
      <c r="JRB79" s="290" t="s">
        <v>567</v>
      </c>
      <c r="JRC79" s="290" t="s">
        <v>567</v>
      </c>
      <c r="JRD79" s="290" t="s">
        <v>567</v>
      </c>
      <c r="JRE79" s="290" t="s">
        <v>567</v>
      </c>
      <c r="JRF79" s="290" t="s">
        <v>567</v>
      </c>
      <c r="JRG79" s="290" t="s">
        <v>567</v>
      </c>
      <c r="JRH79" s="290" t="s">
        <v>567</v>
      </c>
      <c r="JRI79" s="290" t="s">
        <v>567</v>
      </c>
      <c r="JRJ79" s="290" t="s">
        <v>567</v>
      </c>
      <c r="JRK79" s="290" t="s">
        <v>567</v>
      </c>
      <c r="JRL79" s="290" t="s">
        <v>567</v>
      </c>
      <c r="JRM79" s="290" t="s">
        <v>567</v>
      </c>
      <c r="JRN79" s="290" t="s">
        <v>567</v>
      </c>
      <c r="JRO79" s="290" t="s">
        <v>567</v>
      </c>
      <c r="JRP79" s="290" t="s">
        <v>567</v>
      </c>
      <c r="JRQ79" s="290" t="s">
        <v>567</v>
      </c>
      <c r="JRR79" s="290" t="s">
        <v>567</v>
      </c>
      <c r="JRS79" s="290" t="s">
        <v>567</v>
      </c>
      <c r="JRT79" s="290" t="s">
        <v>567</v>
      </c>
      <c r="JRU79" s="290" t="s">
        <v>567</v>
      </c>
      <c r="JRV79" s="290" t="s">
        <v>567</v>
      </c>
      <c r="JRW79" s="290" t="s">
        <v>567</v>
      </c>
      <c r="JRX79" s="290" t="s">
        <v>567</v>
      </c>
      <c r="JRY79" s="290" t="s">
        <v>567</v>
      </c>
      <c r="JRZ79" s="290" t="s">
        <v>567</v>
      </c>
      <c r="JSA79" s="290" t="s">
        <v>567</v>
      </c>
      <c r="JSB79" s="290" t="s">
        <v>567</v>
      </c>
      <c r="JSC79" s="290" t="s">
        <v>567</v>
      </c>
      <c r="JSD79" s="290" t="s">
        <v>567</v>
      </c>
      <c r="JSE79" s="290" t="s">
        <v>567</v>
      </c>
      <c r="JSF79" s="290" t="s">
        <v>567</v>
      </c>
      <c r="JSG79" s="290" t="s">
        <v>567</v>
      </c>
      <c r="JSH79" s="290" t="s">
        <v>567</v>
      </c>
      <c r="JSI79" s="290" t="s">
        <v>567</v>
      </c>
      <c r="JSJ79" s="290" t="s">
        <v>567</v>
      </c>
      <c r="JSK79" s="290" t="s">
        <v>567</v>
      </c>
      <c r="JSL79" s="290" t="s">
        <v>567</v>
      </c>
      <c r="JSM79" s="290" t="s">
        <v>567</v>
      </c>
      <c r="JSN79" s="290" t="s">
        <v>567</v>
      </c>
      <c r="JSO79" s="290" t="s">
        <v>567</v>
      </c>
      <c r="JSP79" s="290" t="s">
        <v>567</v>
      </c>
      <c r="JSQ79" s="290" t="s">
        <v>567</v>
      </c>
      <c r="JSR79" s="290" t="s">
        <v>567</v>
      </c>
      <c r="JSS79" s="290" t="s">
        <v>567</v>
      </c>
      <c r="JST79" s="290" t="s">
        <v>567</v>
      </c>
      <c r="JSU79" s="290" t="s">
        <v>567</v>
      </c>
      <c r="JSV79" s="290" t="s">
        <v>567</v>
      </c>
      <c r="JSW79" s="290" t="s">
        <v>567</v>
      </c>
      <c r="JSX79" s="290" t="s">
        <v>567</v>
      </c>
      <c r="JSY79" s="290" t="s">
        <v>567</v>
      </c>
      <c r="JSZ79" s="290" t="s">
        <v>567</v>
      </c>
      <c r="JTA79" s="290" t="s">
        <v>567</v>
      </c>
      <c r="JTB79" s="290" t="s">
        <v>567</v>
      </c>
      <c r="JTC79" s="290" t="s">
        <v>567</v>
      </c>
      <c r="JTD79" s="290" t="s">
        <v>567</v>
      </c>
      <c r="JTE79" s="290" t="s">
        <v>567</v>
      </c>
      <c r="JTF79" s="290" t="s">
        <v>567</v>
      </c>
      <c r="JTG79" s="290" t="s">
        <v>567</v>
      </c>
      <c r="JTH79" s="290" t="s">
        <v>567</v>
      </c>
      <c r="JTI79" s="290" t="s">
        <v>567</v>
      </c>
      <c r="JTJ79" s="290" t="s">
        <v>567</v>
      </c>
      <c r="JTK79" s="290" t="s">
        <v>567</v>
      </c>
      <c r="JTL79" s="290" t="s">
        <v>567</v>
      </c>
      <c r="JTM79" s="290" t="s">
        <v>567</v>
      </c>
      <c r="JTN79" s="290" t="s">
        <v>567</v>
      </c>
      <c r="JTO79" s="290" t="s">
        <v>567</v>
      </c>
      <c r="JTP79" s="290" t="s">
        <v>567</v>
      </c>
      <c r="JTQ79" s="290" t="s">
        <v>567</v>
      </c>
      <c r="JTR79" s="290" t="s">
        <v>567</v>
      </c>
      <c r="JTS79" s="290" t="s">
        <v>567</v>
      </c>
      <c r="JTT79" s="290" t="s">
        <v>567</v>
      </c>
      <c r="JTU79" s="290" t="s">
        <v>567</v>
      </c>
      <c r="JTV79" s="290" t="s">
        <v>567</v>
      </c>
      <c r="JTW79" s="290" t="s">
        <v>567</v>
      </c>
      <c r="JTX79" s="290" t="s">
        <v>567</v>
      </c>
      <c r="JTY79" s="290" t="s">
        <v>567</v>
      </c>
      <c r="JTZ79" s="290" t="s">
        <v>567</v>
      </c>
      <c r="JUA79" s="290" t="s">
        <v>567</v>
      </c>
      <c r="JUB79" s="290" t="s">
        <v>567</v>
      </c>
      <c r="JUC79" s="290" t="s">
        <v>567</v>
      </c>
      <c r="JUD79" s="290" t="s">
        <v>567</v>
      </c>
      <c r="JUE79" s="290" t="s">
        <v>567</v>
      </c>
      <c r="JUF79" s="290" t="s">
        <v>567</v>
      </c>
      <c r="JUG79" s="290" t="s">
        <v>567</v>
      </c>
      <c r="JUH79" s="290" t="s">
        <v>567</v>
      </c>
      <c r="JUI79" s="290" t="s">
        <v>567</v>
      </c>
      <c r="JUJ79" s="290" t="s">
        <v>567</v>
      </c>
      <c r="JUK79" s="290" t="s">
        <v>567</v>
      </c>
      <c r="JUL79" s="290" t="s">
        <v>567</v>
      </c>
      <c r="JUM79" s="290" t="s">
        <v>567</v>
      </c>
      <c r="JUN79" s="290" t="s">
        <v>567</v>
      </c>
      <c r="JUO79" s="290" t="s">
        <v>567</v>
      </c>
      <c r="JUP79" s="290" t="s">
        <v>567</v>
      </c>
      <c r="JUQ79" s="290" t="s">
        <v>567</v>
      </c>
      <c r="JUR79" s="290" t="s">
        <v>567</v>
      </c>
      <c r="JUS79" s="290" t="s">
        <v>567</v>
      </c>
      <c r="JUT79" s="290" t="s">
        <v>567</v>
      </c>
      <c r="JUU79" s="290" t="s">
        <v>567</v>
      </c>
      <c r="JUV79" s="290" t="s">
        <v>567</v>
      </c>
      <c r="JUW79" s="290" t="s">
        <v>567</v>
      </c>
      <c r="JUX79" s="290" t="s">
        <v>567</v>
      </c>
      <c r="JUY79" s="290" t="s">
        <v>567</v>
      </c>
      <c r="JUZ79" s="290" t="s">
        <v>567</v>
      </c>
      <c r="JVA79" s="290" t="s">
        <v>567</v>
      </c>
      <c r="JVB79" s="290" t="s">
        <v>567</v>
      </c>
      <c r="JVC79" s="290" t="s">
        <v>567</v>
      </c>
      <c r="JVD79" s="290" t="s">
        <v>567</v>
      </c>
      <c r="JVE79" s="290" t="s">
        <v>567</v>
      </c>
      <c r="JVF79" s="290" t="s">
        <v>567</v>
      </c>
      <c r="JVG79" s="290" t="s">
        <v>567</v>
      </c>
      <c r="JVH79" s="290" t="s">
        <v>567</v>
      </c>
      <c r="JVI79" s="290" t="s">
        <v>567</v>
      </c>
      <c r="JVJ79" s="290" t="s">
        <v>567</v>
      </c>
      <c r="JVK79" s="290" t="s">
        <v>567</v>
      </c>
      <c r="JVL79" s="290" t="s">
        <v>567</v>
      </c>
      <c r="JVM79" s="290" t="s">
        <v>567</v>
      </c>
      <c r="JVN79" s="290" t="s">
        <v>567</v>
      </c>
      <c r="JVO79" s="290" t="s">
        <v>567</v>
      </c>
      <c r="JVP79" s="290" t="s">
        <v>567</v>
      </c>
      <c r="JVQ79" s="290" t="s">
        <v>567</v>
      </c>
      <c r="JVR79" s="290" t="s">
        <v>567</v>
      </c>
      <c r="JVS79" s="290" t="s">
        <v>567</v>
      </c>
      <c r="JVT79" s="290" t="s">
        <v>567</v>
      </c>
      <c r="JVU79" s="290" t="s">
        <v>567</v>
      </c>
      <c r="JVV79" s="290" t="s">
        <v>567</v>
      </c>
      <c r="JVW79" s="290" t="s">
        <v>567</v>
      </c>
      <c r="JVX79" s="290" t="s">
        <v>567</v>
      </c>
      <c r="JVY79" s="290" t="s">
        <v>567</v>
      </c>
      <c r="JVZ79" s="290" t="s">
        <v>567</v>
      </c>
      <c r="JWA79" s="290" t="s">
        <v>567</v>
      </c>
      <c r="JWB79" s="290" t="s">
        <v>567</v>
      </c>
      <c r="JWC79" s="290" t="s">
        <v>567</v>
      </c>
      <c r="JWD79" s="290" t="s">
        <v>567</v>
      </c>
      <c r="JWE79" s="290" t="s">
        <v>567</v>
      </c>
      <c r="JWF79" s="290" t="s">
        <v>567</v>
      </c>
      <c r="JWG79" s="290" t="s">
        <v>567</v>
      </c>
      <c r="JWH79" s="290" t="s">
        <v>567</v>
      </c>
      <c r="JWI79" s="290" t="s">
        <v>567</v>
      </c>
      <c r="JWJ79" s="290" t="s">
        <v>567</v>
      </c>
      <c r="JWK79" s="290" t="s">
        <v>567</v>
      </c>
      <c r="JWL79" s="290" t="s">
        <v>567</v>
      </c>
      <c r="JWM79" s="290" t="s">
        <v>567</v>
      </c>
      <c r="JWN79" s="290" t="s">
        <v>567</v>
      </c>
      <c r="JWO79" s="290" t="s">
        <v>567</v>
      </c>
      <c r="JWP79" s="290" t="s">
        <v>567</v>
      </c>
      <c r="JWQ79" s="290" t="s">
        <v>567</v>
      </c>
      <c r="JWR79" s="290" t="s">
        <v>567</v>
      </c>
      <c r="JWS79" s="290" t="s">
        <v>567</v>
      </c>
      <c r="JWT79" s="290" t="s">
        <v>567</v>
      </c>
      <c r="JWU79" s="290" t="s">
        <v>567</v>
      </c>
      <c r="JWV79" s="290" t="s">
        <v>567</v>
      </c>
      <c r="JWW79" s="290" t="s">
        <v>567</v>
      </c>
      <c r="JWX79" s="290" t="s">
        <v>567</v>
      </c>
      <c r="JWY79" s="290" t="s">
        <v>567</v>
      </c>
      <c r="JWZ79" s="290" t="s">
        <v>567</v>
      </c>
      <c r="JXA79" s="290" t="s">
        <v>567</v>
      </c>
      <c r="JXB79" s="290" t="s">
        <v>567</v>
      </c>
      <c r="JXC79" s="290" t="s">
        <v>567</v>
      </c>
      <c r="JXD79" s="290" t="s">
        <v>567</v>
      </c>
      <c r="JXE79" s="290" t="s">
        <v>567</v>
      </c>
      <c r="JXF79" s="290" t="s">
        <v>567</v>
      </c>
      <c r="JXG79" s="290" t="s">
        <v>567</v>
      </c>
      <c r="JXH79" s="290" t="s">
        <v>567</v>
      </c>
      <c r="JXI79" s="290" t="s">
        <v>567</v>
      </c>
      <c r="JXJ79" s="290" t="s">
        <v>567</v>
      </c>
      <c r="JXK79" s="290" t="s">
        <v>567</v>
      </c>
      <c r="JXL79" s="290" t="s">
        <v>567</v>
      </c>
      <c r="JXM79" s="290" t="s">
        <v>567</v>
      </c>
      <c r="JXN79" s="290" t="s">
        <v>567</v>
      </c>
      <c r="JXO79" s="290" t="s">
        <v>567</v>
      </c>
      <c r="JXP79" s="290" t="s">
        <v>567</v>
      </c>
      <c r="JXQ79" s="290" t="s">
        <v>567</v>
      </c>
      <c r="JXR79" s="290" t="s">
        <v>567</v>
      </c>
      <c r="JXS79" s="290" t="s">
        <v>567</v>
      </c>
      <c r="JXT79" s="290" t="s">
        <v>567</v>
      </c>
      <c r="JXU79" s="290" t="s">
        <v>567</v>
      </c>
      <c r="JXV79" s="290" t="s">
        <v>567</v>
      </c>
      <c r="JXW79" s="290" t="s">
        <v>567</v>
      </c>
      <c r="JXX79" s="290" t="s">
        <v>567</v>
      </c>
      <c r="JXY79" s="290" t="s">
        <v>567</v>
      </c>
      <c r="JXZ79" s="290" t="s">
        <v>567</v>
      </c>
      <c r="JYA79" s="290" t="s">
        <v>567</v>
      </c>
      <c r="JYB79" s="290" t="s">
        <v>567</v>
      </c>
      <c r="JYC79" s="290" t="s">
        <v>567</v>
      </c>
      <c r="JYD79" s="290" t="s">
        <v>567</v>
      </c>
      <c r="JYE79" s="290" t="s">
        <v>567</v>
      </c>
      <c r="JYF79" s="290" t="s">
        <v>567</v>
      </c>
      <c r="JYG79" s="290" t="s">
        <v>567</v>
      </c>
      <c r="JYH79" s="290" t="s">
        <v>567</v>
      </c>
      <c r="JYI79" s="290" t="s">
        <v>567</v>
      </c>
      <c r="JYJ79" s="290" t="s">
        <v>567</v>
      </c>
      <c r="JYK79" s="290" t="s">
        <v>567</v>
      </c>
      <c r="JYL79" s="290" t="s">
        <v>567</v>
      </c>
      <c r="JYM79" s="290" t="s">
        <v>567</v>
      </c>
      <c r="JYN79" s="290" t="s">
        <v>567</v>
      </c>
      <c r="JYO79" s="290" t="s">
        <v>567</v>
      </c>
      <c r="JYP79" s="290" t="s">
        <v>567</v>
      </c>
      <c r="JYQ79" s="290" t="s">
        <v>567</v>
      </c>
      <c r="JYR79" s="290" t="s">
        <v>567</v>
      </c>
      <c r="JYS79" s="290" t="s">
        <v>567</v>
      </c>
      <c r="JYT79" s="290" t="s">
        <v>567</v>
      </c>
      <c r="JYU79" s="290" t="s">
        <v>567</v>
      </c>
      <c r="JYV79" s="290" t="s">
        <v>567</v>
      </c>
      <c r="JYW79" s="290" t="s">
        <v>567</v>
      </c>
      <c r="JYX79" s="290" t="s">
        <v>567</v>
      </c>
      <c r="JYY79" s="290" t="s">
        <v>567</v>
      </c>
      <c r="JYZ79" s="290" t="s">
        <v>567</v>
      </c>
      <c r="JZA79" s="290" t="s">
        <v>567</v>
      </c>
      <c r="JZB79" s="290" t="s">
        <v>567</v>
      </c>
      <c r="JZC79" s="290" t="s">
        <v>567</v>
      </c>
      <c r="JZD79" s="290" t="s">
        <v>567</v>
      </c>
      <c r="JZE79" s="290" t="s">
        <v>567</v>
      </c>
      <c r="JZF79" s="290" t="s">
        <v>567</v>
      </c>
      <c r="JZG79" s="290" t="s">
        <v>567</v>
      </c>
      <c r="JZH79" s="290" t="s">
        <v>567</v>
      </c>
      <c r="JZI79" s="290" t="s">
        <v>567</v>
      </c>
      <c r="JZJ79" s="290" t="s">
        <v>567</v>
      </c>
      <c r="JZK79" s="290" t="s">
        <v>567</v>
      </c>
      <c r="JZL79" s="290" t="s">
        <v>567</v>
      </c>
      <c r="JZM79" s="290" t="s">
        <v>567</v>
      </c>
      <c r="JZN79" s="290" t="s">
        <v>567</v>
      </c>
      <c r="JZO79" s="290" t="s">
        <v>567</v>
      </c>
      <c r="JZP79" s="290" t="s">
        <v>567</v>
      </c>
      <c r="JZQ79" s="290" t="s">
        <v>567</v>
      </c>
      <c r="JZR79" s="290" t="s">
        <v>567</v>
      </c>
      <c r="JZS79" s="290" t="s">
        <v>567</v>
      </c>
      <c r="JZT79" s="290" t="s">
        <v>567</v>
      </c>
      <c r="JZU79" s="290" t="s">
        <v>567</v>
      </c>
      <c r="JZV79" s="290" t="s">
        <v>567</v>
      </c>
      <c r="JZW79" s="290" t="s">
        <v>567</v>
      </c>
      <c r="JZX79" s="290" t="s">
        <v>567</v>
      </c>
      <c r="JZY79" s="290" t="s">
        <v>567</v>
      </c>
      <c r="JZZ79" s="290" t="s">
        <v>567</v>
      </c>
      <c r="KAA79" s="290" t="s">
        <v>567</v>
      </c>
      <c r="KAB79" s="290" t="s">
        <v>567</v>
      </c>
      <c r="KAC79" s="290" t="s">
        <v>567</v>
      </c>
      <c r="KAD79" s="290" t="s">
        <v>567</v>
      </c>
      <c r="KAE79" s="290" t="s">
        <v>567</v>
      </c>
      <c r="KAF79" s="290" t="s">
        <v>567</v>
      </c>
      <c r="KAG79" s="290" t="s">
        <v>567</v>
      </c>
      <c r="KAH79" s="290" t="s">
        <v>567</v>
      </c>
      <c r="KAI79" s="290" t="s">
        <v>567</v>
      </c>
      <c r="KAJ79" s="290" t="s">
        <v>567</v>
      </c>
      <c r="KAK79" s="290" t="s">
        <v>567</v>
      </c>
      <c r="KAL79" s="290" t="s">
        <v>567</v>
      </c>
      <c r="KAM79" s="290" t="s">
        <v>567</v>
      </c>
      <c r="KAN79" s="290" t="s">
        <v>567</v>
      </c>
      <c r="KAO79" s="290" t="s">
        <v>567</v>
      </c>
      <c r="KAP79" s="290" t="s">
        <v>567</v>
      </c>
      <c r="KAQ79" s="290" t="s">
        <v>567</v>
      </c>
      <c r="KAR79" s="290" t="s">
        <v>567</v>
      </c>
      <c r="KAS79" s="290" t="s">
        <v>567</v>
      </c>
      <c r="KAT79" s="290" t="s">
        <v>567</v>
      </c>
      <c r="KAU79" s="290" t="s">
        <v>567</v>
      </c>
      <c r="KAV79" s="290" t="s">
        <v>567</v>
      </c>
      <c r="KAW79" s="290" t="s">
        <v>567</v>
      </c>
      <c r="KAX79" s="290" t="s">
        <v>567</v>
      </c>
      <c r="KAY79" s="290" t="s">
        <v>567</v>
      </c>
      <c r="KAZ79" s="290" t="s">
        <v>567</v>
      </c>
      <c r="KBA79" s="290" t="s">
        <v>567</v>
      </c>
      <c r="KBB79" s="290" t="s">
        <v>567</v>
      </c>
      <c r="KBC79" s="290" t="s">
        <v>567</v>
      </c>
      <c r="KBD79" s="290" t="s">
        <v>567</v>
      </c>
      <c r="KBE79" s="290" t="s">
        <v>567</v>
      </c>
      <c r="KBF79" s="290" t="s">
        <v>567</v>
      </c>
      <c r="KBG79" s="290" t="s">
        <v>567</v>
      </c>
      <c r="KBH79" s="290" t="s">
        <v>567</v>
      </c>
      <c r="KBI79" s="290" t="s">
        <v>567</v>
      </c>
      <c r="KBJ79" s="290" t="s">
        <v>567</v>
      </c>
      <c r="KBK79" s="290" t="s">
        <v>567</v>
      </c>
      <c r="KBL79" s="290" t="s">
        <v>567</v>
      </c>
      <c r="KBM79" s="290" t="s">
        <v>567</v>
      </c>
      <c r="KBN79" s="290" t="s">
        <v>567</v>
      </c>
      <c r="KBO79" s="290" t="s">
        <v>567</v>
      </c>
      <c r="KBP79" s="290" t="s">
        <v>567</v>
      </c>
      <c r="KBQ79" s="290" t="s">
        <v>567</v>
      </c>
      <c r="KBR79" s="290" t="s">
        <v>567</v>
      </c>
      <c r="KBS79" s="290" t="s">
        <v>567</v>
      </c>
      <c r="KBT79" s="290" t="s">
        <v>567</v>
      </c>
      <c r="KBU79" s="290" t="s">
        <v>567</v>
      </c>
      <c r="KBV79" s="290" t="s">
        <v>567</v>
      </c>
      <c r="KBW79" s="290" t="s">
        <v>567</v>
      </c>
      <c r="KBX79" s="290" t="s">
        <v>567</v>
      </c>
      <c r="KBY79" s="290" t="s">
        <v>567</v>
      </c>
      <c r="KBZ79" s="290" t="s">
        <v>567</v>
      </c>
      <c r="KCA79" s="290" t="s">
        <v>567</v>
      </c>
      <c r="KCB79" s="290" t="s">
        <v>567</v>
      </c>
      <c r="KCC79" s="290" t="s">
        <v>567</v>
      </c>
      <c r="KCD79" s="290" t="s">
        <v>567</v>
      </c>
      <c r="KCE79" s="290" t="s">
        <v>567</v>
      </c>
      <c r="KCF79" s="290" t="s">
        <v>567</v>
      </c>
      <c r="KCG79" s="290" t="s">
        <v>567</v>
      </c>
      <c r="KCH79" s="290" t="s">
        <v>567</v>
      </c>
      <c r="KCI79" s="290" t="s">
        <v>567</v>
      </c>
      <c r="KCJ79" s="290" t="s">
        <v>567</v>
      </c>
      <c r="KCK79" s="290" t="s">
        <v>567</v>
      </c>
      <c r="KCL79" s="290" t="s">
        <v>567</v>
      </c>
      <c r="KCM79" s="290" t="s">
        <v>567</v>
      </c>
      <c r="KCN79" s="290" t="s">
        <v>567</v>
      </c>
      <c r="KCO79" s="290" t="s">
        <v>567</v>
      </c>
      <c r="KCP79" s="290" t="s">
        <v>567</v>
      </c>
      <c r="KCQ79" s="290" t="s">
        <v>567</v>
      </c>
      <c r="KCR79" s="290" t="s">
        <v>567</v>
      </c>
      <c r="KCS79" s="290" t="s">
        <v>567</v>
      </c>
      <c r="KCT79" s="290" t="s">
        <v>567</v>
      </c>
      <c r="KCU79" s="290" t="s">
        <v>567</v>
      </c>
      <c r="KCV79" s="290" t="s">
        <v>567</v>
      </c>
      <c r="KCW79" s="290" t="s">
        <v>567</v>
      </c>
      <c r="KCX79" s="290" t="s">
        <v>567</v>
      </c>
      <c r="KCY79" s="290" t="s">
        <v>567</v>
      </c>
      <c r="KCZ79" s="290" t="s">
        <v>567</v>
      </c>
      <c r="KDA79" s="290" t="s">
        <v>567</v>
      </c>
      <c r="KDB79" s="290" t="s">
        <v>567</v>
      </c>
      <c r="KDC79" s="290" t="s">
        <v>567</v>
      </c>
      <c r="KDD79" s="290" t="s">
        <v>567</v>
      </c>
      <c r="KDE79" s="290" t="s">
        <v>567</v>
      </c>
      <c r="KDF79" s="290" t="s">
        <v>567</v>
      </c>
      <c r="KDG79" s="290" t="s">
        <v>567</v>
      </c>
      <c r="KDH79" s="290" t="s">
        <v>567</v>
      </c>
      <c r="KDI79" s="290" t="s">
        <v>567</v>
      </c>
      <c r="KDJ79" s="290" t="s">
        <v>567</v>
      </c>
      <c r="KDK79" s="290" t="s">
        <v>567</v>
      </c>
      <c r="KDL79" s="290" t="s">
        <v>567</v>
      </c>
      <c r="KDM79" s="290" t="s">
        <v>567</v>
      </c>
      <c r="KDN79" s="290" t="s">
        <v>567</v>
      </c>
      <c r="KDO79" s="290" t="s">
        <v>567</v>
      </c>
      <c r="KDP79" s="290" t="s">
        <v>567</v>
      </c>
      <c r="KDQ79" s="290" t="s">
        <v>567</v>
      </c>
      <c r="KDR79" s="290" t="s">
        <v>567</v>
      </c>
      <c r="KDS79" s="290" t="s">
        <v>567</v>
      </c>
      <c r="KDT79" s="290" t="s">
        <v>567</v>
      </c>
      <c r="KDU79" s="290" t="s">
        <v>567</v>
      </c>
      <c r="KDV79" s="290" t="s">
        <v>567</v>
      </c>
      <c r="KDW79" s="290" t="s">
        <v>567</v>
      </c>
      <c r="KDX79" s="290" t="s">
        <v>567</v>
      </c>
      <c r="KDY79" s="290" t="s">
        <v>567</v>
      </c>
      <c r="KDZ79" s="290" t="s">
        <v>567</v>
      </c>
      <c r="KEA79" s="290" t="s">
        <v>567</v>
      </c>
      <c r="KEB79" s="290" t="s">
        <v>567</v>
      </c>
      <c r="KEC79" s="290" t="s">
        <v>567</v>
      </c>
      <c r="KED79" s="290" t="s">
        <v>567</v>
      </c>
      <c r="KEE79" s="290" t="s">
        <v>567</v>
      </c>
      <c r="KEF79" s="290" t="s">
        <v>567</v>
      </c>
      <c r="KEG79" s="290" t="s">
        <v>567</v>
      </c>
      <c r="KEH79" s="290" t="s">
        <v>567</v>
      </c>
      <c r="KEI79" s="290" t="s">
        <v>567</v>
      </c>
      <c r="KEJ79" s="290" t="s">
        <v>567</v>
      </c>
      <c r="KEK79" s="290" t="s">
        <v>567</v>
      </c>
      <c r="KEL79" s="290" t="s">
        <v>567</v>
      </c>
      <c r="KEM79" s="290" t="s">
        <v>567</v>
      </c>
      <c r="KEN79" s="290" t="s">
        <v>567</v>
      </c>
      <c r="KEO79" s="290" t="s">
        <v>567</v>
      </c>
      <c r="KEP79" s="290" t="s">
        <v>567</v>
      </c>
      <c r="KEQ79" s="290" t="s">
        <v>567</v>
      </c>
      <c r="KER79" s="290" t="s">
        <v>567</v>
      </c>
      <c r="KES79" s="290" t="s">
        <v>567</v>
      </c>
      <c r="KET79" s="290" t="s">
        <v>567</v>
      </c>
      <c r="KEU79" s="290" t="s">
        <v>567</v>
      </c>
      <c r="KEV79" s="290" t="s">
        <v>567</v>
      </c>
      <c r="KEW79" s="290" t="s">
        <v>567</v>
      </c>
      <c r="KEX79" s="290" t="s">
        <v>567</v>
      </c>
      <c r="KEY79" s="290" t="s">
        <v>567</v>
      </c>
      <c r="KEZ79" s="290" t="s">
        <v>567</v>
      </c>
      <c r="KFA79" s="290" t="s">
        <v>567</v>
      </c>
      <c r="KFB79" s="290" t="s">
        <v>567</v>
      </c>
      <c r="KFC79" s="290" t="s">
        <v>567</v>
      </c>
      <c r="KFD79" s="290" t="s">
        <v>567</v>
      </c>
      <c r="KFE79" s="290" t="s">
        <v>567</v>
      </c>
      <c r="KFF79" s="290" t="s">
        <v>567</v>
      </c>
      <c r="KFG79" s="290" t="s">
        <v>567</v>
      </c>
      <c r="KFH79" s="290" t="s">
        <v>567</v>
      </c>
      <c r="KFI79" s="290" t="s">
        <v>567</v>
      </c>
      <c r="KFJ79" s="290" t="s">
        <v>567</v>
      </c>
      <c r="KFK79" s="290" t="s">
        <v>567</v>
      </c>
      <c r="KFL79" s="290" t="s">
        <v>567</v>
      </c>
      <c r="KFM79" s="290" t="s">
        <v>567</v>
      </c>
      <c r="KFN79" s="290" t="s">
        <v>567</v>
      </c>
      <c r="KFO79" s="290" t="s">
        <v>567</v>
      </c>
      <c r="KFP79" s="290" t="s">
        <v>567</v>
      </c>
      <c r="KFQ79" s="290" t="s">
        <v>567</v>
      </c>
      <c r="KFR79" s="290" t="s">
        <v>567</v>
      </c>
      <c r="KFS79" s="290" t="s">
        <v>567</v>
      </c>
      <c r="KFT79" s="290" t="s">
        <v>567</v>
      </c>
      <c r="KFU79" s="290" t="s">
        <v>567</v>
      </c>
      <c r="KFV79" s="290" t="s">
        <v>567</v>
      </c>
      <c r="KFW79" s="290" t="s">
        <v>567</v>
      </c>
      <c r="KFX79" s="290" t="s">
        <v>567</v>
      </c>
      <c r="KFY79" s="290" t="s">
        <v>567</v>
      </c>
      <c r="KFZ79" s="290" t="s">
        <v>567</v>
      </c>
      <c r="KGA79" s="290" t="s">
        <v>567</v>
      </c>
      <c r="KGB79" s="290" t="s">
        <v>567</v>
      </c>
      <c r="KGC79" s="290" t="s">
        <v>567</v>
      </c>
      <c r="KGD79" s="290" t="s">
        <v>567</v>
      </c>
      <c r="KGE79" s="290" t="s">
        <v>567</v>
      </c>
      <c r="KGF79" s="290" t="s">
        <v>567</v>
      </c>
      <c r="KGG79" s="290" t="s">
        <v>567</v>
      </c>
      <c r="KGH79" s="290" t="s">
        <v>567</v>
      </c>
      <c r="KGI79" s="290" t="s">
        <v>567</v>
      </c>
      <c r="KGJ79" s="290" t="s">
        <v>567</v>
      </c>
      <c r="KGK79" s="290" t="s">
        <v>567</v>
      </c>
      <c r="KGL79" s="290" t="s">
        <v>567</v>
      </c>
      <c r="KGM79" s="290" t="s">
        <v>567</v>
      </c>
      <c r="KGN79" s="290" t="s">
        <v>567</v>
      </c>
      <c r="KGO79" s="290" t="s">
        <v>567</v>
      </c>
      <c r="KGP79" s="290" t="s">
        <v>567</v>
      </c>
      <c r="KGQ79" s="290" t="s">
        <v>567</v>
      </c>
      <c r="KGR79" s="290" t="s">
        <v>567</v>
      </c>
      <c r="KGS79" s="290" t="s">
        <v>567</v>
      </c>
      <c r="KGT79" s="290" t="s">
        <v>567</v>
      </c>
      <c r="KGU79" s="290" t="s">
        <v>567</v>
      </c>
      <c r="KGV79" s="290" t="s">
        <v>567</v>
      </c>
      <c r="KGW79" s="290" t="s">
        <v>567</v>
      </c>
      <c r="KGX79" s="290" t="s">
        <v>567</v>
      </c>
      <c r="KGY79" s="290" t="s">
        <v>567</v>
      </c>
      <c r="KGZ79" s="290" t="s">
        <v>567</v>
      </c>
      <c r="KHA79" s="290" t="s">
        <v>567</v>
      </c>
      <c r="KHB79" s="290" t="s">
        <v>567</v>
      </c>
      <c r="KHC79" s="290" t="s">
        <v>567</v>
      </c>
      <c r="KHD79" s="290" t="s">
        <v>567</v>
      </c>
      <c r="KHE79" s="290" t="s">
        <v>567</v>
      </c>
      <c r="KHF79" s="290" t="s">
        <v>567</v>
      </c>
      <c r="KHG79" s="290" t="s">
        <v>567</v>
      </c>
      <c r="KHH79" s="290" t="s">
        <v>567</v>
      </c>
      <c r="KHI79" s="290" t="s">
        <v>567</v>
      </c>
      <c r="KHJ79" s="290" t="s">
        <v>567</v>
      </c>
      <c r="KHK79" s="290" t="s">
        <v>567</v>
      </c>
      <c r="KHL79" s="290" t="s">
        <v>567</v>
      </c>
      <c r="KHM79" s="290" t="s">
        <v>567</v>
      </c>
      <c r="KHN79" s="290" t="s">
        <v>567</v>
      </c>
      <c r="KHO79" s="290" t="s">
        <v>567</v>
      </c>
      <c r="KHP79" s="290" t="s">
        <v>567</v>
      </c>
      <c r="KHQ79" s="290" t="s">
        <v>567</v>
      </c>
      <c r="KHR79" s="290" t="s">
        <v>567</v>
      </c>
      <c r="KHS79" s="290" t="s">
        <v>567</v>
      </c>
      <c r="KHT79" s="290" t="s">
        <v>567</v>
      </c>
      <c r="KHU79" s="290" t="s">
        <v>567</v>
      </c>
      <c r="KHV79" s="290" t="s">
        <v>567</v>
      </c>
      <c r="KHW79" s="290" t="s">
        <v>567</v>
      </c>
      <c r="KHX79" s="290" t="s">
        <v>567</v>
      </c>
      <c r="KHY79" s="290" t="s">
        <v>567</v>
      </c>
      <c r="KHZ79" s="290" t="s">
        <v>567</v>
      </c>
      <c r="KIA79" s="290" t="s">
        <v>567</v>
      </c>
      <c r="KIB79" s="290" t="s">
        <v>567</v>
      </c>
      <c r="KIC79" s="290" t="s">
        <v>567</v>
      </c>
      <c r="KID79" s="290" t="s">
        <v>567</v>
      </c>
      <c r="KIE79" s="290" t="s">
        <v>567</v>
      </c>
      <c r="KIF79" s="290" t="s">
        <v>567</v>
      </c>
      <c r="KIG79" s="290" t="s">
        <v>567</v>
      </c>
      <c r="KIH79" s="290" t="s">
        <v>567</v>
      </c>
      <c r="KII79" s="290" t="s">
        <v>567</v>
      </c>
      <c r="KIJ79" s="290" t="s">
        <v>567</v>
      </c>
      <c r="KIK79" s="290" t="s">
        <v>567</v>
      </c>
      <c r="KIL79" s="290" t="s">
        <v>567</v>
      </c>
      <c r="KIM79" s="290" t="s">
        <v>567</v>
      </c>
      <c r="KIN79" s="290" t="s">
        <v>567</v>
      </c>
      <c r="KIO79" s="290" t="s">
        <v>567</v>
      </c>
      <c r="KIP79" s="290" t="s">
        <v>567</v>
      </c>
      <c r="KIQ79" s="290" t="s">
        <v>567</v>
      </c>
      <c r="KIR79" s="290" t="s">
        <v>567</v>
      </c>
      <c r="KIS79" s="290" t="s">
        <v>567</v>
      </c>
      <c r="KIT79" s="290" t="s">
        <v>567</v>
      </c>
      <c r="KIU79" s="290" t="s">
        <v>567</v>
      </c>
      <c r="KIV79" s="290" t="s">
        <v>567</v>
      </c>
      <c r="KIW79" s="290" t="s">
        <v>567</v>
      </c>
      <c r="KIX79" s="290" t="s">
        <v>567</v>
      </c>
      <c r="KIY79" s="290" t="s">
        <v>567</v>
      </c>
      <c r="KIZ79" s="290" t="s">
        <v>567</v>
      </c>
      <c r="KJA79" s="290" t="s">
        <v>567</v>
      </c>
      <c r="KJB79" s="290" t="s">
        <v>567</v>
      </c>
      <c r="KJC79" s="290" t="s">
        <v>567</v>
      </c>
      <c r="KJD79" s="290" t="s">
        <v>567</v>
      </c>
      <c r="KJE79" s="290" t="s">
        <v>567</v>
      </c>
      <c r="KJF79" s="290" t="s">
        <v>567</v>
      </c>
      <c r="KJG79" s="290" t="s">
        <v>567</v>
      </c>
      <c r="KJH79" s="290" t="s">
        <v>567</v>
      </c>
      <c r="KJI79" s="290" t="s">
        <v>567</v>
      </c>
      <c r="KJJ79" s="290" t="s">
        <v>567</v>
      </c>
      <c r="KJK79" s="290" t="s">
        <v>567</v>
      </c>
      <c r="KJL79" s="290" t="s">
        <v>567</v>
      </c>
      <c r="KJM79" s="290" t="s">
        <v>567</v>
      </c>
      <c r="KJN79" s="290" t="s">
        <v>567</v>
      </c>
      <c r="KJO79" s="290" t="s">
        <v>567</v>
      </c>
      <c r="KJP79" s="290" t="s">
        <v>567</v>
      </c>
      <c r="KJQ79" s="290" t="s">
        <v>567</v>
      </c>
      <c r="KJR79" s="290" t="s">
        <v>567</v>
      </c>
      <c r="KJS79" s="290" t="s">
        <v>567</v>
      </c>
      <c r="KJT79" s="290" t="s">
        <v>567</v>
      </c>
      <c r="KJU79" s="290" t="s">
        <v>567</v>
      </c>
      <c r="KJV79" s="290" t="s">
        <v>567</v>
      </c>
      <c r="KJW79" s="290" t="s">
        <v>567</v>
      </c>
      <c r="KJX79" s="290" t="s">
        <v>567</v>
      </c>
      <c r="KJY79" s="290" t="s">
        <v>567</v>
      </c>
      <c r="KJZ79" s="290" t="s">
        <v>567</v>
      </c>
      <c r="KKA79" s="290" t="s">
        <v>567</v>
      </c>
      <c r="KKB79" s="290" t="s">
        <v>567</v>
      </c>
      <c r="KKC79" s="290" t="s">
        <v>567</v>
      </c>
      <c r="KKD79" s="290" t="s">
        <v>567</v>
      </c>
      <c r="KKE79" s="290" t="s">
        <v>567</v>
      </c>
      <c r="KKF79" s="290" t="s">
        <v>567</v>
      </c>
      <c r="KKG79" s="290" t="s">
        <v>567</v>
      </c>
      <c r="KKH79" s="290" t="s">
        <v>567</v>
      </c>
      <c r="KKI79" s="290" t="s">
        <v>567</v>
      </c>
      <c r="KKJ79" s="290" t="s">
        <v>567</v>
      </c>
      <c r="KKK79" s="290" t="s">
        <v>567</v>
      </c>
      <c r="KKL79" s="290" t="s">
        <v>567</v>
      </c>
      <c r="KKM79" s="290" t="s">
        <v>567</v>
      </c>
      <c r="KKN79" s="290" t="s">
        <v>567</v>
      </c>
      <c r="KKO79" s="290" t="s">
        <v>567</v>
      </c>
      <c r="KKP79" s="290" t="s">
        <v>567</v>
      </c>
      <c r="KKQ79" s="290" t="s">
        <v>567</v>
      </c>
      <c r="KKR79" s="290" t="s">
        <v>567</v>
      </c>
      <c r="KKS79" s="290" t="s">
        <v>567</v>
      </c>
      <c r="KKT79" s="290" t="s">
        <v>567</v>
      </c>
      <c r="KKU79" s="290" t="s">
        <v>567</v>
      </c>
      <c r="KKV79" s="290" t="s">
        <v>567</v>
      </c>
      <c r="KKW79" s="290" t="s">
        <v>567</v>
      </c>
      <c r="KKX79" s="290" t="s">
        <v>567</v>
      </c>
      <c r="KKY79" s="290" t="s">
        <v>567</v>
      </c>
      <c r="KKZ79" s="290" t="s">
        <v>567</v>
      </c>
      <c r="KLA79" s="290" t="s">
        <v>567</v>
      </c>
      <c r="KLB79" s="290" t="s">
        <v>567</v>
      </c>
      <c r="KLC79" s="290" t="s">
        <v>567</v>
      </c>
      <c r="KLD79" s="290" t="s">
        <v>567</v>
      </c>
      <c r="KLE79" s="290" t="s">
        <v>567</v>
      </c>
      <c r="KLF79" s="290" t="s">
        <v>567</v>
      </c>
      <c r="KLG79" s="290" t="s">
        <v>567</v>
      </c>
      <c r="KLH79" s="290" t="s">
        <v>567</v>
      </c>
      <c r="KLI79" s="290" t="s">
        <v>567</v>
      </c>
      <c r="KLJ79" s="290" t="s">
        <v>567</v>
      </c>
      <c r="KLK79" s="290" t="s">
        <v>567</v>
      </c>
      <c r="KLL79" s="290" t="s">
        <v>567</v>
      </c>
      <c r="KLM79" s="290" t="s">
        <v>567</v>
      </c>
      <c r="KLN79" s="290" t="s">
        <v>567</v>
      </c>
      <c r="KLO79" s="290" t="s">
        <v>567</v>
      </c>
      <c r="KLP79" s="290" t="s">
        <v>567</v>
      </c>
      <c r="KLQ79" s="290" t="s">
        <v>567</v>
      </c>
      <c r="KLR79" s="290" t="s">
        <v>567</v>
      </c>
      <c r="KLS79" s="290" t="s">
        <v>567</v>
      </c>
      <c r="KLT79" s="290" t="s">
        <v>567</v>
      </c>
      <c r="KLU79" s="290" t="s">
        <v>567</v>
      </c>
      <c r="KLV79" s="290" t="s">
        <v>567</v>
      </c>
      <c r="KLW79" s="290" t="s">
        <v>567</v>
      </c>
      <c r="KLX79" s="290" t="s">
        <v>567</v>
      </c>
      <c r="KLY79" s="290" t="s">
        <v>567</v>
      </c>
      <c r="KLZ79" s="290" t="s">
        <v>567</v>
      </c>
      <c r="KMA79" s="290" t="s">
        <v>567</v>
      </c>
      <c r="KMB79" s="290" t="s">
        <v>567</v>
      </c>
      <c r="KMC79" s="290" t="s">
        <v>567</v>
      </c>
      <c r="KMD79" s="290" t="s">
        <v>567</v>
      </c>
      <c r="KME79" s="290" t="s">
        <v>567</v>
      </c>
      <c r="KMF79" s="290" t="s">
        <v>567</v>
      </c>
      <c r="KMG79" s="290" t="s">
        <v>567</v>
      </c>
      <c r="KMH79" s="290" t="s">
        <v>567</v>
      </c>
      <c r="KMI79" s="290" t="s">
        <v>567</v>
      </c>
      <c r="KMJ79" s="290" t="s">
        <v>567</v>
      </c>
      <c r="KMK79" s="290" t="s">
        <v>567</v>
      </c>
      <c r="KML79" s="290" t="s">
        <v>567</v>
      </c>
      <c r="KMM79" s="290" t="s">
        <v>567</v>
      </c>
      <c r="KMN79" s="290" t="s">
        <v>567</v>
      </c>
      <c r="KMO79" s="290" t="s">
        <v>567</v>
      </c>
      <c r="KMP79" s="290" t="s">
        <v>567</v>
      </c>
      <c r="KMQ79" s="290" t="s">
        <v>567</v>
      </c>
      <c r="KMR79" s="290" t="s">
        <v>567</v>
      </c>
      <c r="KMS79" s="290" t="s">
        <v>567</v>
      </c>
      <c r="KMT79" s="290" t="s">
        <v>567</v>
      </c>
      <c r="KMU79" s="290" t="s">
        <v>567</v>
      </c>
      <c r="KMV79" s="290" t="s">
        <v>567</v>
      </c>
      <c r="KMW79" s="290" t="s">
        <v>567</v>
      </c>
      <c r="KMX79" s="290" t="s">
        <v>567</v>
      </c>
      <c r="KMY79" s="290" t="s">
        <v>567</v>
      </c>
      <c r="KMZ79" s="290" t="s">
        <v>567</v>
      </c>
      <c r="KNA79" s="290" t="s">
        <v>567</v>
      </c>
      <c r="KNB79" s="290" t="s">
        <v>567</v>
      </c>
      <c r="KNC79" s="290" t="s">
        <v>567</v>
      </c>
      <c r="KND79" s="290" t="s">
        <v>567</v>
      </c>
      <c r="KNE79" s="290" t="s">
        <v>567</v>
      </c>
      <c r="KNF79" s="290" t="s">
        <v>567</v>
      </c>
      <c r="KNG79" s="290" t="s">
        <v>567</v>
      </c>
      <c r="KNH79" s="290" t="s">
        <v>567</v>
      </c>
      <c r="KNI79" s="290" t="s">
        <v>567</v>
      </c>
      <c r="KNJ79" s="290" t="s">
        <v>567</v>
      </c>
      <c r="KNK79" s="290" t="s">
        <v>567</v>
      </c>
      <c r="KNL79" s="290" t="s">
        <v>567</v>
      </c>
      <c r="KNM79" s="290" t="s">
        <v>567</v>
      </c>
      <c r="KNN79" s="290" t="s">
        <v>567</v>
      </c>
      <c r="KNO79" s="290" t="s">
        <v>567</v>
      </c>
      <c r="KNP79" s="290" t="s">
        <v>567</v>
      </c>
      <c r="KNQ79" s="290" t="s">
        <v>567</v>
      </c>
      <c r="KNR79" s="290" t="s">
        <v>567</v>
      </c>
      <c r="KNS79" s="290" t="s">
        <v>567</v>
      </c>
      <c r="KNT79" s="290" t="s">
        <v>567</v>
      </c>
      <c r="KNU79" s="290" t="s">
        <v>567</v>
      </c>
      <c r="KNV79" s="290" t="s">
        <v>567</v>
      </c>
      <c r="KNW79" s="290" t="s">
        <v>567</v>
      </c>
      <c r="KNX79" s="290" t="s">
        <v>567</v>
      </c>
      <c r="KNY79" s="290" t="s">
        <v>567</v>
      </c>
      <c r="KNZ79" s="290" t="s">
        <v>567</v>
      </c>
      <c r="KOA79" s="290" t="s">
        <v>567</v>
      </c>
      <c r="KOB79" s="290" t="s">
        <v>567</v>
      </c>
      <c r="KOC79" s="290" t="s">
        <v>567</v>
      </c>
      <c r="KOD79" s="290" t="s">
        <v>567</v>
      </c>
      <c r="KOE79" s="290" t="s">
        <v>567</v>
      </c>
      <c r="KOF79" s="290" t="s">
        <v>567</v>
      </c>
      <c r="KOG79" s="290" t="s">
        <v>567</v>
      </c>
      <c r="KOH79" s="290" t="s">
        <v>567</v>
      </c>
      <c r="KOI79" s="290" t="s">
        <v>567</v>
      </c>
      <c r="KOJ79" s="290" t="s">
        <v>567</v>
      </c>
      <c r="KOK79" s="290" t="s">
        <v>567</v>
      </c>
      <c r="KOL79" s="290" t="s">
        <v>567</v>
      </c>
      <c r="KOM79" s="290" t="s">
        <v>567</v>
      </c>
      <c r="KON79" s="290" t="s">
        <v>567</v>
      </c>
      <c r="KOO79" s="290" t="s">
        <v>567</v>
      </c>
      <c r="KOP79" s="290" t="s">
        <v>567</v>
      </c>
      <c r="KOQ79" s="290" t="s">
        <v>567</v>
      </c>
      <c r="KOR79" s="290" t="s">
        <v>567</v>
      </c>
      <c r="KOS79" s="290" t="s">
        <v>567</v>
      </c>
      <c r="KOT79" s="290" t="s">
        <v>567</v>
      </c>
      <c r="KOU79" s="290" t="s">
        <v>567</v>
      </c>
      <c r="KOV79" s="290" t="s">
        <v>567</v>
      </c>
      <c r="KOW79" s="290" t="s">
        <v>567</v>
      </c>
      <c r="KOX79" s="290" t="s">
        <v>567</v>
      </c>
      <c r="KOY79" s="290" t="s">
        <v>567</v>
      </c>
      <c r="KOZ79" s="290" t="s">
        <v>567</v>
      </c>
      <c r="KPA79" s="290" t="s">
        <v>567</v>
      </c>
      <c r="KPB79" s="290" t="s">
        <v>567</v>
      </c>
      <c r="KPC79" s="290" t="s">
        <v>567</v>
      </c>
      <c r="KPD79" s="290" t="s">
        <v>567</v>
      </c>
      <c r="KPE79" s="290" t="s">
        <v>567</v>
      </c>
      <c r="KPF79" s="290" t="s">
        <v>567</v>
      </c>
      <c r="KPG79" s="290" t="s">
        <v>567</v>
      </c>
      <c r="KPH79" s="290" t="s">
        <v>567</v>
      </c>
      <c r="KPI79" s="290" t="s">
        <v>567</v>
      </c>
      <c r="KPJ79" s="290" t="s">
        <v>567</v>
      </c>
      <c r="KPK79" s="290" t="s">
        <v>567</v>
      </c>
      <c r="KPL79" s="290" t="s">
        <v>567</v>
      </c>
      <c r="KPM79" s="290" t="s">
        <v>567</v>
      </c>
      <c r="KPN79" s="290" t="s">
        <v>567</v>
      </c>
      <c r="KPO79" s="290" t="s">
        <v>567</v>
      </c>
      <c r="KPP79" s="290" t="s">
        <v>567</v>
      </c>
      <c r="KPQ79" s="290" t="s">
        <v>567</v>
      </c>
      <c r="KPR79" s="290" t="s">
        <v>567</v>
      </c>
      <c r="KPS79" s="290" t="s">
        <v>567</v>
      </c>
      <c r="KPT79" s="290" t="s">
        <v>567</v>
      </c>
      <c r="KPU79" s="290" t="s">
        <v>567</v>
      </c>
      <c r="KPV79" s="290" t="s">
        <v>567</v>
      </c>
      <c r="KPW79" s="290" t="s">
        <v>567</v>
      </c>
      <c r="KPX79" s="290" t="s">
        <v>567</v>
      </c>
      <c r="KPY79" s="290" t="s">
        <v>567</v>
      </c>
      <c r="KPZ79" s="290" t="s">
        <v>567</v>
      </c>
      <c r="KQA79" s="290" t="s">
        <v>567</v>
      </c>
      <c r="KQB79" s="290" t="s">
        <v>567</v>
      </c>
      <c r="KQC79" s="290" t="s">
        <v>567</v>
      </c>
      <c r="KQD79" s="290" t="s">
        <v>567</v>
      </c>
      <c r="KQE79" s="290" t="s">
        <v>567</v>
      </c>
      <c r="KQF79" s="290" t="s">
        <v>567</v>
      </c>
      <c r="KQG79" s="290" t="s">
        <v>567</v>
      </c>
      <c r="KQH79" s="290" t="s">
        <v>567</v>
      </c>
      <c r="KQI79" s="290" t="s">
        <v>567</v>
      </c>
      <c r="KQJ79" s="290" t="s">
        <v>567</v>
      </c>
      <c r="KQK79" s="290" t="s">
        <v>567</v>
      </c>
      <c r="KQL79" s="290" t="s">
        <v>567</v>
      </c>
      <c r="KQM79" s="290" t="s">
        <v>567</v>
      </c>
      <c r="KQN79" s="290" t="s">
        <v>567</v>
      </c>
      <c r="KQO79" s="290" t="s">
        <v>567</v>
      </c>
      <c r="KQP79" s="290" t="s">
        <v>567</v>
      </c>
      <c r="KQQ79" s="290" t="s">
        <v>567</v>
      </c>
      <c r="KQR79" s="290" t="s">
        <v>567</v>
      </c>
      <c r="KQS79" s="290" t="s">
        <v>567</v>
      </c>
      <c r="KQT79" s="290" t="s">
        <v>567</v>
      </c>
      <c r="KQU79" s="290" t="s">
        <v>567</v>
      </c>
      <c r="KQV79" s="290" t="s">
        <v>567</v>
      </c>
      <c r="KQW79" s="290" t="s">
        <v>567</v>
      </c>
      <c r="KQX79" s="290" t="s">
        <v>567</v>
      </c>
      <c r="KQY79" s="290" t="s">
        <v>567</v>
      </c>
      <c r="KQZ79" s="290" t="s">
        <v>567</v>
      </c>
      <c r="KRA79" s="290" t="s">
        <v>567</v>
      </c>
      <c r="KRB79" s="290" t="s">
        <v>567</v>
      </c>
      <c r="KRC79" s="290" t="s">
        <v>567</v>
      </c>
      <c r="KRD79" s="290" t="s">
        <v>567</v>
      </c>
      <c r="KRE79" s="290" t="s">
        <v>567</v>
      </c>
      <c r="KRF79" s="290" t="s">
        <v>567</v>
      </c>
      <c r="KRG79" s="290" t="s">
        <v>567</v>
      </c>
      <c r="KRH79" s="290" t="s">
        <v>567</v>
      </c>
      <c r="KRI79" s="290" t="s">
        <v>567</v>
      </c>
      <c r="KRJ79" s="290" t="s">
        <v>567</v>
      </c>
      <c r="KRK79" s="290" t="s">
        <v>567</v>
      </c>
      <c r="KRL79" s="290" t="s">
        <v>567</v>
      </c>
      <c r="KRM79" s="290" t="s">
        <v>567</v>
      </c>
      <c r="KRN79" s="290" t="s">
        <v>567</v>
      </c>
      <c r="KRO79" s="290" t="s">
        <v>567</v>
      </c>
      <c r="KRP79" s="290" t="s">
        <v>567</v>
      </c>
      <c r="KRQ79" s="290" t="s">
        <v>567</v>
      </c>
      <c r="KRR79" s="290" t="s">
        <v>567</v>
      </c>
      <c r="KRS79" s="290" t="s">
        <v>567</v>
      </c>
      <c r="KRT79" s="290" t="s">
        <v>567</v>
      </c>
      <c r="KRU79" s="290" t="s">
        <v>567</v>
      </c>
      <c r="KRV79" s="290" t="s">
        <v>567</v>
      </c>
      <c r="KRW79" s="290" t="s">
        <v>567</v>
      </c>
      <c r="KRX79" s="290" t="s">
        <v>567</v>
      </c>
      <c r="KRY79" s="290" t="s">
        <v>567</v>
      </c>
      <c r="KRZ79" s="290" t="s">
        <v>567</v>
      </c>
      <c r="KSA79" s="290" t="s">
        <v>567</v>
      </c>
      <c r="KSB79" s="290" t="s">
        <v>567</v>
      </c>
      <c r="KSC79" s="290" t="s">
        <v>567</v>
      </c>
      <c r="KSD79" s="290" t="s">
        <v>567</v>
      </c>
      <c r="KSE79" s="290" t="s">
        <v>567</v>
      </c>
      <c r="KSF79" s="290" t="s">
        <v>567</v>
      </c>
      <c r="KSG79" s="290" t="s">
        <v>567</v>
      </c>
      <c r="KSH79" s="290" t="s">
        <v>567</v>
      </c>
      <c r="KSI79" s="290" t="s">
        <v>567</v>
      </c>
      <c r="KSJ79" s="290" t="s">
        <v>567</v>
      </c>
      <c r="KSK79" s="290" t="s">
        <v>567</v>
      </c>
      <c r="KSL79" s="290" t="s">
        <v>567</v>
      </c>
      <c r="KSM79" s="290" t="s">
        <v>567</v>
      </c>
      <c r="KSN79" s="290" t="s">
        <v>567</v>
      </c>
      <c r="KSO79" s="290" t="s">
        <v>567</v>
      </c>
      <c r="KSP79" s="290" t="s">
        <v>567</v>
      </c>
      <c r="KSQ79" s="290" t="s">
        <v>567</v>
      </c>
      <c r="KSR79" s="290" t="s">
        <v>567</v>
      </c>
      <c r="KSS79" s="290" t="s">
        <v>567</v>
      </c>
      <c r="KST79" s="290" t="s">
        <v>567</v>
      </c>
      <c r="KSU79" s="290" t="s">
        <v>567</v>
      </c>
      <c r="KSV79" s="290" t="s">
        <v>567</v>
      </c>
      <c r="KSW79" s="290" t="s">
        <v>567</v>
      </c>
      <c r="KSX79" s="290" t="s">
        <v>567</v>
      </c>
      <c r="KSY79" s="290" t="s">
        <v>567</v>
      </c>
      <c r="KSZ79" s="290" t="s">
        <v>567</v>
      </c>
      <c r="KTA79" s="290" t="s">
        <v>567</v>
      </c>
      <c r="KTB79" s="290" t="s">
        <v>567</v>
      </c>
      <c r="KTC79" s="290" t="s">
        <v>567</v>
      </c>
      <c r="KTD79" s="290" t="s">
        <v>567</v>
      </c>
      <c r="KTE79" s="290" t="s">
        <v>567</v>
      </c>
      <c r="KTF79" s="290" t="s">
        <v>567</v>
      </c>
      <c r="KTG79" s="290" t="s">
        <v>567</v>
      </c>
      <c r="KTH79" s="290" t="s">
        <v>567</v>
      </c>
      <c r="KTI79" s="290" t="s">
        <v>567</v>
      </c>
      <c r="KTJ79" s="290" t="s">
        <v>567</v>
      </c>
      <c r="KTK79" s="290" t="s">
        <v>567</v>
      </c>
      <c r="KTL79" s="290" t="s">
        <v>567</v>
      </c>
      <c r="KTM79" s="290" t="s">
        <v>567</v>
      </c>
      <c r="KTN79" s="290" t="s">
        <v>567</v>
      </c>
      <c r="KTO79" s="290" t="s">
        <v>567</v>
      </c>
      <c r="KTP79" s="290" t="s">
        <v>567</v>
      </c>
      <c r="KTQ79" s="290" t="s">
        <v>567</v>
      </c>
      <c r="KTR79" s="290" t="s">
        <v>567</v>
      </c>
      <c r="KTS79" s="290" t="s">
        <v>567</v>
      </c>
      <c r="KTT79" s="290" t="s">
        <v>567</v>
      </c>
      <c r="KTU79" s="290" t="s">
        <v>567</v>
      </c>
      <c r="KTV79" s="290" t="s">
        <v>567</v>
      </c>
      <c r="KTW79" s="290" t="s">
        <v>567</v>
      </c>
      <c r="KTX79" s="290" t="s">
        <v>567</v>
      </c>
      <c r="KTY79" s="290" t="s">
        <v>567</v>
      </c>
      <c r="KTZ79" s="290" t="s">
        <v>567</v>
      </c>
      <c r="KUA79" s="290" t="s">
        <v>567</v>
      </c>
      <c r="KUB79" s="290" t="s">
        <v>567</v>
      </c>
      <c r="KUC79" s="290" t="s">
        <v>567</v>
      </c>
      <c r="KUD79" s="290" t="s">
        <v>567</v>
      </c>
      <c r="KUE79" s="290" t="s">
        <v>567</v>
      </c>
      <c r="KUF79" s="290" t="s">
        <v>567</v>
      </c>
      <c r="KUG79" s="290" t="s">
        <v>567</v>
      </c>
      <c r="KUH79" s="290" t="s">
        <v>567</v>
      </c>
      <c r="KUI79" s="290" t="s">
        <v>567</v>
      </c>
      <c r="KUJ79" s="290" t="s">
        <v>567</v>
      </c>
      <c r="KUK79" s="290" t="s">
        <v>567</v>
      </c>
      <c r="KUL79" s="290" t="s">
        <v>567</v>
      </c>
      <c r="KUM79" s="290" t="s">
        <v>567</v>
      </c>
      <c r="KUN79" s="290" t="s">
        <v>567</v>
      </c>
      <c r="KUO79" s="290" t="s">
        <v>567</v>
      </c>
      <c r="KUP79" s="290" t="s">
        <v>567</v>
      </c>
      <c r="KUQ79" s="290" t="s">
        <v>567</v>
      </c>
      <c r="KUR79" s="290" t="s">
        <v>567</v>
      </c>
      <c r="KUS79" s="290" t="s">
        <v>567</v>
      </c>
      <c r="KUT79" s="290" t="s">
        <v>567</v>
      </c>
      <c r="KUU79" s="290" t="s">
        <v>567</v>
      </c>
      <c r="KUV79" s="290" t="s">
        <v>567</v>
      </c>
      <c r="KUW79" s="290" t="s">
        <v>567</v>
      </c>
      <c r="KUX79" s="290" t="s">
        <v>567</v>
      </c>
      <c r="KUY79" s="290" t="s">
        <v>567</v>
      </c>
      <c r="KUZ79" s="290" t="s">
        <v>567</v>
      </c>
      <c r="KVA79" s="290" t="s">
        <v>567</v>
      </c>
      <c r="KVB79" s="290" t="s">
        <v>567</v>
      </c>
      <c r="KVC79" s="290" t="s">
        <v>567</v>
      </c>
      <c r="KVD79" s="290" t="s">
        <v>567</v>
      </c>
      <c r="KVE79" s="290" t="s">
        <v>567</v>
      </c>
      <c r="KVF79" s="290" t="s">
        <v>567</v>
      </c>
      <c r="KVG79" s="290" t="s">
        <v>567</v>
      </c>
      <c r="KVH79" s="290" t="s">
        <v>567</v>
      </c>
      <c r="KVI79" s="290" t="s">
        <v>567</v>
      </c>
      <c r="KVJ79" s="290" t="s">
        <v>567</v>
      </c>
      <c r="KVK79" s="290" t="s">
        <v>567</v>
      </c>
      <c r="KVL79" s="290" t="s">
        <v>567</v>
      </c>
      <c r="KVM79" s="290" t="s">
        <v>567</v>
      </c>
      <c r="KVN79" s="290" t="s">
        <v>567</v>
      </c>
      <c r="KVO79" s="290" t="s">
        <v>567</v>
      </c>
      <c r="KVP79" s="290" t="s">
        <v>567</v>
      </c>
      <c r="KVQ79" s="290" t="s">
        <v>567</v>
      </c>
      <c r="KVR79" s="290" t="s">
        <v>567</v>
      </c>
      <c r="KVS79" s="290" t="s">
        <v>567</v>
      </c>
      <c r="KVT79" s="290" t="s">
        <v>567</v>
      </c>
      <c r="KVU79" s="290" t="s">
        <v>567</v>
      </c>
      <c r="KVV79" s="290" t="s">
        <v>567</v>
      </c>
      <c r="KVW79" s="290" t="s">
        <v>567</v>
      </c>
      <c r="KVX79" s="290" t="s">
        <v>567</v>
      </c>
      <c r="KVY79" s="290" t="s">
        <v>567</v>
      </c>
      <c r="KVZ79" s="290" t="s">
        <v>567</v>
      </c>
      <c r="KWA79" s="290" t="s">
        <v>567</v>
      </c>
      <c r="KWB79" s="290" t="s">
        <v>567</v>
      </c>
      <c r="KWC79" s="290" t="s">
        <v>567</v>
      </c>
      <c r="KWD79" s="290" t="s">
        <v>567</v>
      </c>
      <c r="KWE79" s="290" t="s">
        <v>567</v>
      </c>
      <c r="KWF79" s="290" t="s">
        <v>567</v>
      </c>
      <c r="KWG79" s="290" t="s">
        <v>567</v>
      </c>
      <c r="KWH79" s="290" t="s">
        <v>567</v>
      </c>
      <c r="KWI79" s="290" t="s">
        <v>567</v>
      </c>
      <c r="KWJ79" s="290" t="s">
        <v>567</v>
      </c>
      <c r="KWK79" s="290" t="s">
        <v>567</v>
      </c>
      <c r="KWL79" s="290" t="s">
        <v>567</v>
      </c>
      <c r="KWM79" s="290" t="s">
        <v>567</v>
      </c>
      <c r="KWN79" s="290" t="s">
        <v>567</v>
      </c>
      <c r="KWO79" s="290" t="s">
        <v>567</v>
      </c>
      <c r="KWP79" s="290" t="s">
        <v>567</v>
      </c>
      <c r="KWQ79" s="290" t="s">
        <v>567</v>
      </c>
      <c r="KWR79" s="290" t="s">
        <v>567</v>
      </c>
      <c r="KWS79" s="290" t="s">
        <v>567</v>
      </c>
      <c r="KWT79" s="290" t="s">
        <v>567</v>
      </c>
      <c r="KWU79" s="290" t="s">
        <v>567</v>
      </c>
      <c r="KWV79" s="290" t="s">
        <v>567</v>
      </c>
      <c r="KWW79" s="290" t="s">
        <v>567</v>
      </c>
      <c r="KWX79" s="290" t="s">
        <v>567</v>
      </c>
      <c r="KWY79" s="290" t="s">
        <v>567</v>
      </c>
      <c r="KWZ79" s="290" t="s">
        <v>567</v>
      </c>
      <c r="KXA79" s="290" t="s">
        <v>567</v>
      </c>
      <c r="KXB79" s="290" t="s">
        <v>567</v>
      </c>
      <c r="KXC79" s="290" t="s">
        <v>567</v>
      </c>
      <c r="KXD79" s="290" t="s">
        <v>567</v>
      </c>
      <c r="KXE79" s="290" t="s">
        <v>567</v>
      </c>
      <c r="KXF79" s="290" t="s">
        <v>567</v>
      </c>
      <c r="KXG79" s="290" t="s">
        <v>567</v>
      </c>
      <c r="KXH79" s="290" t="s">
        <v>567</v>
      </c>
      <c r="KXI79" s="290" t="s">
        <v>567</v>
      </c>
      <c r="KXJ79" s="290" t="s">
        <v>567</v>
      </c>
      <c r="KXK79" s="290" t="s">
        <v>567</v>
      </c>
      <c r="KXL79" s="290" t="s">
        <v>567</v>
      </c>
      <c r="KXM79" s="290" t="s">
        <v>567</v>
      </c>
      <c r="KXN79" s="290" t="s">
        <v>567</v>
      </c>
      <c r="KXO79" s="290" t="s">
        <v>567</v>
      </c>
      <c r="KXP79" s="290" t="s">
        <v>567</v>
      </c>
      <c r="KXQ79" s="290" t="s">
        <v>567</v>
      </c>
      <c r="KXR79" s="290" t="s">
        <v>567</v>
      </c>
      <c r="KXS79" s="290" t="s">
        <v>567</v>
      </c>
      <c r="KXT79" s="290" t="s">
        <v>567</v>
      </c>
      <c r="KXU79" s="290" t="s">
        <v>567</v>
      </c>
      <c r="KXV79" s="290" t="s">
        <v>567</v>
      </c>
      <c r="KXW79" s="290" t="s">
        <v>567</v>
      </c>
      <c r="KXX79" s="290" t="s">
        <v>567</v>
      </c>
      <c r="KXY79" s="290" t="s">
        <v>567</v>
      </c>
      <c r="KXZ79" s="290" t="s">
        <v>567</v>
      </c>
      <c r="KYA79" s="290" t="s">
        <v>567</v>
      </c>
      <c r="KYB79" s="290" t="s">
        <v>567</v>
      </c>
      <c r="KYC79" s="290" t="s">
        <v>567</v>
      </c>
      <c r="KYD79" s="290" t="s">
        <v>567</v>
      </c>
      <c r="KYE79" s="290" t="s">
        <v>567</v>
      </c>
      <c r="KYF79" s="290" t="s">
        <v>567</v>
      </c>
      <c r="KYG79" s="290" t="s">
        <v>567</v>
      </c>
      <c r="KYH79" s="290" t="s">
        <v>567</v>
      </c>
      <c r="KYI79" s="290" t="s">
        <v>567</v>
      </c>
      <c r="KYJ79" s="290" t="s">
        <v>567</v>
      </c>
      <c r="KYK79" s="290" t="s">
        <v>567</v>
      </c>
      <c r="KYL79" s="290" t="s">
        <v>567</v>
      </c>
      <c r="KYM79" s="290" t="s">
        <v>567</v>
      </c>
      <c r="KYN79" s="290" t="s">
        <v>567</v>
      </c>
      <c r="KYO79" s="290" t="s">
        <v>567</v>
      </c>
      <c r="KYP79" s="290" t="s">
        <v>567</v>
      </c>
      <c r="KYQ79" s="290" t="s">
        <v>567</v>
      </c>
      <c r="KYR79" s="290" t="s">
        <v>567</v>
      </c>
      <c r="KYS79" s="290" t="s">
        <v>567</v>
      </c>
      <c r="KYT79" s="290" t="s">
        <v>567</v>
      </c>
      <c r="KYU79" s="290" t="s">
        <v>567</v>
      </c>
      <c r="KYV79" s="290" t="s">
        <v>567</v>
      </c>
      <c r="KYW79" s="290" t="s">
        <v>567</v>
      </c>
      <c r="KYX79" s="290" t="s">
        <v>567</v>
      </c>
      <c r="KYY79" s="290" t="s">
        <v>567</v>
      </c>
      <c r="KYZ79" s="290" t="s">
        <v>567</v>
      </c>
      <c r="KZA79" s="290" t="s">
        <v>567</v>
      </c>
      <c r="KZB79" s="290" t="s">
        <v>567</v>
      </c>
      <c r="KZC79" s="290" t="s">
        <v>567</v>
      </c>
      <c r="KZD79" s="290" t="s">
        <v>567</v>
      </c>
      <c r="KZE79" s="290" t="s">
        <v>567</v>
      </c>
      <c r="KZF79" s="290" t="s">
        <v>567</v>
      </c>
      <c r="KZG79" s="290" t="s">
        <v>567</v>
      </c>
      <c r="KZH79" s="290" t="s">
        <v>567</v>
      </c>
      <c r="KZI79" s="290" t="s">
        <v>567</v>
      </c>
      <c r="KZJ79" s="290" t="s">
        <v>567</v>
      </c>
      <c r="KZK79" s="290" t="s">
        <v>567</v>
      </c>
      <c r="KZL79" s="290" t="s">
        <v>567</v>
      </c>
      <c r="KZM79" s="290" t="s">
        <v>567</v>
      </c>
      <c r="KZN79" s="290" t="s">
        <v>567</v>
      </c>
      <c r="KZO79" s="290" t="s">
        <v>567</v>
      </c>
      <c r="KZP79" s="290" t="s">
        <v>567</v>
      </c>
      <c r="KZQ79" s="290" t="s">
        <v>567</v>
      </c>
      <c r="KZR79" s="290" t="s">
        <v>567</v>
      </c>
      <c r="KZS79" s="290" t="s">
        <v>567</v>
      </c>
      <c r="KZT79" s="290" t="s">
        <v>567</v>
      </c>
      <c r="KZU79" s="290" t="s">
        <v>567</v>
      </c>
      <c r="KZV79" s="290" t="s">
        <v>567</v>
      </c>
      <c r="KZW79" s="290" t="s">
        <v>567</v>
      </c>
      <c r="KZX79" s="290" t="s">
        <v>567</v>
      </c>
      <c r="KZY79" s="290" t="s">
        <v>567</v>
      </c>
      <c r="KZZ79" s="290" t="s">
        <v>567</v>
      </c>
      <c r="LAA79" s="290" t="s">
        <v>567</v>
      </c>
      <c r="LAB79" s="290" t="s">
        <v>567</v>
      </c>
      <c r="LAC79" s="290" t="s">
        <v>567</v>
      </c>
      <c r="LAD79" s="290" t="s">
        <v>567</v>
      </c>
      <c r="LAE79" s="290" t="s">
        <v>567</v>
      </c>
      <c r="LAF79" s="290" t="s">
        <v>567</v>
      </c>
      <c r="LAG79" s="290" t="s">
        <v>567</v>
      </c>
      <c r="LAH79" s="290" t="s">
        <v>567</v>
      </c>
      <c r="LAI79" s="290" t="s">
        <v>567</v>
      </c>
      <c r="LAJ79" s="290" t="s">
        <v>567</v>
      </c>
      <c r="LAK79" s="290" t="s">
        <v>567</v>
      </c>
      <c r="LAL79" s="290" t="s">
        <v>567</v>
      </c>
      <c r="LAM79" s="290" t="s">
        <v>567</v>
      </c>
      <c r="LAN79" s="290" t="s">
        <v>567</v>
      </c>
      <c r="LAO79" s="290" t="s">
        <v>567</v>
      </c>
      <c r="LAP79" s="290" t="s">
        <v>567</v>
      </c>
      <c r="LAQ79" s="290" t="s">
        <v>567</v>
      </c>
      <c r="LAR79" s="290" t="s">
        <v>567</v>
      </c>
      <c r="LAS79" s="290" t="s">
        <v>567</v>
      </c>
      <c r="LAT79" s="290" t="s">
        <v>567</v>
      </c>
      <c r="LAU79" s="290" t="s">
        <v>567</v>
      </c>
      <c r="LAV79" s="290" t="s">
        <v>567</v>
      </c>
      <c r="LAW79" s="290" t="s">
        <v>567</v>
      </c>
      <c r="LAX79" s="290" t="s">
        <v>567</v>
      </c>
      <c r="LAY79" s="290" t="s">
        <v>567</v>
      </c>
      <c r="LAZ79" s="290" t="s">
        <v>567</v>
      </c>
      <c r="LBA79" s="290" t="s">
        <v>567</v>
      </c>
      <c r="LBB79" s="290" t="s">
        <v>567</v>
      </c>
      <c r="LBC79" s="290" t="s">
        <v>567</v>
      </c>
      <c r="LBD79" s="290" t="s">
        <v>567</v>
      </c>
      <c r="LBE79" s="290" t="s">
        <v>567</v>
      </c>
      <c r="LBF79" s="290" t="s">
        <v>567</v>
      </c>
      <c r="LBG79" s="290" t="s">
        <v>567</v>
      </c>
      <c r="LBH79" s="290" t="s">
        <v>567</v>
      </c>
      <c r="LBI79" s="290" t="s">
        <v>567</v>
      </c>
      <c r="LBJ79" s="290" t="s">
        <v>567</v>
      </c>
      <c r="LBK79" s="290" t="s">
        <v>567</v>
      </c>
      <c r="LBL79" s="290" t="s">
        <v>567</v>
      </c>
      <c r="LBM79" s="290" t="s">
        <v>567</v>
      </c>
      <c r="LBN79" s="290" t="s">
        <v>567</v>
      </c>
      <c r="LBO79" s="290" t="s">
        <v>567</v>
      </c>
      <c r="LBP79" s="290" t="s">
        <v>567</v>
      </c>
      <c r="LBQ79" s="290" t="s">
        <v>567</v>
      </c>
      <c r="LBR79" s="290" t="s">
        <v>567</v>
      </c>
      <c r="LBS79" s="290" t="s">
        <v>567</v>
      </c>
      <c r="LBT79" s="290" t="s">
        <v>567</v>
      </c>
      <c r="LBU79" s="290" t="s">
        <v>567</v>
      </c>
      <c r="LBV79" s="290" t="s">
        <v>567</v>
      </c>
      <c r="LBW79" s="290" t="s">
        <v>567</v>
      </c>
      <c r="LBX79" s="290" t="s">
        <v>567</v>
      </c>
      <c r="LBY79" s="290" t="s">
        <v>567</v>
      </c>
      <c r="LBZ79" s="290" t="s">
        <v>567</v>
      </c>
      <c r="LCA79" s="290" t="s">
        <v>567</v>
      </c>
      <c r="LCB79" s="290" t="s">
        <v>567</v>
      </c>
      <c r="LCC79" s="290" t="s">
        <v>567</v>
      </c>
      <c r="LCD79" s="290" t="s">
        <v>567</v>
      </c>
      <c r="LCE79" s="290" t="s">
        <v>567</v>
      </c>
      <c r="LCF79" s="290" t="s">
        <v>567</v>
      </c>
      <c r="LCG79" s="290" t="s">
        <v>567</v>
      </c>
      <c r="LCH79" s="290" t="s">
        <v>567</v>
      </c>
      <c r="LCI79" s="290" t="s">
        <v>567</v>
      </c>
      <c r="LCJ79" s="290" t="s">
        <v>567</v>
      </c>
      <c r="LCK79" s="290" t="s">
        <v>567</v>
      </c>
      <c r="LCL79" s="290" t="s">
        <v>567</v>
      </c>
      <c r="LCM79" s="290" t="s">
        <v>567</v>
      </c>
      <c r="LCN79" s="290" t="s">
        <v>567</v>
      </c>
      <c r="LCO79" s="290" t="s">
        <v>567</v>
      </c>
      <c r="LCP79" s="290" t="s">
        <v>567</v>
      </c>
      <c r="LCQ79" s="290" t="s">
        <v>567</v>
      </c>
      <c r="LCR79" s="290" t="s">
        <v>567</v>
      </c>
      <c r="LCS79" s="290" t="s">
        <v>567</v>
      </c>
      <c r="LCT79" s="290" t="s">
        <v>567</v>
      </c>
      <c r="LCU79" s="290" t="s">
        <v>567</v>
      </c>
      <c r="LCV79" s="290" t="s">
        <v>567</v>
      </c>
      <c r="LCW79" s="290" t="s">
        <v>567</v>
      </c>
      <c r="LCX79" s="290" t="s">
        <v>567</v>
      </c>
      <c r="LCY79" s="290" t="s">
        <v>567</v>
      </c>
      <c r="LCZ79" s="290" t="s">
        <v>567</v>
      </c>
      <c r="LDA79" s="290" t="s">
        <v>567</v>
      </c>
      <c r="LDB79" s="290" t="s">
        <v>567</v>
      </c>
      <c r="LDC79" s="290" t="s">
        <v>567</v>
      </c>
      <c r="LDD79" s="290" t="s">
        <v>567</v>
      </c>
      <c r="LDE79" s="290" t="s">
        <v>567</v>
      </c>
      <c r="LDF79" s="290" t="s">
        <v>567</v>
      </c>
      <c r="LDG79" s="290" t="s">
        <v>567</v>
      </c>
      <c r="LDH79" s="290" t="s">
        <v>567</v>
      </c>
      <c r="LDI79" s="290" t="s">
        <v>567</v>
      </c>
      <c r="LDJ79" s="290" t="s">
        <v>567</v>
      </c>
      <c r="LDK79" s="290" t="s">
        <v>567</v>
      </c>
      <c r="LDL79" s="290" t="s">
        <v>567</v>
      </c>
      <c r="LDM79" s="290" t="s">
        <v>567</v>
      </c>
      <c r="LDN79" s="290" t="s">
        <v>567</v>
      </c>
      <c r="LDO79" s="290" t="s">
        <v>567</v>
      </c>
      <c r="LDP79" s="290" t="s">
        <v>567</v>
      </c>
      <c r="LDQ79" s="290" t="s">
        <v>567</v>
      </c>
      <c r="LDR79" s="290" t="s">
        <v>567</v>
      </c>
      <c r="LDS79" s="290" t="s">
        <v>567</v>
      </c>
      <c r="LDT79" s="290" t="s">
        <v>567</v>
      </c>
      <c r="LDU79" s="290" t="s">
        <v>567</v>
      </c>
      <c r="LDV79" s="290" t="s">
        <v>567</v>
      </c>
      <c r="LDW79" s="290" t="s">
        <v>567</v>
      </c>
      <c r="LDX79" s="290" t="s">
        <v>567</v>
      </c>
      <c r="LDY79" s="290" t="s">
        <v>567</v>
      </c>
      <c r="LDZ79" s="290" t="s">
        <v>567</v>
      </c>
      <c r="LEA79" s="290" t="s">
        <v>567</v>
      </c>
      <c r="LEB79" s="290" t="s">
        <v>567</v>
      </c>
      <c r="LEC79" s="290" t="s">
        <v>567</v>
      </c>
      <c r="LED79" s="290" t="s">
        <v>567</v>
      </c>
      <c r="LEE79" s="290" t="s">
        <v>567</v>
      </c>
      <c r="LEF79" s="290" t="s">
        <v>567</v>
      </c>
      <c r="LEG79" s="290" t="s">
        <v>567</v>
      </c>
      <c r="LEH79" s="290" t="s">
        <v>567</v>
      </c>
      <c r="LEI79" s="290" t="s">
        <v>567</v>
      </c>
      <c r="LEJ79" s="290" t="s">
        <v>567</v>
      </c>
      <c r="LEK79" s="290" t="s">
        <v>567</v>
      </c>
      <c r="LEL79" s="290" t="s">
        <v>567</v>
      </c>
      <c r="LEM79" s="290" t="s">
        <v>567</v>
      </c>
      <c r="LEN79" s="290" t="s">
        <v>567</v>
      </c>
      <c r="LEO79" s="290" t="s">
        <v>567</v>
      </c>
      <c r="LEP79" s="290" t="s">
        <v>567</v>
      </c>
      <c r="LEQ79" s="290" t="s">
        <v>567</v>
      </c>
      <c r="LER79" s="290" t="s">
        <v>567</v>
      </c>
      <c r="LES79" s="290" t="s">
        <v>567</v>
      </c>
      <c r="LET79" s="290" t="s">
        <v>567</v>
      </c>
      <c r="LEU79" s="290" t="s">
        <v>567</v>
      </c>
      <c r="LEV79" s="290" t="s">
        <v>567</v>
      </c>
      <c r="LEW79" s="290" t="s">
        <v>567</v>
      </c>
      <c r="LEX79" s="290" t="s">
        <v>567</v>
      </c>
      <c r="LEY79" s="290" t="s">
        <v>567</v>
      </c>
      <c r="LEZ79" s="290" t="s">
        <v>567</v>
      </c>
      <c r="LFA79" s="290" t="s">
        <v>567</v>
      </c>
      <c r="LFB79" s="290" t="s">
        <v>567</v>
      </c>
      <c r="LFC79" s="290" t="s">
        <v>567</v>
      </c>
      <c r="LFD79" s="290" t="s">
        <v>567</v>
      </c>
      <c r="LFE79" s="290" t="s">
        <v>567</v>
      </c>
      <c r="LFF79" s="290" t="s">
        <v>567</v>
      </c>
      <c r="LFG79" s="290" t="s">
        <v>567</v>
      </c>
      <c r="LFH79" s="290" t="s">
        <v>567</v>
      </c>
      <c r="LFI79" s="290" t="s">
        <v>567</v>
      </c>
      <c r="LFJ79" s="290" t="s">
        <v>567</v>
      </c>
      <c r="LFK79" s="290" t="s">
        <v>567</v>
      </c>
      <c r="LFL79" s="290" t="s">
        <v>567</v>
      </c>
      <c r="LFM79" s="290" t="s">
        <v>567</v>
      </c>
      <c r="LFN79" s="290" t="s">
        <v>567</v>
      </c>
      <c r="LFO79" s="290" t="s">
        <v>567</v>
      </c>
      <c r="LFP79" s="290" t="s">
        <v>567</v>
      </c>
      <c r="LFQ79" s="290" t="s">
        <v>567</v>
      </c>
      <c r="LFR79" s="290" t="s">
        <v>567</v>
      </c>
      <c r="LFS79" s="290" t="s">
        <v>567</v>
      </c>
      <c r="LFT79" s="290" t="s">
        <v>567</v>
      </c>
      <c r="LFU79" s="290" t="s">
        <v>567</v>
      </c>
      <c r="LFV79" s="290" t="s">
        <v>567</v>
      </c>
      <c r="LFW79" s="290" t="s">
        <v>567</v>
      </c>
      <c r="LFX79" s="290" t="s">
        <v>567</v>
      </c>
      <c r="LFY79" s="290" t="s">
        <v>567</v>
      </c>
      <c r="LFZ79" s="290" t="s">
        <v>567</v>
      </c>
      <c r="LGA79" s="290" t="s">
        <v>567</v>
      </c>
      <c r="LGB79" s="290" t="s">
        <v>567</v>
      </c>
      <c r="LGC79" s="290" t="s">
        <v>567</v>
      </c>
      <c r="LGD79" s="290" t="s">
        <v>567</v>
      </c>
      <c r="LGE79" s="290" t="s">
        <v>567</v>
      </c>
      <c r="LGF79" s="290" t="s">
        <v>567</v>
      </c>
      <c r="LGG79" s="290" t="s">
        <v>567</v>
      </c>
      <c r="LGH79" s="290" t="s">
        <v>567</v>
      </c>
      <c r="LGI79" s="290" t="s">
        <v>567</v>
      </c>
      <c r="LGJ79" s="290" t="s">
        <v>567</v>
      </c>
      <c r="LGK79" s="290" t="s">
        <v>567</v>
      </c>
      <c r="LGL79" s="290" t="s">
        <v>567</v>
      </c>
      <c r="LGM79" s="290" t="s">
        <v>567</v>
      </c>
      <c r="LGN79" s="290" t="s">
        <v>567</v>
      </c>
      <c r="LGO79" s="290" t="s">
        <v>567</v>
      </c>
      <c r="LGP79" s="290" t="s">
        <v>567</v>
      </c>
      <c r="LGQ79" s="290" t="s">
        <v>567</v>
      </c>
      <c r="LGR79" s="290" t="s">
        <v>567</v>
      </c>
      <c r="LGS79" s="290" t="s">
        <v>567</v>
      </c>
      <c r="LGT79" s="290" t="s">
        <v>567</v>
      </c>
      <c r="LGU79" s="290" t="s">
        <v>567</v>
      </c>
      <c r="LGV79" s="290" t="s">
        <v>567</v>
      </c>
      <c r="LGW79" s="290" t="s">
        <v>567</v>
      </c>
      <c r="LGX79" s="290" t="s">
        <v>567</v>
      </c>
      <c r="LGY79" s="290" t="s">
        <v>567</v>
      </c>
      <c r="LGZ79" s="290" t="s">
        <v>567</v>
      </c>
      <c r="LHA79" s="290" t="s">
        <v>567</v>
      </c>
      <c r="LHB79" s="290" t="s">
        <v>567</v>
      </c>
      <c r="LHC79" s="290" t="s">
        <v>567</v>
      </c>
      <c r="LHD79" s="290" t="s">
        <v>567</v>
      </c>
      <c r="LHE79" s="290" t="s">
        <v>567</v>
      </c>
      <c r="LHF79" s="290" t="s">
        <v>567</v>
      </c>
      <c r="LHG79" s="290" t="s">
        <v>567</v>
      </c>
      <c r="LHH79" s="290" t="s">
        <v>567</v>
      </c>
      <c r="LHI79" s="290" t="s">
        <v>567</v>
      </c>
      <c r="LHJ79" s="290" t="s">
        <v>567</v>
      </c>
      <c r="LHK79" s="290" t="s">
        <v>567</v>
      </c>
      <c r="LHL79" s="290" t="s">
        <v>567</v>
      </c>
      <c r="LHM79" s="290" t="s">
        <v>567</v>
      </c>
      <c r="LHN79" s="290" t="s">
        <v>567</v>
      </c>
      <c r="LHO79" s="290" t="s">
        <v>567</v>
      </c>
      <c r="LHP79" s="290" t="s">
        <v>567</v>
      </c>
      <c r="LHQ79" s="290" t="s">
        <v>567</v>
      </c>
      <c r="LHR79" s="290" t="s">
        <v>567</v>
      </c>
      <c r="LHS79" s="290" t="s">
        <v>567</v>
      </c>
      <c r="LHT79" s="290" t="s">
        <v>567</v>
      </c>
      <c r="LHU79" s="290" t="s">
        <v>567</v>
      </c>
      <c r="LHV79" s="290" t="s">
        <v>567</v>
      </c>
      <c r="LHW79" s="290" t="s">
        <v>567</v>
      </c>
      <c r="LHX79" s="290" t="s">
        <v>567</v>
      </c>
      <c r="LHY79" s="290" t="s">
        <v>567</v>
      </c>
      <c r="LHZ79" s="290" t="s">
        <v>567</v>
      </c>
      <c r="LIA79" s="290" t="s">
        <v>567</v>
      </c>
      <c r="LIB79" s="290" t="s">
        <v>567</v>
      </c>
      <c r="LIC79" s="290" t="s">
        <v>567</v>
      </c>
      <c r="LID79" s="290" t="s">
        <v>567</v>
      </c>
      <c r="LIE79" s="290" t="s">
        <v>567</v>
      </c>
      <c r="LIF79" s="290" t="s">
        <v>567</v>
      </c>
      <c r="LIG79" s="290" t="s">
        <v>567</v>
      </c>
      <c r="LIH79" s="290" t="s">
        <v>567</v>
      </c>
      <c r="LII79" s="290" t="s">
        <v>567</v>
      </c>
      <c r="LIJ79" s="290" t="s">
        <v>567</v>
      </c>
      <c r="LIK79" s="290" t="s">
        <v>567</v>
      </c>
      <c r="LIL79" s="290" t="s">
        <v>567</v>
      </c>
      <c r="LIM79" s="290" t="s">
        <v>567</v>
      </c>
      <c r="LIN79" s="290" t="s">
        <v>567</v>
      </c>
      <c r="LIO79" s="290" t="s">
        <v>567</v>
      </c>
      <c r="LIP79" s="290" t="s">
        <v>567</v>
      </c>
      <c r="LIQ79" s="290" t="s">
        <v>567</v>
      </c>
      <c r="LIR79" s="290" t="s">
        <v>567</v>
      </c>
      <c r="LIS79" s="290" t="s">
        <v>567</v>
      </c>
      <c r="LIT79" s="290" t="s">
        <v>567</v>
      </c>
      <c r="LIU79" s="290" t="s">
        <v>567</v>
      </c>
      <c r="LIV79" s="290" t="s">
        <v>567</v>
      </c>
      <c r="LIW79" s="290" t="s">
        <v>567</v>
      </c>
      <c r="LIX79" s="290" t="s">
        <v>567</v>
      </c>
      <c r="LIY79" s="290" t="s">
        <v>567</v>
      </c>
      <c r="LIZ79" s="290" t="s">
        <v>567</v>
      </c>
      <c r="LJA79" s="290" t="s">
        <v>567</v>
      </c>
      <c r="LJB79" s="290" t="s">
        <v>567</v>
      </c>
      <c r="LJC79" s="290" t="s">
        <v>567</v>
      </c>
      <c r="LJD79" s="290" t="s">
        <v>567</v>
      </c>
      <c r="LJE79" s="290" t="s">
        <v>567</v>
      </c>
      <c r="LJF79" s="290" t="s">
        <v>567</v>
      </c>
      <c r="LJG79" s="290" t="s">
        <v>567</v>
      </c>
      <c r="LJH79" s="290" t="s">
        <v>567</v>
      </c>
      <c r="LJI79" s="290" t="s">
        <v>567</v>
      </c>
      <c r="LJJ79" s="290" t="s">
        <v>567</v>
      </c>
      <c r="LJK79" s="290" t="s">
        <v>567</v>
      </c>
      <c r="LJL79" s="290" t="s">
        <v>567</v>
      </c>
      <c r="LJM79" s="290" t="s">
        <v>567</v>
      </c>
      <c r="LJN79" s="290" t="s">
        <v>567</v>
      </c>
      <c r="LJO79" s="290" t="s">
        <v>567</v>
      </c>
      <c r="LJP79" s="290" t="s">
        <v>567</v>
      </c>
      <c r="LJQ79" s="290" t="s">
        <v>567</v>
      </c>
      <c r="LJR79" s="290" t="s">
        <v>567</v>
      </c>
      <c r="LJS79" s="290" t="s">
        <v>567</v>
      </c>
      <c r="LJT79" s="290" t="s">
        <v>567</v>
      </c>
      <c r="LJU79" s="290" t="s">
        <v>567</v>
      </c>
      <c r="LJV79" s="290" t="s">
        <v>567</v>
      </c>
      <c r="LJW79" s="290" t="s">
        <v>567</v>
      </c>
      <c r="LJX79" s="290" t="s">
        <v>567</v>
      </c>
      <c r="LJY79" s="290" t="s">
        <v>567</v>
      </c>
      <c r="LJZ79" s="290" t="s">
        <v>567</v>
      </c>
      <c r="LKA79" s="290" t="s">
        <v>567</v>
      </c>
      <c r="LKB79" s="290" t="s">
        <v>567</v>
      </c>
      <c r="LKC79" s="290" t="s">
        <v>567</v>
      </c>
      <c r="LKD79" s="290" t="s">
        <v>567</v>
      </c>
      <c r="LKE79" s="290" t="s">
        <v>567</v>
      </c>
      <c r="LKF79" s="290" t="s">
        <v>567</v>
      </c>
      <c r="LKG79" s="290" t="s">
        <v>567</v>
      </c>
      <c r="LKH79" s="290" t="s">
        <v>567</v>
      </c>
      <c r="LKI79" s="290" t="s">
        <v>567</v>
      </c>
      <c r="LKJ79" s="290" t="s">
        <v>567</v>
      </c>
      <c r="LKK79" s="290" t="s">
        <v>567</v>
      </c>
      <c r="LKL79" s="290" t="s">
        <v>567</v>
      </c>
      <c r="LKM79" s="290" t="s">
        <v>567</v>
      </c>
      <c r="LKN79" s="290" t="s">
        <v>567</v>
      </c>
      <c r="LKO79" s="290" t="s">
        <v>567</v>
      </c>
      <c r="LKP79" s="290" t="s">
        <v>567</v>
      </c>
      <c r="LKQ79" s="290" t="s">
        <v>567</v>
      </c>
      <c r="LKR79" s="290" t="s">
        <v>567</v>
      </c>
      <c r="LKS79" s="290" t="s">
        <v>567</v>
      </c>
      <c r="LKT79" s="290" t="s">
        <v>567</v>
      </c>
      <c r="LKU79" s="290" t="s">
        <v>567</v>
      </c>
      <c r="LKV79" s="290" t="s">
        <v>567</v>
      </c>
      <c r="LKW79" s="290" t="s">
        <v>567</v>
      </c>
      <c r="LKX79" s="290" t="s">
        <v>567</v>
      </c>
      <c r="LKY79" s="290" t="s">
        <v>567</v>
      </c>
      <c r="LKZ79" s="290" t="s">
        <v>567</v>
      </c>
      <c r="LLA79" s="290" t="s">
        <v>567</v>
      </c>
      <c r="LLB79" s="290" t="s">
        <v>567</v>
      </c>
      <c r="LLC79" s="290" t="s">
        <v>567</v>
      </c>
      <c r="LLD79" s="290" t="s">
        <v>567</v>
      </c>
      <c r="LLE79" s="290" t="s">
        <v>567</v>
      </c>
      <c r="LLF79" s="290" t="s">
        <v>567</v>
      </c>
      <c r="LLG79" s="290" t="s">
        <v>567</v>
      </c>
      <c r="LLH79" s="290" t="s">
        <v>567</v>
      </c>
      <c r="LLI79" s="290" t="s">
        <v>567</v>
      </c>
      <c r="LLJ79" s="290" t="s">
        <v>567</v>
      </c>
      <c r="LLK79" s="290" t="s">
        <v>567</v>
      </c>
      <c r="LLL79" s="290" t="s">
        <v>567</v>
      </c>
      <c r="LLM79" s="290" t="s">
        <v>567</v>
      </c>
      <c r="LLN79" s="290" t="s">
        <v>567</v>
      </c>
      <c r="LLO79" s="290" t="s">
        <v>567</v>
      </c>
      <c r="LLP79" s="290" t="s">
        <v>567</v>
      </c>
      <c r="LLQ79" s="290" t="s">
        <v>567</v>
      </c>
      <c r="LLR79" s="290" t="s">
        <v>567</v>
      </c>
      <c r="LLS79" s="290" t="s">
        <v>567</v>
      </c>
      <c r="LLT79" s="290" t="s">
        <v>567</v>
      </c>
      <c r="LLU79" s="290" t="s">
        <v>567</v>
      </c>
      <c r="LLV79" s="290" t="s">
        <v>567</v>
      </c>
      <c r="LLW79" s="290" t="s">
        <v>567</v>
      </c>
      <c r="LLX79" s="290" t="s">
        <v>567</v>
      </c>
      <c r="LLY79" s="290" t="s">
        <v>567</v>
      </c>
      <c r="LLZ79" s="290" t="s">
        <v>567</v>
      </c>
      <c r="LMA79" s="290" t="s">
        <v>567</v>
      </c>
      <c r="LMB79" s="290" t="s">
        <v>567</v>
      </c>
      <c r="LMC79" s="290" t="s">
        <v>567</v>
      </c>
      <c r="LMD79" s="290" t="s">
        <v>567</v>
      </c>
      <c r="LME79" s="290" t="s">
        <v>567</v>
      </c>
      <c r="LMF79" s="290" t="s">
        <v>567</v>
      </c>
      <c r="LMG79" s="290" t="s">
        <v>567</v>
      </c>
      <c r="LMH79" s="290" t="s">
        <v>567</v>
      </c>
      <c r="LMI79" s="290" t="s">
        <v>567</v>
      </c>
      <c r="LMJ79" s="290" t="s">
        <v>567</v>
      </c>
      <c r="LMK79" s="290" t="s">
        <v>567</v>
      </c>
      <c r="LML79" s="290" t="s">
        <v>567</v>
      </c>
      <c r="LMM79" s="290" t="s">
        <v>567</v>
      </c>
      <c r="LMN79" s="290" t="s">
        <v>567</v>
      </c>
      <c r="LMO79" s="290" t="s">
        <v>567</v>
      </c>
      <c r="LMP79" s="290" t="s">
        <v>567</v>
      </c>
      <c r="LMQ79" s="290" t="s">
        <v>567</v>
      </c>
      <c r="LMR79" s="290" t="s">
        <v>567</v>
      </c>
      <c r="LMS79" s="290" t="s">
        <v>567</v>
      </c>
      <c r="LMT79" s="290" t="s">
        <v>567</v>
      </c>
      <c r="LMU79" s="290" t="s">
        <v>567</v>
      </c>
      <c r="LMV79" s="290" t="s">
        <v>567</v>
      </c>
      <c r="LMW79" s="290" t="s">
        <v>567</v>
      </c>
      <c r="LMX79" s="290" t="s">
        <v>567</v>
      </c>
      <c r="LMY79" s="290" t="s">
        <v>567</v>
      </c>
      <c r="LMZ79" s="290" t="s">
        <v>567</v>
      </c>
      <c r="LNA79" s="290" t="s">
        <v>567</v>
      </c>
      <c r="LNB79" s="290" t="s">
        <v>567</v>
      </c>
      <c r="LNC79" s="290" t="s">
        <v>567</v>
      </c>
      <c r="LND79" s="290" t="s">
        <v>567</v>
      </c>
      <c r="LNE79" s="290" t="s">
        <v>567</v>
      </c>
      <c r="LNF79" s="290" t="s">
        <v>567</v>
      </c>
      <c r="LNG79" s="290" t="s">
        <v>567</v>
      </c>
      <c r="LNH79" s="290" t="s">
        <v>567</v>
      </c>
      <c r="LNI79" s="290" t="s">
        <v>567</v>
      </c>
      <c r="LNJ79" s="290" t="s">
        <v>567</v>
      </c>
      <c r="LNK79" s="290" t="s">
        <v>567</v>
      </c>
      <c r="LNL79" s="290" t="s">
        <v>567</v>
      </c>
      <c r="LNM79" s="290" t="s">
        <v>567</v>
      </c>
      <c r="LNN79" s="290" t="s">
        <v>567</v>
      </c>
      <c r="LNO79" s="290" t="s">
        <v>567</v>
      </c>
      <c r="LNP79" s="290" t="s">
        <v>567</v>
      </c>
      <c r="LNQ79" s="290" t="s">
        <v>567</v>
      </c>
      <c r="LNR79" s="290" t="s">
        <v>567</v>
      </c>
      <c r="LNS79" s="290" t="s">
        <v>567</v>
      </c>
      <c r="LNT79" s="290" t="s">
        <v>567</v>
      </c>
      <c r="LNU79" s="290" t="s">
        <v>567</v>
      </c>
      <c r="LNV79" s="290" t="s">
        <v>567</v>
      </c>
      <c r="LNW79" s="290" t="s">
        <v>567</v>
      </c>
      <c r="LNX79" s="290" t="s">
        <v>567</v>
      </c>
      <c r="LNY79" s="290" t="s">
        <v>567</v>
      </c>
      <c r="LNZ79" s="290" t="s">
        <v>567</v>
      </c>
      <c r="LOA79" s="290" t="s">
        <v>567</v>
      </c>
      <c r="LOB79" s="290" t="s">
        <v>567</v>
      </c>
      <c r="LOC79" s="290" t="s">
        <v>567</v>
      </c>
      <c r="LOD79" s="290" t="s">
        <v>567</v>
      </c>
      <c r="LOE79" s="290" t="s">
        <v>567</v>
      </c>
      <c r="LOF79" s="290" t="s">
        <v>567</v>
      </c>
      <c r="LOG79" s="290" t="s">
        <v>567</v>
      </c>
      <c r="LOH79" s="290" t="s">
        <v>567</v>
      </c>
      <c r="LOI79" s="290" t="s">
        <v>567</v>
      </c>
      <c r="LOJ79" s="290" t="s">
        <v>567</v>
      </c>
      <c r="LOK79" s="290" t="s">
        <v>567</v>
      </c>
      <c r="LOL79" s="290" t="s">
        <v>567</v>
      </c>
      <c r="LOM79" s="290" t="s">
        <v>567</v>
      </c>
      <c r="LON79" s="290" t="s">
        <v>567</v>
      </c>
      <c r="LOO79" s="290" t="s">
        <v>567</v>
      </c>
      <c r="LOP79" s="290" t="s">
        <v>567</v>
      </c>
      <c r="LOQ79" s="290" t="s">
        <v>567</v>
      </c>
      <c r="LOR79" s="290" t="s">
        <v>567</v>
      </c>
      <c r="LOS79" s="290" t="s">
        <v>567</v>
      </c>
      <c r="LOT79" s="290" t="s">
        <v>567</v>
      </c>
      <c r="LOU79" s="290" t="s">
        <v>567</v>
      </c>
      <c r="LOV79" s="290" t="s">
        <v>567</v>
      </c>
      <c r="LOW79" s="290" t="s">
        <v>567</v>
      </c>
      <c r="LOX79" s="290" t="s">
        <v>567</v>
      </c>
      <c r="LOY79" s="290" t="s">
        <v>567</v>
      </c>
      <c r="LOZ79" s="290" t="s">
        <v>567</v>
      </c>
      <c r="LPA79" s="290" t="s">
        <v>567</v>
      </c>
      <c r="LPB79" s="290" t="s">
        <v>567</v>
      </c>
      <c r="LPC79" s="290" t="s">
        <v>567</v>
      </c>
      <c r="LPD79" s="290" t="s">
        <v>567</v>
      </c>
      <c r="LPE79" s="290" t="s">
        <v>567</v>
      </c>
      <c r="LPF79" s="290" t="s">
        <v>567</v>
      </c>
      <c r="LPG79" s="290" t="s">
        <v>567</v>
      </c>
      <c r="LPH79" s="290" t="s">
        <v>567</v>
      </c>
      <c r="LPI79" s="290" t="s">
        <v>567</v>
      </c>
      <c r="LPJ79" s="290" t="s">
        <v>567</v>
      </c>
      <c r="LPK79" s="290" t="s">
        <v>567</v>
      </c>
      <c r="LPL79" s="290" t="s">
        <v>567</v>
      </c>
      <c r="LPM79" s="290" t="s">
        <v>567</v>
      </c>
      <c r="LPN79" s="290" t="s">
        <v>567</v>
      </c>
      <c r="LPO79" s="290" t="s">
        <v>567</v>
      </c>
      <c r="LPP79" s="290" t="s">
        <v>567</v>
      </c>
      <c r="LPQ79" s="290" t="s">
        <v>567</v>
      </c>
      <c r="LPR79" s="290" t="s">
        <v>567</v>
      </c>
      <c r="LPS79" s="290" t="s">
        <v>567</v>
      </c>
      <c r="LPT79" s="290" t="s">
        <v>567</v>
      </c>
      <c r="LPU79" s="290" t="s">
        <v>567</v>
      </c>
      <c r="LPV79" s="290" t="s">
        <v>567</v>
      </c>
      <c r="LPW79" s="290" t="s">
        <v>567</v>
      </c>
      <c r="LPX79" s="290" t="s">
        <v>567</v>
      </c>
      <c r="LPY79" s="290" t="s">
        <v>567</v>
      </c>
      <c r="LPZ79" s="290" t="s">
        <v>567</v>
      </c>
      <c r="LQA79" s="290" t="s">
        <v>567</v>
      </c>
      <c r="LQB79" s="290" t="s">
        <v>567</v>
      </c>
      <c r="LQC79" s="290" t="s">
        <v>567</v>
      </c>
      <c r="LQD79" s="290" t="s">
        <v>567</v>
      </c>
      <c r="LQE79" s="290" t="s">
        <v>567</v>
      </c>
      <c r="LQF79" s="290" t="s">
        <v>567</v>
      </c>
      <c r="LQG79" s="290" t="s">
        <v>567</v>
      </c>
      <c r="LQH79" s="290" t="s">
        <v>567</v>
      </c>
      <c r="LQI79" s="290" t="s">
        <v>567</v>
      </c>
      <c r="LQJ79" s="290" t="s">
        <v>567</v>
      </c>
      <c r="LQK79" s="290" t="s">
        <v>567</v>
      </c>
      <c r="LQL79" s="290" t="s">
        <v>567</v>
      </c>
      <c r="LQM79" s="290" t="s">
        <v>567</v>
      </c>
      <c r="LQN79" s="290" t="s">
        <v>567</v>
      </c>
      <c r="LQO79" s="290" t="s">
        <v>567</v>
      </c>
      <c r="LQP79" s="290" t="s">
        <v>567</v>
      </c>
      <c r="LQQ79" s="290" t="s">
        <v>567</v>
      </c>
      <c r="LQR79" s="290" t="s">
        <v>567</v>
      </c>
      <c r="LQS79" s="290" t="s">
        <v>567</v>
      </c>
      <c r="LQT79" s="290" t="s">
        <v>567</v>
      </c>
      <c r="LQU79" s="290" t="s">
        <v>567</v>
      </c>
      <c r="LQV79" s="290" t="s">
        <v>567</v>
      </c>
      <c r="LQW79" s="290" t="s">
        <v>567</v>
      </c>
      <c r="LQX79" s="290" t="s">
        <v>567</v>
      </c>
      <c r="LQY79" s="290" t="s">
        <v>567</v>
      </c>
      <c r="LQZ79" s="290" t="s">
        <v>567</v>
      </c>
      <c r="LRA79" s="290" t="s">
        <v>567</v>
      </c>
      <c r="LRB79" s="290" t="s">
        <v>567</v>
      </c>
      <c r="LRC79" s="290" t="s">
        <v>567</v>
      </c>
      <c r="LRD79" s="290" t="s">
        <v>567</v>
      </c>
      <c r="LRE79" s="290" t="s">
        <v>567</v>
      </c>
      <c r="LRF79" s="290" t="s">
        <v>567</v>
      </c>
      <c r="LRG79" s="290" t="s">
        <v>567</v>
      </c>
      <c r="LRH79" s="290" t="s">
        <v>567</v>
      </c>
      <c r="LRI79" s="290" t="s">
        <v>567</v>
      </c>
      <c r="LRJ79" s="290" t="s">
        <v>567</v>
      </c>
      <c r="LRK79" s="290" t="s">
        <v>567</v>
      </c>
      <c r="LRL79" s="290" t="s">
        <v>567</v>
      </c>
      <c r="LRM79" s="290" t="s">
        <v>567</v>
      </c>
      <c r="LRN79" s="290" t="s">
        <v>567</v>
      </c>
      <c r="LRO79" s="290" t="s">
        <v>567</v>
      </c>
      <c r="LRP79" s="290" t="s">
        <v>567</v>
      </c>
      <c r="LRQ79" s="290" t="s">
        <v>567</v>
      </c>
      <c r="LRR79" s="290" t="s">
        <v>567</v>
      </c>
      <c r="LRS79" s="290" t="s">
        <v>567</v>
      </c>
      <c r="LRT79" s="290" t="s">
        <v>567</v>
      </c>
      <c r="LRU79" s="290" t="s">
        <v>567</v>
      </c>
      <c r="LRV79" s="290" t="s">
        <v>567</v>
      </c>
      <c r="LRW79" s="290" t="s">
        <v>567</v>
      </c>
      <c r="LRX79" s="290" t="s">
        <v>567</v>
      </c>
      <c r="LRY79" s="290" t="s">
        <v>567</v>
      </c>
      <c r="LRZ79" s="290" t="s">
        <v>567</v>
      </c>
      <c r="LSA79" s="290" t="s">
        <v>567</v>
      </c>
      <c r="LSB79" s="290" t="s">
        <v>567</v>
      </c>
      <c r="LSC79" s="290" t="s">
        <v>567</v>
      </c>
      <c r="LSD79" s="290" t="s">
        <v>567</v>
      </c>
      <c r="LSE79" s="290" t="s">
        <v>567</v>
      </c>
      <c r="LSF79" s="290" t="s">
        <v>567</v>
      </c>
      <c r="LSG79" s="290" t="s">
        <v>567</v>
      </c>
      <c r="LSH79" s="290" t="s">
        <v>567</v>
      </c>
      <c r="LSI79" s="290" t="s">
        <v>567</v>
      </c>
      <c r="LSJ79" s="290" t="s">
        <v>567</v>
      </c>
      <c r="LSK79" s="290" t="s">
        <v>567</v>
      </c>
      <c r="LSL79" s="290" t="s">
        <v>567</v>
      </c>
      <c r="LSM79" s="290" t="s">
        <v>567</v>
      </c>
      <c r="LSN79" s="290" t="s">
        <v>567</v>
      </c>
      <c r="LSO79" s="290" t="s">
        <v>567</v>
      </c>
      <c r="LSP79" s="290" t="s">
        <v>567</v>
      </c>
      <c r="LSQ79" s="290" t="s">
        <v>567</v>
      </c>
      <c r="LSR79" s="290" t="s">
        <v>567</v>
      </c>
      <c r="LSS79" s="290" t="s">
        <v>567</v>
      </c>
      <c r="LST79" s="290" t="s">
        <v>567</v>
      </c>
      <c r="LSU79" s="290" t="s">
        <v>567</v>
      </c>
      <c r="LSV79" s="290" t="s">
        <v>567</v>
      </c>
      <c r="LSW79" s="290" t="s">
        <v>567</v>
      </c>
      <c r="LSX79" s="290" t="s">
        <v>567</v>
      </c>
      <c r="LSY79" s="290" t="s">
        <v>567</v>
      </c>
      <c r="LSZ79" s="290" t="s">
        <v>567</v>
      </c>
      <c r="LTA79" s="290" t="s">
        <v>567</v>
      </c>
      <c r="LTB79" s="290" t="s">
        <v>567</v>
      </c>
      <c r="LTC79" s="290" t="s">
        <v>567</v>
      </c>
      <c r="LTD79" s="290" t="s">
        <v>567</v>
      </c>
      <c r="LTE79" s="290" t="s">
        <v>567</v>
      </c>
      <c r="LTF79" s="290" t="s">
        <v>567</v>
      </c>
      <c r="LTG79" s="290" t="s">
        <v>567</v>
      </c>
      <c r="LTH79" s="290" t="s">
        <v>567</v>
      </c>
      <c r="LTI79" s="290" t="s">
        <v>567</v>
      </c>
      <c r="LTJ79" s="290" t="s">
        <v>567</v>
      </c>
      <c r="LTK79" s="290" t="s">
        <v>567</v>
      </c>
      <c r="LTL79" s="290" t="s">
        <v>567</v>
      </c>
      <c r="LTM79" s="290" t="s">
        <v>567</v>
      </c>
      <c r="LTN79" s="290" t="s">
        <v>567</v>
      </c>
      <c r="LTO79" s="290" t="s">
        <v>567</v>
      </c>
      <c r="LTP79" s="290" t="s">
        <v>567</v>
      </c>
      <c r="LTQ79" s="290" t="s">
        <v>567</v>
      </c>
      <c r="LTR79" s="290" t="s">
        <v>567</v>
      </c>
      <c r="LTS79" s="290" t="s">
        <v>567</v>
      </c>
      <c r="LTT79" s="290" t="s">
        <v>567</v>
      </c>
      <c r="LTU79" s="290" t="s">
        <v>567</v>
      </c>
      <c r="LTV79" s="290" t="s">
        <v>567</v>
      </c>
      <c r="LTW79" s="290" t="s">
        <v>567</v>
      </c>
      <c r="LTX79" s="290" t="s">
        <v>567</v>
      </c>
      <c r="LTY79" s="290" t="s">
        <v>567</v>
      </c>
      <c r="LTZ79" s="290" t="s">
        <v>567</v>
      </c>
      <c r="LUA79" s="290" t="s">
        <v>567</v>
      </c>
      <c r="LUB79" s="290" t="s">
        <v>567</v>
      </c>
      <c r="LUC79" s="290" t="s">
        <v>567</v>
      </c>
      <c r="LUD79" s="290" t="s">
        <v>567</v>
      </c>
      <c r="LUE79" s="290" t="s">
        <v>567</v>
      </c>
      <c r="LUF79" s="290" t="s">
        <v>567</v>
      </c>
      <c r="LUG79" s="290" t="s">
        <v>567</v>
      </c>
      <c r="LUH79" s="290" t="s">
        <v>567</v>
      </c>
      <c r="LUI79" s="290" t="s">
        <v>567</v>
      </c>
      <c r="LUJ79" s="290" t="s">
        <v>567</v>
      </c>
      <c r="LUK79" s="290" t="s">
        <v>567</v>
      </c>
      <c r="LUL79" s="290" t="s">
        <v>567</v>
      </c>
      <c r="LUM79" s="290" t="s">
        <v>567</v>
      </c>
      <c r="LUN79" s="290" t="s">
        <v>567</v>
      </c>
      <c r="LUO79" s="290" t="s">
        <v>567</v>
      </c>
      <c r="LUP79" s="290" t="s">
        <v>567</v>
      </c>
      <c r="LUQ79" s="290" t="s">
        <v>567</v>
      </c>
      <c r="LUR79" s="290" t="s">
        <v>567</v>
      </c>
      <c r="LUS79" s="290" t="s">
        <v>567</v>
      </c>
      <c r="LUT79" s="290" t="s">
        <v>567</v>
      </c>
      <c r="LUU79" s="290" t="s">
        <v>567</v>
      </c>
      <c r="LUV79" s="290" t="s">
        <v>567</v>
      </c>
      <c r="LUW79" s="290" t="s">
        <v>567</v>
      </c>
      <c r="LUX79" s="290" t="s">
        <v>567</v>
      </c>
      <c r="LUY79" s="290" t="s">
        <v>567</v>
      </c>
      <c r="LUZ79" s="290" t="s">
        <v>567</v>
      </c>
      <c r="LVA79" s="290" t="s">
        <v>567</v>
      </c>
      <c r="LVB79" s="290" t="s">
        <v>567</v>
      </c>
      <c r="LVC79" s="290" t="s">
        <v>567</v>
      </c>
      <c r="LVD79" s="290" t="s">
        <v>567</v>
      </c>
      <c r="LVE79" s="290" t="s">
        <v>567</v>
      </c>
      <c r="LVF79" s="290" t="s">
        <v>567</v>
      </c>
      <c r="LVG79" s="290" t="s">
        <v>567</v>
      </c>
      <c r="LVH79" s="290" t="s">
        <v>567</v>
      </c>
      <c r="LVI79" s="290" t="s">
        <v>567</v>
      </c>
      <c r="LVJ79" s="290" t="s">
        <v>567</v>
      </c>
      <c r="LVK79" s="290" t="s">
        <v>567</v>
      </c>
      <c r="LVL79" s="290" t="s">
        <v>567</v>
      </c>
      <c r="LVM79" s="290" t="s">
        <v>567</v>
      </c>
      <c r="LVN79" s="290" t="s">
        <v>567</v>
      </c>
      <c r="LVO79" s="290" t="s">
        <v>567</v>
      </c>
      <c r="LVP79" s="290" t="s">
        <v>567</v>
      </c>
      <c r="LVQ79" s="290" t="s">
        <v>567</v>
      </c>
      <c r="LVR79" s="290" t="s">
        <v>567</v>
      </c>
      <c r="LVS79" s="290" t="s">
        <v>567</v>
      </c>
      <c r="LVT79" s="290" t="s">
        <v>567</v>
      </c>
      <c r="LVU79" s="290" t="s">
        <v>567</v>
      </c>
      <c r="LVV79" s="290" t="s">
        <v>567</v>
      </c>
      <c r="LVW79" s="290" t="s">
        <v>567</v>
      </c>
      <c r="LVX79" s="290" t="s">
        <v>567</v>
      </c>
      <c r="LVY79" s="290" t="s">
        <v>567</v>
      </c>
      <c r="LVZ79" s="290" t="s">
        <v>567</v>
      </c>
      <c r="LWA79" s="290" t="s">
        <v>567</v>
      </c>
      <c r="LWB79" s="290" t="s">
        <v>567</v>
      </c>
      <c r="LWC79" s="290" t="s">
        <v>567</v>
      </c>
      <c r="LWD79" s="290" t="s">
        <v>567</v>
      </c>
      <c r="LWE79" s="290" t="s">
        <v>567</v>
      </c>
      <c r="LWF79" s="290" t="s">
        <v>567</v>
      </c>
      <c r="LWG79" s="290" t="s">
        <v>567</v>
      </c>
      <c r="LWH79" s="290" t="s">
        <v>567</v>
      </c>
      <c r="LWI79" s="290" t="s">
        <v>567</v>
      </c>
      <c r="LWJ79" s="290" t="s">
        <v>567</v>
      </c>
      <c r="LWK79" s="290" t="s">
        <v>567</v>
      </c>
      <c r="LWL79" s="290" t="s">
        <v>567</v>
      </c>
      <c r="LWM79" s="290" t="s">
        <v>567</v>
      </c>
      <c r="LWN79" s="290" t="s">
        <v>567</v>
      </c>
      <c r="LWO79" s="290" t="s">
        <v>567</v>
      </c>
      <c r="LWP79" s="290" t="s">
        <v>567</v>
      </c>
      <c r="LWQ79" s="290" t="s">
        <v>567</v>
      </c>
      <c r="LWR79" s="290" t="s">
        <v>567</v>
      </c>
      <c r="LWS79" s="290" t="s">
        <v>567</v>
      </c>
      <c r="LWT79" s="290" t="s">
        <v>567</v>
      </c>
      <c r="LWU79" s="290" t="s">
        <v>567</v>
      </c>
      <c r="LWV79" s="290" t="s">
        <v>567</v>
      </c>
      <c r="LWW79" s="290" t="s">
        <v>567</v>
      </c>
      <c r="LWX79" s="290" t="s">
        <v>567</v>
      </c>
      <c r="LWY79" s="290" t="s">
        <v>567</v>
      </c>
      <c r="LWZ79" s="290" t="s">
        <v>567</v>
      </c>
      <c r="LXA79" s="290" t="s">
        <v>567</v>
      </c>
      <c r="LXB79" s="290" t="s">
        <v>567</v>
      </c>
      <c r="LXC79" s="290" t="s">
        <v>567</v>
      </c>
      <c r="LXD79" s="290" t="s">
        <v>567</v>
      </c>
      <c r="LXE79" s="290" t="s">
        <v>567</v>
      </c>
      <c r="LXF79" s="290" t="s">
        <v>567</v>
      </c>
      <c r="LXG79" s="290" t="s">
        <v>567</v>
      </c>
      <c r="LXH79" s="290" t="s">
        <v>567</v>
      </c>
      <c r="LXI79" s="290" t="s">
        <v>567</v>
      </c>
      <c r="LXJ79" s="290" t="s">
        <v>567</v>
      </c>
      <c r="LXK79" s="290" t="s">
        <v>567</v>
      </c>
      <c r="LXL79" s="290" t="s">
        <v>567</v>
      </c>
      <c r="LXM79" s="290" t="s">
        <v>567</v>
      </c>
      <c r="LXN79" s="290" t="s">
        <v>567</v>
      </c>
      <c r="LXO79" s="290" t="s">
        <v>567</v>
      </c>
      <c r="LXP79" s="290" t="s">
        <v>567</v>
      </c>
      <c r="LXQ79" s="290" t="s">
        <v>567</v>
      </c>
      <c r="LXR79" s="290" t="s">
        <v>567</v>
      </c>
      <c r="LXS79" s="290" t="s">
        <v>567</v>
      </c>
      <c r="LXT79" s="290" t="s">
        <v>567</v>
      </c>
      <c r="LXU79" s="290" t="s">
        <v>567</v>
      </c>
      <c r="LXV79" s="290" t="s">
        <v>567</v>
      </c>
      <c r="LXW79" s="290" t="s">
        <v>567</v>
      </c>
      <c r="LXX79" s="290" t="s">
        <v>567</v>
      </c>
      <c r="LXY79" s="290" t="s">
        <v>567</v>
      </c>
      <c r="LXZ79" s="290" t="s">
        <v>567</v>
      </c>
      <c r="LYA79" s="290" t="s">
        <v>567</v>
      </c>
      <c r="LYB79" s="290" t="s">
        <v>567</v>
      </c>
      <c r="LYC79" s="290" t="s">
        <v>567</v>
      </c>
      <c r="LYD79" s="290" t="s">
        <v>567</v>
      </c>
      <c r="LYE79" s="290" t="s">
        <v>567</v>
      </c>
      <c r="LYF79" s="290" t="s">
        <v>567</v>
      </c>
      <c r="LYG79" s="290" t="s">
        <v>567</v>
      </c>
      <c r="LYH79" s="290" t="s">
        <v>567</v>
      </c>
      <c r="LYI79" s="290" t="s">
        <v>567</v>
      </c>
      <c r="LYJ79" s="290" t="s">
        <v>567</v>
      </c>
      <c r="LYK79" s="290" t="s">
        <v>567</v>
      </c>
      <c r="LYL79" s="290" t="s">
        <v>567</v>
      </c>
      <c r="LYM79" s="290" t="s">
        <v>567</v>
      </c>
      <c r="LYN79" s="290" t="s">
        <v>567</v>
      </c>
      <c r="LYO79" s="290" t="s">
        <v>567</v>
      </c>
      <c r="LYP79" s="290" t="s">
        <v>567</v>
      </c>
      <c r="LYQ79" s="290" t="s">
        <v>567</v>
      </c>
      <c r="LYR79" s="290" t="s">
        <v>567</v>
      </c>
      <c r="LYS79" s="290" t="s">
        <v>567</v>
      </c>
      <c r="LYT79" s="290" t="s">
        <v>567</v>
      </c>
      <c r="LYU79" s="290" t="s">
        <v>567</v>
      </c>
      <c r="LYV79" s="290" t="s">
        <v>567</v>
      </c>
      <c r="LYW79" s="290" t="s">
        <v>567</v>
      </c>
      <c r="LYX79" s="290" t="s">
        <v>567</v>
      </c>
      <c r="LYY79" s="290" t="s">
        <v>567</v>
      </c>
      <c r="LYZ79" s="290" t="s">
        <v>567</v>
      </c>
      <c r="LZA79" s="290" t="s">
        <v>567</v>
      </c>
      <c r="LZB79" s="290" t="s">
        <v>567</v>
      </c>
      <c r="LZC79" s="290" t="s">
        <v>567</v>
      </c>
      <c r="LZD79" s="290" t="s">
        <v>567</v>
      </c>
      <c r="LZE79" s="290" t="s">
        <v>567</v>
      </c>
      <c r="LZF79" s="290" t="s">
        <v>567</v>
      </c>
      <c r="LZG79" s="290" t="s">
        <v>567</v>
      </c>
      <c r="LZH79" s="290" t="s">
        <v>567</v>
      </c>
      <c r="LZI79" s="290" t="s">
        <v>567</v>
      </c>
      <c r="LZJ79" s="290" t="s">
        <v>567</v>
      </c>
      <c r="LZK79" s="290" t="s">
        <v>567</v>
      </c>
      <c r="LZL79" s="290" t="s">
        <v>567</v>
      </c>
      <c r="LZM79" s="290" t="s">
        <v>567</v>
      </c>
      <c r="LZN79" s="290" t="s">
        <v>567</v>
      </c>
      <c r="LZO79" s="290" t="s">
        <v>567</v>
      </c>
      <c r="LZP79" s="290" t="s">
        <v>567</v>
      </c>
      <c r="LZQ79" s="290" t="s">
        <v>567</v>
      </c>
      <c r="LZR79" s="290" t="s">
        <v>567</v>
      </c>
      <c r="LZS79" s="290" t="s">
        <v>567</v>
      </c>
      <c r="LZT79" s="290" t="s">
        <v>567</v>
      </c>
      <c r="LZU79" s="290" t="s">
        <v>567</v>
      </c>
      <c r="LZV79" s="290" t="s">
        <v>567</v>
      </c>
      <c r="LZW79" s="290" t="s">
        <v>567</v>
      </c>
      <c r="LZX79" s="290" t="s">
        <v>567</v>
      </c>
      <c r="LZY79" s="290" t="s">
        <v>567</v>
      </c>
      <c r="LZZ79" s="290" t="s">
        <v>567</v>
      </c>
      <c r="MAA79" s="290" t="s">
        <v>567</v>
      </c>
      <c r="MAB79" s="290" t="s">
        <v>567</v>
      </c>
      <c r="MAC79" s="290" t="s">
        <v>567</v>
      </c>
      <c r="MAD79" s="290" t="s">
        <v>567</v>
      </c>
      <c r="MAE79" s="290" t="s">
        <v>567</v>
      </c>
      <c r="MAF79" s="290" t="s">
        <v>567</v>
      </c>
      <c r="MAG79" s="290" t="s">
        <v>567</v>
      </c>
      <c r="MAH79" s="290" t="s">
        <v>567</v>
      </c>
      <c r="MAI79" s="290" t="s">
        <v>567</v>
      </c>
      <c r="MAJ79" s="290" t="s">
        <v>567</v>
      </c>
      <c r="MAK79" s="290" t="s">
        <v>567</v>
      </c>
      <c r="MAL79" s="290" t="s">
        <v>567</v>
      </c>
      <c r="MAM79" s="290" t="s">
        <v>567</v>
      </c>
      <c r="MAN79" s="290" t="s">
        <v>567</v>
      </c>
      <c r="MAO79" s="290" t="s">
        <v>567</v>
      </c>
      <c r="MAP79" s="290" t="s">
        <v>567</v>
      </c>
      <c r="MAQ79" s="290" t="s">
        <v>567</v>
      </c>
      <c r="MAR79" s="290" t="s">
        <v>567</v>
      </c>
      <c r="MAS79" s="290" t="s">
        <v>567</v>
      </c>
      <c r="MAT79" s="290" t="s">
        <v>567</v>
      </c>
      <c r="MAU79" s="290" t="s">
        <v>567</v>
      </c>
      <c r="MAV79" s="290" t="s">
        <v>567</v>
      </c>
      <c r="MAW79" s="290" t="s">
        <v>567</v>
      </c>
      <c r="MAX79" s="290" t="s">
        <v>567</v>
      </c>
      <c r="MAY79" s="290" t="s">
        <v>567</v>
      </c>
      <c r="MAZ79" s="290" t="s">
        <v>567</v>
      </c>
      <c r="MBA79" s="290" t="s">
        <v>567</v>
      </c>
      <c r="MBB79" s="290" t="s">
        <v>567</v>
      </c>
      <c r="MBC79" s="290" t="s">
        <v>567</v>
      </c>
      <c r="MBD79" s="290" t="s">
        <v>567</v>
      </c>
      <c r="MBE79" s="290" t="s">
        <v>567</v>
      </c>
      <c r="MBF79" s="290" t="s">
        <v>567</v>
      </c>
      <c r="MBG79" s="290" t="s">
        <v>567</v>
      </c>
      <c r="MBH79" s="290" t="s">
        <v>567</v>
      </c>
      <c r="MBI79" s="290" t="s">
        <v>567</v>
      </c>
      <c r="MBJ79" s="290" t="s">
        <v>567</v>
      </c>
      <c r="MBK79" s="290" t="s">
        <v>567</v>
      </c>
      <c r="MBL79" s="290" t="s">
        <v>567</v>
      </c>
      <c r="MBM79" s="290" t="s">
        <v>567</v>
      </c>
      <c r="MBN79" s="290" t="s">
        <v>567</v>
      </c>
      <c r="MBO79" s="290" t="s">
        <v>567</v>
      </c>
      <c r="MBP79" s="290" t="s">
        <v>567</v>
      </c>
      <c r="MBQ79" s="290" t="s">
        <v>567</v>
      </c>
      <c r="MBR79" s="290" t="s">
        <v>567</v>
      </c>
      <c r="MBS79" s="290" t="s">
        <v>567</v>
      </c>
      <c r="MBT79" s="290" t="s">
        <v>567</v>
      </c>
      <c r="MBU79" s="290" t="s">
        <v>567</v>
      </c>
      <c r="MBV79" s="290" t="s">
        <v>567</v>
      </c>
      <c r="MBW79" s="290" t="s">
        <v>567</v>
      </c>
      <c r="MBX79" s="290" t="s">
        <v>567</v>
      </c>
      <c r="MBY79" s="290" t="s">
        <v>567</v>
      </c>
      <c r="MBZ79" s="290" t="s">
        <v>567</v>
      </c>
      <c r="MCA79" s="290" t="s">
        <v>567</v>
      </c>
      <c r="MCB79" s="290" t="s">
        <v>567</v>
      </c>
      <c r="MCC79" s="290" t="s">
        <v>567</v>
      </c>
      <c r="MCD79" s="290" t="s">
        <v>567</v>
      </c>
      <c r="MCE79" s="290" t="s">
        <v>567</v>
      </c>
      <c r="MCF79" s="290" t="s">
        <v>567</v>
      </c>
      <c r="MCG79" s="290" t="s">
        <v>567</v>
      </c>
      <c r="MCH79" s="290" t="s">
        <v>567</v>
      </c>
      <c r="MCI79" s="290" t="s">
        <v>567</v>
      </c>
      <c r="MCJ79" s="290" t="s">
        <v>567</v>
      </c>
      <c r="MCK79" s="290" t="s">
        <v>567</v>
      </c>
      <c r="MCL79" s="290" t="s">
        <v>567</v>
      </c>
      <c r="MCM79" s="290" t="s">
        <v>567</v>
      </c>
      <c r="MCN79" s="290" t="s">
        <v>567</v>
      </c>
      <c r="MCO79" s="290" t="s">
        <v>567</v>
      </c>
      <c r="MCP79" s="290" t="s">
        <v>567</v>
      </c>
      <c r="MCQ79" s="290" t="s">
        <v>567</v>
      </c>
      <c r="MCR79" s="290" t="s">
        <v>567</v>
      </c>
      <c r="MCS79" s="290" t="s">
        <v>567</v>
      </c>
      <c r="MCT79" s="290" t="s">
        <v>567</v>
      </c>
      <c r="MCU79" s="290" t="s">
        <v>567</v>
      </c>
      <c r="MCV79" s="290" t="s">
        <v>567</v>
      </c>
      <c r="MCW79" s="290" t="s">
        <v>567</v>
      </c>
      <c r="MCX79" s="290" t="s">
        <v>567</v>
      </c>
      <c r="MCY79" s="290" t="s">
        <v>567</v>
      </c>
      <c r="MCZ79" s="290" t="s">
        <v>567</v>
      </c>
      <c r="MDA79" s="290" t="s">
        <v>567</v>
      </c>
      <c r="MDB79" s="290" t="s">
        <v>567</v>
      </c>
      <c r="MDC79" s="290" t="s">
        <v>567</v>
      </c>
      <c r="MDD79" s="290" t="s">
        <v>567</v>
      </c>
      <c r="MDE79" s="290" t="s">
        <v>567</v>
      </c>
      <c r="MDF79" s="290" t="s">
        <v>567</v>
      </c>
      <c r="MDG79" s="290" t="s">
        <v>567</v>
      </c>
      <c r="MDH79" s="290" t="s">
        <v>567</v>
      </c>
      <c r="MDI79" s="290" t="s">
        <v>567</v>
      </c>
      <c r="MDJ79" s="290" t="s">
        <v>567</v>
      </c>
      <c r="MDK79" s="290" t="s">
        <v>567</v>
      </c>
      <c r="MDL79" s="290" t="s">
        <v>567</v>
      </c>
      <c r="MDM79" s="290" t="s">
        <v>567</v>
      </c>
      <c r="MDN79" s="290" t="s">
        <v>567</v>
      </c>
      <c r="MDO79" s="290" t="s">
        <v>567</v>
      </c>
      <c r="MDP79" s="290" t="s">
        <v>567</v>
      </c>
      <c r="MDQ79" s="290" t="s">
        <v>567</v>
      </c>
      <c r="MDR79" s="290" t="s">
        <v>567</v>
      </c>
      <c r="MDS79" s="290" t="s">
        <v>567</v>
      </c>
      <c r="MDT79" s="290" t="s">
        <v>567</v>
      </c>
      <c r="MDU79" s="290" t="s">
        <v>567</v>
      </c>
      <c r="MDV79" s="290" t="s">
        <v>567</v>
      </c>
      <c r="MDW79" s="290" t="s">
        <v>567</v>
      </c>
      <c r="MDX79" s="290" t="s">
        <v>567</v>
      </c>
      <c r="MDY79" s="290" t="s">
        <v>567</v>
      </c>
      <c r="MDZ79" s="290" t="s">
        <v>567</v>
      </c>
      <c r="MEA79" s="290" t="s">
        <v>567</v>
      </c>
      <c r="MEB79" s="290" t="s">
        <v>567</v>
      </c>
      <c r="MEC79" s="290" t="s">
        <v>567</v>
      </c>
      <c r="MED79" s="290" t="s">
        <v>567</v>
      </c>
      <c r="MEE79" s="290" t="s">
        <v>567</v>
      </c>
      <c r="MEF79" s="290" t="s">
        <v>567</v>
      </c>
      <c r="MEG79" s="290" t="s">
        <v>567</v>
      </c>
      <c r="MEH79" s="290" t="s">
        <v>567</v>
      </c>
      <c r="MEI79" s="290" t="s">
        <v>567</v>
      </c>
      <c r="MEJ79" s="290" t="s">
        <v>567</v>
      </c>
      <c r="MEK79" s="290" t="s">
        <v>567</v>
      </c>
      <c r="MEL79" s="290" t="s">
        <v>567</v>
      </c>
      <c r="MEM79" s="290" t="s">
        <v>567</v>
      </c>
      <c r="MEN79" s="290" t="s">
        <v>567</v>
      </c>
      <c r="MEO79" s="290" t="s">
        <v>567</v>
      </c>
      <c r="MEP79" s="290" t="s">
        <v>567</v>
      </c>
      <c r="MEQ79" s="290" t="s">
        <v>567</v>
      </c>
      <c r="MER79" s="290" t="s">
        <v>567</v>
      </c>
      <c r="MES79" s="290" t="s">
        <v>567</v>
      </c>
      <c r="MET79" s="290" t="s">
        <v>567</v>
      </c>
      <c r="MEU79" s="290" t="s">
        <v>567</v>
      </c>
      <c r="MEV79" s="290" t="s">
        <v>567</v>
      </c>
      <c r="MEW79" s="290" t="s">
        <v>567</v>
      </c>
      <c r="MEX79" s="290" t="s">
        <v>567</v>
      </c>
      <c r="MEY79" s="290" t="s">
        <v>567</v>
      </c>
      <c r="MEZ79" s="290" t="s">
        <v>567</v>
      </c>
      <c r="MFA79" s="290" t="s">
        <v>567</v>
      </c>
      <c r="MFB79" s="290" t="s">
        <v>567</v>
      </c>
      <c r="MFC79" s="290" t="s">
        <v>567</v>
      </c>
      <c r="MFD79" s="290" t="s">
        <v>567</v>
      </c>
      <c r="MFE79" s="290" t="s">
        <v>567</v>
      </c>
      <c r="MFF79" s="290" t="s">
        <v>567</v>
      </c>
      <c r="MFG79" s="290" t="s">
        <v>567</v>
      </c>
      <c r="MFH79" s="290" t="s">
        <v>567</v>
      </c>
      <c r="MFI79" s="290" t="s">
        <v>567</v>
      </c>
      <c r="MFJ79" s="290" t="s">
        <v>567</v>
      </c>
      <c r="MFK79" s="290" t="s">
        <v>567</v>
      </c>
      <c r="MFL79" s="290" t="s">
        <v>567</v>
      </c>
      <c r="MFM79" s="290" t="s">
        <v>567</v>
      </c>
      <c r="MFN79" s="290" t="s">
        <v>567</v>
      </c>
      <c r="MFO79" s="290" t="s">
        <v>567</v>
      </c>
      <c r="MFP79" s="290" t="s">
        <v>567</v>
      </c>
      <c r="MFQ79" s="290" t="s">
        <v>567</v>
      </c>
      <c r="MFR79" s="290" t="s">
        <v>567</v>
      </c>
      <c r="MFS79" s="290" t="s">
        <v>567</v>
      </c>
      <c r="MFT79" s="290" t="s">
        <v>567</v>
      </c>
      <c r="MFU79" s="290" t="s">
        <v>567</v>
      </c>
      <c r="MFV79" s="290" t="s">
        <v>567</v>
      </c>
      <c r="MFW79" s="290" t="s">
        <v>567</v>
      </c>
      <c r="MFX79" s="290" t="s">
        <v>567</v>
      </c>
      <c r="MFY79" s="290" t="s">
        <v>567</v>
      </c>
      <c r="MFZ79" s="290" t="s">
        <v>567</v>
      </c>
      <c r="MGA79" s="290" t="s">
        <v>567</v>
      </c>
      <c r="MGB79" s="290" t="s">
        <v>567</v>
      </c>
      <c r="MGC79" s="290" t="s">
        <v>567</v>
      </c>
      <c r="MGD79" s="290" t="s">
        <v>567</v>
      </c>
      <c r="MGE79" s="290" t="s">
        <v>567</v>
      </c>
      <c r="MGF79" s="290" t="s">
        <v>567</v>
      </c>
      <c r="MGG79" s="290" t="s">
        <v>567</v>
      </c>
      <c r="MGH79" s="290" t="s">
        <v>567</v>
      </c>
      <c r="MGI79" s="290" t="s">
        <v>567</v>
      </c>
      <c r="MGJ79" s="290" t="s">
        <v>567</v>
      </c>
      <c r="MGK79" s="290" t="s">
        <v>567</v>
      </c>
      <c r="MGL79" s="290" t="s">
        <v>567</v>
      </c>
      <c r="MGM79" s="290" t="s">
        <v>567</v>
      </c>
      <c r="MGN79" s="290" t="s">
        <v>567</v>
      </c>
      <c r="MGO79" s="290" t="s">
        <v>567</v>
      </c>
      <c r="MGP79" s="290" t="s">
        <v>567</v>
      </c>
      <c r="MGQ79" s="290" t="s">
        <v>567</v>
      </c>
      <c r="MGR79" s="290" t="s">
        <v>567</v>
      </c>
      <c r="MGS79" s="290" t="s">
        <v>567</v>
      </c>
      <c r="MGT79" s="290" t="s">
        <v>567</v>
      </c>
      <c r="MGU79" s="290" t="s">
        <v>567</v>
      </c>
      <c r="MGV79" s="290" t="s">
        <v>567</v>
      </c>
      <c r="MGW79" s="290" t="s">
        <v>567</v>
      </c>
      <c r="MGX79" s="290" t="s">
        <v>567</v>
      </c>
      <c r="MGY79" s="290" t="s">
        <v>567</v>
      </c>
      <c r="MGZ79" s="290" t="s">
        <v>567</v>
      </c>
      <c r="MHA79" s="290" t="s">
        <v>567</v>
      </c>
      <c r="MHB79" s="290" t="s">
        <v>567</v>
      </c>
      <c r="MHC79" s="290" t="s">
        <v>567</v>
      </c>
      <c r="MHD79" s="290" t="s">
        <v>567</v>
      </c>
      <c r="MHE79" s="290" t="s">
        <v>567</v>
      </c>
      <c r="MHF79" s="290" t="s">
        <v>567</v>
      </c>
      <c r="MHG79" s="290" t="s">
        <v>567</v>
      </c>
      <c r="MHH79" s="290" t="s">
        <v>567</v>
      </c>
      <c r="MHI79" s="290" t="s">
        <v>567</v>
      </c>
      <c r="MHJ79" s="290" t="s">
        <v>567</v>
      </c>
      <c r="MHK79" s="290" t="s">
        <v>567</v>
      </c>
      <c r="MHL79" s="290" t="s">
        <v>567</v>
      </c>
      <c r="MHM79" s="290" t="s">
        <v>567</v>
      </c>
      <c r="MHN79" s="290" t="s">
        <v>567</v>
      </c>
      <c r="MHO79" s="290" t="s">
        <v>567</v>
      </c>
      <c r="MHP79" s="290" t="s">
        <v>567</v>
      </c>
      <c r="MHQ79" s="290" t="s">
        <v>567</v>
      </c>
      <c r="MHR79" s="290" t="s">
        <v>567</v>
      </c>
      <c r="MHS79" s="290" t="s">
        <v>567</v>
      </c>
      <c r="MHT79" s="290" t="s">
        <v>567</v>
      </c>
      <c r="MHU79" s="290" t="s">
        <v>567</v>
      </c>
      <c r="MHV79" s="290" t="s">
        <v>567</v>
      </c>
      <c r="MHW79" s="290" t="s">
        <v>567</v>
      </c>
      <c r="MHX79" s="290" t="s">
        <v>567</v>
      </c>
      <c r="MHY79" s="290" t="s">
        <v>567</v>
      </c>
      <c r="MHZ79" s="290" t="s">
        <v>567</v>
      </c>
      <c r="MIA79" s="290" t="s">
        <v>567</v>
      </c>
      <c r="MIB79" s="290" t="s">
        <v>567</v>
      </c>
      <c r="MIC79" s="290" t="s">
        <v>567</v>
      </c>
      <c r="MID79" s="290" t="s">
        <v>567</v>
      </c>
      <c r="MIE79" s="290" t="s">
        <v>567</v>
      </c>
      <c r="MIF79" s="290" t="s">
        <v>567</v>
      </c>
      <c r="MIG79" s="290" t="s">
        <v>567</v>
      </c>
      <c r="MIH79" s="290" t="s">
        <v>567</v>
      </c>
      <c r="MII79" s="290" t="s">
        <v>567</v>
      </c>
      <c r="MIJ79" s="290" t="s">
        <v>567</v>
      </c>
      <c r="MIK79" s="290" t="s">
        <v>567</v>
      </c>
      <c r="MIL79" s="290" t="s">
        <v>567</v>
      </c>
      <c r="MIM79" s="290" t="s">
        <v>567</v>
      </c>
      <c r="MIN79" s="290" t="s">
        <v>567</v>
      </c>
      <c r="MIO79" s="290" t="s">
        <v>567</v>
      </c>
      <c r="MIP79" s="290" t="s">
        <v>567</v>
      </c>
      <c r="MIQ79" s="290" t="s">
        <v>567</v>
      </c>
      <c r="MIR79" s="290" t="s">
        <v>567</v>
      </c>
      <c r="MIS79" s="290" t="s">
        <v>567</v>
      </c>
      <c r="MIT79" s="290" t="s">
        <v>567</v>
      </c>
      <c r="MIU79" s="290" t="s">
        <v>567</v>
      </c>
      <c r="MIV79" s="290" t="s">
        <v>567</v>
      </c>
      <c r="MIW79" s="290" t="s">
        <v>567</v>
      </c>
      <c r="MIX79" s="290" t="s">
        <v>567</v>
      </c>
      <c r="MIY79" s="290" t="s">
        <v>567</v>
      </c>
      <c r="MIZ79" s="290" t="s">
        <v>567</v>
      </c>
      <c r="MJA79" s="290" t="s">
        <v>567</v>
      </c>
      <c r="MJB79" s="290" t="s">
        <v>567</v>
      </c>
      <c r="MJC79" s="290" t="s">
        <v>567</v>
      </c>
      <c r="MJD79" s="290" t="s">
        <v>567</v>
      </c>
      <c r="MJE79" s="290" t="s">
        <v>567</v>
      </c>
      <c r="MJF79" s="290" t="s">
        <v>567</v>
      </c>
      <c r="MJG79" s="290" t="s">
        <v>567</v>
      </c>
      <c r="MJH79" s="290" t="s">
        <v>567</v>
      </c>
      <c r="MJI79" s="290" t="s">
        <v>567</v>
      </c>
      <c r="MJJ79" s="290" t="s">
        <v>567</v>
      </c>
      <c r="MJK79" s="290" t="s">
        <v>567</v>
      </c>
      <c r="MJL79" s="290" t="s">
        <v>567</v>
      </c>
      <c r="MJM79" s="290" t="s">
        <v>567</v>
      </c>
      <c r="MJN79" s="290" t="s">
        <v>567</v>
      </c>
      <c r="MJO79" s="290" t="s">
        <v>567</v>
      </c>
      <c r="MJP79" s="290" t="s">
        <v>567</v>
      </c>
      <c r="MJQ79" s="290" t="s">
        <v>567</v>
      </c>
      <c r="MJR79" s="290" t="s">
        <v>567</v>
      </c>
      <c r="MJS79" s="290" t="s">
        <v>567</v>
      </c>
      <c r="MJT79" s="290" t="s">
        <v>567</v>
      </c>
      <c r="MJU79" s="290" t="s">
        <v>567</v>
      </c>
      <c r="MJV79" s="290" t="s">
        <v>567</v>
      </c>
      <c r="MJW79" s="290" t="s">
        <v>567</v>
      </c>
      <c r="MJX79" s="290" t="s">
        <v>567</v>
      </c>
      <c r="MJY79" s="290" t="s">
        <v>567</v>
      </c>
      <c r="MJZ79" s="290" t="s">
        <v>567</v>
      </c>
      <c r="MKA79" s="290" t="s">
        <v>567</v>
      </c>
      <c r="MKB79" s="290" t="s">
        <v>567</v>
      </c>
      <c r="MKC79" s="290" t="s">
        <v>567</v>
      </c>
      <c r="MKD79" s="290" t="s">
        <v>567</v>
      </c>
      <c r="MKE79" s="290" t="s">
        <v>567</v>
      </c>
      <c r="MKF79" s="290" t="s">
        <v>567</v>
      </c>
      <c r="MKG79" s="290" t="s">
        <v>567</v>
      </c>
      <c r="MKH79" s="290" t="s">
        <v>567</v>
      </c>
      <c r="MKI79" s="290" t="s">
        <v>567</v>
      </c>
      <c r="MKJ79" s="290" t="s">
        <v>567</v>
      </c>
      <c r="MKK79" s="290" t="s">
        <v>567</v>
      </c>
      <c r="MKL79" s="290" t="s">
        <v>567</v>
      </c>
      <c r="MKM79" s="290" t="s">
        <v>567</v>
      </c>
      <c r="MKN79" s="290" t="s">
        <v>567</v>
      </c>
      <c r="MKO79" s="290" t="s">
        <v>567</v>
      </c>
      <c r="MKP79" s="290" t="s">
        <v>567</v>
      </c>
      <c r="MKQ79" s="290" t="s">
        <v>567</v>
      </c>
      <c r="MKR79" s="290" t="s">
        <v>567</v>
      </c>
      <c r="MKS79" s="290" t="s">
        <v>567</v>
      </c>
      <c r="MKT79" s="290" t="s">
        <v>567</v>
      </c>
      <c r="MKU79" s="290" t="s">
        <v>567</v>
      </c>
      <c r="MKV79" s="290" t="s">
        <v>567</v>
      </c>
      <c r="MKW79" s="290" t="s">
        <v>567</v>
      </c>
      <c r="MKX79" s="290" t="s">
        <v>567</v>
      </c>
      <c r="MKY79" s="290" t="s">
        <v>567</v>
      </c>
      <c r="MKZ79" s="290" t="s">
        <v>567</v>
      </c>
      <c r="MLA79" s="290" t="s">
        <v>567</v>
      </c>
      <c r="MLB79" s="290" t="s">
        <v>567</v>
      </c>
      <c r="MLC79" s="290" t="s">
        <v>567</v>
      </c>
      <c r="MLD79" s="290" t="s">
        <v>567</v>
      </c>
      <c r="MLE79" s="290" t="s">
        <v>567</v>
      </c>
      <c r="MLF79" s="290" t="s">
        <v>567</v>
      </c>
      <c r="MLG79" s="290" t="s">
        <v>567</v>
      </c>
      <c r="MLH79" s="290" t="s">
        <v>567</v>
      </c>
      <c r="MLI79" s="290" t="s">
        <v>567</v>
      </c>
      <c r="MLJ79" s="290" t="s">
        <v>567</v>
      </c>
      <c r="MLK79" s="290" t="s">
        <v>567</v>
      </c>
      <c r="MLL79" s="290" t="s">
        <v>567</v>
      </c>
      <c r="MLM79" s="290" t="s">
        <v>567</v>
      </c>
      <c r="MLN79" s="290" t="s">
        <v>567</v>
      </c>
      <c r="MLO79" s="290" t="s">
        <v>567</v>
      </c>
      <c r="MLP79" s="290" t="s">
        <v>567</v>
      </c>
      <c r="MLQ79" s="290" t="s">
        <v>567</v>
      </c>
      <c r="MLR79" s="290" t="s">
        <v>567</v>
      </c>
      <c r="MLS79" s="290" t="s">
        <v>567</v>
      </c>
      <c r="MLT79" s="290" t="s">
        <v>567</v>
      </c>
      <c r="MLU79" s="290" t="s">
        <v>567</v>
      </c>
      <c r="MLV79" s="290" t="s">
        <v>567</v>
      </c>
      <c r="MLW79" s="290" t="s">
        <v>567</v>
      </c>
      <c r="MLX79" s="290" t="s">
        <v>567</v>
      </c>
      <c r="MLY79" s="290" t="s">
        <v>567</v>
      </c>
      <c r="MLZ79" s="290" t="s">
        <v>567</v>
      </c>
      <c r="MMA79" s="290" t="s">
        <v>567</v>
      </c>
      <c r="MMB79" s="290" t="s">
        <v>567</v>
      </c>
      <c r="MMC79" s="290" t="s">
        <v>567</v>
      </c>
      <c r="MMD79" s="290" t="s">
        <v>567</v>
      </c>
      <c r="MME79" s="290" t="s">
        <v>567</v>
      </c>
      <c r="MMF79" s="290" t="s">
        <v>567</v>
      </c>
      <c r="MMG79" s="290" t="s">
        <v>567</v>
      </c>
      <c r="MMH79" s="290" t="s">
        <v>567</v>
      </c>
      <c r="MMI79" s="290" t="s">
        <v>567</v>
      </c>
      <c r="MMJ79" s="290" t="s">
        <v>567</v>
      </c>
      <c r="MMK79" s="290" t="s">
        <v>567</v>
      </c>
      <c r="MML79" s="290" t="s">
        <v>567</v>
      </c>
      <c r="MMM79" s="290" t="s">
        <v>567</v>
      </c>
      <c r="MMN79" s="290" t="s">
        <v>567</v>
      </c>
      <c r="MMO79" s="290" t="s">
        <v>567</v>
      </c>
      <c r="MMP79" s="290" t="s">
        <v>567</v>
      </c>
      <c r="MMQ79" s="290" t="s">
        <v>567</v>
      </c>
      <c r="MMR79" s="290" t="s">
        <v>567</v>
      </c>
      <c r="MMS79" s="290" t="s">
        <v>567</v>
      </c>
      <c r="MMT79" s="290" t="s">
        <v>567</v>
      </c>
      <c r="MMU79" s="290" t="s">
        <v>567</v>
      </c>
      <c r="MMV79" s="290" t="s">
        <v>567</v>
      </c>
      <c r="MMW79" s="290" t="s">
        <v>567</v>
      </c>
      <c r="MMX79" s="290" t="s">
        <v>567</v>
      </c>
      <c r="MMY79" s="290" t="s">
        <v>567</v>
      </c>
      <c r="MMZ79" s="290" t="s">
        <v>567</v>
      </c>
      <c r="MNA79" s="290" t="s">
        <v>567</v>
      </c>
      <c r="MNB79" s="290" t="s">
        <v>567</v>
      </c>
      <c r="MNC79" s="290" t="s">
        <v>567</v>
      </c>
      <c r="MND79" s="290" t="s">
        <v>567</v>
      </c>
      <c r="MNE79" s="290" t="s">
        <v>567</v>
      </c>
      <c r="MNF79" s="290" t="s">
        <v>567</v>
      </c>
      <c r="MNG79" s="290" t="s">
        <v>567</v>
      </c>
      <c r="MNH79" s="290" t="s">
        <v>567</v>
      </c>
      <c r="MNI79" s="290" t="s">
        <v>567</v>
      </c>
      <c r="MNJ79" s="290" t="s">
        <v>567</v>
      </c>
      <c r="MNK79" s="290" t="s">
        <v>567</v>
      </c>
      <c r="MNL79" s="290" t="s">
        <v>567</v>
      </c>
      <c r="MNM79" s="290" t="s">
        <v>567</v>
      </c>
      <c r="MNN79" s="290" t="s">
        <v>567</v>
      </c>
      <c r="MNO79" s="290" t="s">
        <v>567</v>
      </c>
      <c r="MNP79" s="290" t="s">
        <v>567</v>
      </c>
      <c r="MNQ79" s="290" t="s">
        <v>567</v>
      </c>
      <c r="MNR79" s="290" t="s">
        <v>567</v>
      </c>
      <c r="MNS79" s="290" t="s">
        <v>567</v>
      </c>
      <c r="MNT79" s="290" t="s">
        <v>567</v>
      </c>
      <c r="MNU79" s="290" t="s">
        <v>567</v>
      </c>
      <c r="MNV79" s="290" t="s">
        <v>567</v>
      </c>
      <c r="MNW79" s="290" t="s">
        <v>567</v>
      </c>
      <c r="MNX79" s="290" t="s">
        <v>567</v>
      </c>
      <c r="MNY79" s="290" t="s">
        <v>567</v>
      </c>
      <c r="MNZ79" s="290" t="s">
        <v>567</v>
      </c>
      <c r="MOA79" s="290" t="s">
        <v>567</v>
      </c>
      <c r="MOB79" s="290" t="s">
        <v>567</v>
      </c>
      <c r="MOC79" s="290" t="s">
        <v>567</v>
      </c>
      <c r="MOD79" s="290" t="s">
        <v>567</v>
      </c>
      <c r="MOE79" s="290" t="s">
        <v>567</v>
      </c>
      <c r="MOF79" s="290" t="s">
        <v>567</v>
      </c>
      <c r="MOG79" s="290" t="s">
        <v>567</v>
      </c>
      <c r="MOH79" s="290" t="s">
        <v>567</v>
      </c>
      <c r="MOI79" s="290" t="s">
        <v>567</v>
      </c>
      <c r="MOJ79" s="290" t="s">
        <v>567</v>
      </c>
      <c r="MOK79" s="290" t="s">
        <v>567</v>
      </c>
      <c r="MOL79" s="290" t="s">
        <v>567</v>
      </c>
      <c r="MOM79" s="290" t="s">
        <v>567</v>
      </c>
      <c r="MON79" s="290" t="s">
        <v>567</v>
      </c>
      <c r="MOO79" s="290" t="s">
        <v>567</v>
      </c>
      <c r="MOP79" s="290" t="s">
        <v>567</v>
      </c>
      <c r="MOQ79" s="290" t="s">
        <v>567</v>
      </c>
      <c r="MOR79" s="290" t="s">
        <v>567</v>
      </c>
      <c r="MOS79" s="290" t="s">
        <v>567</v>
      </c>
      <c r="MOT79" s="290" t="s">
        <v>567</v>
      </c>
      <c r="MOU79" s="290" t="s">
        <v>567</v>
      </c>
      <c r="MOV79" s="290" t="s">
        <v>567</v>
      </c>
      <c r="MOW79" s="290" t="s">
        <v>567</v>
      </c>
      <c r="MOX79" s="290" t="s">
        <v>567</v>
      </c>
      <c r="MOY79" s="290" t="s">
        <v>567</v>
      </c>
      <c r="MOZ79" s="290" t="s">
        <v>567</v>
      </c>
      <c r="MPA79" s="290" t="s">
        <v>567</v>
      </c>
      <c r="MPB79" s="290" t="s">
        <v>567</v>
      </c>
      <c r="MPC79" s="290" t="s">
        <v>567</v>
      </c>
      <c r="MPD79" s="290" t="s">
        <v>567</v>
      </c>
      <c r="MPE79" s="290" t="s">
        <v>567</v>
      </c>
      <c r="MPF79" s="290" t="s">
        <v>567</v>
      </c>
      <c r="MPG79" s="290" t="s">
        <v>567</v>
      </c>
      <c r="MPH79" s="290" t="s">
        <v>567</v>
      </c>
      <c r="MPI79" s="290" t="s">
        <v>567</v>
      </c>
      <c r="MPJ79" s="290" t="s">
        <v>567</v>
      </c>
      <c r="MPK79" s="290" t="s">
        <v>567</v>
      </c>
      <c r="MPL79" s="290" t="s">
        <v>567</v>
      </c>
      <c r="MPM79" s="290" t="s">
        <v>567</v>
      </c>
      <c r="MPN79" s="290" t="s">
        <v>567</v>
      </c>
      <c r="MPO79" s="290" t="s">
        <v>567</v>
      </c>
      <c r="MPP79" s="290" t="s">
        <v>567</v>
      </c>
      <c r="MPQ79" s="290" t="s">
        <v>567</v>
      </c>
      <c r="MPR79" s="290" t="s">
        <v>567</v>
      </c>
      <c r="MPS79" s="290" t="s">
        <v>567</v>
      </c>
      <c r="MPT79" s="290" t="s">
        <v>567</v>
      </c>
      <c r="MPU79" s="290" t="s">
        <v>567</v>
      </c>
      <c r="MPV79" s="290" t="s">
        <v>567</v>
      </c>
      <c r="MPW79" s="290" t="s">
        <v>567</v>
      </c>
      <c r="MPX79" s="290" t="s">
        <v>567</v>
      </c>
      <c r="MPY79" s="290" t="s">
        <v>567</v>
      </c>
      <c r="MPZ79" s="290" t="s">
        <v>567</v>
      </c>
      <c r="MQA79" s="290" t="s">
        <v>567</v>
      </c>
      <c r="MQB79" s="290" t="s">
        <v>567</v>
      </c>
      <c r="MQC79" s="290" t="s">
        <v>567</v>
      </c>
      <c r="MQD79" s="290" t="s">
        <v>567</v>
      </c>
      <c r="MQE79" s="290" t="s">
        <v>567</v>
      </c>
      <c r="MQF79" s="290" t="s">
        <v>567</v>
      </c>
      <c r="MQG79" s="290" t="s">
        <v>567</v>
      </c>
      <c r="MQH79" s="290" t="s">
        <v>567</v>
      </c>
      <c r="MQI79" s="290" t="s">
        <v>567</v>
      </c>
      <c r="MQJ79" s="290" t="s">
        <v>567</v>
      </c>
      <c r="MQK79" s="290" t="s">
        <v>567</v>
      </c>
      <c r="MQL79" s="290" t="s">
        <v>567</v>
      </c>
      <c r="MQM79" s="290" t="s">
        <v>567</v>
      </c>
      <c r="MQN79" s="290" t="s">
        <v>567</v>
      </c>
      <c r="MQO79" s="290" t="s">
        <v>567</v>
      </c>
      <c r="MQP79" s="290" t="s">
        <v>567</v>
      </c>
      <c r="MQQ79" s="290" t="s">
        <v>567</v>
      </c>
      <c r="MQR79" s="290" t="s">
        <v>567</v>
      </c>
      <c r="MQS79" s="290" t="s">
        <v>567</v>
      </c>
      <c r="MQT79" s="290" t="s">
        <v>567</v>
      </c>
      <c r="MQU79" s="290" t="s">
        <v>567</v>
      </c>
      <c r="MQV79" s="290" t="s">
        <v>567</v>
      </c>
      <c r="MQW79" s="290" t="s">
        <v>567</v>
      </c>
      <c r="MQX79" s="290" t="s">
        <v>567</v>
      </c>
      <c r="MQY79" s="290" t="s">
        <v>567</v>
      </c>
      <c r="MQZ79" s="290" t="s">
        <v>567</v>
      </c>
      <c r="MRA79" s="290" t="s">
        <v>567</v>
      </c>
      <c r="MRB79" s="290" t="s">
        <v>567</v>
      </c>
      <c r="MRC79" s="290" t="s">
        <v>567</v>
      </c>
      <c r="MRD79" s="290" t="s">
        <v>567</v>
      </c>
      <c r="MRE79" s="290" t="s">
        <v>567</v>
      </c>
      <c r="MRF79" s="290" t="s">
        <v>567</v>
      </c>
      <c r="MRG79" s="290" t="s">
        <v>567</v>
      </c>
      <c r="MRH79" s="290" t="s">
        <v>567</v>
      </c>
      <c r="MRI79" s="290" t="s">
        <v>567</v>
      </c>
      <c r="MRJ79" s="290" t="s">
        <v>567</v>
      </c>
      <c r="MRK79" s="290" t="s">
        <v>567</v>
      </c>
      <c r="MRL79" s="290" t="s">
        <v>567</v>
      </c>
      <c r="MRM79" s="290" t="s">
        <v>567</v>
      </c>
      <c r="MRN79" s="290" t="s">
        <v>567</v>
      </c>
      <c r="MRO79" s="290" t="s">
        <v>567</v>
      </c>
      <c r="MRP79" s="290" t="s">
        <v>567</v>
      </c>
      <c r="MRQ79" s="290" t="s">
        <v>567</v>
      </c>
      <c r="MRR79" s="290" t="s">
        <v>567</v>
      </c>
      <c r="MRS79" s="290" t="s">
        <v>567</v>
      </c>
      <c r="MRT79" s="290" t="s">
        <v>567</v>
      </c>
      <c r="MRU79" s="290" t="s">
        <v>567</v>
      </c>
      <c r="MRV79" s="290" t="s">
        <v>567</v>
      </c>
      <c r="MRW79" s="290" t="s">
        <v>567</v>
      </c>
      <c r="MRX79" s="290" t="s">
        <v>567</v>
      </c>
      <c r="MRY79" s="290" t="s">
        <v>567</v>
      </c>
      <c r="MRZ79" s="290" t="s">
        <v>567</v>
      </c>
      <c r="MSA79" s="290" t="s">
        <v>567</v>
      </c>
      <c r="MSB79" s="290" t="s">
        <v>567</v>
      </c>
      <c r="MSC79" s="290" t="s">
        <v>567</v>
      </c>
      <c r="MSD79" s="290" t="s">
        <v>567</v>
      </c>
      <c r="MSE79" s="290" t="s">
        <v>567</v>
      </c>
      <c r="MSF79" s="290" t="s">
        <v>567</v>
      </c>
      <c r="MSG79" s="290" t="s">
        <v>567</v>
      </c>
      <c r="MSH79" s="290" t="s">
        <v>567</v>
      </c>
      <c r="MSI79" s="290" t="s">
        <v>567</v>
      </c>
      <c r="MSJ79" s="290" t="s">
        <v>567</v>
      </c>
      <c r="MSK79" s="290" t="s">
        <v>567</v>
      </c>
      <c r="MSL79" s="290" t="s">
        <v>567</v>
      </c>
      <c r="MSM79" s="290" t="s">
        <v>567</v>
      </c>
      <c r="MSN79" s="290" t="s">
        <v>567</v>
      </c>
      <c r="MSO79" s="290" t="s">
        <v>567</v>
      </c>
      <c r="MSP79" s="290" t="s">
        <v>567</v>
      </c>
      <c r="MSQ79" s="290" t="s">
        <v>567</v>
      </c>
      <c r="MSR79" s="290" t="s">
        <v>567</v>
      </c>
      <c r="MSS79" s="290" t="s">
        <v>567</v>
      </c>
      <c r="MST79" s="290" t="s">
        <v>567</v>
      </c>
      <c r="MSU79" s="290" t="s">
        <v>567</v>
      </c>
      <c r="MSV79" s="290" t="s">
        <v>567</v>
      </c>
      <c r="MSW79" s="290" t="s">
        <v>567</v>
      </c>
      <c r="MSX79" s="290" t="s">
        <v>567</v>
      </c>
      <c r="MSY79" s="290" t="s">
        <v>567</v>
      </c>
      <c r="MSZ79" s="290" t="s">
        <v>567</v>
      </c>
      <c r="MTA79" s="290" t="s">
        <v>567</v>
      </c>
      <c r="MTB79" s="290" t="s">
        <v>567</v>
      </c>
      <c r="MTC79" s="290" t="s">
        <v>567</v>
      </c>
      <c r="MTD79" s="290" t="s">
        <v>567</v>
      </c>
      <c r="MTE79" s="290" t="s">
        <v>567</v>
      </c>
      <c r="MTF79" s="290" t="s">
        <v>567</v>
      </c>
      <c r="MTG79" s="290" t="s">
        <v>567</v>
      </c>
      <c r="MTH79" s="290" t="s">
        <v>567</v>
      </c>
      <c r="MTI79" s="290" t="s">
        <v>567</v>
      </c>
      <c r="MTJ79" s="290" t="s">
        <v>567</v>
      </c>
      <c r="MTK79" s="290" t="s">
        <v>567</v>
      </c>
      <c r="MTL79" s="290" t="s">
        <v>567</v>
      </c>
      <c r="MTM79" s="290" t="s">
        <v>567</v>
      </c>
      <c r="MTN79" s="290" t="s">
        <v>567</v>
      </c>
      <c r="MTO79" s="290" t="s">
        <v>567</v>
      </c>
      <c r="MTP79" s="290" t="s">
        <v>567</v>
      </c>
      <c r="MTQ79" s="290" t="s">
        <v>567</v>
      </c>
      <c r="MTR79" s="290" t="s">
        <v>567</v>
      </c>
      <c r="MTS79" s="290" t="s">
        <v>567</v>
      </c>
      <c r="MTT79" s="290" t="s">
        <v>567</v>
      </c>
      <c r="MTU79" s="290" t="s">
        <v>567</v>
      </c>
      <c r="MTV79" s="290" t="s">
        <v>567</v>
      </c>
      <c r="MTW79" s="290" t="s">
        <v>567</v>
      </c>
      <c r="MTX79" s="290" t="s">
        <v>567</v>
      </c>
      <c r="MTY79" s="290" t="s">
        <v>567</v>
      </c>
      <c r="MTZ79" s="290" t="s">
        <v>567</v>
      </c>
      <c r="MUA79" s="290" t="s">
        <v>567</v>
      </c>
      <c r="MUB79" s="290" t="s">
        <v>567</v>
      </c>
      <c r="MUC79" s="290" t="s">
        <v>567</v>
      </c>
      <c r="MUD79" s="290" t="s">
        <v>567</v>
      </c>
      <c r="MUE79" s="290" t="s">
        <v>567</v>
      </c>
      <c r="MUF79" s="290" t="s">
        <v>567</v>
      </c>
      <c r="MUG79" s="290" t="s">
        <v>567</v>
      </c>
      <c r="MUH79" s="290" t="s">
        <v>567</v>
      </c>
      <c r="MUI79" s="290" t="s">
        <v>567</v>
      </c>
      <c r="MUJ79" s="290" t="s">
        <v>567</v>
      </c>
      <c r="MUK79" s="290" t="s">
        <v>567</v>
      </c>
      <c r="MUL79" s="290" t="s">
        <v>567</v>
      </c>
      <c r="MUM79" s="290" t="s">
        <v>567</v>
      </c>
      <c r="MUN79" s="290" t="s">
        <v>567</v>
      </c>
      <c r="MUO79" s="290" t="s">
        <v>567</v>
      </c>
      <c r="MUP79" s="290" t="s">
        <v>567</v>
      </c>
      <c r="MUQ79" s="290" t="s">
        <v>567</v>
      </c>
      <c r="MUR79" s="290" t="s">
        <v>567</v>
      </c>
      <c r="MUS79" s="290" t="s">
        <v>567</v>
      </c>
      <c r="MUT79" s="290" t="s">
        <v>567</v>
      </c>
      <c r="MUU79" s="290" t="s">
        <v>567</v>
      </c>
      <c r="MUV79" s="290" t="s">
        <v>567</v>
      </c>
      <c r="MUW79" s="290" t="s">
        <v>567</v>
      </c>
      <c r="MUX79" s="290" t="s">
        <v>567</v>
      </c>
      <c r="MUY79" s="290" t="s">
        <v>567</v>
      </c>
      <c r="MUZ79" s="290" t="s">
        <v>567</v>
      </c>
      <c r="MVA79" s="290" t="s">
        <v>567</v>
      </c>
      <c r="MVB79" s="290" t="s">
        <v>567</v>
      </c>
      <c r="MVC79" s="290" t="s">
        <v>567</v>
      </c>
      <c r="MVD79" s="290" t="s">
        <v>567</v>
      </c>
      <c r="MVE79" s="290" t="s">
        <v>567</v>
      </c>
      <c r="MVF79" s="290" t="s">
        <v>567</v>
      </c>
      <c r="MVG79" s="290" t="s">
        <v>567</v>
      </c>
      <c r="MVH79" s="290" t="s">
        <v>567</v>
      </c>
      <c r="MVI79" s="290" t="s">
        <v>567</v>
      </c>
      <c r="MVJ79" s="290" t="s">
        <v>567</v>
      </c>
      <c r="MVK79" s="290" t="s">
        <v>567</v>
      </c>
      <c r="MVL79" s="290" t="s">
        <v>567</v>
      </c>
      <c r="MVM79" s="290" t="s">
        <v>567</v>
      </c>
      <c r="MVN79" s="290" t="s">
        <v>567</v>
      </c>
      <c r="MVO79" s="290" t="s">
        <v>567</v>
      </c>
      <c r="MVP79" s="290" t="s">
        <v>567</v>
      </c>
      <c r="MVQ79" s="290" t="s">
        <v>567</v>
      </c>
      <c r="MVR79" s="290" t="s">
        <v>567</v>
      </c>
      <c r="MVS79" s="290" t="s">
        <v>567</v>
      </c>
      <c r="MVT79" s="290" t="s">
        <v>567</v>
      </c>
      <c r="MVU79" s="290" t="s">
        <v>567</v>
      </c>
      <c r="MVV79" s="290" t="s">
        <v>567</v>
      </c>
      <c r="MVW79" s="290" t="s">
        <v>567</v>
      </c>
      <c r="MVX79" s="290" t="s">
        <v>567</v>
      </c>
      <c r="MVY79" s="290" t="s">
        <v>567</v>
      </c>
      <c r="MVZ79" s="290" t="s">
        <v>567</v>
      </c>
      <c r="MWA79" s="290" t="s">
        <v>567</v>
      </c>
      <c r="MWB79" s="290" t="s">
        <v>567</v>
      </c>
      <c r="MWC79" s="290" t="s">
        <v>567</v>
      </c>
      <c r="MWD79" s="290" t="s">
        <v>567</v>
      </c>
      <c r="MWE79" s="290" t="s">
        <v>567</v>
      </c>
      <c r="MWF79" s="290" t="s">
        <v>567</v>
      </c>
      <c r="MWG79" s="290" t="s">
        <v>567</v>
      </c>
      <c r="MWH79" s="290" t="s">
        <v>567</v>
      </c>
      <c r="MWI79" s="290" t="s">
        <v>567</v>
      </c>
      <c r="MWJ79" s="290" t="s">
        <v>567</v>
      </c>
      <c r="MWK79" s="290" t="s">
        <v>567</v>
      </c>
      <c r="MWL79" s="290" t="s">
        <v>567</v>
      </c>
      <c r="MWM79" s="290" t="s">
        <v>567</v>
      </c>
      <c r="MWN79" s="290" t="s">
        <v>567</v>
      </c>
      <c r="MWO79" s="290" t="s">
        <v>567</v>
      </c>
      <c r="MWP79" s="290" t="s">
        <v>567</v>
      </c>
      <c r="MWQ79" s="290" t="s">
        <v>567</v>
      </c>
      <c r="MWR79" s="290" t="s">
        <v>567</v>
      </c>
      <c r="MWS79" s="290" t="s">
        <v>567</v>
      </c>
      <c r="MWT79" s="290" t="s">
        <v>567</v>
      </c>
      <c r="MWU79" s="290" t="s">
        <v>567</v>
      </c>
      <c r="MWV79" s="290" t="s">
        <v>567</v>
      </c>
      <c r="MWW79" s="290" t="s">
        <v>567</v>
      </c>
      <c r="MWX79" s="290" t="s">
        <v>567</v>
      </c>
      <c r="MWY79" s="290" t="s">
        <v>567</v>
      </c>
      <c r="MWZ79" s="290" t="s">
        <v>567</v>
      </c>
      <c r="MXA79" s="290" t="s">
        <v>567</v>
      </c>
      <c r="MXB79" s="290" t="s">
        <v>567</v>
      </c>
      <c r="MXC79" s="290" t="s">
        <v>567</v>
      </c>
      <c r="MXD79" s="290" t="s">
        <v>567</v>
      </c>
      <c r="MXE79" s="290" t="s">
        <v>567</v>
      </c>
      <c r="MXF79" s="290" t="s">
        <v>567</v>
      </c>
      <c r="MXG79" s="290" t="s">
        <v>567</v>
      </c>
      <c r="MXH79" s="290" t="s">
        <v>567</v>
      </c>
      <c r="MXI79" s="290" t="s">
        <v>567</v>
      </c>
      <c r="MXJ79" s="290" t="s">
        <v>567</v>
      </c>
      <c r="MXK79" s="290" t="s">
        <v>567</v>
      </c>
      <c r="MXL79" s="290" t="s">
        <v>567</v>
      </c>
      <c r="MXM79" s="290" t="s">
        <v>567</v>
      </c>
      <c r="MXN79" s="290" t="s">
        <v>567</v>
      </c>
      <c r="MXO79" s="290" t="s">
        <v>567</v>
      </c>
      <c r="MXP79" s="290" t="s">
        <v>567</v>
      </c>
      <c r="MXQ79" s="290" t="s">
        <v>567</v>
      </c>
      <c r="MXR79" s="290" t="s">
        <v>567</v>
      </c>
      <c r="MXS79" s="290" t="s">
        <v>567</v>
      </c>
      <c r="MXT79" s="290" t="s">
        <v>567</v>
      </c>
      <c r="MXU79" s="290" t="s">
        <v>567</v>
      </c>
      <c r="MXV79" s="290" t="s">
        <v>567</v>
      </c>
      <c r="MXW79" s="290" t="s">
        <v>567</v>
      </c>
      <c r="MXX79" s="290" t="s">
        <v>567</v>
      </c>
      <c r="MXY79" s="290" t="s">
        <v>567</v>
      </c>
      <c r="MXZ79" s="290" t="s">
        <v>567</v>
      </c>
      <c r="MYA79" s="290" t="s">
        <v>567</v>
      </c>
      <c r="MYB79" s="290" t="s">
        <v>567</v>
      </c>
      <c r="MYC79" s="290" t="s">
        <v>567</v>
      </c>
      <c r="MYD79" s="290" t="s">
        <v>567</v>
      </c>
      <c r="MYE79" s="290" t="s">
        <v>567</v>
      </c>
      <c r="MYF79" s="290" t="s">
        <v>567</v>
      </c>
      <c r="MYG79" s="290" t="s">
        <v>567</v>
      </c>
      <c r="MYH79" s="290" t="s">
        <v>567</v>
      </c>
      <c r="MYI79" s="290" t="s">
        <v>567</v>
      </c>
      <c r="MYJ79" s="290" t="s">
        <v>567</v>
      </c>
      <c r="MYK79" s="290" t="s">
        <v>567</v>
      </c>
      <c r="MYL79" s="290" t="s">
        <v>567</v>
      </c>
      <c r="MYM79" s="290" t="s">
        <v>567</v>
      </c>
      <c r="MYN79" s="290" t="s">
        <v>567</v>
      </c>
      <c r="MYO79" s="290" t="s">
        <v>567</v>
      </c>
      <c r="MYP79" s="290" t="s">
        <v>567</v>
      </c>
      <c r="MYQ79" s="290" t="s">
        <v>567</v>
      </c>
      <c r="MYR79" s="290" t="s">
        <v>567</v>
      </c>
      <c r="MYS79" s="290" t="s">
        <v>567</v>
      </c>
      <c r="MYT79" s="290" t="s">
        <v>567</v>
      </c>
      <c r="MYU79" s="290" t="s">
        <v>567</v>
      </c>
      <c r="MYV79" s="290" t="s">
        <v>567</v>
      </c>
      <c r="MYW79" s="290" t="s">
        <v>567</v>
      </c>
      <c r="MYX79" s="290" t="s">
        <v>567</v>
      </c>
      <c r="MYY79" s="290" t="s">
        <v>567</v>
      </c>
      <c r="MYZ79" s="290" t="s">
        <v>567</v>
      </c>
      <c r="MZA79" s="290" t="s">
        <v>567</v>
      </c>
      <c r="MZB79" s="290" t="s">
        <v>567</v>
      </c>
      <c r="MZC79" s="290" t="s">
        <v>567</v>
      </c>
      <c r="MZD79" s="290" t="s">
        <v>567</v>
      </c>
      <c r="MZE79" s="290" t="s">
        <v>567</v>
      </c>
      <c r="MZF79" s="290" t="s">
        <v>567</v>
      </c>
      <c r="MZG79" s="290" t="s">
        <v>567</v>
      </c>
      <c r="MZH79" s="290" t="s">
        <v>567</v>
      </c>
      <c r="MZI79" s="290" t="s">
        <v>567</v>
      </c>
      <c r="MZJ79" s="290" t="s">
        <v>567</v>
      </c>
      <c r="MZK79" s="290" t="s">
        <v>567</v>
      </c>
      <c r="MZL79" s="290" t="s">
        <v>567</v>
      </c>
      <c r="MZM79" s="290" t="s">
        <v>567</v>
      </c>
      <c r="MZN79" s="290" t="s">
        <v>567</v>
      </c>
      <c r="MZO79" s="290" t="s">
        <v>567</v>
      </c>
      <c r="MZP79" s="290" t="s">
        <v>567</v>
      </c>
      <c r="MZQ79" s="290" t="s">
        <v>567</v>
      </c>
      <c r="MZR79" s="290" t="s">
        <v>567</v>
      </c>
      <c r="MZS79" s="290" t="s">
        <v>567</v>
      </c>
      <c r="MZT79" s="290" t="s">
        <v>567</v>
      </c>
      <c r="MZU79" s="290" t="s">
        <v>567</v>
      </c>
      <c r="MZV79" s="290" t="s">
        <v>567</v>
      </c>
      <c r="MZW79" s="290" t="s">
        <v>567</v>
      </c>
      <c r="MZX79" s="290" t="s">
        <v>567</v>
      </c>
      <c r="MZY79" s="290" t="s">
        <v>567</v>
      </c>
      <c r="MZZ79" s="290" t="s">
        <v>567</v>
      </c>
      <c r="NAA79" s="290" t="s">
        <v>567</v>
      </c>
      <c r="NAB79" s="290" t="s">
        <v>567</v>
      </c>
      <c r="NAC79" s="290" t="s">
        <v>567</v>
      </c>
      <c r="NAD79" s="290" t="s">
        <v>567</v>
      </c>
      <c r="NAE79" s="290" t="s">
        <v>567</v>
      </c>
      <c r="NAF79" s="290" t="s">
        <v>567</v>
      </c>
      <c r="NAG79" s="290" t="s">
        <v>567</v>
      </c>
      <c r="NAH79" s="290" t="s">
        <v>567</v>
      </c>
      <c r="NAI79" s="290" t="s">
        <v>567</v>
      </c>
      <c r="NAJ79" s="290" t="s">
        <v>567</v>
      </c>
      <c r="NAK79" s="290" t="s">
        <v>567</v>
      </c>
      <c r="NAL79" s="290" t="s">
        <v>567</v>
      </c>
      <c r="NAM79" s="290" t="s">
        <v>567</v>
      </c>
      <c r="NAN79" s="290" t="s">
        <v>567</v>
      </c>
      <c r="NAO79" s="290" t="s">
        <v>567</v>
      </c>
      <c r="NAP79" s="290" t="s">
        <v>567</v>
      </c>
      <c r="NAQ79" s="290" t="s">
        <v>567</v>
      </c>
      <c r="NAR79" s="290" t="s">
        <v>567</v>
      </c>
      <c r="NAS79" s="290" t="s">
        <v>567</v>
      </c>
      <c r="NAT79" s="290" t="s">
        <v>567</v>
      </c>
      <c r="NAU79" s="290" t="s">
        <v>567</v>
      </c>
      <c r="NAV79" s="290" t="s">
        <v>567</v>
      </c>
      <c r="NAW79" s="290" t="s">
        <v>567</v>
      </c>
      <c r="NAX79" s="290" t="s">
        <v>567</v>
      </c>
      <c r="NAY79" s="290" t="s">
        <v>567</v>
      </c>
      <c r="NAZ79" s="290" t="s">
        <v>567</v>
      </c>
      <c r="NBA79" s="290" t="s">
        <v>567</v>
      </c>
      <c r="NBB79" s="290" t="s">
        <v>567</v>
      </c>
      <c r="NBC79" s="290" t="s">
        <v>567</v>
      </c>
      <c r="NBD79" s="290" t="s">
        <v>567</v>
      </c>
      <c r="NBE79" s="290" t="s">
        <v>567</v>
      </c>
      <c r="NBF79" s="290" t="s">
        <v>567</v>
      </c>
      <c r="NBG79" s="290" t="s">
        <v>567</v>
      </c>
      <c r="NBH79" s="290" t="s">
        <v>567</v>
      </c>
      <c r="NBI79" s="290" t="s">
        <v>567</v>
      </c>
      <c r="NBJ79" s="290" t="s">
        <v>567</v>
      </c>
      <c r="NBK79" s="290" t="s">
        <v>567</v>
      </c>
      <c r="NBL79" s="290" t="s">
        <v>567</v>
      </c>
      <c r="NBM79" s="290" t="s">
        <v>567</v>
      </c>
      <c r="NBN79" s="290" t="s">
        <v>567</v>
      </c>
      <c r="NBO79" s="290" t="s">
        <v>567</v>
      </c>
      <c r="NBP79" s="290" t="s">
        <v>567</v>
      </c>
      <c r="NBQ79" s="290" t="s">
        <v>567</v>
      </c>
      <c r="NBR79" s="290" t="s">
        <v>567</v>
      </c>
      <c r="NBS79" s="290" t="s">
        <v>567</v>
      </c>
      <c r="NBT79" s="290" t="s">
        <v>567</v>
      </c>
      <c r="NBU79" s="290" t="s">
        <v>567</v>
      </c>
      <c r="NBV79" s="290" t="s">
        <v>567</v>
      </c>
      <c r="NBW79" s="290" t="s">
        <v>567</v>
      </c>
      <c r="NBX79" s="290" t="s">
        <v>567</v>
      </c>
      <c r="NBY79" s="290" t="s">
        <v>567</v>
      </c>
      <c r="NBZ79" s="290" t="s">
        <v>567</v>
      </c>
      <c r="NCA79" s="290" t="s">
        <v>567</v>
      </c>
      <c r="NCB79" s="290" t="s">
        <v>567</v>
      </c>
      <c r="NCC79" s="290" t="s">
        <v>567</v>
      </c>
      <c r="NCD79" s="290" t="s">
        <v>567</v>
      </c>
      <c r="NCE79" s="290" t="s">
        <v>567</v>
      </c>
      <c r="NCF79" s="290" t="s">
        <v>567</v>
      </c>
      <c r="NCG79" s="290" t="s">
        <v>567</v>
      </c>
      <c r="NCH79" s="290" t="s">
        <v>567</v>
      </c>
      <c r="NCI79" s="290" t="s">
        <v>567</v>
      </c>
      <c r="NCJ79" s="290" t="s">
        <v>567</v>
      </c>
      <c r="NCK79" s="290" t="s">
        <v>567</v>
      </c>
      <c r="NCL79" s="290" t="s">
        <v>567</v>
      </c>
      <c r="NCM79" s="290" t="s">
        <v>567</v>
      </c>
      <c r="NCN79" s="290" t="s">
        <v>567</v>
      </c>
      <c r="NCO79" s="290" t="s">
        <v>567</v>
      </c>
      <c r="NCP79" s="290" t="s">
        <v>567</v>
      </c>
      <c r="NCQ79" s="290" t="s">
        <v>567</v>
      </c>
      <c r="NCR79" s="290" t="s">
        <v>567</v>
      </c>
      <c r="NCS79" s="290" t="s">
        <v>567</v>
      </c>
      <c r="NCT79" s="290" t="s">
        <v>567</v>
      </c>
      <c r="NCU79" s="290" t="s">
        <v>567</v>
      </c>
      <c r="NCV79" s="290" t="s">
        <v>567</v>
      </c>
      <c r="NCW79" s="290" t="s">
        <v>567</v>
      </c>
      <c r="NCX79" s="290" t="s">
        <v>567</v>
      </c>
      <c r="NCY79" s="290" t="s">
        <v>567</v>
      </c>
      <c r="NCZ79" s="290" t="s">
        <v>567</v>
      </c>
      <c r="NDA79" s="290" t="s">
        <v>567</v>
      </c>
      <c r="NDB79" s="290" t="s">
        <v>567</v>
      </c>
      <c r="NDC79" s="290" t="s">
        <v>567</v>
      </c>
      <c r="NDD79" s="290" t="s">
        <v>567</v>
      </c>
      <c r="NDE79" s="290" t="s">
        <v>567</v>
      </c>
      <c r="NDF79" s="290" t="s">
        <v>567</v>
      </c>
      <c r="NDG79" s="290" t="s">
        <v>567</v>
      </c>
      <c r="NDH79" s="290" t="s">
        <v>567</v>
      </c>
      <c r="NDI79" s="290" t="s">
        <v>567</v>
      </c>
      <c r="NDJ79" s="290" t="s">
        <v>567</v>
      </c>
      <c r="NDK79" s="290" t="s">
        <v>567</v>
      </c>
      <c r="NDL79" s="290" t="s">
        <v>567</v>
      </c>
      <c r="NDM79" s="290" t="s">
        <v>567</v>
      </c>
      <c r="NDN79" s="290" t="s">
        <v>567</v>
      </c>
      <c r="NDO79" s="290" t="s">
        <v>567</v>
      </c>
      <c r="NDP79" s="290" t="s">
        <v>567</v>
      </c>
      <c r="NDQ79" s="290" t="s">
        <v>567</v>
      </c>
      <c r="NDR79" s="290" t="s">
        <v>567</v>
      </c>
      <c r="NDS79" s="290" t="s">
        <v>567</v>
      </c>
      <c r="NDT79" s="290" t="s">
        <v>567</v>
      </c>
      <c r="NDU79" s="290" t="s">
        <v>567</v>
      </c>
      <c r="NDV79" s="290" t="s">
        <v>567</v>
      </c>
      <c r="NDW79" s="290" t="s">
        <v>567</v>
      </c>
      <c r="NDX79" s="290" t="s">
        <v>567</v>
      </c>
      <c r="NDY79" s="290" t="s">
        <v>567</v>
      </c>
      <c r="NDZ79" s="290" t="s">
        <v>567</v>
      </c>
      <c r="NEA79" s="290" t="s">
        <v>567</v>
      </c>
      <c r="NEB79" s="290" t="s">
        <v>567</v>
      </c>
      <c r="NEC79" s="290" t="s">
        <v>567</v>
      </c>
      <c r="NED79" s="290" t="s">
        <v>567</v>
      </c>
      <c r="NEE79" s="290" t="s">
        <v>567</v>
      </c>
      <c r="NEF79" s="290" t="s">
        <v>567</v>
      </c>
      <c r="NEG79" s="290" t="s">
        <v>567</v>
      </c>
      <c r="NEH79" s="290" t="s">
        <v>567</v>
      </c>
      <c r="NEI79" s="290" t="s">
        <v>567</v>
      </c>
      <c r="NEJ79" s="290" t="s">
        <v>567</v>
      </c>
      <c r="NEK79" s="290" t="s">
        <v>567</v>
      </c>
      <c r="NEL79" s="290" t="s">
        <v>567</v>
      </c>
      <c r="NEM79" s="290" t="s">
        <v>567</v>
      </c>
      <c r="NEN79" s="290" t="s">
        <v>567</v>
      </c>
      <c r="NEO79" s="290" t="s">
        <v>567</v>
      </c>
      <c r="NEP79" s="290" t="s">
        <v>567</v>
      </c>
      <c r="NEQ79" s="290" t="s">
        <v>567</v>
      </c>
      <c r="NER79" s="290" t="s">
        <v>567</v>
      </c>
      <c r="NES79" s="290" t="s">
        <v>567</v>
      </c>
      <c r="NET79" s="290" t="s">
        <v>567</v>
      </c>
      <c r="NEU79" s="290" t="s">
        <v>567</v>
      </c>
      <c r="NEV79" s="290" t="s">
        <v>567</v>
      </c>
      <c r="NEW79" s="290" t="s">
        <v>567</v>
      </c>
      <c r="NEX79" s="290" t="s">
        <v>567</v>
      </c>
      <c r="NEY79" s="290" t="s">
        <v>567</v>
      </c>
      <c r="NEZ79" s="290" t="s">
        <v>567</v>
      </c>
      <c r="NFA79" s="290" t="s">
        <v>567</v>
      </c>
      <c r="NFB79" s="290" t="s">
        <v>567</v>
      </c>
      <c r="NFC79" s="290" t="s">
        <v>567</v>
      </c>
      <c r="NFD79" s="290" t="s">
        <v>567</v>
      </c>
      <c r="NFE79" s="290" t="s">
        <v>567</v>
      </c>
      <c r="NFF79" s="290" t="s">
        <v>567</v>
      </c>
      <c r="NFG79" s="290" t="s">
        <v>567</v>
      </c>
      <c r="NFH79" s="290" t="s">
        <v>567</v>
      </c>
      <c r="NFI79" s="290" t="s">
        <v>567</v>
      </c>
      <c r="NFJ79" s="290" t="s">
        <v>567</v>
      </c>
      <c r="NFK79" s="290" t="s">
        <v>567</v>
      </c>
      <c r="NFL79" s="290" t="s">
        <v>567</v>
      </c>
      <c r="NFM79" s="290" t="s">
        <v>567</v>
      </c>
      <c r="NFN79" s="290" t="s">
        <v>567</v>
      </c>
      <c r="NFO79" s="290" t="s">
        <v>567</v>
      </c>
      <c r="NFP79" s="290" t="s">
        <v>567</v>
      </c>
      <c r="NFQ79" s="290" t="s">
        <v>567</v>
      </c>
      <c r="NFR79" s="290" t="s">
        <v>567</v>
      </c>
      <c r="NFS79" s="290" t="s">
        <v>567</v>
      </c>
      <c r="NFT79" s="290" t="s">
        <v>567</v>
      </c>
      <c r="NFU79" s="290" t="s">
        <v>567</v>
      </c>
      <c r="NFV79" s="290" t="s">
        <v>567</v>
      </c>
      <c r="NFW79" s="290" t="s">
        <v>567</v>
      </c>
      <c r="NFX79" s="290" t="s">
        <v>567</v>
      </c>
      <c r="NFY79" s="290" t="s">
        <v>567</v>
      </c>
      <c r="NFZ79" s="290" t="s">
        <v>567</v>
      </c>
      <c r="NGA79" s="290" t="s">
        <v>567</v>
      </c>
      <c r="NGB79" s="290" t="s">
        <v>567</v>
      </c>
      <c r="NGC79" s="290" t="s">
        <v>567</v>
      </c>
      <c r="NGD79" s="290" t="s">
        <v>567</v>
      </c>
      <c r="NGE79" s="290" t="s">
        <v>567</v>
      </c>
      <c r="NGF79" s="290" t="s">
        <v>567</v>
      </c>
      <c r="NGG79" s="290" t="s">
        <v>567</v>
      </c>
      <c r="NGH79" s="290" t="s">
        <v>567</v>
      </c>
      <c r="NGI79" s="290" t="s">
        <v>567</v>
      </c>
      <c r="NGJ79" s="290" t="s">
        <v>567</v>
      </c>
      <c r="NGK79" s="290" t="s">
        <v>567</v>
      </c>
      <c r="NGL79" s="290" t="s">
        <v>567</v>
      </c>
      <c r="NGM79" s="290" t="s">
        <v>567</v>
      </c>
      <c r="NGN79" s="290" t="s">
        <v>567</v>
      </c>
      <c r="NGO79" s="290" t="s">
        <v>567</v>
      </c>
      <c r="NGP79" s="290" t="s">
        <v>567</v>
      </c>
      <c r="NGQ79" s="290" t="s">
        <v>567</v>
      </c>
      <c r="NGR79" s="290" t="s">
        <v>567</v>
      </c>
      <c r="NGS79" s="290" t="s">
        <v>567</v>
      </c>
      <c r="NGT79" s="290" t="s">
        <v>567</v>
      </c>
      <c r="NGU79" s="290" t="s">
        <v>567</v>
      </c>
      <c r="NGV79" s="290" t="s">
        <v>567</v>
      </c>
      <c r="NGW79" s="290" t="s">
        <v>567</v>
      </c>
      <c r="NGX79" s="290" t="s">
        <v>567</v>
      </c>
      <c r="NGY79" s="290" t="s">
        <v>567</v>
      </c>
      <c r="NGZ79" s="290" t="s">
        <v>567</v>
      </c>
      <c r="NHA79" s="290" t="s">
        <v>567</v>
      </c>
      <c r="NHB79" s="290" t="s">
        <v>567</v>
      </c>
      <c r="NHC79" s="290" t="s">
        <v>567</v>
      </c>
      <c r="NHD79" s="290" t="s">
        <v>567</v>
      </c>
      <c r="NHE79" s="290" t="s">
        <v>567</v>
      </c>
      <c r="NHF79" s="290" t="s">
        <v>567</v>
      </c>
      <c r="NHG79" s="290" t="s">
        <v>567</v>
      </c>
      <c r="NHH79" s="290" t="s">
        <v>567</v>
      </c>
      <c r="NHI79" s="290" t="s">
        <v>567</v>
      </c>
      <c r="NHJ79" s="290" t="s">
        <v>567</v>
      </c>
      <c r="NHK79" s="290" t="s">
        <v>567</v>
      </c>
      <c r="NHL79" s="290" t="s">
        <v>567</v>
      </c>
      <c r="NHM79" s="290" t="s">
        <v>567</v>
      </c>
      <c r="NHN79" s="290" t="s">
        <v>567</v>
      </c>
      <c r="NHO79" s="290" t="s">
        <v>567</v>
      </c>
      <c r="NHP79" s="290" t="s">
        <v>567</v>
      </c>
      <c r="NHQ79" s="290" t="s">
        <v>567</v>
      </c>
      <c r="NHR79" s="290" t="s">
        <v>567</v>
      </c>
      <c r="NHS79" s="290" t="s">
        <v>567</v>
      </c>
      <c r="NHT79" s="290" t="s">
        <v>567</v>
      </c>
      <c r="NHU79" s="290" t="s">
        <v>567</v>
      </c>
      <c r="NHV79" s="290" t="s">
        <v>567</v>
      </c>
      <c r="NHW79" s="290" t="s">
        <v>567</v>
      </c>
      <c r="NHX79" s="290" t="s">
        <v>567</v>
      </c>
      <c r="NHY79" s="290" t="s">
        <v>567</v>
      </c>
      <c r="NHZ79" s="290" t="s">
        <v>567</v>
      </c>
      <c r="NIA79" s="290" t="s">
        <v>567</v>
      </c>
      <c r="NIB79" s="290" t="s">
        <v>567</v>
      </c>
      <c r="NIC79" s="290" t="s">
        <v>567</v>
      </c>
      <c r="NID79" s="290" t="s">
        <v>567</v>
      </c>
      <c r="NIE79" s="290" t="s">
        <v>567</v>
      </c>
      <c r="NIF79" s="290" t="s">
        <v>567</v>
      </c>
      <c r="NIG79" s="290" t="s">
        <v>567</v>
      </c>
      <c r="NIH79" s="290" t="s">
        <v>567</v>
      </c>
      <c r="NII79" s="290" t="s">
        <v>567</v>
      </c>
      <c r="NIJ79" s="290" t="s">
        <v>567</v>
      </c>
      <c r="NIK79" s="290" t="s">
        <v>567</v>
      </c>
      <c r="NIL79" s="290" t="s">
        <v>567</v>
      </c>
      <c r="NIM79" s="290" t="s">
        <v>567</v>
      </c>
      <c r="NIN79" s="290" t="s">
        <v>567</v>
      </c>
      <c r="NIO79" s="290" t="s">
        <v>567</v>
      </c>
      <c r="NIP79" s="290" t="s">
        <v>567</v>
      </c>
      <c r="NIQ79" s="290" t="s">
        <v>567</v>
      </c>
      <c r="NIR79" s="290" t="s">
        <v>567</v>
      </c>
      <c r="NIS79" s="290" t="s">
        <v>567</v>
      </c>
      <c r="NIT79" s="290" t="s">
        <v>567</v>
      </c>
      <c r="NIU79" s="290" t="s">
        <v>567</v>
      </c>
      <c r="NIV79" s="290" t="s">
        <v>567</v>
      </c>
      <c r="NIW79" s="290" t="s">
        <v>567</v>
      </c>
      <c r="NIX79" s="290" t="s">
        <v>567</v>
      </c>
      <c r="NIY79" s="290" t="s">
        <v>567</v>
      </c>
      <c r="NIZ79" s="290" t="s">
        <v>567</v>
      </c>
      <c r="NJA79" s="290" t="s">
        <v>567</v>
      </c>
      <c r="NJB79" s="290" t="s">
        <v>567</v>
      </c>
      <c r="NJC79" s="290" t="s">
        <v>567</v>
      </c>
      <c r="NJD79" s="290" t="s">
        <v>567</v>
      </c>
      <c r="NJE79" s="290" t="s">
        <v>567</v>
      </c>
      <c r="NJF79" s="290" t="s">
        <v>567</v>
      </c>
      <c r="NJG79" s="290" t="s">
        <v>567</v>
      </c>
      <c r="NJH79" s="290" t="s">
        <v>567</v>
      </c>
      <c r="NJI79" s="290" t="s">
        <v>567</v>
      </c>
      <c r="NJJ79" s="290" t="s">
        <v>567</v>
      </c>
      <c r="NJK79" s="290" t="s">
        <v>567</v>
      </c>
      <c r="NJL79" s="290" t="s">
        <v>567</v>
      </c>
      <c r="NJM79" s="290" t="s">
        <v>567</v>
      </c>
      <c r="NJN79" s="290" t="s">
        <v>567</v>
      </c>
      <c r="NJO79" s="290" t="s">
        <v>567</v>
      </c>
      <c r="NJP79" s="290" t="s">
        <v>567</v>
      </c>
      <c r="NJQ79" s="290" t="s">
        <v>567</v>
      </c>
      <c r="NJR79" s="290" t="s">
        <v>567</v>
      </c>
      <c r="NJS79" s="290" t="s">
        <v>567</v>
      </c>
      <c r="NJT79" s="290" t="s">
        <v>567</v>
      </c>
      <c r="NJU79" s="290" t="s">
        <v>567</v>
      </c>
      <c r="NJV79" s="290" t="s">
        <v>567</v>
      </c>
      <c r="NJW79" s="290" t="s">
        <v>567</v>
      </c>
      <c r="NJX79" s="290" t="s">
        <v>567</v>
      </c>
      <c r="NJY79" s="290" t="s">
        <v>567</v>
      </c>
      <c r="NJZ79" s="290" t="s">
        <v>567</v>
      </c>
      <c r="NKA79" s="290" t="s">
        <v>567</v>
      </c>
      <c r="NKB79" s="290" t="s">
        <v>567</v>
      </c>
      <c r="NKC79" s="290" t="s">
        <v>567</v>
      </c>
      <c r="NKD79" s="290" t="s">
        <v>567</v>
      </c>
      <c r="NKE79" s="290" t="s">
        <v>567</v>
      </c>
      <c r="NKF79" s="290" t="s">
        <v>567</v>
      </c>
      <c r="NKG79" s="290" t="s">
        <v>567</v>
      </c>
      <c r="NKH79" s="290" t="s">
        <v>567</v>
      </c>
      <c r="NKI79" s="290" t="s">
        <v>567</v>
      </c>
      <c r="NKJ79" s="290" t="s">
        <v>567</v>
      </c>
      <c r="NKK79" s="290" t="s">
        <v>567</v>
      </c>
      <c r="NKL79" s="290" t="s">
        <v>567</v>
      </c>
      <c r="NKM79" s="290" t="s">
        <v>567</v>
      </c>
      <c r="NKN79" s="290" t="s">
        <v>567</v>
      </c>
      <c r="NKO79" s="290" t="s">
        <v>567</v>
      </c>
      <c r="NKP79" s="290" t="s">
        <v>567</v>
      </c>
      <c r="NKQ79" s="290" t="s">
        <v>567</v>
      </c>
      <c r="NKR79" s="290" t="s">
        <v>567</v>
      </c>
      <c r="NKS79" s="290" t="s">
        <v>567</v>
      </c>
      <c r="NKT79" s="290" t="s">
        <v>567</v>
      </c>
      <c r="NKU79" s="290" t="s">
        <v>567</v>
      </c>
      <c r="NKV79" s="290" t="s">
        <v>567</v>
      </c>
      <c r="NKW79" s="290" t="s">
        <v>567</v>
      </c>
      <c r="NKX79" s="290" t="s">
        <v>567</v>
      </c>
      <c r="NKY79" s="290" t="s">
        <v>567</v>
      </c>
      <c r="NKZ79" s="290" t="s">
        <v>567</v>
      </c>
      <c r="NLA79" s="290" t="s">
        <v>567</v>
      </c>
      <c r="NLB79" s="290" t="s">
        <v>567</v>
      </c>
      <c r="NLC79" s="290" t="s">
        <v>567</v>
      </c>
      <c r="NLD79" s="290" t="s">
        <v>567</v>
      </c>
      <c r="NLE79" s="290" t="s">
        <v>567</v>
      </c>
      <c r="NLF79" s="290" t="s">
        <v>567</v>
      </c>
      <c r="NLG79" s="290" t="s">
        <v>567</v>
      </c>
      <c r="NLH79" s="290" t="s">
        <v>567</v>
      </c>
      <c r="NLI79" s="290" t="s">
        <v>567</v>
      </c>
      <c r="NLJ79" s="290" t="s">
        <v>567</v>
      </c>
      <c r="NLK79" s="290" t="s">
        <v>567</v>
      </c>
      <c r="NLL79" s="290" t="s">
        <v>567</v>
      </c>
      <c r="NLM79" s="290" t="s">
        <v>567</v>
      </c>
      <c r="NLN79" s="290" t="s">
        <v>567</v>
      </c>
      <c r="NLO79" s="290" t="s">
        <v>567</v>
      </c>
      <c r="NLP79" s="290" t="s">
        <v>567</v>
      </c>
      <c r="NLQ79" s="290" t="s">
        <v>567</v>
      </c>
      <c r="NLR79" s="290" t="s">
        <v>567</v>
      </c>
      <c r="NLS79" s="290" t="s">
        <v>567</v>
      </c>
      <c r="NLT79" s="290" t="s">
        <v>567</v>
      </c>
      <c r="NLU79" s="290" t="s">
        <v>567</v>
      </c>
      <c r="NLV79" s="290" t="s">
        <v>567</v>
      </c>
      <c r="NLW79" s="290" t="s">
        <v>567</v>
      </c>
      <c r="NLX79" s="290" t="s">
        <v>567</v>
      </c>
      <c r="NLY79" s="290" t="s">
        <v>567</v>
      </c>
      <c r="NLZ79" s="290" t="s">
        <v>567</v>
      </c>
      <c r="NMA79" s="290" t="s">
        <v>567</v>
      </c>
      <c r="NMB79" s="290" t="s">
        <v>567</v>
      </c>
      <c r="NMC79" s="290" t="s">
        <v>567</v>
      </c>
      <c r="NMD79" s="290" t="s">
        <v>567</v>
      </c>
      <c r="NME79" s="290" t="s">
        <v>567</v>
      </c>
      <c r="NMF79" s="290" t="s">
        <v>567</v>
      </c>
      <c r="NMG79" s="290" t="s">
        <v>567</v>
      </c>
      <c r="NMH79" s="290" t="s">
        <v>567</v>
      </c>
      <c r="NMI79" s="290" t="s">
        <v>567</v>
      </c>
      <c r="NMJ79" s="290" t="s">
        <v>567</v>
      </c>
      <c r="NMK79" s="290" t="s">
        <v>567</v>
      </c>
      <c r="NML79" s="290" t="s">
        <v>567</v>
      </c>
      <c r="NMM79" s="290" t="s">
        <v>567</v>
      </c>
      <c r="NMN79" s="290" t="s">
        <v>567</v>
      </c>
      <c r="NMO79" s="290" t="s">
        <v>567</v>
      </c>
      <c r="NMP79" s="290" t="s">
        <v>567</v>
      </c>
      <c r="NMQ79" s="290" t="s">
        <v>567</v>
      </c>
      <c r="NMR79" s="290" t="s">
        <v>567</v>
      </c>
      <c r="NMS79" s="290" t="s">
        <v>567</v>
      </c>
      <c r="NMT79" s="290" t="s">
        <v>567</v>
      </c>
      <c r="NMU79" s="290" t="s">
        <v>567</v>
      </c>
      <c r="NMV79" s="290" t="s">
        <v>567</v>
      </c>
      <c r="NMW79" s="290" t="s">
        <v>567</v>
      </c>
      <c r="NMX79" s="290" t="s">
        <v>567</v>
      </c>
      <c r="NMY79" s="290" t="s">
        <v>567</v>
      </c>
      <c r="NMZ79" s="290" t="s">
        <v>567</v>
      </c>
      <c r="NNA79" s="290" t="s">
        <v>567</v>
      </c>
      <c r="NNB79" s="290" t="s">
        <v>567</v>
      </c>
      <c r="NNC79" s="290" t="s">
        <v>567</v>
      </c>
      <c r="NND79" s="290" t="s">
        <v>567</v>
      </c>
      <c r="NNE79" s="290" t="s">
        <v>567</v>
      </c>
      <c r="NNF79" s="290" t="s">
        <v>567</v>
      </c>
      <c r="NNG79" s="290" t="s">
        <v>567</v>
      </c>
      <c r="NNH79" s="290" t="s">
        <v>567</v>
      </c>
      <c r="NNI79" s="290" t="s">
        <v>567</v>
      </c>
      <c r="NNJ79" s="290" t="s">
        <v>567</v>
      </c>
      <c r="NNK79" s="290" t="s">
        <v>567</v>
      </c>
      <c r="NNL79" s="290" t="s">
        <v>567</v>
      </c>
      <c r="NNM79" s="290" t="s">
        <v>567</v>
      </c>
      <c r="NNN79" s="290" t="s">
        <v>567</v>
      </c>
      <c r="NNO79" s="290" t="s">
        <v>567</v>
      </c>
      <c r="NNP79" s="290" t="s">
        <v>567</v>
      </c>
      <c r="NNQ79" s="290" t="s">
        <v>567</v>
      </c>
      <c r="NNR79" s="290" t="s">
        <v>567</v>
      </c>
      <c r="NNS79" s="290" t="s">
        <v>567</v>
      </c>
      <c r="NNT79" s="290" t="s">
        <v>567</v>
      </c>
      <c r="NNU79" s="290" t="s">
        <v>567</v>
      </c>
      <c r="NNV79" s="290" t="s">
        <v>567</v>
      </c>
      <c r="NNW79" s="290" t="s">
        <v>567</v>
      </c>
      <c r="NNX79" s="290" t="s">
        <v>567</v>
      </c>
      <c r="NNY79" s="290" t="s">
        <v>567</v>
      </c>
      <c r="NNZ79" s="290" t="s">
        <v>567</v>
      </c>
      <c r="NOA79" s="290" t="s">
        <v>567</v>
      </c>
      <c r="NOB79" s="290" t="s">
        <v>567</v>
      </c>
      <c r="NOC79" s="290" t="s">
        <v>567</v>
      </c>
      <c r="NOD79" s="290" t="s">
        <v>567</v>
      </c>
      <c r="NOE79" s="290" t="s">
        <v>567</v>
      </c>
      <c r="NOF79" s="290" t="s">
        <v>567</v>
      </c>
      <c r="NOG79" s="290" t="s">
        <v>567</v>
      </c>
      <c r="NOH79" s="290" t="s">
        <v>567</v>
      </c>
      <c r="NOI79" s="290" t="s">
        <v>567</v>
      </c>
      <c r="NOJ79" s="290" t="s">
        <v>567</v>
      </c>
      <c r="NOK79" s="290" t="s">
        <v>567</v>
      </c>
      <c r="NOL79" s="290" t="s">
        <v>567</v>
      </c>
      <c r="NOM79" s="290" t="s">
        <v>567</v>
      </c>
      <c r="NON79" s="290" t="s">
        <v>567</v>
      </c>
      <c r="NOO79" s="290" t="s">
        <v>567</v>
      </c>
      <c r="NOP79" s="290" t="s">
        <v>567</v>
      </c>
      <c r="NOQ79" s="290" t="s">
        <v>567</v>
      </c>
      <c r="NOR79" s="290" t="s">
        <v>567</v>
      </c>
      <c r="NOS79" s="290" t="s">
        <v>567</v>
      </c>
      <c r="NOT79" s="290" t="s">
        <v>567</v>
      </c>
      <c r="NOU79" s="290" t="s">
        <v>567</v>
      </c>
      <c r="NOV79" s="290" t="s">
        <v>567</v>
      </c>
      <c r="NOW79" s="290" t="s">
        <v>567</v>
      </c>
      <c r="NOX79" s="290" t="s">
        <v>567</v>
      </c>
      <c r="NOY79" s="290" t="s">
        <v>567</v>
      </c>
      <c r="NOZ79" s="290" t="s">
        <v>567</v>
      </c>
      <c r="NPA79" s="290" t="s">
        <v>567</v>
      </c>
      <c r="NPB79" s="290" t="s">
        <v>567</v>
      </c>
      <c r="NPC79" s="290" t="s">
        <v>567</v>
      </c>
      <c r="NPD79" s="290" t="s">
        <v>567</v>
      </c>
      <c r="NPE79" s="290" t="s">
        <v>567</v>
      </c>
      <c r="NPF79" s="290" t="s">
        <v>567</v>
      </c>
      <c r="NPG79" s="290" t="s">
        <v>567</v>
      </c>
      <c r="NPH79" s="290" t="s">
        <v>567</v>
      </c>
      <c r="NPI79" s="290" t="s">
        <v>567</v>
      </c>
      <c r="NPJ79" s="290" t="s">
        <v>567</v>
      </c>
      <c r="NPK79" s="290" t="s">
        <v>567</v>
      </c>
      <c r="NPL79" s="290" t="s">
        <v>567</v>
      </c>
      <c r="NPM79" s="290" t="s">
        <v>567</v>
      </c>
      <c r="NPN79" s="290" t="s">
        <v>567</v>
      </c>
      <c r="NPO79" s="290" t="s">
        <v>567</v>
      </c>
      <c r="NPP79" s="290" t="s">
        <v>567</v>
      </c>
      <c r="NPQ79" s="290" t="s">
        <v>567</v>
      </c>
      <c r="NPR79" s="290" t="s">
        <v>567</v>
      </c>
      <c r="NPS79" s="290" t="s">
        <v>567</v>
      </c>
      <c r="NPT79" s="290" t="s">
        <v>567</v>
      </c>
      <c r="NPU79" s="290" t="s">
        <v>567</v>
      </c>
      <c r="NPV79" s="290" t="s">
        <v>567</v>
      </c>
      <c r="NPW79" s="290" t="s">
        <v>567</v>
      </c>
      <c r="NPX79" s="290" t="s">
        <v>567</v>
      </c>
      <c r="NPY79" s="290" t="s">
        <v>567</v>
      </c>
      <c r="NPZ79" s="290" t="s">
        <v>567</v>
      </c>
      <c r="NQA79" s="290" t="s">
        <v>567</v>
      </c>
      <c r="NQB79" s="290" t="s">
        <v>567</v>
      </c>
      <c r="NQC79" s="290" t="s">
        <v>567</v>
      </c>
      <c r="NQD79" s="290" t="s">
        <v>567</v>
      </c>
      <c r="NQE79" s="290" t="s">
        <v>567</v>
      </c>
      <c r="NQF79" s="290" t="s">
        <v>567</v>
      </c>
      <c r="NQG79" s="290" t="s">
        <v>567</v>
      </c>
      <c r="NQH79" s="290" t="s">
        <v>567</v>
      </c>
      <c r="NQI79" s="290" t="s">
        <v>567</v>
      </c>
      <c r="NQJ79" s="290" t="s">
        <v>567</v>
      </c>
      <c r="NQK79" s="290" t="s">
        <v>567</v>
      </c>
      <c r="NQL79" s="290" t="s">
        <v>567</v>
      </c>
      <c r="NQM79" s="290" t="s">
        <v>567</v>
      </c>
      <c r="NQN79" s="290" t="s">
        <v>567</v>
      </c>
      <c r="NQO79" s="290" t="s">
        <v>567</v>
      </c>
      <c r="NQP79" s="290" t="s">
        <v>567</v>
      </c>
      <c r="NQQ79" s="290" t="s">
        <v>567</v>
      </c>
      <c r="NQR79" s="290" t="s">
        <v>567</v>
      </c>
      <c r="NQS79" s="290" t="s">
        <v>567</v>
      </c>
      <c r="NQT79" s="290" t="s">
        <v>567</v>
      </c>
      <c r="NQU79" s="290" t="s">
        <v>567</v>
      </c>
      <c r="NQV79" s="290" t="s">
        <v>567</v>
      </c>
      <c r="NQW79" s="290" t="s">
        <v>567</v>
      </c>
      <c r="NQX79" s="290" t="s">
        <v>567</v>
      </c>
      <c r="NQY79" s="290" t="s">
        <v>567</v>
      </c>
      <c r="NQZ79" s="290" t="s">
        <v>567</v>
      </c>
      <c r="NRA79" s="290" t="s">
        <v>567</v>
      </c>
      <c r="NRB79" s="290" t="s">
        <v>567</v>
      </c>
      <c r="NRC79" s="290" t="s">
        <v>567</v>
      </c>
      <c r="NRD79" s="290" t="s">
        <v>567</v>
      </c>
      <c r="NRE79" s="290" t="s">
        <v>567</v>
      </c>
      <c r="NRF79" s="290" t="s">
        <v>567</v>
      </c>
      <c r="NRG79" s="290" t="s">
        <v>567</v>
      </c>
      <c r="NRH79" s="290" t="s">
        <v>567</v>
      </c>
      <c r="NRI79" s="290" t="s">
        <v>567</v>
      </c>
      <c r="NRJ79" s="290" t="s">
        <v>567</v>
      </c>
      <c r="NRK79" s="290" t="s">
        <v>567</v>
      </c>
      <c r="NRL79" s="290" t="s">
        <v>567</v>
      </c>
      <c r="NRM79" s="290" t="s">
        <v>567</v>
      </c>
      <c r="NRN79" s="290" t="s">
        <v>567</v>
      </c>
      <c r="NRO79" s="290" t="s">
        <v>567</v>
      </c>
      <c r="NRP79" s="290" t="s">
        <v>567</v>
      </c>
      <c r="NRQ79" s="290" t="s">
        <v>567</v>
      </c>
      <c r="NRR79" s="290" t="s">
        <v>567</v>
      </c>
      <c r="NRS79" s="290" t="s">
        <v>567</v>
      </c>
      <c r="NRT79" s="290" t="s">
        <v>567</v>
      </c>
      <c r="NRU79" s="290" t="s">
        <v>567</v>
      </c>
      <c r="NRV79" s="290" t="s">
        <v>567</v>
      </c>
      <c r="NRW79" s="290" t="s">
        <v>567</v>
      </c>
      <c r="NRX79" s="290" t="s">
        <v>567</v>
      </c>
      <c r="NRY79" s="290" t="s">
        <v>567</v>
      </c>
      <c r="NRZ79" s="290" t="s">
        <v>567</v>
      </c>
      <c r="NSA79" s="290" t="s">
        <v>567</v>
      </c>
      <c r="NSB79" s="290" t="s">
        <v>567</v>
      </c>
      <c r="NSC79" s="290" t="s">
        <v>567</v>
      </c>
      <c r="NSD79" s="290" t="s">
        <v>567</v>
      </c>
      <c r="NSE79" s="290" t="s">
        <v>567</v>
      </c>
      <c r="NSF79" s="290" t="s">
        <v>567</v>
      </c>
      <c r="NSG79" s="290" t="s">
        <v>567</v>
      </c>
      <c r="NSH79" s="290" t="s">
        <v>567</v>
      </c>
      <c r="NSI79" s="290" t="s">
        <v>567</v>
      </c>
      <c r="NSJ79" s="290" t="s">
        <v>567</v>
      </c>
      <c r="NSK79" s="290" t="s">
        <v>567</v>
      </c>
      <c r="NSL79" s="290" t="s">
        <v>567</v>
      </c>
      <c r="NSM79" s="290" t="s">
        <v>567</v>
      </c>
      <c r="NSN79" s="290" t="s">
        <v>567</v>
      </c>
      <c r="NSO79" s="290" t="s">
        <v>567</v>
      </c>
      <c r="NSP79" s="290" t="s">
        <v>567</v>
      </c>
      <c r="NSQ79" s="290" t="s">
        <v>567</v>
      </c>
      <c r="NSR79" s="290" t="s">
        <v>567</v>
      </c>
      <c r="NSS79" s="290" t="s">
        <v>567</v>
      </c>
      <c r="NST79" s="290" t="s">
        <v>567</v>
      </c>
      <c r="NSU79" s="290" t="s">
        <v>567</v>
      </c>
      <c r="NSV79" s="290" t="s">
        <v>567</v>
      </c>
      <c r="NSW79" s="290" t="s">
        <v>567</v>
      </c>
      <c r="NSX79" s="290" t="s">
        <v>567</v>
      </c>
      <c r="NSY79" s="290" t="s">
        <v>567</v>
      </c>
      <c r="NSZ79" s="290" t="s">
        <v>567</v>
      </c>
      <c r="NTA79" s="290" t="s">
        <v>567</v>
      </c>
      <c r="NTB79" s="290" t="s">
        <v>567</v>
      </c>
      <c r="NTC79" s="290" t="s">
        <v>567</v>
      </c>
      <c r="NTD79" s="290" t="s">
        <v>567</v>
      </c>
      <c r="NTE79" s="290" t="s">
        <v>567</v>
      </c>
      <c r="NTF79" s="290" t="s">
        <v>567</v>
      </c>
      <c r="NTG79" s="290" t="s">
        <v>567</v>
      </c>
      <c r="NTH79" s="290" t="s">
        <v>567</v>
      </c>
      <c r="NTI79" s="290" t="s">
        <v>567</v>
      </c>
      <c r="NTJ79" s="290" t="s">
        <v>567</v>
      </c>
      <c r="NTK79" s="290" t="s">
        <v>567</v>
      </c>
      <c r="NTL79" s="290" t="s">
        <v>567</v>
      </c>
      <c r="NTM79" s="290" t="s">
        <v>567</v>
      </c>
      <c r="NTN79" s="290" t="s">
        <v>567</v>
      </c>
      <c r="NTO79" s="290" t="s">
        <v>567</v>
      </c>
      <c r="NTP79" s="290" t="s">
        <v>567</v>
      </c>
      <c r="NTQ79" s="290" t="s">
        <v>567</v>
      </c>
      <c r="NTR79" s="290" t="s">
        <v>567</v>
      </c>
      <c r="NTS79" s="290" t="s">
        <v>567</v>
      </c>
      <c r="NTT79" s="290" t="s">
        <v>567</v>
      </c>
      <c r="NTU79" s="290" t="s">
        <v>567</v>
      </c>
      <c r="NTV79" s="290" t="s">
        <v>567</v>
      </c>
      <c r="NTW79" s="290" t="s">
        <v>567</v>
      </c>
      <c r="NTX79" s="290" t="s">
        <v>567</v>
      </c>
      <c r="NTY79" s="290" t="s">
        <v>567</v>
      </c>
      <c r="NTZ79" s="290" t="s">
        <v>567</v>
      </c>
      <c r="NUA79" s="290" t="s">
        <v>567</v>
      </c>
      <c r="NUB79" s="290" t="s">
        <v>567</v>
      </c>
      <c r="NUC79" s="290" t="s">
        <v>567</v>
      </c>
      <c r="NUD79" s="290" t="s">
        <v>567</v>
      </c>
      <c r="NUE79" s="290" t="s">
        <v>567</v>
      </c>
      <c r="NUF79" s="290" t="s">
        <v>567</v>
      </c>
      <c r="NUG79" s="290" t="s">
        <v>567</v>
      </c>
      <c r="NUH79" s="290" t="s">
        <v>567</v>
      </c>
      <c r="NUI79" s="290" t="s">
        <v>567</v>
      </c>
      <c r="NUJ79" s="290" t="s">
        <v>567</v>
      </c>
      <c r="NUK79" s="290" t="s">
        <v>567</v>
      </c>
      <c r="NUL79" s="290" t="s">
        <v>567</v>
      </c>
      <c r="NUM79" s="290" t="s">
        <v>567</v>
      </c>
      <c r="NUN79" s="290" t="s">
        <v>567</v>
      </c>
      <c r="NUO79" s="290" t="s">
        <v>567</v>
      </c>
      <c r="NUP79" s="290" t="s">
        <v>567</v>
      </c>
      <c r="NUQ79" s="290" t="s">
        <v>567</v>
      </c>
      <c r="NUR79" s="290" t="s">
        <v>567</v>
      </c>
      <c r="NUS79" s="290" t="s">
        <v>567</v>
      </c>
      <c r="NUT79" s="290" t="s">
        <v>567</v>
      </c>
      <c r="NUU79" s="290" t="s">
        <v>567</v>
      </c>
      <c r="NUV79" s="290" t="s">
        <v>567</v>
      </c>
      <c r="NUW79" s="290" t="s">
        <v>567</v>
      </c>
      <c r="NUX79" s="290" t="s">
        <v>567</v>
      </c>
      <c r="NUY79" s="290" t="s">
        <v>567</v>
      </c>
      <c r="NUZ79" s="290" t="s">
        <v>567</v>
      </c>
      <c r="NVA79" s="290" t="s">
        <v>567</v>
      </c>
      <c r="NVB79" s="290" t="s">
        <v>567</v>
      </c>
      <c r="NVC79" s="290" t="s">
        <v>567</v>
      </c>
      <c r="NVD79" s="290" t="s">
        <v>567</v>
      </c>
      <c r="NVE79" s="290" t="s">
        <v>567</v>
      </c>
      <c r="NVF79" s="290" t="s">
        <v>567</v>
      </c>
      <c r="NVG79" s="290" t="s">
        <v>567</v>
      </c>
      <c r="NVH79" s="290" t="s">
        <v>567</v>
      </c>
      <c r="NVI79" s="290" t="s">
        <v>567</v>
      </c>
      <c r="NVJ79" s="290" t="s">
        <v>567</v>
      </c>
      <c r="NVK79" s="290" t="s">
        <v>567</v>
      </c>
      <c r="NVL79" s="290" t="s">
        <v>567</v>
      </c>
      <c r="NVM79" s="290" t="s">
        <v>567</v>
      </c>
      <c r="NVN79" s="290" t="s">
        <v>567</v>
      </c>
      <c r="NVO79" s="290" t="s">
        <v>567</v>
      </c>
      <c r="NVP79" s="290" t="s">
        <v>567</v>
      </c>
      <c r="NVQ79" s="290" t="s">
        <v>567</v>
      </c>
      <c r="NVR79" s="290" t="s">
        <v>567</v>
      </c>
      <c r="NVS79" s="290" t="s">
        <v>567</v>
      </c>
      <c r="NVT79" s="290" t="s">
        <v>567</v>
      </c>
      <c r="NVU79" s="290" t="s">
        <v>567</v>
      </c>
      <c r="NVV79" s="290" t="s">
        <v>567</v>
      </c>
      <c r="NVW79" s="290" t="s">
        <v>567</v>
      </c>
      <c r="NVX79" s="290" t="s">
        <v>567</v>
      </c>
      <c r="NVY79" s="290" t="s">
        <v>567</v>
      </c>
      <c r="NVZ79" s="290" t="s">
        <v>567</v>
      </c>
      <c r="NWA79" s="290" t="s">
        <v>567</v>
      </c>
      <c r="NWB79" s="290" t="s">
        <v>567</v>
      </c>
      <c r="NWC79" s="290" t="s">
        <v>567</v>
      </c>
      <c r="NWD79" s="290" t="s">
        <v>567</v>
      </c>
      <c r="NWE79" s="290" t="s">
        <v>567</v>
      </c>
      <c r="NWF79" s="290" t="s">
        <v>567</v>
      </c>
      <c r="NWG79" s="290" t="s">
        <v>567</v>
      </c>
      <c r="NWH79" s="290" t="s">
        <v>567</v>
      </c>
      <c r="NWI79" s="290" t="s">
        <v>567</v>
      </c>
      <c r="NWJ79" s="290" t="s">
        <v>567</v>
      </c>
      <c r="NWK79" s="290" t="s">
        <v>567</v>
      </c>
      <c r="NWL79" s="290" t="s">
        <v>567</v>
      </c>
      <c r="NWM79" s="290" t="s">
        <v>567</v>
      </c>
      <c r="NWN79" s="290" t="s">
        <v>567</v>
      </c>
      <c r="NWO79" s="290" t="s">
        <v>567</v>
      </c>
      <c r="NWP79" s="290" t="s">
        <v>567</v>
      </c>
      <c r="NWQ79" s="290" t="s">
        <v>567</v>
      </c>
      <c r="NWR79" s="290" t="s">
        <v>567</v>
      </c>
      <c r="NWS79" s="290" t="s">
        <v>567</v>
      </c>
      <c r="NWT79" s="290" t="s">
        <v>567</v>
      </c>
      <c r="NWU79" s="290" t="s">
        <v>567</v>
      </c>
      <c r="NWV79" s="290" t="s">
        <v>567</v>
      </c>
      <c r="NWW79" s="290" t="s">
        <v>567</v>
      </c>
      <c r="NWX79" s="290" t="s">
        <v>567</v>
      </c>
      <c r="NWY79" s="290" t="s">
        <v>567</v>
      </c>
      <c r="NWZ79" s="290" t="s">
        <v>567</v>
      </c>
      <c r="NXA79" s="290" t="s">
        <v>567</v>
      </c>
      <c r="NXB79" s="290" t="s">
        <v>567</v>
      </c>
      <c r="NXC79" s="290" t="s">
        <v>567</v>
      </c>
      <c r="NXD79" s="290" t="s">
        <v>567</v>
      </c>
      <c r="NXE79" s="290" t="s">
        <v>567</v>
      </c>
      <c r="NXF79" s="290" t="s">
        <v>567</v>
      </c>
      <c r="NXG79" s="290" t="s">
        <v>567</v>
      </c>
      <c r="NXH79" s="290" t="s">
        <v>567</v>
      </c>
      <c r="NXI79" s="290" t="s">
        <v>567</v>
      </c>
      <c r="NXJ79" s="290" t="s">
        <v>567</v>
      </c>
      <c r="NXK79" s="290" t="s">
        <v>567</v>
      </c>
      <c r="NXL79" s="290" t="s">
        <v>567</v>
      </c>
      <c r="NXM79" s="290" t="s">
        <v>567</v>
      </c>
      <c r="NXN79" s="290" t="s">
        <v>567</v>
      </c>
      <c r="NXO79" s="290" t="s">
        <v>567</v>
      </c>
      <c r="NXP79" s="290" t="s">
        <v>567</v>
      </c>
      <c r="NXQ79" s="290" t="s">
        <v>567</v>
      </c>
      <c r="NXR79" s="290" t="s">
        <v>567</v>
      </c>
      <c r="NXS79" s="290" t="s">
        <v>567</v>
      </c>
      <c r="NXT79" s="290" t="s">
        <v>567</v>
      </c>
      <c r="NXU79" s="290" t="s">
        <v>567</v>
      </c>
      <c r="NXV79" s="290" t="s">
        <v>567</v>
      </c>
      <c r="NXW79" s="290" t="s">
        <v>567</v>
      </c>
      <c r="NXX79" s="290" t="s">
        <v>567</v>
      </c>
      <c r="NXY79" s="290" t="s">
        <v>567</v>
      </c>
      <c r="NXZ79" s="290" t="s">
        <v>567</v>
      </c>
      <c r="NYA79" s="290" t="s">
        <v>567</v>
      </c>
      <c r="NYB79" s="290" t="s">
        <v>567</v>
      </c>
      <c r="NYC79" s="290" t="s">
        <v>567</v>
      </c>
      <c r="NYD79" s="290" t="s">
        <v>567</v>
      </c>
      <c r="NYE79" s="290" t="s">
        <v>567</v>
      </c>
      <c r="NYF79" s="290" t="s">
        <v>567</v>
      </c>
      <c r="NYG79" s="290" t="s">
        <v>567</v>
      </c>
      <c r="NYH79" s="290" t="s">
        <v>567</v>
      </c>
      <c r="NYI79" s="290" t="s">
        <v>567</v>
      </c>
      <c r="NYJ79" s="290" t="s">
        <v>567</v>
      </c>
      <c r="NYK79" s="290" t="s">
        <v>567</v>
      </c>
      <c r="NYL79" s="290" t="s">
        <v>567</v>
      </c>
      <c r="NYM79" s="290" t="s">
        <v>567</v>
      </c>
      <c r="NYN79" s="290" t="s">
        <v>567</v>
      </c>
      <c r="NYO79" s="290" t="s">
        <v>567</v>
      </c>
      <c r="NYP79" s="290" t="s">
        <v>567</v>
      </c>
      <c r="NYQ79" s="290" t="s">
        <v>567</v>
      </c>
      <c r="NYR79" s="290" t="s">
        <v>567</v>
      </c>
      <c r="NYS79" s="290" t="s">
        <v>567</v>
      </c>
      <c r="NYT79" s="290" t="s">
        <v>567</v>
      </c>
      <c r="NYU79" s="290" t="s">
        <v>567</v>
      </c>
      <c r="NYV79" s="290" t="s">
        <v>567</v>
      </c>
      <c r="NYW79" s="290" t="s">
        <v>567</v>
      </c>
      <c r="NYX79" s="290" t="s">
        <v>567</v>
      </c>
      <c r="NYY79" s="290" t="s">
        <v>567</v>
      </c>
      <c r="NYZ79" s="290" t="s">
        <v>567</v>
      </c>
      <c r="NZA79" s="290" t="s">
        <v>567</v>
      </c>
      <c r="NZB79" s="290" t="s">
        <v>567</v>
      </c>
      <c r="NZC79" s="290" t="s">
        <v>567</v>
      </c>
      <c r="NZD79" s="290" t="s">
        <v>567</v>
      </c>
      <c r="NZE79" s="290" t="s">
        <v>567</v>
      </c>
      <c r="NZF79" s="290" t="s">
        <v>567</v>
      </c>
      <c r="NZG79" s="290" t="s">
        <v>567</v>
      </c>
      <c r="NZH79" s="290" t="s">
        <v>567</v>
      </c>
      <c r="NZI79" s="290" t="s">
        <v>567</v>
      </c>
      <c r="NZJ79" s="290" t="s">
        <v>567</v>
      </c>
      <c r="NZK79" s="290" t="s">
        <v>567</v>
      </c>
      <c r="NZL79" s="290" t="s">
        <v>567</v>
      </c>
      <c r="NZM79" s="290" t="s">
        <v>567</v>
      </c>
      <c r="NZN79" s="290" t="s">
        <v>567</v>
      </c>
      <c r="NZO79" s="290" t="s">
        <v>567</v>
      </c>
      <c r="NZP79" s="290" t="s">
        <v>567</v>
      </c>
      <c r="NZQ79" s="290" t="s">
        <v>567</v>
      </c>
      <c r="NZR79" s="290" t="s">
        <v>567</v>
      </c>
      <c r="NZS79" s="290" t="s">
        <v>567</v>
      </c>
      <c r="NZT79" s="290" t="s">
        <v>567</v>
      </c>
      <c r="NZU79" s="290" t="s">
        <v>567</v>
      </c>
      <c r="NZV79" s="290" t="s">
        <v>567</v>
      </c>
      <c r="NZW79" s="290" t="s">
        <v>567</v>
      </c>
      <c r="NZX79" s="290" t="s">
        <v>567</v>
      </c>
      <c r="NZY79" s="290" t="s">
        <v>567</v>
      </c>
      <c r="NZZ79" s="290" t="s">
        <v>567</v>
      </c>
      <c r="OAA79" s="290" t="s">
        <v>567</v>
      </c>
      <c r="OAB79" s="290" t="s">
        <v>567</v>
      </c>
      <c r="OAC79" s="290" t="s">
        <v>567</v>
      </c>
      <c r="OAD79" s="290" t="s">
        <v>567</v>
      </c>
      <c r="OAE79" s="290" t="s">
        <v>567</v>
      </c>
      <c r="OAF79" s="290" t="s">
        <v>567</v>
      </c>
      <c r="OAG79" s="290" t="s">
        <v>567</v>
      </c>
      <c r="OAH79" s="290" t="s">
        <v>567</v>
      </c>
      <c r="OAI79" s="290" t="s">
        <v>567</v>
      </c>
      <c r="OAJ79" s="290" t="s">
        <v>567</v>
      </c>
      <c r="OAK79" s="290" t="s">
        <v>567</v>
      </c>
      <c r="OAL79" s="290" t="s">
        <v>567</v>
      </c>
      <c r="OAM79" s="290" t="s">
        <v>567</v>
      </c>
      <c r="OAN79" s="290" t="s">
        <v>567</v>
      </c>
      <c r="OAO79" s="290" t="s">
        <v>567</v>
      </c>
      <c r="OAP79" s="290" t="s">
        <v>567</v>
      </c>
      <c r="OAQ79" s="290" t="s">
        <v>567</v>
      </c>
      <c r="OAR79" s="290" t="s">
        <v>567</v>
      </c>
      <c r="OAS79" s="290" t="s">
        <v>567</v>
      </c>
      <c r="OAT79" s="290" t="s">
        <v>567</v>
      </c>
      <c r="OAU79" s="290" t="s">
        <v>567</v>
      </c>
      <c r="OAV79" s="290" t="s">
        <v>567</v>
      </c>
      <c r="OAW79" s="290" t="s">
        <v>567</v>
      </c>
      <c r="OAX79" s="290" t="s">
        <v>567</v>
      </c>
      <c r="OAY79" s="290" t="s">
        <v>567</v>
      </c>
      <c r="OAZ79" s="290" t="s">
        <v>567</v>
      </c>
      <c r="OBA79" s="290" t="s">
        <v>567</v>
      </c>
      <c r="OBB79" s="290" t="s">
        <v>567</v>
      </c>
      <c r="OBC79" s="290" t="s">
        <v>567</v>
      </c>
      <c r="OBD79" s="290" t="s">
        <v>567</v>
      </c>
      <c r="OBE79" s="290" t="s">
        <v>567</v>
      </c>
      <c r="OBF79" s="290" t="s">
        <v>567</v>
      </c>
      <c r="OBG79" s="290" t="s">
        <v>567</v>
      </c>
      <c r="OBH79" s="290" t="s">
        <v>567</v>
      </c>
      <c r="OBI79" s="290" t="s">
        <v>567</v>
      </c>
      <c r="OBJ79" s="290" t="s">
        <v>567</v>
      </c>
      <c r="OBK79" s="290" t="s">
        <v>567</v>
      </c>
      <c r="OBL79" s="290" t="s">
        <v>567</v>
      </c>
      <c r="OBM79" s="290" t="s">
        <v>567</v>
      </c>
      <c r="OBN79" s="290" t="s">
        <v>567</v>
      </c>
      <c r="OBO79" s="290" t="s">
        <v>567</v>
      </c>
      <c r="OBP79" s="290" t="s">
        <v>567</v>
      </c>
      <c r="OBQ79" s="290" t="s">
        <v>567</v>
      </c>
      <c r="OBR79" s="290" t="s">
        <v>567</v>
      </c>
      <c r="OBS79" s="290" t="s">
        <v>567</v>
      </c>
      <c r="OBT79" s="290" t="s">
        <v>567</v>
      </c>
      <c r="OBU79" s="290" t="s">
        <v>567</v>
      </c>
      <c r="OBV79" s="290" t="s">
        <v>567</v>
      </c>
      <c r="OBW79" s="290" t="s">
        <v>567</v>
      </c>
      <c r="OBX79" s="290" t="s">
        <v>567</v>
      </c>
      <c r="OBY79" s="290" t="s">
        <v>567</v>
      </c>
      <c r="OBZ79" s="290" t="s">
        <v>567</v>
      </c>
      <c r="OCA79" s="290" t="s">
        <v>567</v>
      </c>
      <c r="OCB79" s="290" t="s">
        <v>567</v>
      </c>
      <c r="OCC79" s="290" t="s">
        <v>567</v>
      </c>
      <c r="OCD79" s="290" t="s">
        <v>567</v>
      </c>
      <c r="OCE79" s="290" t="s">
        <v>567</v>
      </c>
      <c r="OCF79" s="290" t="s">
        <v>567</v>
      </c>
      <c r="OCG79" s="290" t="s">
        <v>567</v>
      </c>
      <c r="OCH79" s="290" t="s">
        <v>567</v>
      </c>
      <c r="OCI79" s="290" t="s">
        <v>567</v>
      </c>
      <c r="OCJ79" s="290" t="s">
        <v>567</v>
      </c>
      <c r="OCK79" s="290" t="s">
        <v>567</v>
      </c>
      <c r="OCL79" s="290" t="s">
        <v>567</v>
      </c>
      <c r="OCM79" s="290" t="s">
        <v>567</v>
      </c>
      <c r="OCN79" s="290" t="s">
        <v>567</v>
      </c>
      <c r="OCO79" s="290" t="s">
        <v>567</v>
      </c>
      <c r="OCP79" s="290" t="s">
        <v>567</v>
      </c>
      <c r="OCQ79" s="290" t="s">
        <v>567</v>
      </c>
      <c r="OCR79" s="290" t="s">
        <v>567</v>
      </c>
      <c r="OCS79" s="290" t="s">
        <v>567</v>
      </c>
      <c r="OCT79" s="290" t="s">
        <v>567</v>
      </c>
      <c r="OCU79" s="290" t="s">
        <v>567</v>
      </c>
      <c r="OCV79" s="290" t="s">
        <v>567</v>
      </c>
      <c r="OCW79" s="290" t="s">
        <v>567</v>
      </c>
      <c r="OCX79" s="290" t="s">
        <v>567</v>
      </c>
      <c r="OCY79" s="290" t="s">
        <v>567</v>
      </c>
      <c r="OCZ79" s="290" t="s">
        <v>567</v>
      </c>
      <c r="ODA79" s="290" t="s">
        <v>567</v>
      </c>
      <c r="ODB79" s="290" t="s">
        <v>567</v>
      </c>
      <c r="ODC79" s="290" t="s">
        <v>567</v>
      </c>
      <c r="ODD79" s="290" t="s">
        <v>567</v>
      </c>
      <c r="ODE79" s="290" t="s">
        <v>567</v>
      </c>
      <c r="ODF79" s="290" t="s">
        <v>567</v>
      </c>
      <c r="ODG79" s="290" t="s">
        <v>567</v>
      </c>
      <c r="ODH79" s="290" t="s">
        <v>567</v>
      </c>
      <c r="ODI79" s="290" t="s">
        <v>567</v>
      </c>
      <c r="ODJ79" s="290" t="s">
        <v>567</v>
      </c>
      <c r="ODK79" s="290" t="s">
        <v>567</v>
      </c>
      <c r="ODL79" s="290" t="s">
        <v>567</v>
      </c>
      <c r="ODM79" s="290" t="s">
        <v>567</v>
      </c>
      <c r="ODN79" s="290" t="s">
        <v>567</v>
      </c>
      <c r="ODO79" s="290" t="s">
        <v>567</v>
      </c>
      <c r="ODP79" s="290" t="s">
        <v>567</v>
      </c>
      <c r="ODQ79" s="290" t="s">
        <v>567</v>
      </c>
      <c r="ODR79" s="290" t="s">
        <v>567</v>
      </c>
      <c r="ODS79" s="290" t="s">
        <v>567</v>
      </c>
      <c r="ODT79" s="290" t="s">
        <v>567</v>
      </c>
      <c r="ODU79" s="290" t="s">
        <v>567</v>
      </c>
      <c r="ODV79" s="290" t="s">
        <v>567</v>
      </c>
      <c r="ODW79" s="290" t="s">
        <v>567</v>
      </c>
      <c r="ODX79" s="290" t="s">
        <v>567</v>
      </c>
      <c r="ODY79" s="290" t="s">
        <v>567</v>
      </c>
      <c r="ODZ79" s="290" t="s">
        <v>567</v>
      </c>
      <c r="OEA79" s="290" t="s">
        <v>567</v>
      </c>
      <c r="OEB79" s="290" t="s">
        <v>567</v>
      </c>
      <c r="OEC79" s="290" t="s">
        <v>567</v>
      </c>
      <c r="OED79" s="290" t="s">
        <v>567</v>
      </c>
      <c r="OEE79" s="290" t="s">
        <v>567</v>
      </c>
      <c r="OEF79" s="290" t="s">
        <v>567</v>
      </c>
      <c r="OEG79" s="290" t="s">
        <v>567</v>
      </c>
      <c r="OEH79" s="290" t="s">
        <v>567</v>
      </c>
      <c r="OEI79" s="290" t="s">
        <v>567</v>
      </c>
      <c r="OEJ79" s="290" t="s">
        <v>567</v>
      </c>
      <c r="OEK79" s="290" t="s">
        <v>567</v>
      </c>
      <c r="OEL79" s="290" t="s">
        <v>567</v>
      </c>
      <c r="OEM79" s="290" t="s">
        <v>567</v>
      </c>
      <c r="OEN79" s="290" t="s">
        <v>567</v>
      </c>
      <c r="OEO79" s="290" t="s">
        <v>567</v>
      </c>
      <c r="OEP79" s="290" t="s">
        <v>567</v>
      </c>
      <c r="OEQ79" s="290" t="s">
        <v>567</v>
      </c>
      <c r="OER79" s="290" t="s">
        <v>567</v>
      </c>
      <c r="OES79" s="290" t="s">
        <v>567</v>
      </c>
      <c r="OET79" s="290" t="s">
        <v>567</v>
      </c>
      <c r="OEU79" s="290" t="s">
        <v>567</v>
      </c>
      <c r="OEV79" s="290" t="s">
        <v>567</v>
      </c>
      <c r="OEW79" s="290" t="s">
        <v>567</v>
      </c>
      <c r="OEX79" s="290" t="s">
        <v>567</v>
      </c>
      <c r="OEY79" s="290" t="s">
        <v>567</v>
      </c>
      <c r="OEZ79" s="290" t="s">
        <v>567</v>
      </c>
      <c r="OFA79" s="290" t="s">
        <v>567</v>
      </c>
      <c r="OFB79" s="290" t="s">
        <v>567</v>
      </c>
      <c r="OFC79" s="290" t="s">
        <v>567</v>
      </c>
      <c r="OFD79" s="290" t="s">
        <v>567</v>
      </c>
      <c r="OFE79" s="290" t="s">
        <v>567</v>
      </c>
      <c r="OFF79" s="290" t="s">
        <v>567</v>
      </c>
      <c r="OFG79" s="290" t="s">
        <v>567</v>
      </c>
      <c r="OFH79" s="290" t="s">
        <v>567</v>
      </c>
      <c r="OFI79" s="290" t="s">
        <v>567</v>
      </c>
      <c r="OFJ79" s="290" t="s">
        <v>567</v>
      </c>
      <c r="OFK79" s="290" t="s">
        <v>567</v>
      </c>
      <c r="OFL79" s="290" t="s">
        <v>567</v>
      </c>
      <c r="OFM79" s="290" t="s">
        <v>567</v>
      </c>
      <c r="OFN79" s="290" t="s">
        <v>567</v>
      </c>
      <c r="OFO79" s="290" t="s">
        <v>567</v>
      </c>
      <c r="OFP79" s="290" t="s">
        <v>567</v>
      </c>
      <c r="OFQ79" s="290" t="s">
        <v>567</v>
      </c>
      <c r="OFR79" s="290" t="s">
        <v>567</v>
      </c>
      <c r="OFS79" s="290" t="s">
        <v>567</v>
      </c>
      <c r="OFT79" s="290" t="s">
        <v>567</v>
      </c>
      <c r="OFU79" s="290" t="s">
        <v>567</v>
      </c>
      <c r="OFV79" s="290" t="s">
        <v>567</v>
      </c>
      <c r="OFW79" s="290" t="s">
        <v>567</v>
      </c>
      <c r="OFX79" s="290" t="s">
        <v>567</v>
      </c>
      <c r="OFY79" s="290" t="s">
        <v>567</v>
      </c>
      <c r="OFZ79" s="290" t="s">
        <v>567</v>
      </c>
      <c r="OGA79" s="290" t="s">
        <v>567</v>
      </c>
      <c r="OGB79" s="290" t="s">
        <v>567</v>
      </c>
      <c r="OGC79" s="290" t="s">
        <v>567</v>
      </c>
      <c r="OGD79" s="290" t="s">
        <v>567</v>
      </c>
      <c r="OGE79" s="290" t="s">
        <v>567</v>
      </c>
      <c r="OGF79" s="290" t="s">
        <v>567</v>
      </c>
      <c r="OGG79" s="290" t="s">
        <v>567</v>
      </c>
      <c r="OGH79" s="290" t="s">
        <v>567</v>
      </c>
      <c r="OGI79" s="290" t="s">
        <v>567</v>
      </c>
      <c r="OGJ79" s="290" t="s">
        <v>567</v>
      </c>
      <c r="OGK79" s="290" t="s">
        <v>567</v>
      </c>
      <c r="OGL79" s="290" t="s">
        <v>567</v>
      </c>
      <c r="OGM79" s="290" t="s">
        <v>567</v>
      </c>
      <c r="OGN79" s="290" t="s">
        <v>567</v>
      </c>
      <c r="OGO79" s="290" t="s">
        <v>567</v>
      </c>
      <c r="OGP79" s="290" t="s">
        <v>567</v>
      </c>
      <c r="OGQ79" s="290" t="s">
        <v>567</v>
      </c>
      <c r="OGR79" s="290" t="s">
        <v>567</v>
      </c>
      <c r="OGS79" s="290" t="s">
        <v>567</v>
      </c>
      <c r="OGT79" s="290" t="s">
        <v>567</v>
      </c>
      <c r="OGU79" s="290" t="s">
        <v>567</v>
      </c>
      <c r="OGV79" s="290" t="s">
        <v>567</v>
      </c>
      <c r="OGW79" s="290" t="s">
        <v>567</v>
      </c>
      <c r="OGX79" s="290" t="s">
        <v>567</v>
      </c>
      <c r="OGY79" s="290" t="s">
        <v>567</v>
      </c>
      <c r="OGZ79" s="290" t="s">
        <v>567</v>
      </c>
      <c r="OHA79" s="290" t="s">
        <v>567</v>
      </c>
      <c r="OHB79" s="290" t="s">
        <v>567</v>
      </c>
      <c r="OHC79" s="290" t="s">
        <v>567</v>
      </c>
      <c r="OHD79" s="290" t="s">
        <v>567</v>
      </c>
      <c r="OHE79" s="290" t="s">
        <v>567</v>
      </c>
      <c r="OHF79" s="290" t="s">
        <v>567</v>
      </c>
      <c r="OHG79" s="290" t="s">
        <v>567</v>
      </c>
      <c r="OHH79" s="290" t="s">
        <v>567</v>
      </c>
      <c r="OHI79" s="290" t="s">
        <v>567</v>
      </c>
      <c r="OHJ79" s="290" t="s">
        <v>567</v>
      </c>
      <c r="OHK79" s="290" t="s">
        <v>567</v>
      </c>
      <c r="OHL79" s="290" t="s">
        <v>567</v>
      </c>
      <c r="OHM79" s="290" t="s">
        <v>567</v>
      </c>
      <c r="OHN79" s="290" t="s">
        <v>567</v>
      </c>
      <c r="OHO79" s="290" t="s">
        <v>567</v>
      </c>
      <c r="OHP79" s="290" t="s">
        <v>567</v>
      </c>
      <c r="OHQ79" s="290" t="s">
        <v>567</v>
      </c>
      <c r="OHR79" s="290" t="s">
        <v>567</v>
      </c>
      <c r="OHS79" s="290" t="s">
        <v>567</v>
      </c>
      <c r="OHT79" s="290" t="s">
        <v>567</v>
      </c>
      <c r="OHU79" s="290" t="s">
        <v>567</v>
      </c>
      <c r="OHV79" s="290" t="s">
        <v>567</v>
      </c>
      <c r="OHW79" s="290" t="s">
        <v>567</v>
      </c>
      <c r="OHX79" s="290" t="s">
        <v>567</v>
      </c>
      <c r="OHY79" s="290" t="s">
        <v>567</v>
      </c>
      <c r="OHZ79" s="290" t="s">
        <v>567</v>
      </c>
      <c r="OIA79" s="290" t="s">
        <v>567</v>
      </c>
      <c r="OIB79" s="290" t="s">
        <v>567</v>
      </c>
      <c r="OIC79" s="290" t="s">
        <v>567</v>
      </c>
      <c r="OID79" s="290" t="s">
        <v>567</v>
      </c>
      <c r="OIE79" s="290" t="s">
        <v>567</v>
      </c>
      <c r="OIF79" s="290" t="s">
        <v>567</v>
      </c>
      <c r="OIG79" s="290" t="s">
        <v>567</v>
      </c>
      <c r="OIH79" s="290" t="s">
        <v>567</v>
      </c>
      <c r="OII79" s="290" t="s">
        <v>567</v>
      </c>
      <c r="OIJ79" s="290" t="s">
        <v>567</v>
      </c>
      <c r="OIK79" s="290" t="s">
        <v>567</v>
      </c>
      <c r="OIL79" s="290" t="s">
        <v>567</v>
      </c>
      <c r="OIM79" s="290" t="s">
        <v>567</v>
      </c>
      <c r="OIN79" s="290" t="s">
        <v>567</v>
      </c>
      <c r="OIO79" s="290" t="s">
        <v>567</v>
      </c>
      <c r="OIP79" s="290" t="s">
        <v>567</v>
      </c>
      <c r="OIQ79" s="290" t="s">
        <v>567</v>
      </c>
      <c r="OIR79" s="290" t="s">
        <v>567</v>
      </c>
      <c r="OIS79" s="290" t="s">
        <v>567</v>
      </c>
      <c r="OIT79" s="290" t="s">
        <v>567</v>
      </c>
      <c r="OIU79" s="290" t="s">
        <v>567</v>
      </c>
      <c r="OIV79" s="290" t="s">
        <v>567</v>
      </c>
      <c r="OIW79" s="290" t="s">
        <v>567</v>
      </c>
      <c r="OIX79" s="290" t="s">
        <v>567</v>
      </c>
      <c r="OIY79" s="290" t="s">
        <v>567</v>
      </c>
      <c r="OIZ79" s="290" t="s">
        <v>567</v>
      </c>
      <c r="OJA79" s="290" t="s">
        <v>567</v>
      </c>
      <c r="OJB79" s="290" t="s">
        <v>567</v>
      </c>
      <c r="OJC79" s="290" t="s">
        <v>567</v>
      </c>
      <c r="OJD79" s="290" t="s">
        <v>567</v>
      </c>
      <c r="OJE79" s="290" t="s">
        <v>567</v>
      </c>
      <c r="OJF79" s="290" t="s">
        <v>567</v>
      </c>
      <c r="OJG79" s="290" t="s">
        <v>567</v>
      </c>
      <c r="OJH79" s="290" t="s">
        <v>567</v>
      </c>
      <c r="OJI79" s="290" t="s">
        <v>567</v>
      </c>
      <c r="OJJ79" s="290" t="s">
        <v>567</v>
      </c>
      <c r="OJK79" s="290" t="s">
        <v>567</v>
      </c>
      <c r="OJL79" s="290" t="s">
        <v>567</v>
      </c>
      <c r="OJM79" s="290" t="s">
        <v>567</v>
      </c>
      <c r="OJN79" s="290" t="s">
        <v>567</v>
      </c>
      <c r="OJO79" s="290" t="s">
        <v>567</v>
      </c>
      <c r="OJP79" s="290" t="s">
        <v>567</v>
      </c>
      <c r="OJQ79" s="290" t="s">
        <v>567</v>
      </c>
      <c r="OJR79" s="290" t="s">
        <v>567</v>
      </c>
      <c r="OJS79" s="290" t="s">
        <v>567</v>
      </c>
      <c r="OJT79" s="290" t="s">
        <v>567</v>
      </c>
      <c r="OJU79" s="290" t="s">
        <v>567</v>
      </c>
      <c r="OJV79" s="290" t="s">
        <v>567</v>
      </c>
      <c r="OJW79" s="290" t="s">
        <v>567</v>
      </c>
      <c r="OJX79" s="290" t="s">
        <v>567</v>
      </c>
      <c r="OJY79" s="290" t="s">
        <v>567</v>
      </c>
      <c r="OJZ79" s="290" t="s">
        <v>567</v>
      </c>
      <c r="OKA79" s="290" t="s">
        <v>567</v>
      </c>
      <c r="OKB79" s="290" t="s">
        <v>567</v>
      </c>
      <c r="OKC79" s="290" t="s">
        <v>567</v>
      </c>
      <c r="OKD79" s="290" t="s">
        <v>567</v>
      </c>
      <c r="OKE79" s="290" t="s">
        <v>567</v>
      </c>
      <c r="OKF79" s="290" t="s">
        <v>567</v>
      </c>
      <c r="OKG79" s="290" t="s">
        <v>567</v>
      </c>
      <c r="OKH79" s="290" t="s">
        <v>567</v>
      </c>
      <c r="OKI79" s="290" t="s">
        <v>567</v>
      </c>
      <c r="OKJ79" s="290" t="s">
        <v>567</v>
      </c>
      <c r="OKK79" s="290" t="s">
        <v>567</v>
      </c>
      <c r="OKL79" s="290" t="s">
        <v>567</v>
      </c>
      <c r="OKM79" s="290" t="s">
        <v>567</v>
      </c>
      <c r="OKN79" s="290" t="s">
        <v>567</v>
      </c>
      <c r="OKO79" s="290" t="s">
        <v>567</v>
      </c>
      <c r="OKP79" s="290" t="s">
        <v>567</v>
      </c>
      <c r="OKQ79" s="290" t="s">
        <v>567</v>
      </c>
      <c r="OKR79" s="290" t="s">
        <v>567</v>
      </c>
      <c r="OKS79" s="290" t="s">
        <v>567</v>
      </c>
      <c r="OKT79" s="290" t="s">
        <v>567</v>
      </c>
      <c r="OKU79" s="290" t="s">
        <v>567</v>
      </c>
      <c r="OKV79" s="290" t="s">
        <v>567</v>
      </c>
      <c r="OKW79" s="290" t="s">
        <v>567</v>
      </c>
      <c r="OKX79" s="290" t="s">
        <v>567</v>
      </c>
      <c r="OKY79" s="290" t="s">
        <v>567</v>
      </c>
      <c r="OKZ79" s="290" t="s">
        <v>567</v>
      </c>
      <c r="OLA79" s="290" t="s">
        <v>567</v>
      </c>
      <c r="OLB79" s="290" t="s">
        <v>567</v>
      </c>
      <c r="OLC79" s="290" t="s">
        <v>567</v>
      </c>
      <c r="OLD79" s="290" t="s">
        <v>567</v>
      </c>
      <c r="OLE79" s="290" t="s">
        <v>567</v>
      </c>
      <c r="OLF79" s="290" t="s">
        <v>567</v>
      </c>
      <c r="OLG79" s="290" t="s">
        <v>567</v>
      </c>
      <c r="OLH79" s="290" t="s">
        <v>567</v>
      </c>
      <c r="OLI79" s="290" t="s">
        <v>567</v>
      </c>
      <c r="OLJ79" s="290" t="s">
        <v>567</v>
      </c>
      <c r="OLK79" s="290" t="s">
        <v>567</v>
      </c>
      <c r="OLL79" s="290" t="s">
        <v>567</v>
      </c>
      <c r="OLM79" s="290" t="s">
        <v>567</v>
      </c>
      <c r="OLN79" s="290" t="s">
        <v>567</v>
      </c>
      <c r="OLO79" s="290" t="s">
        <v>567</v>
      </c>
      <c r="OLP79" s="290" t="s">
        <v>567</v>
      </c>
      <c r="OLQ79" s="290" t="s">
        <v>567</v>
      </c>
      <c r="OLR79" s="290" t="s">
        <v>567</v>
      </c>
      <c r="OLS79" s="290" t="s">
        <v>567</v>
      </c>
      <c r="OLT79" s="290" t="s">
        <v>567</v>
      </c>
      <c r="OLU79" s="290" t="s">
        <v>567</v>
      </c>
      <c r="OLV79" s="290" t="s">
        <v>567</v>
      </c>
      <c r="OLW79" s="290" t="s">
        <v>567</v>
      </c>
      <c r="OLX79" s="290" t="s">
        <v>567</v>
      </c>
      <c r="OLY79" s="290" t="s">
        <v>567</v>
      </c>
      <c r="OLZ79" s="290" t="s">
        <v>567</v>
      </c>
      <c r="OMA79" s="290" t="s">
        <v>567</v>
      </c>
      <c r="OMB79" s="290" t="s">
        <v>567</v>
      </c>
      <c r="OMC79" s="290" t="s">
        <v>567</v>
      </c>
      <c r="OMD79" s="290" t="s">
        <v>567</v>
      </c>
      <c r="OME79" s="290" t="s">
        <v>567</v>
      </c>
      <c r="OMF79" s="290" t="s">
        <v>567</v>
      </c>
      <c r="OMG79" s="290" t="s">
        <v>567</v>
      </c>
      <c r="OMH79" s="290" t="s">
        <v>567</v>
      </c>
      <c r="OMI79" s="290" t="s">
        <v>567</v>
      </c>
      <c r="OMJ79" s="290" t="s">
        <v>567</v>
      </c>
      <c r="OMK79" s="290" t="s">
        <v>567</v>
      </c>
      <c r="OML79" s="290" t="s">
        <v>567</v>
      </c>
      <c r="OMM79" s="290" t="s">
        <v>567</v>
      </c>
      <c r="OMN79" s="290" t="s">
        <v>567</v>
      </c>
      <c r="OMO79" s="290" t="s">
        <v>567</v>
      </c>
      <c r="OMP79" s="290" t="s">
        <v>567</v>
      </c>
      <c r="OMQ79" s="290" t="s">
        <v>567</v>
      </c>
      <c r="OMR79" s="290" t="s">
        <v>567</v>
      </c>
      <c r="OMS79" s="290" t="s">
        <v>567</v>
      </c>
      <c r="OMT79" s="290" t="s">
        <v>567</v>
      </c>
      <c r="OMU79" s="290" t="s">
        <v>567</v>
      </c>
      <c r="OMV79" s="290" t="s">
        <v>567</v>
      </c>
      <c r="OMW79" s="290" t="s">
        <v>567</v>
      </c>
      <c r="OMX79" s="290" t="s">
        <v>567</v>
      </c>
      <c r="OMY79" s="290" t="s">
        <v>567</v>
      </c>
      <c r="OMZ79" s="290" t="s">
        <v>567</v>
      </c>
      <c r="ONA79" s="290" t="s">
        <v>567</v>
      </c>
      <c r="ONB79" s="290" t="s">
        <v>567</v>
      </c>
      <c r="ONC79" s="290" t="s">
        <v>567</v>
      </c>
      <c r="OND79" s="290" t="s">
        <v>567</v>
      </c>
      <c r="ONE79" s="290" t="s">
        <v>567</v>
      </c>
      <c r="ONF79" s="290" t="s">
        <v>567</v>
      </c>
      <c r="ONG79" s="290" t="s">
        <v>567</v>
      </c>
      <c r="ONH79" s="290" t="s">
        <v>567</v>
      </c>
      <c r="ONI79" s="290" t="s">
        <v>567</v>
      </c>
      <c r="ONJ79" s="290" t="s">
        <v>567</v>
      </c>
      <c r="ONK79" s="290" t="s">
        <v>567</v>
      </c>
      <c r="ONL79" s="290" t="s">
        <v>567</v>
      </c>
      <c r="ONM79" s="290" t="s">
        <v>567</v>
      </c>
      <c r="ONN79" s="290" t="s">
        <v>567</v>
      </c>
      <c r="ONO79" s="290" t="s">
        <v>567</v>
      </c>
      <c r="ONP79" s="290" t="s">
        <v>567</v>
      </c>
      <c r="ONQ79" s="290" t="s">
        <v>567</v>
      </c>
      <c r="ONR79" s="290" t="s">
        <v>567</v>
      </c>
      <c r="ONS79" s="290" t="s">
        <v>567</v>
      </c>
      <c r="ONT79" s="290" t="s">
        <v>567</v>
      </c>
      <c r="ONU79" s="290" t="s">
        <v>567</v>
      </c>
      <c r="ONV79" s="290" t="s">
        <v>567</v>
      </c>
      <c r="ONW79" s="290" t="s">
        <v>567</v>
      </c>
      <c r="ONX79" s="290" t="s">
        <v>567</v>
      </c>
      <c r="ONY79" s="290" t="s">
        <v>567</v>
      </c>
      <c r="ONZ79" s="290" t="s">
        <v>567</v>
      </c>
      <c r="OOA79" s="290" t="s">
        <v>567</v>
      </c>
      <c r="OOB79" s="290" t="s">
        <v>567</v>
      </c>
      <c r="OOC79" s="290" t="s">
        <v>567</v>
      </c>
      <c r="OOD79" s="290" t="s">
        <v>567</v>
      </c>
      <c r="OOE79" s="290" t="s">
        <v>567</v>
      </c>
      <c r="OOF79" s="290" t="s">
        <v>567</v>
      </c>
      <c r="OOG79" s="290" t="s">
        <v>567</v>
      </c>
      <c r="OOH79" s="290" t="s">
        <v>567</v>
      </c>
      <c r="OOI79" s="290" t="s">
        <v>567</v>
      </c>
      <c r="OOJ79" s="290" t="s">
        <v>567</v>
      </c>
      <c r="OOK79" s="290" t="s">
        <v>567</v>
      </c>
      <c r="OOL79" s="290" t="s">
        <v>567</v>
      </c>
      <c r="OOM79" s="290" t="s">
        <v>567</v>
      </c>
      <c r="OON79" s="290" t="s">
        <v>567</v>
      </c>
      <c r="OOO79" s="290" t="s">
        <v>567</v>
      </c>
      <c r="OOP79" s="290" t="s">
        <v>567</v>
      </c>
      <c r="OOQ79" s="290" t="s">
        <v>567</v>
      </c>
      <c r="OOR79" s="290" t="s">
        <v>567</v>
      </c>
      <c r="OOS79" s="290" t="s">
        <v>567</v>
      </c>
      <c r="OOT79" s="290" t="s">
        <v>567</v>
      </c>
      <c r="OOU79" s="290" t="s">
        <v>567</v>
      </c>
      <c r="OOV79" s="290" t="s">
        <v>567</v>
      </c>
      <c r="OOW79" s="290" t="s">
        <v>567</v>
      </c>
      <c r="OOX79" s="290" t="s">
        <v>567</v>
      </c>
      <c r="OOY79" s="290" t="s">
        <v>567</v>
      </c>
      <c r="OOZ79" s="290" t="s">
        <v>567</v>
      </c>
      <c r="OPA79" s="290" t="s">
        <v>567</v>
      </c>
      <c r="OPB79" s="290" t="s">
        <v>567</v>
      </c>
      <c r="OPC79" s="290" t="s">
        <v>567</v>
      </c>
      <c r="OPD79" s="290" t="s">
        <v>567</v>
      </c>
      <c r="OPE79" s="290" t="s">
        <v>567</v>
      </c>
      <c r="OPF79" s="290" t="s">
        <v>567</v>
      </c>
      <c r="OPG79" s="290" t="s">
        <v>567</v>
      </c>
      <c r="OPH79" s="290" t="s">
        <v>567</v>
      </c>
      <c r="OPI79" s="290" t="s">
        <v>567</v>
      </c>
      <c r="OPJ79" s="290" t="s">
        <v>567</v>
      </c>
      <c r="OPK79" s="290" t="s">
        <v>567</v>
      </c>
      <c r="OPL79" s="290" t="s">
        <v>567</v>
      </c>
      <c r="OPM79" s="290" t="s">
        <v>567</v>
      </c>
      <c r="OPN79" s="290" t="s">
        <v>567</v>
      </c>
      <c r="OPO79" s="290" t="s">
        <v>567</v>
      </c>
      <c r="OPP79" s="290" t="s">
        <v>567</v>
      </c>
      <c r="OPQ79" s="290" t="s">
        <v>567</v>
      </c>
      <c r="OPR79" s="290" t="s">
        <v>567</v>
      </c>
      <c r="OPS79" s="290" t="s">
        <v>567</v>
      </c>
      <c r="OPT79" s="290" t="s">
        <v>567</v>
      </c>
      <c r="OPU79" s="290" t="s">
        <v>567</v>
      </c>
      <c r="OPV79" s="290" t="s">
        <v>567</v>
      </c>
      <c r="OPW79" s="290" t="s">
        <v>567</v>
      </c>
      <c r="OPX79" s="290" t="s">
        <v>567</v>
      </c>
      <c r="OPY79" s="290" t="s">
        <v>567</v>
      </c>
      <c r="OPZ79" s="290" t="s">
        <v>567</v>
      </c>
      <c r="OQA79" s="290" t="s">
        <v>567</v>
      </c>
      <c r="OQB79" s="290" t="s">
        <v>567</v>
      </c>
      <c r="OQC79" s="290" t="s">
        <v>567</v>
      </c>
      <c r="OQD79" s="290" t="s">
        <v>567</v>
      </c>
      <c r="OQE79" s="290" t="s">
        <v>567</v>
      </c>
      <c r="OQF79" s="290" t="s">
        <v>567</v>
      </c>
      <c r="OQG79" s="290" t="s">
        <v>567</v>
      </c>
      <c r="OQH79" s="290" t="s">
        <v>567</v>
      </c>
      <c r="OQI79" s="290" t="s">
        <v>567</v>
      </c>
      <c r="OQJ79" s="290" t="s">
        <v>567</v>
      </c>
      <c r="OQK79" s="290" t="s">
        <v>567</v>
      </c>
      <c r="OQL79" s="290" t="s">
        <v>567</v>
      </c>
      <c r="OQM79" s="290" t="s">
        <v>567</v>
      </c>
      <c r="OQN79" s="290" t="s">
        <v>567</v>
      </c>
      <c r="OQO79" s="290" t="s">
        <v>567</v>
      </c>
      <c r="OQP79" s="290" t="s">
        <v>567</v>
      </c>
      <c r="OQQ79" s="290" t="s">
        <v>567</v>
      </c>
      <c r="OQR79" s="290" t="s">
        <v>567</v>
      </c>
      <c r="OQS79" s="290" t="s">
        <v>567</v>
      </c>
      <c r="OQT79" s="290" t="s">
        <v>567</v>
      </c>
      <c r="OQU79" s="290" t="s">
        <v>567</v>
      </c>
      <c r="OQV79" s="290" t="s">
        <v>567</v>
      </c>
      <c r="OQW79" s="290" t="s">
        <v>567</v>
      </c>
      <c r="OQX79" s="290" t="s">
        <v>567</v>
      </c>
      <c r="OQY79" s="290" t="s">
        <v>567</v>
      </c>
      <c r="OQZ79" s="290" t="s">
        <v>567</v>
      </c>
      <c r="ORA79" s="290" t="s">
        <v>567</v>
      </c>
      <c r="ORB79" s="290" t="s">
        <v>567</v>
      </c>
      <c r="ORC79" s="290" t="s">
        <v>567</v>
      </c>
      <c r="ORD79" s="290" t="s">
        <v>567</v>
      </c>
      <c r="ORE79" s="290" t="s">
        <v>567</v>
      </c>
      <c r="ORF79" s="290" t="s">
        <v>567</v>
      </c>
      <c r="ORG79" s="290" t="s">
        <v>567</v>
      </c>
      <c r="ORH79" s="290" t="s">
        <v>567</v>
      </c>
      <c r="ORI79" s="290" t="s">
        <v>567</v>
      </c>
      <c r="ORJ79" s="290" t="s">
        <v>567</v>
      </c>
      <c r="ORK79" s="290" t="s">
        <v>567</v>
      </c>
      <c r="ORL79" s="290" t="s">
        <v>567</v>
      </c>
      <c r="ORM79" s="290" t="s">
        <v>567</v>
      </c>
      <c r="ORN79" s="290" t="s">
        <v>567</v>
      </c>
      <c r="ORO79" s="290" t="s">
        <v>567</v>
      </c>
      <c r="ORP79" s="290" t="s">
        <v>567</v>
      </c>
      <c r="ORQ79" s="290" t="s">
        <v>567</v>
      </c>
      <c r="ORR79" s="290" t="s">
        <v>567</v>
      </c>
      <c r="ORS79" s="290" t="s">
        <v>567</v>
      </c>
      <c r="ORT79" s="290" t="s">
        <v>567</v>
      </c>
      <c r="ORU79" s="290" t="s">
        <v>567</v>
      </c>
      <c r="ORV79" s="290" t="s">
        <v>567</v>
      </c>
      <c r="ORW79" s="290" t="s">
        <v>567</v>
      </c>
      <c r="ORX79" s="290" t="s">
        <v>567</v>
      </c>
      <c r="ORY79" s="290" t="s">
        <v>567</v>
      </c>
      <c r="ORZ79" s="290" t="s">
        <v>567</v>
      </c>
      <c r="OSA79" s="290" t="s">
        <v>567</v>
      </c>
      <c r="OSB79" s="290" t="s">
        <v>567</v>
      </c>
      <c r="OSC79" s="290" t="s">
        <v>567</v>
      </c>
      <c r="OSD79" s="290" t="s">
        <v>567</v>
      </c>
      <c r="OSE79" s="290" t="s">
        <v>567</v>
      </c>
      <c r="OSF79" s="290" t="s">
        <v>567</v>
      </c>
      <c r="OSG79" s="290" t="s">
        <v>567</v>
      </c>
      <c r="OSH79" s="290" t="s">
        <v>567</v>
      </c>
      <c r="OSI79" s="290" t="s">
        <v>567</v>
      </c>
      <c r="OSJ79" s="290" t="s">
        <v>567</v>
      </c>
      <c r="OSK79" s="290" t="s">
        <v>567</v>
      </c>
      <c r="OSL79" s="290" t="s">
        <v>567</v>
      </c>
      <c r="OSM79" s="290" t="s">
        <v>567</v>
      </c>
      <c r="OSN79" s="290" t="s">
        <v>567</v>
      </c>
      <c r="OSO79" s="290" t="s">
        <v>567</v>
      </c>
      <c r="OSP79" s="290" t="s">
        <v>567</v>
      </c>
      <c r="OSQ79" s="290" t="s">
        <v>567</v>
      </c>
      <c r="OSR79" s="290" t="s">
        <v>567</v>
      </c>
      <c r="OSS79" s="290" t="s">
        <v>567</v>
      </c>
      <c r="OST79" s="290" t="s">
        <v>567</v>
      </c>
      <c r="OSU79" s="290" t="s">
        <v>567</v>
      </c>
      <c r="OSV79" s="290" t="s">
        <v>567</v>
      </c>
      <c r="OSW79" s="290" t="s">
        <v>567</v>
      </c>
      <c r="OSX79" s="290" t="s">
        <v>567</v>
      </c>
      <c r="OSY79" s="290" t="s">
        <v>567</v>
      </c>
      <c r="OSZ79" s="290" t="s">
        <v>567</v>
      </c>
      <c r="OTA79" s="290" t="s">
        <v>567</v>
      </c>
      <c r="OTB79" s="290" t="s">
        <v>567</v>
      </c>
      <c r="OTC79" s="290" t="s">
        <v>567</v>
      </c>
      <c r="OTD79" s="290" t="s">
        <v>567</v>
      </c>
      <c r="OTE79" s="290" t="s">
        <v>567</v>
      </c>
      <c r="OTF79" s="290" t="s">
        <v>567</v>
      </c>
      <c r="OTG79" s="290" t="s">
        <v>567</v>
      </c>
      <c r="OTH79" s="290" t="s">
        <v>567</v>
      </c>
      <c r="OTI79" s="290" t="s">
        <v>567</v>
      </c>
      <c r="OTJ79" s="290" t="s">
        <v>567</v>
      </c>
      <c r="OTK79" s="290" t="s">
        <v>567</v>
      </c>
      <c r="OTL79" s="290" t="s">
        <v>567</v>
      </c>
      <c r="OTM79" s="290" t="s">
        <v>567</v>
      </c>
      <c r="OTN79" s="290" t="s">
        <v>567</v>
      </c>
      <c r="OTO79" s="290" t="s">
        <v>567</v>
      </c>
      <c r="OTP79" s="290" t="s">
        <v>567</v>
      </c>
      <c r="OTQ79" s="290" t="s">
        <v>567</v>
      </c>
      <c r="OTR79" s="290" t="s">
        <v>567</v>
      </c>
      <c r="OTS79" s="290" t="s">
        <v>567</v>
      </c>
      <c r="OTT79" s="290" t="s">
        <v>567</v>
      </c>
      <c r="OTU79" s="290" t="s">
        <v>567</v>
      </c>
      <c r="OTV79" s="290" t="s">
        <v>567</v>
      </c>
      <c r="OTW79" s="290" t="s">
        <v>567</v>
      </c>
      <c r="OTX79" s="290" t="s">
        <v>567</v>
      </c>
      <c r="OTY79" s="290" t="s">
        <v>567</v>
      </c>
      <c r="OTZ79" s="290" t="s">
        <v>567</v>
      </c>
      <c r="OUA79" s="290" t="s">
        <v>567</v>
      </c>
      <c r="OUB79" s="290" t="s">
        <v>567</v>
      </c>
      <c r="OUC79" s="290" t="s">
        <v>567</v>
      </c>
      <c r="OUD79" s="290" t="s">
        <v>567</v>
      </c>
      <c r="OUE79" s="290" t="s">
        <v>567</v>
      </c>
      <c r="OUF79" s="290" t="s">
        <v>567</v>
      </c>
      <c r="OUG79" s="290" t="s">
        <v>567</v>
      </c>
      <c r="OUH79" s="290" t="s">
        <v>567</v>
      </c>
      <c r="OUI79" s="290" t="s">
        <v>567</v>
      </c>
      <c r="OUJ79" s="290" t="s">
        <v>567</v>
      </c>
      <c r="OUK79" s="290" t="s">
        <v>567</v>
      </c>
      <c r="OUL79" s="290" t="s">
        <v>567</v>
      </c>
      <c r="OUM79" s="290" t="s">
        <v>567</v>
      </c>
      <c r="OUN79" s="290" t="s">
        <v>567</v>
      </c>
      <c r="OUO79" s="290" t="s">
        <v>567</v>
      </c>
      <c r="OUP79" s="290" t="s">
        <v>567</v>
      </c>
      <c r="OUQ79" s="290" t="s">
        <v>567</v>
      </c>
      <c r="OUR79" s="290" t="s">
        <v>567</v>
      </c>
      <c r="OUS79" s="290" t="s">
        <v>567</v>
      </c>
      <c r="OUT79" s="290" t="s">
        <v>567</v>
      </c>
      <c r="OUU79" s="290" t="s">
        <v>567</v>
      </c>
      <c r="OUV79" s="290" t="s">
        <v>567</v>
      </c>
      <c r="OUW79" s="290" t="s">
        <v>567</v>
      </c>
      <c r="OUX79" s="290" t="s">
        <v>567</v>
      </c>
      <c r="OUY79" s="290" t="s">
        <v>567</v>
      </c>
      <c r="OUZ79" s="290" t="s">
        <v>567</v>
      </c>
      <c r="OVA79" s="290" t="s">
        <v>567</v>
      </c>
      <c r="OVB79" s="290" t="s">
        <v>567</v>
      </c>
      <c r="OVC79" s="290" t="s">
        <v>567</v>
      </c>
      <c r="OVD79" s="290" t="s">
        <v>567</v>
      </c>
      <c r="OVE79" s="290" t="s">
        <v>567</v>
      </c>
      <c r="OVF79" s="290" t="s">
        <v>567</v>
      </c>
      <c r="OVG79" s="290" t="s">
        <v>567</v>
      </c>
      <c r="OVH79" s="290" t="s">
        <v>567</v>
      </c>
      <c r="OVI79" s="290" t="s">
        <v>567</v>
      </c>
      <c r="OVJ79" s="290" t="s">
        <v>567</v>
      </c>
      <c r="OVK79" s="290" t="s">
        <v>567</v>
      </c>
      <c r="OVL79" s="290" t="s">
        <v>567</v>
      </c>
      <c r="OVM79" s="290" t="s">
        <v>567</v>
      </c>
      <c r="OVN79" s="290" t="s">
        <v>567</v>
      </c>
      <c r="OVO79" s="290" t="s">
        <v>567</v>
      </c>
      <c r="OVP79" s="290" t="s">
        <v>567</v>
      </c>
      <c r="OVQ79" s="290" t="s">
        <v>567</v>
      </c>
      <c r="OVR79" s="290" t="s">
        <v>567</v>
      </c>
      <c r="OVS79" s="290" t="s">
        <v>567</v>
      </c>
      <c r="OVT79" s="290" t="s">
        <v>567</v>
      </c>
      <c r="OVU79" s="290" t="s">
        <v>567</v>
      </c>
      <c r="OVV79" s="290" t="s">
        <v>567</v>
      </c>
      <c r="OVW79" s="290" t="s">
        <v>567</v>
      </c>
      <c r="OVX79" s="290" t="s">
        <v>567</v>
      </c>
      <c r="OVY79" s="290" t="s">
        <v>567</v>
      </c>
      <c r="OVZ79" s="290" t="s">
        <v>567</v>
      </c>
      <c r="OWA79" s="290" t="s">
        <v>567</v>
      </c>
      <c r="OWB79" s="290" t="s">
        <v>567</v>
      </c>
      <c r="OWC79" s="290" t="s">
        <v>567</v>
      </c>
      <c r="OWD79" s="290" t="s">
        <v>567</v>
      </c>
      <c r="OWE79" s="290" t="s">
        <v>567</v>
      </c>
      <c r="OWF79" s="290" t="s">
        <v>567</v>
      </c>
      <c r="OWG79" s="290" t="s">
        <v>567</v>
      </c>
      <c r="OWH79" s="290" t="s">
        <v>567</v>
      </c>
      <c r="OWI79" s="290" t="s">
        <v>567</v>
      </c>
      <c r="OWJ79" s="290" t="s">
        <v>567</v>
      </c>
      <c r="OWK79" s="290" t="s">
        <v>567</v>
      </c>
      <c r="OWL79" s="290" t="s">
        <v>567</v>
      </c>
      <c r="OWM79" s="290" t="s">
        <v>567</v>
      </c>
      <c r="OWN79" s="290" t="s">
        <v>567</v>
      </c>
      <c r="OWO79" s="290" t="s">
        <v>567</v>
      </c>
      <c r="OWP79" s="290" t="s">
        <v>567</v>
      </c>
      <c r="OWQ79" s="290" t="s">
        <v>567</v>
      </c>
      <c r="OWR79" s="290" t="s">
        <v>567</v>
      </c>
      <c r="OWS79" s="290" t="s">
        <v>567</v>
      </c>
      <c r="OWT79" s="290" t="s">
        <v>567</v>
      </c>
      <c r="OWU79" s="290" t="s">
        <v>567</v>
      </c>
      <c r="OWV79" s="290" t="s">
        <v>567</v>
      </c>
      <c r="OWW79" s="290" t="s">
        <v>567</v>
      </c>
      <c r="OWX79" s="290" t="s">
        <v>567</v>
      </c>
      <c r="OWY79" s="290" t="s">
        <v>567</v>
      </c>
      <c r="OWZ79" s="290" t="s">
        <v>567</v>
      </c>
      <c r="OXA79" s="290" t="s">
        <v>567</v>
      </c>
      <c r="OXB79" s="290" t="s">
        <v>567</v>
      </c>
      <c r="OXC79" s="290" t="s">
        <v>567</v>
      </c>
      <c r="OXD79" s="290" t="s">
        <v>567</v>
      </c>
      <c r="OXE79" s="290" t="s">
        <v>567</v>
      </c>
      <c r="OXF79" s="290" t="s">
        <v>567</v>
      </c>
      <c r="OXG79" s="290" t="s">
        <v>567</v>
      </c>
      <c r="OXH79" s="290" t="s">
        <v>567</v>
      </c>
      <c r="OXI79" s="290" t="s">
        <v>567</v>
      </c>
      <c r="OXJ79" s="290" t="s">
        <v>567</v>
      </c>
      <c r="OXK79" s="290" t="s">
        <v>567</v>
      </c>
      <c r="OXL79" s="290" t="s">
        <v>567</v>
      </c>
      <c r="OXM79" s="290" t="s">
        <v>567</v>
      </c>
      <c r="OXN79" s="290" t="s">
        <v>567</v>
      </c>
      <c r="OXO79" s="290" t="s">
        <v>567</v>
      </c>
      <c r="OXP79" s="290" t="s">
        <v>567</v>
      </c>
      <c r="OXQ79" s="290" t="s">
        <v>567</v>
      </c>
      <c r="OXR79" s="290" t="s">
        <v>567</v>
      </c>
      <c r="OXS79" s="290" t="s">
        <v>567</v>
      </c>
      <c r="OXT79" s="290" t="s">
        <v>567</v>
      </c>
      <c r="OXU79" s="290" t="s">
        <v>567</v>
      </c>
      <c r="OXV79" s="290" t="s">
        <v>567</v>
      </c>
      <c r="OXW79" s="290" t="s">
        <v>567</v>
      </c>
      <c r="OXX79" s="290" t="s">
        <v>567</v>
      </c>
      <c r="OXY79" s="290" t="s">
        <v>567</v>
      </c>
      <c r="OXZ79" s="290" t="s">
        <v>567</v>
      </c>
      <c r="OYA79" s="290" t="s">
        <v>567</v>
      </c>
      <c r="OYB79" s="290" t="s">
        <v>567</v>
      </c>
      <c r="OYC79" s="290" t="s">
        <v>567</v>
      </c>
      <c r="OYD79" s="290" t="s">
        <v>567</v>
      </c>
      <c r="OYE79" s="290" t="s">
        <v>567</v>
      </c>
      <c r="OYF79" s="290" t="s">
        <v>567</v>
      </c>
      <c r="OYG79" s="290" t="s">
        <v>567</v>
      </c>
      <c r="OYH79" s="290" t="s">
        <v>567</v>
      </c>
      <c r="OYI79" s="290" t="s">
        <v>567</v>
      </c>
      <c r="OYJ79" s="290" t="s">
        <v>567</v>
      </c>
      <c r="OYK79" s="290" t="s">
        <v>567</v>
      </c>
      <c r="OYL79" s="290" t="s">
        <v>567</v>
      </c>
      <c r="OYM79" s="290" t="s">
        <v>567</v>
      </c>
      <c r="OYN79" s="290" t="s">
        <v>567</v>
      </c>
      <c r="OYO79" s="290" t="s">
        <v>567</v>
      </c>
      <c r="OYP79" s="290" t="s">
        <v>567</v>
      </c>
      <c r="OYQ79" s="290" t="s">
        <v>567</v>
      </c>
      <c r="OYR79" s="290" t="s">
        <v>567</v>
      </c>
      <c r="OYS79" s="290" t="s">
        <v>567</v>
      </c>
      <c r="OYT79" s="290" t="s">
        <v>567</v>
      </c>
      <c r="OYU79" s="290" t="s">
        <v>567</v>
      </c>
      <c r="OYV79" s="290" t="s">
        <v>567</v>
      </c>
      <c r="OYW79" s="290" t="s">
        <v>567</v>
      </c>
      <c r="OYX79" s="290" t="s">
        <v>567</v>
      </c>
      <c r="OYY79" s="290" t="s">
        <v>567</v>
      </c>
      <c r="OYZ79" s="290" t="s">
        <v>567</v>
      </c>
      <c r="OZA79" s="290" t="s">
        <v>567</v>
      </c>
      <c r="OZB79" s="290" t="s">
        <v>567</v>
      </c>
      <c r="OZC79" s="290" t="s">
        <v>567</v>
      </c>
      <c r="OZD79" s="290" t="s">
        <v>567</v>
      </c>
      <c r="OZE79" s="290" t="s">
        <v>567</v>
      </c>
      <c r="OZF79" s="290" t="s">
        <v>567</v>
      </c>
      <c r="OZG79" s="290" t="s">
        <v>567</v>
      </c>
      <c r="OZH79" s="290" t="s">
        <v>567</v>
      </c>
      <c r="OZI79" s="290" t="s">
        <v>567</v>
      </c>
      <c r="OZJ79" s="290" t="s">
        <v>567</v>
      </c>
      <c r="OZK79" s="290" t="s">
        <v>567</v>
      </c>
      <c r="OZL79" s="290" t="s">
        <v>567</v>
      </c>
      <c r="OZM79" s="290" t="s">
        <v>567</v>
      </c>
      <c r="OZN79" s="290" t="s">
        <v>567</v>
      </c>
      <c r="OZO79" s="290" t="s">
        <v>567</v>
      </c>
      <c r="OZP79" s="290" t="s">
        <v>567</v>
      </c>
      <c r="OZQ79" s="290" t="s">
        <v>567</v>
      </c>
      <c r="OZR79" s="290" t="s">
        <v>567</v>
      </c>
      <c r="OZS79" s="290" t="s">
        <v>567</v>
      </c>
      <c r="OZT79" s="290" t="s">
        <v>567</v>
      </c>
      <c r="OZU79" s="290" t="s">
        <v>567</v>
      </c>
      <c r="OZV79" s="290" t="s">
        <v>567</v>
      </c>
      <c r="OZW79" s="290" t="s">
        <v>567</v>
      </c>
      <c r="OZX79" s="290" t="s">
        <v>567</v>
      </c>
      <c r="OZY79" s="290" t="s">
        <v>567</v>
      </c>
      <c r="OZZ79" s="290" t="s">
        <v>567</v>
      </c>
      <c r="PAA79" s="290" t="s">
        <v>567</v>
      </c>
      <c r="PAB79" s="290" t="s">
        <v>567</v>
      </c>
      <c r="PAC79" s="290" t="s">
        <v>567</v>
      </c>
      <c r="PAD79" s="290" t="s">
        <v>567</v>
      </c>
      <c r="PAE79" s="290" t="s">
        <v>567</v>
      </c>
      <c r="PAF79" s="290" t="s">
        <v>567</v>
      </c>
      <c r="PAG79" s="290" t="s">
        <v>567</v>
      </c>
      <c r="PAH79" s="290" t="s">
        <v>567</v>
      </c>
      <c r="PAI79" s="290" t="s">
        <v>567</v>
      </c>
      <c r="PAJ79" s="290" t="s">
        <v>567</v>
      </c>
      <c r="PAK79" s="290" t="s">
        <v>567</v>
      </c>
      <c r="PAL79" s="290" t="s">
        <v>567</v>
      </c>
      <c r="PAM79" s="290" t="s">
        <v>567</v>
      </c>
      <c r="PAN79" s="290" t="s">
        <v>567</v>
      </c>
      <c r="PAO79" s="290" t="s">
        <v>567</v>
      </c>
      <c r="PAP79" s="290" t="s">
        <v>567</v>
      </c>
      <c r="PAQ79" s="290" t="s">
        <v>567</v>
      </c>
      <c r="PAR79" s="290" t="s">
        <v>567</v>
      </c>
      <c r="PAS79" s="290" t="s">
        <v>567</v>
      </c>
      <c r="PAT79" s="290" t="s">
        <v>567</v>
      </c>
      <c r="PAU79" s="290" t="s">
        <v>567</v>
      </c>
      <c r="PAV79" s="290" t="s">
        <v>567</v>
      </c>
      <c r="PAW79" s="290" t="s">
        <v>567</v>
      </c>
      <c r="PAX79" s="290" t="s">
        <v>567</v>
      </c>
      <c r="PAY79" s="290" t="s">
        <v>567</v>
      </c>
      <c r="PAZ79" s="290" t="s">
        <v>567</v>
      </c>
      <c r="PBA79" s="290" t="s">
        <v>567</v>
      </c>
      <c r="PBB79" s="290" t="s">
        <v>567</v>
      </c>
      <c r="PBC79" s="290" t="s">
        <v>567</v>
      </c>
      <c r="PBD79" s="290" t="s">
        <v>567</v>
      </c>
      <c r="PBE79" s="290" t="s">
        <v>567</v>
      </c>
      <c r="PBF79" s="290" t="s">
        <v>567</v>
      </c>
      <c r="PBG79" s="290" t="s">
        <v>567</v>
      </c>
      <c r="PBH79" s="290" t="s">
        <v>567</v>
      </c>
      <c r="PBI79" s="290" t="s">
        <v>567</v>
      </c>
      <c r="PBJ79" s="290" t="s">
        <v>567</v>
      </c>
      <c r="PBK79" s="290" t="s">
        <v>567</v>
      </c>
      <c r="PBL79" s="290" t="s">
        <v>567</v>
      </c>
      <c r="PBM79" s="290" t="s">
        <v>567</v>
      </c>
      <c r="PBN79" s="290" t="s">
        <v>567</v>
      </c>
      <c r="PBO79" s="290" t="s">
        <v>567</v>
      </c>
      <c r="PBP79" s="290" t="s">
        <v>567</v>
      </c>
      <c r="PBQ79" s="290" t="s">
        <v>567</v>
      </c>
      <c r="PBR79" s="290" t="s">
        <v>567</v>
      </c>
      <c r="PBS79" s="290" t="s">
        <v>567</v>
      </c>
      <c r="PBT79" s="290" t="s">
        <v>567</v>
      </c>
      <c r="PBU79" s="290" t="s">
        <v>567</v>
      </c>
      <c r="PBV79" s="290" t="s">
        <v>567</v>
      </c>
      <c r="PBW79" s="290" t="s">
        <v>567</v>
      </c>
      <c r="PBX79" s="290" t="s">
        <v>567</v>
      </c>
      <c r="PBY79" s="290" t="s">
        <v>567</v>
      </c>
      <c r="PBZ79" s="290" t="s">
        <v>567</v>
      </c>
      <c r="PCA79" s="290" t="s">
        <v>567</v>
      </c>
      <c r="PCB79" s="290" t="s">
        <v>567</v>
      </c>
      <c r="PCC79" s="290" t="s">
        <v>567</v>
      </c>
      <c r="PCD79" s="290" t="s">
        <v>567</v>
      </c>
      <c r="PCE79" s="290" t="s">
        <v>567</v>
      </c>
      <c r="PCF79" s="290" t="s">
        <v>567</v>
      </c>
      <c r="PCG79" s="290" t="s">
        <v>567</v>
      </c>
      <c r="PCH79" s="290" t="s">
        <v>567</v>
      </c>
      <c r="PCI79" s="290" t="s">
        <v>567</v>
      </c>
      <c r="PCJ79" s="290" t="s">
        <v>567</v>
      </c>
      <c r="PCK79" s="290" t="s">
        <v>567</v>
      </c>
      <c r="PCL79" s="290" t="s">
        <v>567</v>
      </c>
      <c r="PCM79" s="290" t="s">
        <v>567</v>
      </c>
      <c r="PCN79" s="290" t="s">
        <v>567</v>
      </c>
      <c r="PCO79" s="290" t="s">
        <v>567</v>
      </c>
      <c r="PCP79" s="290" t="s">
        <v>567</v>
      </c>
      <c r="PCQ79" s="290" t="s">
        <v>567</v>
      </c>
      <c r="PCR79" s="290" t="s">
        <v>567</v>
      </c>
      <c r="PCS79" s="290" t="s">
        <v>567</v>
      </c>
      <c r="PCT79" s="290" t="s">
        <v>567</v>
      </c>
      <c r="PCU79" s="290" t="s">
        <v>567</v>
      </c>
      <c r="PCV79" s="290" t="s">
        <v>567</v>
      </c>
      <c r="PCW79" s="290" t="s">
        <v>567</v>
      </c>
      <c r="PCX79" s="290" t="s">
        <v>567</v>
      </c>
      <c r="PCY79" s="290" t="s">
        <v>567</v>
      </c>
      <c r="PCZ79" s="290" t="s">
        <v>567</v>
      </c>
      <c r="PDA79" s="290" t="s">
        <v>567</v>
      </c>
      <c r="PDB79" s="290" t="s">
        <v>567</v>
      </c>
      <c r="PDC79" s="290" t="s">
        <v>567</v>
      </c>
      <c r="PDD79" s="290" t="s">
        <v>567</v>
      </c>
      <c r="PDE79" s="290" t="s">
        <v>567</v>
      </c>
      <c r="PDF79" s="290" t="s">
        <v>567</v>
      </c>
      <c r="PDG79" s="290" t="s">
        <v>567</v>
      </c>
      <c r="PDH79" s="290" t="s">
        <v>567</v>
      </c>
      <c r="PDI79" s="290" t="s">
        <v>567</v>
      </c>
      <c r="PDJ79" s="290" t="s">
        <v>567</v>
      </c>
      <c r="PDK79" s="290" t="s">
        <v>567</v>
      </c>
      <c r="PDL79" s="290" t="s">
        <v>567</v>
      </c>
      <c r="PDM79" s="290" t="s">
        <v>567</v>
      </c>
      <c r="PDN79" s="290" t="s">
        <v>567</v>
      </c>
      <c r="PDO79" s="290" t="s">
        <v>567</v>
      </c>
      <c r="PDP79" s="290" t="s">
        <v>567</v>
      </c>
      <c r="PDQ79" s="290" t="s">
        <v>567</v>
      </c>
      <c r="PDR79" s="290" t="s">
        <v>567</v>
      </c>
      <c r="PDS79" s="290" t="s">
        <v>567</v>
      </c>
      <c r="PDT79" s="290" t="s">
        <v>567</v>
      </c>
      <c r="PDU79" s="290" t="s">
        <v>567</v>
      </c>
      <c r="PDV79" s="290" t="s">
        <v>567</v>
      </c>
      <c r="PDW79" s="290" t="s">
        <v>567</v>
      </c>
      <c r="PDX79" s="290" t="s">
        <v>567</v>
      </c>
      <c r="PDY79" s="290" t="s">
        <v>567</v>
      </c>
      <c r="PDZ79" s="290" t="s">
        <v>567</v>
      </c>
      <c r="PEA79" s="290" t="s">
        <v>567</v>
      </c>
      <c r="PEB79" s="290" t="s">
        <v>567</v>
      </c>
      <c r="PEC79" s="290" t="s">
        <v>567</v>
      </c>
      <c r="PED79" s="290" t="s">
        <v>567</v>
      </c>
      <c r="PEE79" s="290" t="s">
        <v>567</v>
      </c>
      <c r="PEF79" s="290" t="s">
        <v>567</v>
      </c>
      <c r="PEG79" s="290" t="s">
        <v>567</v>
      </c>
      <c r="PEH79" s="290" t="s">
        <v>567</v>
      </c>
      <c r="PEI79" s="290" t="s">
        <v>567</v>
      </c>
      <c r="PEJ79" s="290" t="s">
        <v>567</v>
      </c>
      <c r="PEK79" s="290" t="s">
        <v>567</v>
      </c>
      <c r="PEL79" s="290" t="s">
        <v>567</v>
      </c>
      <c r="PEM79" s="290" t="s">
        <v>567</v>
      </c>
      <c r="PEN79" s="290" t="s">
        <v>567</v>
      </c>
      <c r="PEO79" s="290" t="s">
        <v>567</v>
      </c>
      <c r="PEP79" s="290" t="s">
        <v>567</v>
      </c>
      <c r="PEQ79" s="290" t="s">
        <v>567</v>
      </c>
      <c r="PER79" s="290" t="s">
        <v>567</v>
      </c>
      <c r="PES79" s="290" t="s">
        <v>567</v>
      </c>
      <c r="PET79" s="290" t="s">
        <v>567</v>
      </c>
      <c r="PEU79" s="290" t="s">
        <v>567</v>
      </c>
      <c r="PEV79" s="290" t="s">
        <v>567</v>
      </c>
      <c r="PEW79" s="290" t="s">
        <v>567</v>
      </c>
      <c r="PEX79" s="290" t="s">
        <v>567</v>
      </c>
      <c r="PEY79" s="290" t="s">
        <v>567</v>
      </c>
      <c r="PEZ79" s="290" t="s">
        <v>567</v>
      </c>
      <c r="PFA79" s="290" t="s">
        <v>567</v>
      </c>
      <c r="PFB79" s="290" t="s">
        <v>567</v>
      </c>
      <c r="PFC79" s="290" t="s">
        <v>567</v>
      </c>
      <c r="PFD79" s="290" t="s">
        <v>567</v>
      </c>
      <c r="PFE79" s="290" t="s">
        <v>567</v>
      </c>
      <c r="PFF79" s="290" t="s">
        <v>567</v>
      </c>
      <c r="PFG79" s="290" t="s">
        <v>567</v>
      </c>
      <c r="PFH79" s="290" t="s">
        <v>567</v>
      </c>
      <c r="PFI79" s="290" t="s">
        <v>567</v>
      </c>
      <c r="PFJ79" s="290" t="s">
        <v>567</v>
      </c>
      <c r="PFK79" s="290" t="s">
        <v>567</v>
      </c>
      <c r="PFL79" s="290" t="s">
        <v>567</v>
      </c>
      <c r="PFM79" s="290" t="s">
        <v>567</v>
      </c>
      <c r="PFN79" s="290" t="s">
        <v>567</v>
      </c>
      <c r="PFO79" s="290" t="s">
        <v>567</v>
      </c>
      <c r="PFP79" s="290" t="s">
        <v>567</v>
      </c>
      <c r="PFQ79" s="290" t="s">
        <v>567</v>
      </c>
      <c r="PFR79" s="290" t="s">
        <v>567</v>
      </c>
      <c r="PFS79" s="290" t="s">
        <v>567</v>
      </c>
      <c r="PFT79" s="290" t="s">
        <v>567</v>
      </c>
      <c r="PFU79" s="290" t="s">
        <v>567</v>
      </c>
      <c r="PFV79" s="290" t="s">
        <v>567</v>
      </c>
      <c r="PFW79" s="290" t="s">
        <v>567</v>
      </c>
      <c r="PFX79" s="290" t="s">
        <v>567</v>
      </c>
      <c r="PFY79" s="290" t="s">
        <v>567</v>
      </c>
      <c r="PFZ79" s="290" t="s">
        <v>567</v>
      </c>
      <c r="PGA79" s="290" t="s">
        <v>567</v>
      </c>
      <c r="PGB79" s="290" t="s">
        <v>567</v>
      </c>
      <c r="PGC79" s="290" t="s">
        <v>567</v>
      </c>
      <c r="PGD79" s="290" t="s">
        <v>567</v>
      </c>
      <c r="PGE79" s="290" t="s">
        <v>567</v>
      </c>
      <c r="PGF79" s="290" t="s">
        <v>567</v>
      </c>
      <c r="PGG79" s="290" t="s">
        <v>567</v>
      </c>
      <c r="PGH79" s="290" t="s">
        <v>567</v>
      </c>
      <c r="PGI79" s="290" t="s">
        <v>567</v>
      </c>
      <c r="PGJ79" s="290" t="s">
        <v>567</v>
      </c>
      <c r="PGK79" s="290" t="s">
        <v>567</v>
      </c>
      <c r="PGL79" s="290" t="s">
        <v>567</v>
      </c>
      <c r="PGM79" s="290" t="s">
        <v>567</v>
      </c>
      <c r="PGN79" s="290" t="s">
        <v>567</v>
      </c>
      <c r="PGO79" s="290" t="s">
        <v>567</v>
      </c>
      <c r="PGP79" s="290" t="s">
        <v>567</v>
      </c>
      <c r="PGQ79" s="290" t="s">
        <v>567</v>
      </c>
      <c r="PGR79" s="290" t="s">
        <v>567</v>
      </c>
      <c r="PGS79" s="290" t="s">
        <v>567</v>
      </c>
      <c r="PGT79" s="290" t="s">
        <v>567</v>
      </c>
      <c r="PGU79" s="290" t="s">
        <v>567</v>
      </c>
      <c r="PGV79" s="290" t="s">
        <v>567</v>
      </c>
      <c r="PGW79" s="290" t="s">
        <v>567</v>
      </c>
      <c r="PGX79" s="290" t="s">
        <v>567</v>
      </c>
      <c r="PGY79" s="290" t="s">
        <v>567</v>
      </c>
      <c r="PGZ79" s="290" t="s">
        <v>567</v>
      </c>
      <c r="PHA79" s="290" t="s">
        <v>567</v>
      </c>
      <c r="PHB79" s="290" t="s">
        <v>567</v>
      </c>
      <c r="PHC79" s="290" t="s">
        <v>567</v>
      </c>
      <c r="PHD79" s="290" t="s">
        <v>567</v>
      </c>
      <c r="PHE79" s="290" t="s">
        <v>567</v>
      </c>
      <c r="PHF79" s="290" t="s">
        <v>567</v>
      </c>
      <c r="PHG79" s="290" t="s">
        <v>567</v>
      </c>
      <c r="PHH79" s="290" t="s">
        <v>567</v>
      </c>
      <c r="PHI79" s="290" t="s">
        <v>567</v>
      </c>
      <c r="PHJ79" s="290" t="s">
        <v>567</v>
      </c>
      <c r="PHK79" s="290" t="s">
        <v>567</v>
      </c>
      <c r="PHL79" s="290" t="s">
        <v>567</v>
      </c>
      <c r="PHM79" s="290" t="s">
        <v>567</v>
      </c>
      <c r="PHN79" s="290" t="s">
        <v>567</v>
      </c>
      <c r="PHO79" s="290" t="s">
        <v>567</v>
      </c>
      <c r="PHP79" s="290" t="s">
        <v>567</v>
      </c>
      <c r="PHQ79" s="290" t="s">
        <v>567</v>
      </c>
      <c r="PHR79" s="290" t="s">
        <v>567</v>
      </c>
      <c r="PHS79" s="290" t="s">
        <v>567</v>
      </c>
      <c r="PHT79" s="290" t="s">
        <v>567</v>
      </c>
      <c r="PHU79" s="290" t="s">
        <v>567</v>
      </c>
      <c r="PHV79" s="290" t="s">
        <v>567</v>
      </c>
      <c r="PHW79" s="290" t="s">
        <v>567</v>
      </c>
      <c r="PHX79" s="290" t="s">
        <v>567</v>
      </c>
      <c r="PHY79" s="290" t="s">
        <v>567</v>
      </c>
      <c r="PHZ79" s="290" t="s">
        <v>567</v>
      </c>
      <c r="PIA79" s="290" t="s">
        <v>567</v>
      </c>
      <c r="PIB79" s="290" t="s">
        <v>567</v>
      </c>
      <c r="PIC79" s="290" t="s">
        <v>567</v>
      </c>
      <c r="PID79" s="290" t="s">
        <v>567</v>
      </c>
      <c r="PIE79" s="290" t="s">
        <v>567</v>
      </c>
      <c r="PIF79" s="290" t="s">
        <v>567</v>
      </c>
      <c r="PIG79" s="290" t="s">
        <v>567</v>
      </c>
      <c r="PIH79" s="290" t="s">
        <v>567</v>
      </c>
      <c r="PII79" s="290" t="s">
        <v>567</v>
      </c>
      <c r="PIJ79" s="290" t="s">
        <v>567</v>
      </c>
      <c r="PIK79" s="290" t="s">
        <v>567</v>
      </c>
      <c r="PIL79" s="290" t="s">
        <v>567</v>
      </c>
      <c r="PIM79" s="290" t="s">
        <v>567</v>
      </c>
      <c r="PIN79" s="290" t="s">
        <v>567</v>
      </c>
      <c r="PIO79" s="290" t="s">
        <v>567</v>
      </c>
      <c r="PIP79" s="290" t="s">
        <v>567</v>
      </c>
      <c r="PIQ79" s="290" t="s">
        <v>567</v>
      </c>
      <c r="PIR79" s="290" t="s">
        <v>567</v>
      </c>
      <c r="PIS79" s="290" t="s">
        <v>567</v>
      </c>
      <c r="PIT79" s="290" t="s">
        <v>567</v>
      </c>
      <c r="PIU79" s="290" t="s">
        <v>567</v>
      </c>
      <c r="PIV79" s="290" t="s">
        <v>567</v>
      </c>
      <c r="PIW79" s="290" t="s">
        <v>567</v>
      </c>
      <c r="PIX79" s="290" t="s">
        <v>567</v>
      </c>
      <c r="PIY79" s="290" t="s">
        <v>567</v>
      </c>
      <c r="PIZ79" s="290" t="s">
        <v>567</v>
      </c>
      <c r="PJA79" s="290" t="s">
        <v>567</v>
      </c>
      <c r="PJB79" s="290" t="s">
        <v>567</v>
      </c>
      <c r="PJC79" s="290" t="s">
        <v>567</v>
      </c>
      <c r="PJD79" s="290" t="s">
        <v>567</v>
      </c>
      <c r="PJE79" s="290" t="s">
        <v>567</v>
      </c>
      <c r="PJF79" s="290" t="s">
        <v>567</v>
      </c>
      <c r="PJG79" s="290" t="s">
        <v>567</v>
      </c>
      <c r="PJH79" s="290" t="s">
        <v>567</v>
      </c>
      <c r="PJI79" s="290" t="s">
        <v>567</v>
      </c>
      <c r="PJJ79" s="290" t="s">
        <v>567</v>
      </c>
      <c r="PJK79" s="290" t="s">
        <v>567</v>
      </c>
      <c r="PJL79" s="290" t="s">
        <v>567</v>
      </c>
      <c r="PJM79" s="290" t="s">
        <v>567</v>
      </c>
      <c r="PJN79" s="290" t="s">
        <v>567</v>
      </c>
      <c r="PJO79" s="290" t="s">
        <v>567</v>
      </c>
      <c r="PJP79" s="290" t="s">
        <v>567</v>
      </c>
      <c r="PJQ79" s="290" t="s">
        <v>567</v>
      </c>
      <c r="PJR79" s="290" t="s">
        <v>567</v>
      </c>
      <c r="PJS79" s="290" t="s">
        <v>567</v>
      </c>
      <c r="PJT79" s="290" t="s">
        <v>567</v>
      </c>
      <c r="PJU79" s="290" t="s">
        <v>567</v>
      </c>
      <c r="PJV79" s="290" t="s">
        <v>567</v>
      </c>
      <c r="PJW79" s="290" t="s">
        <v>567</v>
      </c>
      <c r="PJX79" s="290" t="s">
        <v>567</v>
      </c>
      <c r="PJY79" s="290" t="s">
        <v>567</v>
      </c>
      <c r="PJZ79" s="290" t="s">
        <v>567</v>
      </c>
      <c r="PKA79" s="290" t="s">
        <v>567</v>
      </c>
      <c r="PKB79" s="290" t="s">
        <v>567</v>
      </c>
      <c r="PKC79" s="290" t="s">
        <v>567</v>
      </c>
      <c r="PKD79" s="290" t="s">
        <v>567</v>
      </c>
      <c r="PKE79" s="290" t="s">
        <v>567</v>
      </c>
      <c r="PKF79" s="290" t="s">
        <v>567</v>
      </c>
      <c r="PKG79" s="290" t="s">
        <v>567</v>
      </c>
      <c r="PKH79" s="290" t="s">
        <v>567</v>
      </c>
      <c r="PKI79" s="290" t="s">
        <v>567</v>
      </c>
      <c r="PKJ79" s="290" t="s">
        <v>567</v>
      </c>
      <c r="PKK79" s="290" t="s">
        <v>567</v>
      </c>
      <c r="PKL79" s="290" t="s">
        <v>567</v>
      </c>
      <c r="PKM79" s="290" t="s">
        <v>567</v>
      </c>
      <c r="PKN79" s="290" t="s">
        <v>567</v>
      </c>
      <c r="PKO79" s="290" t="s">
        <v>567</v>
      </c>
      <c r="PKP79" s="290" t="s">
        <v>567</v>
      </c>
      <c r="PKQ79" s="290" t="s">
        <v>567</v>
      </c>
      <c r="PKR79" s="290" t="s">
        <v>567</v>
      </c>
      <c r="PKS79" s="290" t="s">
        <v>567</v>
      </c>
      <c r="PKT79" s="290" t="s">
        <v>567</v>
      </c>
      <c r="PKU79" s="290" t="s">
        <v>567</v>
      </c>
      <c r="PKV79" s="290" t="s">
        <v>567</v>
      </c>
      <c r="PKW79" s="290" t="s">
        <v>567</v>
      </c>
      <c r="PKX79" s="290" t="s">
        <v>567</v>
      </c>
      <c r="PKY79" s="290" t="s">
        <v>567</v>
      </c>
      <c r="PKZ79" s="290" t="s">
        <v>567</v>
      </c>
      <c r="PLA79" s="290" t="s">
        <v>567</v>
      </c>
      <c r="PLB79" s="290" t="s">
        <v>567</v>
      </c>
      <c r="PLC79" s="290" t="s">
        <v>567</v>
      </c>
      <c r="PLD79" s="290" t="s">
        <v>567</v>
      </c>
      <c r="PLE79" s="290" t="s">
        <v>567</v>
      </c>
      <c r="PLF79" s="290" t="s">
        <v>567</v>
      </c>
      <c r="PLG79" s="290" t="s">
        <v>567</v>
      </c>
      <c r="PLH79" s="290" t="s">
        <v>567</v>
      </c>
      <c r="PLI79" s="290" t="s">
        <v>567</v>
      </c>
      <c r="PLJ79" s="290" t="s">
        <v>567</v>
      </c>
      <c r="PLK79" s="290" t="s">
        <v>567</v>
      </c>
      <c r="PLL79" s="290" t="s">
        <v>567</v>
      </c>
      <c r="PLM79" s="290" t="s">
        <v>567</v>
      </c>
      <c r="PLN79" s="290" t="s">
        <v>567</v>
      </c>
      <c r="PLO79" s="290" t="s">
        <v>567</v>
      </c>
      <c r="PLP79" s="290" t="s">
        <v>567</v>
      </c>
      <c r="PLQ79" s="290" t="s">
        <v>567</v>
      </c>
      <c r="PLR79" s="290" t="s">
        <v>567</v>
      </c>
      <c r="PLS79" s="290" t="s">
        <v>567</v>
      </c>
      <c r="PLT79" s="290" t="s">
        <v>567</v>
      </c>
      <c r="PLU79" s="290" t="s">
        <v>567</v>
      </c>
      <c r="PLV79" s="290" t="s">
        <v>567</v>
      </c>
      <c r="PLW79" s="290" t="s">
        <v>567</v>
      </c>
      <c r="PLX79" s="290" t="s">
        <v>567</v>
      </c>
      <c r="PLY79" s="290" t="s">
        <v>567</v>
      </c>
      <c r="PLZ79" s="290" t="s">
        <v>567</v>
      </c>
      <c r="PMA79" s="290" t="s">
        <v>567</v>
      </c>
      <c r="PMB79" s="290" t="s">
        <v>567</v>
      </c>
      <c r="PMC79" s="290" t="s">
        <v>567</v>
      </c>
      <c r="PMD79" s="290" t="s">
        <v>567</v>
      </c>
      <c r="PME79" s="290" t="s">
        <v>567</v>
      </c>
      <c r="PMF79" s="290" t="s">
        <v>567</v>
      </c>
      <c r="PMG79" s="290" t="s">
        <v>567</v>
      </c>
      <c r="PMH79" s="290" t="s">
        <v>567</v>
      </c>
      <c r="PMI79" s="290" t="s">
        <v>567</v>
      </c>
      <c r="PMJ79" s="290" t="s">
        <v>567</v>
      </c>
      <c r="PMK79" s="290" t="s">
        <v>567</v>
      </c>
      <c r="PML79" s="290" t="s">
        <v>567</v>
      </c>
      <c r="PMM79" s="290" t="s">
        <v>567</v>
      </c>
      <c r="PMN79" s="290" t="s">
        <v>567</v>
      </c>
      <c r="PMO79" s="290" t="s">
        <v>567</v>
      </c>
      <c r="PMP79" s="290" t="s">
        <v>567</v>
      </c>
      <c r="PMQ79" s="290" t="s">
        <v>567</v>
      </c>
      <c r="PMR79" s="290" t="s">
        <v>567</v>
      </c>
      <c r="PMS79" s="290" t="s">
        <v>567</v>
      </c>
      <c r="PMT79" s="290" t="s">
        <v>567</v>
      </c>
      <c r="PMU79" s="290" t="s">
        <v>567</v>
      </c>
      <c r="PMV79" s="290" t="s">
        <v>567</v>
      </c>
      <c r="PMW79" s="290" t="s">
        <v>567</v>
      </c>
      <c r="PMX79" s="290" t="s">
        <v>567</v>
      </c>
      <c r="PMY79" s="290" t="s">
        <v>567</v>
      </c>
      <c r="PMZ79" s="290" t="s">
        <v>567</v>
      </c>
      <c r="PNA79" s="290" t="s">
        <v>567</v>
      </c>
      <c r="PNB79" s="290" t="s">
        <v>567</v>
      </c>
      <c r="PNC79" s="290" t="s">
        <v>567</v>
      </c>
      <c r="PND79" s="290" t="s">
        <v>567</v>
      </c>
      <c r="PNE79" s="290" t="s">
        <v>567</v>
      </c>
      <c r="PNF79" s="290" t="s">
        <v>567</v>
      </c>
      <c r="PNG79" s="290" t="s">
        <v>567</v>
      </c>
      <c r="PNH79" s="290" t="s">
        <v>567</v>
      </c>
      <c r="PNI79" s="290" t="s">
        <v>567</v>
      </c>
      <c r="PNJ79" s="290" t="s">
        <v>567</v>
      </c>
      <c r="PNK79" s="290" t="s">
        <v>567</v>
      </c>
      <c r="PNL79" s="290" t="s">
        <v>567</v>
      </c>
      <c r="PNM79" s="290" t="s">
        <v>567</v>
      </c>
      <c r="PNN79" s="290" t="s">
        <v>567</v>
      </c>
      <c r="PNO79" s="290" t="s">
        <v>567</v>
      </c>
      <c r="PNP79" s="290" t="s">
        <v>567</v>
      </c>
      <c r="PNQ79" s="290" t="s">
        <v>567</v>
      </c>
      <c r="PNR79" s="290" t="s">
        <v>567</v>
      </c>
      <c r="PNS79" s="290" t="s">
        <v>567</v>
      </c>
      <c r="PNT79" s="290" t="s">
        <v>567</v>
      </c>
      <c r="PNU79" s="290" t="s">
        <v>567</v>
      </c>
      <c r="PNV79" s="290" t="s">
        <v>567</v>
      </c>
      <c r="PNW79" s="290" t="s">
        <v>567</v>
      </c>
      <c r="PNX79" s="290" t="s">
        <v>567</v>
      </c>
      <c r="PNY79" s="290" t="s">
        <v>567</v>
      </c>
      <c r="PNZ79" s="290" t="s">
        <v>567</v>
      </c>
      <c r="POA79" s="290" t="s">
        <v>567</v>
      </c>
      <c r="POB79" s="290" t="s">
        <v>567</v>
      </c>
      <c r="POC79" s="290" t="s">
        <v>567</v>
      </c>
      <c r="POD79" s="290" t="s">
        <v>567</v>
      </c>
      <c r="POE79" s="290" t="s">
        <v>567</v>
      </c>
      <c r="POF79" s="290" t="s">
        <v>567</v>
      </c>
      <c r="POG79" s="290" t="s">
        <v>567</v>
      </c>
      <c r="POH79" s="290" t="s">
        <v>567</v>
      </c>
      <c r="POI79" s="290" t="s">
        <v>567</v>
      </c>
      <c r="POJ79" s="290" t="s">
        <v>567</v>
      </c>
      <c r="POK79" s="290" t="s">
        <v>567</v>
      </c>
      <c r="POL79" s="290" t="s">
        <v>567</v>
      </c>
      <c r="POM79" s="290" t="s">
        <v>567</v>
      </c>
      <c r="PON79" s="290" t="s">
        <v>567</v>
      </c>
      <c r="POO79" s="290" t="s">
        <v>567</v>
      </c>
      <c r="POP79" s="290" t="s">
        <v>567</v>
      </c>
      <c r="POQ79" s="290" t="s">
        <v>567</v>
      </c>
      <c r="POR79" s="290" t="s">
        <v>567</v>
      </c>
      <c r="POS79" s="290" t="s">
        <v>567</v>
      </c>
      <c r="POT79" s="290" t="s">
        <v>567</v>
      </c>
      <c r="POU79" s="290" t="s">
        <v>567</v>
      </c>
      <c r="POV79" s="290" t="s">
        <v>567</v>
      </c>
      <c r="POW79" s="290" t="s">
        <v>567</v>
      </c>
      <c r="POX79" s="290" t="s">
        <v>567</v>
      </c>
      <c r="POY79" s="290" t="s">
        <v>567</v>
      </c>
      <c r="POZ79" s="290" t="s">
        <v>567</v>
      </c>
      <c r="PPA79" s="290" t="s">
        <v>567</v>
      </c>
      <c r="PPB79" s="290" t="s">
        <v>567</v>
      </c>
      <c r="PPC79" s="290" t="s">
        <v>567</v>
      </c>
      <c r="PPD79" s="290" t="s">
        <v>567</v>
      </c>
      <c r="PPE79" s="290" t="s">
        <v>567</v>
      </c>
      <c r="PPF79" s="290" t="s">
        <v>567</v>
      </c>
      <c r="PPG79" s="290" t="s">
        <v>567</v>
      </c>
      <c r="PPH79" s="290" t="s">
        <v>567</v>
      </c>
      <c r="PPI79" s="290" t="s">
        <v>567</v>
      </c>
      <c r="PPJ79" s="290" t="s">
        <v>567</v>
      </c>
      <c r="PPK79" s="290" t="s">
        <v>567</v>
      </c>
      <c r="PPL79" s="290" t="s">
        <v>567</v>
      </c>
      <c r="PPM79" s="290" t="s">
        <v>567</v>
      </c>
      <c r="PPN79" s="290" t="s">
        <v>567</v>
      </c>
      <c r="PPO79" s="290" t="s">
        <v>567</v>
      </c>
      <c r="PPP79" s="290" t="s">
        <v>567</v>
      </c>
      <c r="PPQ79" s="290" t="s">
        <v>567</v>
      </c>
      <c r="PPR79" s="290" t="s">
        <v>567</v>
      </c>
      <c r="PPS79" s="290" t="s">
        <v>567</v>
      </c>
      <c r="PPT79" s="290" t="s">
        <v>567</v>
      </c>
      <c r="PPU79" s="290" t="s">
        <v>567</v>
      </c>
      <c r="PPV79" s="290" t="s">
        <v>567</v>
      </c>
      <c r="PPW79" s="290" t="s">
        <v>567</v>
      </c>
      <c r="PPX79" s="290" t="s">
        <v>567</v>
      </c>
      <c r="PPY79" s="290" t="s">
        <v>567</v>
      </c>
      <c r="PPZ79" s="290" t="s">
        <v>567</v>
      </c>
      <c r="PQA79" s="290" t="s">
        <v>567</v>
      </c>
      <c r="PQB79" s="290" t="s">
        <v>567</v>
      </c>
      <c r="PQC79" s="290" t="s">
        <v>567</v>
      </c>
      <c r="PQD79" s="290" t="s">
        <v>567</v>
      </c>
      <c r="PQE79" s="290" t="s">
        <v>567</v>
      </c>
      <c r="PQF79" s="290" t="s">
        <v>567</v>
      </c>
      <c r="PQG79" s="290" t="s">
        <v>567</v>
      </c>
      <c r="PQH79" s="290" t="s">
        <v>567</v>
      </c>
      <c r="PQI79" s="290" t="s">
        <v>567</v>
      </c>
      <c r="PQJ79" s="290" t="s">
        <v>567</v>
      </c>
      <c r="PQK79" s="290" t="s">
        <v>567</v>
      </c>
      <c r="PQL79" s="290" t="s">
        <v>567</v>
      </c>
      <c r="PQM79" s="290" t="s">
        <v>567</v>
      </c>
      <c r="PQN79" s="290" t="s">
        <v>567</v>
      </c>
      <c r="PQO79" s="290" t="s">
        <v>567</v>
      </c>
      <c r="PQP79" s="290" t="s">
        <v>567</v>
      </c>
      <c r="PQQ79" s="290" t="s">
        <v>567</v>
      </c>
      <c r="PQR79" s="290" t="s">
        <v>567</v>
      </c>
      <c r="PQS79" s="290" t="s">
        <v>567</v>
      </c>
      <c r="PQT79" s="290" t="s">
        <v>567</v>
      </c>
      <c r="PQU79" s="290" t="s">
        <v>567</v>
      </c>
      <c r="PQV79" s="290" t="s">
        <v>567</v>
      </c>
      <c r="PQW79" s="290" t="s">
        <v>567</v>
      </c>
      <c r="PQX79" s="290" t="s">
        <v>567</v>
      </c>
      <c r="PQY79" s="290" t="s">
        <v>567</v>
      </c>
      <c r="PQZ79" s="290" t="s">
        <v>567</v>
      </c>
      <c r="PRA79" s="290" t="s">
        <v>567</v>
      </c>
      <c r="PRB79" s="290" t="s">
        <v>567</v>
      </c>
      <c r="PRC79" s="290" t="s">
        <v>567</v>
      </c>
      <c r="PRD79" s="290" t="s">
        <v>567</v>
      </c>
      <c r="PRE79" s="290" t="s">
        <v>567</v>
      </c>
      <c r="PRF79" s="290" t="s">
        <v>567</v>
      </c>
      <c r="PRG79" s="290" t="s">
        <v>567</v>
      </c>
      <c r="PRH79" s="290" t="s">
        <v>567</v>
      </c>
      <c r="PRI79" s="290" t="s">
        <v>567</v>
      </c>
      <c r="PRJ79" s="290" t="s">
        <v>567</v>
      </c>
      <c r="PRK79" s="290" t="s">
        <v>567</v>
      </c>
      <c r="PRL79" s="290" t="s">
        <v>567</v>
      </c>
      <c r="PRM79" s="290" t="s">
        <v>567</v>
      </c>
      <c r="PRN79" s="290" t="s">
        <v>567</v>
      </c>
      <c r="PRO79" s="290" t="s">
        <v>567</v>
      </c>
      <c r="PRP79" s="290" t="s">
        <v>567</v>
      </c>
      <c r="PRQ79" s="290" t="s">
        <v>567</v>
      </c>
      <c r="PRR79" s="290" t="s">
        <v>567</v>
      </c>
      <c r="PRS79" s="290" t="s">
        <v>567</v>
      </c>
      <c r="PRT79" s="290" t="s">
        <v>567</v>
      </c>
      <c r="PRU79" s="290" t="s">
        <v>567</v>
      </c>
      <c r="PRV79" s="290" t="s">
        <v>567</v>
      </c>
      <c r="PRW79" s="290" t="s">
        <v>567</v>
      </c>
      <c r="PRX79" s="290" t="s">
        <v>567</v>
      </c>
      <c r="PRY79" s="290" t="s">
        <v>567</v>
      </c>
      <c r="PRZ79" s="290" t="s">
        <v>567</v>
      </c>
      <c r="PSA79" s="290" t="s">
        <v>567</v>
      </c>
      <c r="PSB79" s="290" t="s">
        <v>567</v>
      </c>
      <c r="PSC79" s="290" t="s">
        <v>567</v>
      </c>
      <c r="PSD79" s="290" t="s">
        <v>567</v>
      </c>
      <c r="PSE79" s="290" t="s">
        <v>567</v>
      </c>
      <c r="PSF79" s="290" t="s">
        <v>567</v>
      </c>
      <c r="PSG79" s="290" t="s">
        <v>567</v>
      </c>
      <c r="PSH79" s="290" t="s">
        <v>567</v>
      </c>
      <c r="PSI79" s="290" t="s">
        <v>567</v>
      </c>
      <c r="PSJ79" s="290" t="s">
        <v>567</v>
      </c>
      <c r="PSK79" s="290" t="s">
        <v>567</v>
      </c>
      <c r="PSL79" s="290" t="s">
        <v>567</v>
      </c>
      <c r="PSM79" s="290" t="s">
        <v>567</v>
      </c>
      <c r="PSN79" s="290" t="s">
        <v>567</v>
      </c>
      <c r="PSO79" s="290" t="s">
        <v>567</v>
      </c>
      <c r="PSP79" s="290" t="s">
        <v>567</v>
      </c>
      <c r="PSQ79" s="290" t="s">
        <v>567</v>
      </c>
      <c r="PSR79" s="290" t="s">
        <v>567</v>
      </c>
      <c r="PSS79" s="290" t="s">
        <v>567</v>
      </c>
      <c r="PST79" s="290" t="s">
        <v>567</v>
      </c>
      <c r="PSU79" s="290" t="s">
        <v>567</v>
      </c>
      <c r="PSV79" s="290" t="s">
        <v>567</v>
      </c>
      <c r="PSW79" s="290" t="s">
        <v>567</v>
      </c>
      <c r="PSX79" s="290" t="s">
        <v>567</v>
      </c>
      <c r="PSY79" s="290" t="s">
        <v>567</v>
      </c>
      <c r="PSZ79" s="290" t="s">
        <v>567</v>
      </c>
      <c r="PTA79" s="290" t="s">
        <v>567</v>
      </c>
      <c r="PTB79" s="290" t="s">
        <v>567</v>
      </c>
      <c r="PTC79" s="290" t="s">
        <v>567</v>
      </c>
      <c r="PTD79" s="290" t="s">
        <v>567</v>
      </c>
      <c r="PTE79" s="290" t="s">
        <v>567</v>
      </c>
      <c r="PTF79" s="290" t="s">
        <v>567</v>
      </c>
      <c r="PTG79" s="290" t="s">
        <v>567</v>
      </c>
      <c r="PTH79" s="290" t="s">
        <v>567</v>
      </c>
      <c r="PTI79" s="290" t="s">
        <v>567</v>
      </c>
      <c r="PTJ79" s="290" t="s">
        <v>567</v>
      </c>
      <c r="PTK79" s="290" t="s">
        <v>567</v>
      </c>
      <c r="PTL79" s="290" t="s">
        <v>567</v>
      </c>
      <c r="PTM79" s="290" t="s">
        <v>567</v>
      </c>
      <c r="PTN79" s="290" t="s">
        <v>567</v>
      </c>
      <c r="PTO79" s="290" t="s">
        <v>567</v>
      </c>
      <c r="PTP79" s="290" t="s">
        <v>567</v>
      </c>
      <c r="PTQ79" s="290" t="s">
        <v>567</v>
      </c>
      <c r="PTR79" s="290" t="s">
        <v>567</v>
      </c>
      <c r="PTS79" s="290" t="s">
        <v>567</v>
      </c>
      <c r="PTT79" s="290" t="s">
        <v>567</v>
      </c>
      <c r="PTU79" s="290" t="s">
        <v>567</v>
      </c>
      <c r="PTV79" s="290" t="s">
        <v>567</v>
      </c>
      <c r="PTW79" s="290" t="s">
        <v>567</v>
      </c>
      <c r="PTX79" s="290" t="s">
        <v>567</v>
      </c>
      <c r="PTY79" s="290" t="s">
        <v>567</v>
      </c>
      <c r="PTZ79" s="290" t="s">
        <v>567</v>
      </c>
      <c r="PUA79" s="290" t="s">
        <v>567</v>
      </c>
      <c r="PUB79" s="290" t="s">
        <v>567</v>
      </c>
      <c r="PUC79" s="290" t="s">
        <v>567</v>
      </c>
      <c r="PUD79" s="290" t="s">
        <v>567</v>
      </c>
      <c r="PUE79" s="290" t="s">
        <v>567</v>
      </c>
      <c r="PUF79" s="290" t="s">
        <v>567</v>
      </c>
      <c r="PUG79" s="290" t="s">
        <v>567</v>
      </c>
      <c r="PUH79" s="290" t="s">
        <v>567</v>
      </c>
      <c r="PUI79" s="290" t="s">
        <v>567</v>
      </c>
      <c r="PUJ79" s="290" t="s">
        <v>567</v>
      </c>
      <c r="PUK79" s="290" t="s">
        <v>567</v>
      </c>
      <c r="PUL79" s="290" t="s">
        <v>567</v>
      </c>
      <c r="PUM79" s="290" t="s">
        <v>567</v>
      </c>
      <c r="PUN79" s="290" t="s">
        <v>567</v>
      </c>
      <c r="PUO79" s="290" t="s">
        <v>567</v>
      </c>
      <c r="PUP79" s="290" t="s">
        <v>567</v>
      </c>
      <c r="PUQ79" s="290" t="s">
        <v>567</v>
      </c>
      <c r="PUR79" s="290" t="s">
        <v>567</v>
      </c>
      <c r="PUS79" s="290" t="s">
        <v>567</v>
      </c>
      <c r="PUT79" s="290" t="s">
        <v>567</v>
      </c>
      <c r="PUU79" s="290" t="s">
        <v>567</v>
      </c>
      <c r="PUV79" s="290" t="s">
        <v>567</v>
      </c>
      <c r="PUW79" s="290" t="s">
        <v>567</v>
      </c>
      <c r="PUX79" s="290" t="s">
        <v>567</v>
      </c>
      <c r="PUY79" s="290" t="s">
        <v>567</v>
      </c>
      <c r="PUZ79" s="290" t="s">
        <v>567</v>
      </c>
      <c r="PVA79" s="290" t="s">
        <v>567</v>
      </c>
      <c r="PVB79" s="290" t="s">
        <v>567</v>
      </c>
      <c r="PVC79" s="290" t="s">
        <v>567</v>
      </c>
      <c r="PVD79" s="290" t="s">
        <v>567</v>
      </c>
      <c r="PVE79" s="290" t="s">
        <v>567</v>
      </c>
      <c r="PVF79" s="290" t="s">
        <v>567</v>
      </c>
      <c r="PVG79" s="290" t="s">
        <v>567</v>
      </c>
      <c r="PVH79" s="290" t="s">
        <v>567</v>
      </c>
      <c r="PVI79" s="290" t="s">
        <v>567</v>
      </c>
      <c r="PVJ79" s="290" t="s">
        <v>567</v>
      </c>
      <c r="PVK79" s="290" t="s">
        <v>567</v>
      </c>
      <c r="PVL79" s="290" t="s">
        <v>567</v>
      </c>
      <c r="PVM79" s="290" t="s">
        <v>567</v>
      </c>
      <c r="PVN79" s="290" t="s">
        <v>567</v>
      </c>
      <c r="PVO79" s="290" t="s">
        <v>567</v>
      </c>
      <c r="PVP79" s="290" t="s">
        <v>567</v>
      </c>
      <c r="PVQ79" s="290" t="s">
        <v>567</v>
      </c>
      <c r="PVR79" s="290" t="s">
        <v>567</v>
      </c>
      <c r="PVS79" s="290" t="s">
        <v>567</v>
      </c>
      <c r="PVT79" s="290" t="s">
        <v>567</v>
      </c>
      <c r="PVU79" s="290" t="s">
        <v>567</v>
      </c>
      <c r="PVV79" s="290" t="s">
        <v>567</v>
      </c>
      <c r="PVW79" s="290" t="s">
        <v>567</v>
      </c>
      <c r="PVX79" s="290" t="s">
        <v>567</v>
      </c>
      <c r="PVY79" s="290" t="s">
        <v>567</v>
      </c>
      <c r="PVZ79" s="290" t="s">
        <v>567</v>
      </c>
      <c r="PWA79" s="290" t="s">
        <v>567</v>
      </c>
      <c r="PWB79" s="290" t="s">
        <v>567</v>
      </c>
      <c r="PWC79" s="290" t="s">
        <v>567</v>
      </c>
      <c r="PWD79" s="290" t="s">
        <v>567</v>
      </c>
      <c r="PWE79" s="290" t="s">
        <v>567</v>
      </c>
      <c r="PWF79" s="290" t="s">
        <v>567</v>
      </c>
      <c r="PWG79" s="290" t="s">
        <v>567</v>
      </c>
      <c r="PWH79" s="290" t="s">
        <v>567</v>
      </c>
      <c r="PWI79" s="290" t="s">
        <v>567</v>
      </c>
      <c r="PWJ79" s="290" t="s">
        <v>567</v>
      </c>
      <c r="PWK79" s="290" t="s">
        <v>567</v>
      </c>
      <c r="PWL79" s="290" t="s">
        <v>567</v>
      </c>
      <c r="PWM79" s="290" t="s">
        <v>567</v>
      </c>
      <c r="PWN79" s="290" t="s">
        <v>567</v>
      </c>
      <c r="PWO79" s="290" t="s">
        <v>567</v>
      </c>
      <c r="PWP79" s="290" t="s">
        <v>567</v>
      </c>
      <c r="PWQ79" s="290" t="s">
        <v>567</v>
      </c>
      <c r="PWR79" s="290" t="s">
        <v>567</v>
      </c>
      <c r="PWS79" s="290" t="s">
        <v>567</v>
      </c>
      <c r="PWT79" s="290" t="s">
        <v>567</v>
      </c>
      <c r="PWU79" s="290" t="s">
        <v>567</v>
      </c>
      <c r="PWV79" s="290" t="s">
        <v>567</v>
      </c>
      <c r="PWW79" s="290" t="s">
        <v>567</v>
      </c>
      <c r="PWX79" s="290" t="s">
        <v>567</v>
      </c>
      <c r="PWY79" s="290" t="s">
        <v>567</v>
      </c>
      <c r="PWZ79" s="290" t="s">
        <v>567</v>
      </c>
      <c r="PXA79" s="290" t="s">
        <v>567</v>
      </c>
      <c r="PXB79" s="290" t="s">
        <v>567</v>
      </c>
      <c r="PXC79" s="290" t="s">
        <v>567</v>
      </c>
      <c r="PXD79" s="290" t="s">
        <v>567</v>
      </c>
      <c r="PXE79" s="290" t="s">
        <v>567</v>
      </c>
      <c r="PXF79" s="290" t="s">
        <v>567</v>
      </c>
      <c r="PXG79" s="290" t="s">
        <v>567</v>
      </c>
      <c r="PXH79" s="290" t="s">
        <v>567</v>
      </c>
      <c r="PXI79" s="290" t="s">
        <v>567</v>
      </c>
      <c r="PXJ79" s="290" t="s">
        <v>567</v>
      </c>
      <c r="PXK79" s="290" t="s">
        <v>567</v>
      </c>
      <c r="PXL79" s="290" t="s">
        <v>567</v>
      </c>
      <c r="PXM79" s="290" t="s">
        <v>567</v>
      </c>
      <c r="PXN79" s="290" t="s">
        <v>567</v>
      </c>
      <c r="PXO79" s="290" t="s">
        <v>567</v>
      </c>
      <c r="PXP79" s="290" t="s">
        <v>567</v>
      </c>
      <c r="PXQ79" s="290" t="s">
        <v>567</v>
      </c>
      <c r="PXR79" s="290" t="s">
        <v>567</v>
      </c>
      <c r="PXS79" s="290" t="s">
        <v>567</v>
      </c>
      <c r="PXT79" s="290" t="s">
        <v>567</v>
      </c>
      <c r="PXU79" s="290" t="s">
        <v>567</v>
      </c>
      <c r="PXV79" s="290" t="s">
        <v>567</v>
      </c>
      <c r="PXW79" s="290" t="s">
        <v>567</v>
      </c>
      <c r="PXX79" s="290" t="s">
        <v>567</v>
      </c>
      <c r="PXY79" s="290" t="s">
        <v>567</v>
      </c>
      <c r="PXZ79" s="290" t="s">
        <v>567</v>
      </c>
      <c r="PYA79" s="290" t="s">
        <v>567</v>
      </c>
      <c r="PYB79" s="290" t="s">
        <v>567</v>
      </c>
      <c r="PYC79" s="290" t="s">
        <v>567</v>
      </c>
      <c r="PYD79" s="290" t="s">
        <v>567</v>
      </c>
      <c r="PYE79" s="290" t="s">
        <v>567</v>
      </c>
      <c r="PYF79" s="290" t="s">
        <v>567</v>
      </c>
      <c r="PYG79" s="290" t="s">
        <v>567</v>
      </c>
      <c r="PYH79" s="290" t="s">
        <v>567</v>
      </c>
      <c r="PYI79" s="290" t="s">
        <v>567</v>
      </c>
      <c r="PYJ79" s="290" t="s">
        <v>567</v>
      </c>
      <c r="PYK79" s="290" t="s">
        <v>567</v>
      </c>
      <c r="PYL79" s="290" t="s">
        <v>567</v>
      </c>
      <c r="PYM79" s="290" t="s">
        <v>567</v>
      </c>
      <c r="PYN79" s="290" t="s">
        <v>567</v>
      </c>
      <c r="PYO79" s="290" t="s">
        <v>567</v>
      </c>
      <c r="PYP79" s="290" t="s">
        <v>567</v>
      </c>
      <c r="PYQ79" s="290" t="s">
        <v>567</v>
      </c>
      <c r="PYR79" s="290" t="s">
        <v>567</v>
      </c>
      <c r="PYS79" s="290" t="s">
        <v>567</v>
      </c>
      <c r="PYT79" s="290" t="s">
        <v>567</v>
      </c>
      <c r="PYU79" s="290" t="s">
        <v>567</v>
      </c>
      <c r="PYV79" s="290" t="s">
        <v>567</v>
      </c>
      <c r="PYW79" s="290" t="s">
        <v>567</v>
      </c>
      <c r="PYX79" s="290" t="s">
        <v>567</v>
      </c>
      <c r="PYY79" s="290" t="s">
        <v>567</v>
      </c>
      <c r="PYZ79" s="290" t="s">
        <v>567</v>
      </c>
      <c r="PZA79" s="290" t="s">
        <v>567</v>
      </c>
      <c r="PZB79" s="290" t="s">
        <v>567</v>
      </c>
      <c r="PZC79" s="290" t="s">
        <v>567</v>
      </c>
      <c r="PZD79" s="290" t="s">
        <v>567</v>
      </c>
      <c r="PZE79" s="290" t="s">
        <v>567</v>
      </c>
      <c r="PZF79" s="290" t="s">
        <v>567</v>
      </c>
      <c r="PZG79" s="290" t="s">
        <v>567</v>
      </c>
      <c r="PZH79" s="290" t="s">
        <v>567</v>
      </c>
      <c r="PZI79" s="290" t="s">
        <v>567</v>
      </c>
      <c r="PZJ79" s="290" t="s">
        <v>567</v>
      </c>
      <c r="PZK79" s="290" t="s">
        <v>567</v>
      </c>
      <c r="PZL79" s="290" t="s">
        <v>567</v>
      </c>
      <c r="PZM79" s="290" t="s">
        <v>567</v>
      </c>
      <c r="PZN79" s="290" t="s">
        <v>567</v>
      </c>
      <c r="PZO79" s="290" t="s">
        <v>567</v>
      </c>
      <c r="PZP79" s="290" t="s">
        <v>567</v>
      </c>
      <c r="PZQ79" s="290" t="s">
        <v>567</v>
      </c>
      <c r="PZR79" s="290" t="s">
        <v>567</v>
      </c>
      <c r="PZS79" s="290" t="s">
        <v>567</v>
      </c>
      <c r="PZT79" s="290" t="s">
        <v>567</v>
      </c>
      <c r="PZU79" s="290" t="s">
        <v>567</v>
      </c>
      <c r="PZV79" s="290" t="s">
        <v>567</v>
      </c>
      <c r="PZW79" s="290" t="s">
        <v>567</v>
      </c>
      <c r="PZX79" s="290" t="s">
        <v>567</v>
      </c>
      <c r="PZY79" s="290" t="s">
        <v>567</v>
      </c>
      <c r="PZZ79" s="290" t="s">
        <v>567</v>
      </c>
      <c r="QAA79" s="290" t="s">
        <v>567</v>
      </c>
      <c r="QAB79" s="290" t="s">
        <v>567</v>
      </c>
      <c r="QAC79" s="290" t="s">
        <v>567</v>
      </c>
      <c r="QAD79" s="290" t="s">
        <v>567</v>
      </c>
      <c r="QAE79" s="290" t="s">
        <v>567</v>
      </c>
      <c r="QAF79" s="290" t="s">
        <v>567</v>
      </c>
      <c r="QAG79" s="290" t="s">
        <v>567</v>
      </c>
      <c r="QAH79" s="290" t="s">
        <v>567</v>
      </c>
      <c r="QAI79" s="290" t="s">
        <v>567</v>
      </c>
      <c r="QAJ79" s="290" t="s">
        <v>567</v>
      </c>
      <c r="QAK79" s="290" t="s">
        <v>567</v>
      </c>
      <c r="QAL79" s="290" t="s">
        <v>567</v>
      </c>
      <c r="QAM79" s="290" t="s">
        <v>567</v>
      </c>
      <c r="QAN79" s="290" t="s">
        <v>567</v>
      </c>
      <c r="QAO79" s="290" t="s">
        <v>567</v>
      </c>
      <c r="QAP79" s="290" t="s">
        <v>567</v>
      </c>
      <c r="QAQ79" s="290" t="s">
        <v>567</v>
      </c>
      <c r="QAR79" s="290" t="s">
        <v>567</v>
      </c>
      <c r="QAS79" s="290" t="s">
        <v>567</v>
      </c>
      <c r="QAT79" s="290" t="s">
        <v>567</v>
      </c>
      <c r="QAU79" s="290" t="s">
        <v>567</v>
      </c>
      <c r="QAV79" s="290" t="s">
        <v>567</v>
      </c>
      <c r="QAW79" s="290" t="s">
        <v>567</v>
      </c>
      <c r="QAX79" s="290" t="s">
        <v>567</v>
      </c>
      <c r="QAY79" s="290" t="s">
        <v>567</v>
      </c>
      <c r="QAZ79" s="290" t="s">
        <v>567</v>
      </c>
      <c r="QBA79" s="290" t="s">
        <v>567</v>
      </c>
      <c r="QBB79" s="290" t="s">
        <v>567</v>
      </c>
      <c r="QBC79" s="290" t="s">
        <v>567</v>
      </c>
      <c r="QBD79" s="290" t="s">
        <v>567</v>
      </c>
      <c r="QBE79" s="290" t="s">
        <v>567</v>
      </c>
      <c r="QBF79" s="290" t="s">
        <v>567</v>
      </c>
      <c r="QBG79" s="290" t="s">
        <v>567</v>
      </c>
      <c r="QBH79" s="290" t="s">
        <v>567</v>
      </c>
      <c r="QBI79" s="290" t="s">
        <v>567</v>
      </c>
      <c r="QBJ79" s="290" t="s">
        <v>567</v>
      </c>
      <c r="QBK79" s="290" t="s">
        <v>567</v>
      </c>
      <c r="QBL79" s="290" t="s">
        <v>567</v>
      </c>
      <c r="QBM79" s="290" t="s">
        <v>567</v>
      </c>
      <c r="QBN79" s="290" t="s">
        <v>567</v>
      </c>
      <c r="QBO79" s="290" t="s">
        <v>567</v>
      </c>
      <c r="QBP79" s="290" t="s">
        <v>567</v>
      </c>
      <c r="QBQ79" s="290" t="s">
        <v>567</v>
      </c>
      <c r="QBR79" s="290" t="s">
        <v>567</v>
      </c>
      <c r="QBS79" s="290" t="s">
        <v>567</v>
      </c>
      <c r="QBT79" s="290" t="s">
        <v>567</v>
      </c>
      <c r="QBU79" s="290" t="s">
        <v>567</v>
      </c>
      <c r="QBV79" s="290" t="s">
        <v>567</v>
      </c>
      <c r="QBW79" s="290" t="s">
        <v>567</v>
      </c>
      <c r="QBX79" s="290" t="s">
        <v>567</v>
      </c>
      <c r="QBY79" s="290" t="s">
        <v>567</v>
      </c>
      <c r="QBZ79" s="290" t="s">
        <v>567</v>
      </c>
      <c r="QCA79" s="290" t="s">
        <v>567</v>
      </c>
      <c r="QCB79" s="290" t="s">
        <v>567</v>
      </c>
      <c r="QCC79" s="290" t="s">
        <v>567</v>
      </c>
      <c r="QCD79" s="290" t="s">
        <v>567</v>
      </c>
      <c r="QCE79" s="290" t="s">
        <v>567</v>
      </c>
      <c r="QCF79" s="290" t="s">
        <v>567</v>
      </c>
      <c r="QCG79" s="290" t="s">
        <v>567</v>
      </c>
      <c r="QCH79" s="290" t="s">
        <v>567</v>
      </c>
      <c r="QCI79" s="290" t="s">
        <v>567</v>
      </c>
      <c r="QCJ79" s="290" t="s">
        <v>567</v>
      </c>
      <c r="QCK79" s="290" t="s">
        <v>567</v>
      </c>
      <c r="QCL79" s="290" t="s">
        <v>567</v>
      </c>
      <c r="QCM79" s="290" t="s">
        <v>567</v>
      </c>
      <c r="QCN79" s="290" t="s">
        <v>567</v>
      </c>
      <c r="QCO79" s="290" t="s">
        <v>567</v>
      </c>
      <c r="QCP79" s="290" t="s">
        <v>567</v>
      </c>
      <c r="QCQ79" s="290" t="s">
        <v>567</v>
      </c>
      <c r="QCR79" s="290" t="s">
        <v>567</v>
      </c>
      <c r="QCS79" s="290" t="s">
        <v>567</v>
      </c>
      <c r="QCT79" s="290" t="s">
        <v>567</v>
      </c>
      <c r="QCU79" s="290" t="s">
        <v>567</v>
      </c>
      <c r="QCV79" s="290" t="s">
        <v>567</v>
      </c>
      <c r="QCW79" s="290" t="s">
        <v>567</v>
      </c>
      <c r="QCX79" s="290" t="s">
        <v>567</v>
      </c>
      <c r="QCY79" s="290" t="s">
        <v>567</v>
      </c>
      <c r="QCZ79" s="290" t="s">
        <v>567</v>
      </c>
      <c r="QDA79" s="290" t="s">
        <v>567</v>
      </c>
      <c r="QDB79" s="290" t="s">
        <v>567</v>
      </c>
      <c r="QDC79" s="290" t="s">
        <v>567</v>
      </c>
      <c r="QDD79" s="290" t="s">
        <v>567</v>
      </c>
      <c r="QDE79" s="290" t="s">
        <v>567</v>
      </c>
      <c r="QDF79" s="290" t="s">
        <v>567</v>
      </c>
      <c r="QDG79" s="290" t="s">
        <v>567</v>
      </c>
      <c r="QDH79" s="290" t="s">
        <v>567</v>
      </c>
      <c r="QDI79" s="290" t="s">
        <v>567</v>
      </c>
      <c r="QDJ79" s="290" t="s">
        <v>567</v>
      </c>
      <c r="QDK79" s="290" t="s">
        <v>567</v>
      </c>
      <c r="QDL79" s="290" t="s">
        <v>567</v>
      </c>
      <c r="QDM79" s="290" t="s">
        <v>567</v>
      </c>
      <c r="QDN79" s="290" t="s">
        <v>567</v>
      </c>
      <c r="QDO79" s="290" t="s">
        <v>567</v>
      </c>
      <c r="QDP79" s="290" t="s">
        <v>567</v>
      </c>
      <c r="QDQ79" s="290" t="s">
        <v>567</v>
      </c>
      <c r="QDR79" s="290" t="s">
        <v>567</v>
      </c>
      <c r="QDS79" s="290" t="s">
        <v>567</v>
      </c>
      <c r="QDT79" s="290" t="s">
        <v>567</v>
      </c>
      <c r="QDU79" s="290" t="s">
        <v>567</v>
      </c>
      <c r="QDV79" s="290" t="s">
        <v>567</v>
      </c>
      <c r="QDW79" s="290" t="s">
        <v>567</v>
      </c>
      <c r="QDX79" s="290" t="s">
        <v>567</v>
      </c>
      <c r="QDY79" s="290" t="s">
        <v>567</v>
      </c>
      <c r="QDZ79" s="290" t="s">
        <v>567</v>
      </c>
      <c r="QEA79" s="290" t="s">
        <v>567</v>
      </c>
      <c r="QEB79" s="290" t="s">
        <v>567</v>
      </c>
      <c r="QEC79" s="290" t="s">
        <v>567</v>
      </c>
      <c r="QED79" s="290" t="s">
        <v>567</v>
      </c>
      <c r="QEE79" s="290" t="s">
        <v>567</v>
      </c>
      <c r="QEF79" s="290" t="s">
        <v>567</v>
      </c>
      <c r="QEG79" s="290" t="s">
        <v>567</v>
      </c>
      <c r="QEH79" s="290" t="s">
        <v>567</v>
      </c>
      <c r="QEI79" s="290" t="s">
        <v>567</v>
      </c>
      <c r="QEJ79" s="290" t="s">
        <v>567</v>
      </c>
      <c r="QEK79" s="290" t="s">
        <v>567</v>
      </c>
      <c r="QEL79" s="290" t="s">
        <v>567</v>
      </c>
      <c r="QEM79" s="290" t="s">
        <v>567</v>
      </c>
      <c r="QEN79" s="290" t="s">
        <v>567</v>
      </c>
      <c r="QEO79" s="290" t="s">
        <v>567</v>
      </c>
      <c r="QEP79" s="290" t="s">
        <v>567</v>
      </c>
      <c r="QEQ79" s="290" t="s">
        <v>567</v>
      </c>
      <c r="QER79" s="290" t="s">
        <v>567</v>
      </c>
      <c r="QES79" s="290" t="s">
        <v>567</v>
      </c>
      <c r="QET79" s="290" t="s">
        <v>567</v>
      </c>
      <c r="QEU79" s="290" t="s">
        <v>567</v>
      </c>
      <c r="QEV79" s="290" t="s">
        <v>567</v>
      </c>
      <c r="QEW79" s="290" t="s">
        <v>567</v>
      </c>
      <c r="QEX79" s="290" t="s">
        <v>567</v>
      </c>
      <c r="QEY79" s="290" t="s">
        <v>567</v>
      </c>
      <c r="QEZ79" s="290" t="s">
        <v>567</v>
      </c>
      <c r="QFA79" s="290" t="s">
        <v>567</v>
      </c>
      <c r="QFB79" s="290" t="s">
        <v>567</v>
      </c>
      <c r="QFC79" s="290" t="s">
        <v>567</v>
      </c>
      <c r="QFD79" s="290" t="s">
        <v>567</v>
      </c>
      <c r="QFE79" s="290" t="s">
        <v>567</v>
      </c>
      <c r="QFF79" s="290" t="s">
        <v>567</v>
      </c>
      <c r="QFG79" s="290" t="s">
        <v>567</v>
      </c>
      <c r="QFH79" s="290" t="s">
        <v>567</v>
      </c>
      <c r="QFI79" s="290" t="s">
        <v>567</v>
      </c>
      <c r="QFJ79" s="290" t="s">
        <v>567</v>
      </c>
      <c r="QFK79" s="290" t="s">
        <v>567</v>
      </c>
      <c r="QFL79" s="290" t="s">
        <v>567</v>
      </c>
      <c r="QFM79" s="290" t="s">
        <v>567</v>
      </c>
      <c r="QFN79" s="290" t="s">
        <v>567</v>
      </c>
      <c r="QFO79" s="290" t="s">
        <v>567</v>
      </c>
      <c r="QFP79" s="290" t="s">
        <v>567</v>
      </c>
      <c r="QFQ79" s="290" t="s">
        <v>567</v>
      </c>
      <c r="QFR79" s="290" t="s">
        <v>567</v>
      </c>
      <c r="QFS79" s="290" t="s">
        <v>567</v>
      </c>
      <c r="QFT79" s="290" t="s">
        <v>567</v>
      </c>
      <c r="QFU79" s="290" t="s">
        <v>567</v>
      </c>
      <c r="QFV79" s="290" t="s">
        <v>567</v>
      </c>
      <c r="QFW79" s="290" t="s">
        <v>567</v>
      </c>
      <c r="QFX79" s="290" t="s">
        <v>567</v>
      </c>
      <c r="QFY79" s="290" t="s">
        <v>567</v>
      </c>
      <c r="QFZ79" s="290" t="s">
        <v>567</v>
      </c>
      <c r="QGA79" s="290" t="s">
        <v>567</v>
      </c>
      <c r="QGB79" s="290" t="s">
        <v>567</v>
      </c>
      <c r="QGC79" s="290" t="s">
        <v>567</v>
      </c>
      <c r="QGD79" s="290" t="s">
        <v>567</v>
      </c>
      <c r="QGE79" s="290" t="s">
        <v>567</v>
      </c>
      <c r="QGF79" s="290" t="s">
        <v>567</v>
      </c>
      <c r="QGG79" s="290" t="s">
        <v>567</v>
      </c>
      <c r="QGH79" s="290" t="s">
        <v>567</v>
      </c>
      <c r="QGI79" s="290" t="s">
        <v>567</v>
      </c>
      <c r="QGJ79" s="290" t="s">
        <v>567</v>
      </c>
      <c r="QGK79" s="290" t="s">
        <v>567</v>
      </c>
      <c r="QGL79" s="290" t="s">
        <v>567</v>
      </c>
      <c r="QGM79" s="290" t="s">
        <v>567</v>
      </c>
      <c r="QGN79" s="290" t="s">
        <v>567</v>
      </c>
      <c r="QGO79" s="290" t="s">
        <v>567</v>
      </c>
      <c r="QGP79" s="290" t="s">
        <v>567</v>
      </c>
      <c r="QGQ79" s="290" t="s">
        <v>567</v>
      </c>
      <c r="QGR79" s="290" t="s">
        <v>567</v>
      </c>
      <c r="QGS79" s="290" t="s">
        <v>567</v>
      </c>
      <c r="QGT79" s="290" t="s">
        <v>567</v>
      </c>
      <c r="QGU79" s="290" t="s">
        <v>567</v>
      </c>
      <c r="QGV79" s="290" t="s">
        <v>567</v>
      </c>
      <c r="QGW79" s="290" t="s">
        <v>567</v>
      </c>
      <c r="QGX79" s="290" t="s">
        <v>567</v>
      </c>
      <c r="QGY79" s="290" t="s">
        <v>567</v>
      </c>
      <c r="QGZ79" s="290" t="s">
        <v>567</v>
      </c>
      <c r="QHA79" s="290" t="s">
        <v>567</v>
      </c>
      <c r="QHB79" s="290" t="s">
        <v>567</v>
      </c>
      <c r="QHC79" s="290" t="s">
        <v>567</v>
      </c>
      <c r="QHD79" s="290" t="s">
        <v>567</v>
      </c>
      <c r="QHE79" s="290" t="s">
        <v>567</v>
      </c>
      <c r="QHF79" s="290" t="s">
        <v>567</v>
      </c>
      <c r="QHG79" s="290" t="s">
        <v>567</v>
      </c>
      <c r="QHH79" s="290" t="s">
        <v>567</v>
      </c>
      <c r="QHI79" s="290" t="s">
        <v>567</v>
      </c>
      <c r="QHJ79" s="290" t="s">
        <v>567</v>
      </c>
      <c r="QHK79" s="290" t="s">
        <v>567</v>
      </c>
      <c r="QHL79" s="290" t="s">
        <v>567</v>
      </c>
      <c r="QHM79" s="290" t="s">
        <v>567</v>
      </c>
      <c r="QHN79" s="290" t="s">
        <v>567</v>
      </c>
      <c r="QHO79" s="290" t="s">
        <v>567</v>
      </c>
      <c r="QHP79" s="290" t="s">
        <v>567</v>
      </c>
      <c r="QHQ79" s="290" t="s">
        <v>567</v>
      </c>
      <c r="QHR79" s="290" t="s">
        <v>567</v>
      </c>
      <c r="QHS79" s="290" t="s">
        <v>567</v>
      </c>
      <c r="QHT79" s="290" t="s">
        <v>567</v>
      </c>
      <c r="QHU79" s="290" t="s">
        <v>567</v>
      </c>
      <c r="QHV79" s="290" t="s">
        <v>567</v>
      </c>
      <c r="QHW79" s="290" t="s">
        <v>567</v>
      </c>
      <c r="QHX79" s="290" t="s">
        <v>567</v>
      </c>
      <c r="QHY79" s="290" t="s">
        <v>567</v>
      </c>
      <c r="QHZ79" s="290" t="s">
        <v>567</v>
      </c>
      <c r="QIA79" s="290" t="s">
        <v>567</v>
      </c>
      <c r="QIB79" s="290" t="s">
        <v>567</v>
      </c>
      <c r="QIC79" s="290" t="s">
        <v>567</v>
      </c>
      <c r="QID79" s="290" t="s">
        <v>567</v>
      </c>
      <c r="QIE79" s="290" t="s">
        <v>567</v>
      </c>
      <c r="QIF79" s="290" t="s">
        <v>567</v>
      </c>
      <c r="QIG79" s="290" t="s">
        <v>567</v>
      </c>
      <c r="QIH79" s="290" t="s">
        <v>567</v>
      </c>
      <c r="QII79" s="290" t="s">
        <v>567</v>
      </c>
      <c r="QIJ79" s="290" t="s">
        <v>567</v>
      </c>
      <c r="QIK79" s="290" t="s">
        <v>567</v>
      </c>
      <c r="QIL79" s="290" t="s">
        <v>567</v>
      </c>
      <c r="QIM79" s="290" t="s">
        <v>567</v>
      </c>
      <c r="QIN79" s="290" t="s">
        <v>567</v>
      </c>
      <c r="QIO79" s="290" t="s">
        <v>567</v>
      </c>
      <c r="QIP79" s="290" t="s">
        <v>567</v>
      </c>
      <c r="QIQ79" s="290" t="s">
        <v>567</v>
      </c>
      <c r="QIR79" s="290" t="s">
        <v>567</v>
      </c>
      <c r="QIS79" s="290" t="s">
        <v>567</v>
      </c>
      <c r="QIT79" s="290" t="s">
        <v>567</v>
      </c>
      <c r="QIU79" s="290" t="s">
        <v>567</v>
      </c>
      <c r="QIV79" s="290" t="s">
        <v>567</v>
      </c>
      <c r="QIW79" s="290" t="s">
        <v>567</v>
      </c>
      <c r="QIX79" s="290" t="s">
        <v>567</v>
      </c>
      <c r="QIY79" s="290" t="s">
        <v>567</v>
      </c>
      <c r="QIZ79" s="290" t="s">
        <v>567</v>
      </c>
      <c r="QJA79" s="290" t="s">
        <v>567</v>
      </c>
      <c r="QJB79" s="290" t="s">
        <v>567</v>
      </c>
      <c r="QJC79" s="290" t="s">
        <v>567</v>
      </c>
      <c r="QJD79" s="290" t="s">
        <v>567</v>
      </c>
      <c r="QJE79" s="290" t="s">
        <v>567</v>
      </c>
      <c r="QJF79" s="290" t="s">
        <v>567</v>
      </c>
      <c r="QJG79" s="290" t="s">
        <v>567</v>
      </c>
      <c r="QJH79" s="290" t="s">
        <v>567</v>
      </c>
      <c r="QJI79" s="290" t="s">
        <v>567</v>
      </c>
      <c r="QJJ79" s="290" t="s">
        <v>567</v>
      </c>
      <c r="QJK79" s="290" t="s">
        <v>567</v>
      </c>
      <c r="QJL79" s="290" t="s">
        <v>567</v>
      </c>
      <c r="QJM79" s="290" t="s">
        <v>567</v>
      </c>
      <c r="QJN79" s="290" t="s">
        <v>567</v>
      </c>
      <c r="QJO79" s="290" t="s">
        <v>567</v>
      </c>
      <c r="QJP79" s="290" t="s">
        <v>567</v>
      </c>
      <c r="QJQ79" s="290" t="s">
        <v>567</v>
      </c>
      <c r="QJR79" s="290" t="s">
        <v>567</v>
      </c>
      <c r="QJS79" s="290" t="s">
        <v>567</v>
      </c>
      <c r="QJT79" s="290" t="s">
        <v>567</v>
      </c>
      <c r="QJU79" s="290" t="s">
        <v>567</v>
      </c>
      <c r="QJV79" s="290" t="s">
        <v>567</v>
      </c>
      <c r="QJW79" s="290" t="s">
        <v>567</v>
      </c>
      <c r="QJX79" s="290" t="s">
        <v>567</v>
      </c>
      <c r="QJY79" s="290" t="s">
        <v>567</v>
      </c>
      <c r="QJZ79" s="290" t="s">
        <v>567</v>
      </c>
      <c r="QKA79" s="290" t="s">
        <v>567</v>
      </c>
      <c r="QKB79" s="290" t="s">
        <v>567</v>
      </c>
      <c r="QKC79" s="290" t="s">
        <v>567</v>
      </c>
      <c r="QKD79" s="290" t="s">
        <v>567</v>
      </c>
      <c r="QKE79" s="290" t="s">
        <v>567</v>
      </c>
      <c r="QKF79" s="290" t="s">
        <v>567</v>
      </c>
      <c r="QKG79" s="290" t="s">
        <v>567</v>
      </c>
      <c r="QKH79" s="290" t="s">
        <v>567</v>
      </c>
      <c r="QKI79" s="290" t="s">
        <v>567</v>
      </c>
      <c r="QKJ79" s="290" t="s">
        <v>567</v>
      </c>
      <c r="QKK79" s="290" t="s">
        <v>567</v>
      </c>
      <c r="QKL79" s="290" t="s">
        <v>567</v>
      </c>
      <c r="QKM79" s="290" t="s">
        <v>567</v>
      </c>
      <c r="QKN79" s="290" t="s">
        <v>567</v>
      </c>
      <c r="QKO79" s="290" t="s">
        <v>567</v>
      </c>
      <c r="QKP79" s="290" t="s">
        <v>567</v>
      </c>
      <c r="QKQ79" s="290" t="s">
        <v>567</v>
      </c>
      <c r="QKR79" s="290" t="s">
        <v>567</v>
      </c>
      <c r="QKS79" s="290" t="s">
        <v>567</v>
      </c>
      <c r="QKT79" s="290" t="s">
        <v>567</v>
      </c>
      <c r="QKU79" s="290" t="s">
        <v>567</v>
      </c>
      <c r="QKV79" s="290" t="s">
        <v>567</v>
      </c>
      <c r="QKW79" s="290" t="s">
        <v>567</v>
      </c>
      <c r="QKX79" s="290" t="s">
        <v>567</v>
      </c>
      <c r="QKY79" s="290" t="s">
        <v>567</v>
      </c>
      <c r="QKZ79" s="290" t="s">
        <v>567</v>
      </c>
      <c r="QLA79" s="290" t="s">
        <v>567</v>
      </c>
      <c r="QLB79" s="290" t="s">
        <v>567</v>
      </c>
      <c r="QLC79" s="290" t="s">
        <v>567</v>
      </c>
      <c r="QLD79" s="290" t="s">
        <v>567</v>
      </c>
      <c r="QLE79" s="290" t="s">
        <v>567</v>
      </c>
      <c r="QLF79" s="290" t="s">
        <v>567</v>
      </c>
      <c r="QLG79" s="290" t="s">
        <v>567</v>
      </c>
      <c r="QLH79" s="290" t="s">
        <v>567</v>
      </c>
      <c r="QLI79" s="290" t="s">
        <v>567</v>
      </c>
      <c r="QLJ79" s="290" t="s">
        <v>567</v>
      </c>
      <c r="QLK79" s="290" t="s">
        <v>567</v>
      </c>
      <c r="QLL79" s="290" t="s">
        <v>567</v>
      </c>
      <c r="QLM79" s="290" t="s">
        <v>567</v>
      </c>
      <c r="QLN79" s="290" t="s">
        <v>567</v>
      </c>
      <c r="QLO79" s="290" t="s">
        <v>567</v>
      </c>
      <c r="QLP79" s="290" t="s">
        <v>567</v>
      </c>
      <c r="QLQ79" s="290" t="s">
        <v>567</v>
      </c>
      <c r="QLR79" s="290" t="s">
        <v>567</v>
      </c>
      <c r="QLS79" s="290" t="s">
        <v>567</v>
      </c>
      <c r="QLT79" s="290" t="s">
        <v>567</v>
      </c>
      <c r="QLU79" s="290" t="s">
        <v>567</v>
      </c>
      <c r="QLV79" s="290" t="s">
        <v>567</v>
      </c>
      <c r="QLW79" s="290" t="s">
        <v>567</v>
      </c>
      <c r="QLX79" s="290" t="s">
        <v>567</v>
      </c>
      <c r="QLY79" s="290" t="s">
        <v>567</v>
      </c>
      <c r="QLZ79" s="290" t="s">
        <v>567</v>
      </c>
      <c r="QMA79" s="290" t="s">
        <v>567</v>
      </c>
      <c r="QMB79" s="290" t="s">
        <v>567</v>
      </c>
      <c r="QMC79" s="290" t="s">
        <v>567</v>
      </c>
      <c r="QMD79" s="290" t="s">
        <v>567</v>
      </c>
      <c r="QME79" s="290" t="s">
        <v>567</v>
      </c>
      <c r="QMF79" s="290" t="s">
        <v>567</v>
      </c>
      <c r="QMG79" s="290" t="s">
        <v>567</v>
      </c>
      <c r="QMH79" s="290" t="s">
        <v>567</v>
      </c>
      <c r="QMI79" s="290" t="s">
        <v>567</v>
      </c>
      <c r="QMJ79" s="290" t="s">
        <v>567</v>
      </c>
      <c r="QMK79" s="290" t="s">
        <v>567</v>
      </c>
      <c r="QML79" s="290" t="s">
        <v>567</v>
      </c>
      <c r="QMM79" s="290" t="s">
        <v>567</v>
      </c>
      <c r="QMN79" s="290" t="s">
        <v>567</v>
      </c>
      <c r="QMO79" s="290" t="s">
        <v>567</v>
      </c>
      <c r="QMP79" s="290" t="s">
        <v>567</v>
      </c>
      <c r="QMQ79" s="290" t="s">
        <v>567</v>
      </c>
      <c r="QMR79" s="290" t="s">
        <v>567</v>
      </c>
      <c r="QMS79" s="290" t="s">
        <v>567</v>
      </c>
      <c r="QMT79" s="290" t="s">
        <v>567</v>
      </c>
      <c r="QMU79" s="290" t="s">
        <v>567</v>
      </c>
      <c r="QMV79" s="290" t="s">
        <v>567</v>
      </c>
      <c r="QMW79" s="290" t="s">
        <v>567</v>
      </c>
      <c r="QMX79" s="290" t="s">
        <v>567</v>
      </c>
      <c r="QMY79" s="290" t="s">
        <v>567</v>
      </c>
      <c r="QMZ79" s="290" t="s">
        <v>567</v>
      </c>
      <c r="QNA79" s="290" t="s">
        <v>567</v>
      </c>
      <c r="QNB79" s="290" t="s">
        <v>567</v>
      </c>
      <c r="QNC79" s="290" t="s">
        <v>567</v>
      </c>
      <c r="QND79" s="290" t="s">
        <v>567</v>
      </c>
      <c r="QNE79" s="290" t="s">
        <v>567</v>
      </c>
      <c r="QNF79" s="290" t="s">
        <v>567</v>
      </c>
      <c r="QNG79" s="290" t="s">
        <v>567</v>
      </c>
      <c r="QNH79" s="290" t="s">
        <v>567</v>
      </c>
      <c r="QNI79" s="290" t="s">
        <v>567</v>
      </c>
      <c r="QNJ79" s="290" t="s">
        <v>567</v>
      </c>
      <c r="QNK79" s="290" t="s">
        <v>567</v>
      </c>
      <c r="QNL79" s="290" t="s">
        <v>567</v>
      </c>
      <c r="QNM79" s="290" t="s">
        <v>567</v>
      </c>
      <c r="QNN79" s="290" t="s">
        <v>567</v>
      </c>
      <c r="QNO79" s="290" t="s">
        <v>567</v>
      </c>
      <c r="QNP79" s="290" t="s">
        <v>567</v>
      </c>
      <c r="QNQ79" s="290" t="s">
        <v>567</v>
      </c>
      <c r="QNR79" s="290" t="s">
        <v>567</v>
      </c>
      <c r="QNS79" s="290" t="s">
        <v>567</v>
      </c>
      <c r="QNT79" s="290" t="s">
        <v>567</v>
      </c>
      <c r="QNU79" s="290" t="s">
        <v>567</v>
      </c>
      <c r="QNV79" s="290" t="s">
        <v>567</v>
      </c>
      <c r="QNW79" s="290" t="s">
        <v>567</v>
      </c>
      <c r="QNX79" s="290" t="s">
        <v>567</v>
      </c>
      <c r="QNY79" s="290" t="s">
        <v>567</v>
      </c>
      <c r="QNZ79" s="290" t="s">
        <v>567</v>
      </c>
      <c r="QOA79" s="290" t="s">
        <v>567</v>
      </c>
      <c r="QOB79" s="290" t="s">
        <v>567</v>
      </c>
      <c r="QOC79" s="290" t="s">
        <v>567</v>
      </c>
      <c r="QOD79" s="290" t="s">
        <v>567</v>
      </c>
      <c r="QOE79" s="290" t="s">
        <v>567</v>
      </c>
      <c r="QOF79" s="290" t="s">
        <v>567</v>
      </c>
      <c r="QOG79" s="290" t="s">
        <v>567</v>
      </c>
      <c r="QOH79" s="290" t="s">
        <v>567</v>
      </c>
      <c r="QOI79" s="290" t="s">
        <v>567</v>
      </c>
      <c r="QOJ79" s="290" t="s">
        <v>567</v>
      </c>
      <c r="QOK79" s="290" t="s">
        <v>567</v>
      </c>
      <c r="QOL79" s="290" t="s">
        <v>567</v>
      </c>
      <c r="QOM79" s="290" t="s">
        <v>567</v>
      </c>
      <c r="QON79" s="290" t="s">
        <v>567</v>
      </c>
      <c r="QOO79" s="290" t="s">
        <v>567</v>
      </c>
      <c r="QOP79" s="290" t="s">
        <v>567</v>
      </c>
      <c r="QOQ79" s="290" t="s">
        <v>567</v>
      </c>
      <c r="QOR79" s="290" t="s">
        <v>567</v>
      </c>
      <c r="QOS79" s="290" t="s">
        <v>567</v>
      </c>
      <c r="QOT79" s="290" t="s">
        <v>567</v>
      </c>
      <c r="QOU79" s="290" t="s">
        <v>567</v>
      </c>
      <c r="QOV79" s="290" t="s">
        <v>567</v>
      </c>
      <c r="QOW79" s="290" t="s">
        <v>567</v>
      </c>
      <c r="QOX79" s="290" t="s">
        <v>567</v>
      </c>
      <c r="QOY79" s="290" t="s">
        <v>567</v>
      </c>
      <c r="QOZ79" s="290" t="s">
        <v>567</v>
      </c>
      <c r="QPA79" s="290" t="s">
        <v>567</v>
      </c>
      <c r="QPB79" s="290" t="s">
        <v>567</v>
      </c>
      <c r="QPC79" s="290" t="s">
        <v>567</v>
      </c>
      <c r="QPD79" s="290" t="s">
        <v>567</v>
      </c>
      <c r="QPE79" s="290" t="s">
        <v>567</v>
      </c>
      <c r="QPF79" s="290" t="s">
        <v>567</v>
      </c>
      <c r="QPG79" s="290" t="s">
        <v>567</v>
      </c>
      <c r="QPH79" s="290" t="s">
        <v>567</v>
      </c>
      <c r="QPI79" s="290" t="s">
        <v>567</v>
      </c>
      <c r="QPJ79" s="290" t="s">
        <v>567</v>
      </c>
      <c r="QPK79" s="290" t="s">
        <v>567</v>
      </c>
      <c r="QPL79" s="290" t="s">
        <v>567</v>
      </c>
      <c r="QPM79" s="290" t="s">
        <v>567</v>
      </c>
      <c r="QPN79" s="290" t="s">
        <v>567</v>
      </c>
      <c r="QPO79" s="290" t="s">
        <v>567</v>
      </c>
      <c r="QPP79" s="290" t="s">
        <v>567</v>
      </c>
      <c r="QPQ79" s="290" t="s">
        <v>567</v>
      </c>
      <c r="QPR79" s="290" t="s">
        <v>567</v>
      </c>
      <c r="QPS79" s="290" t="s">
        <v>567</v>
      </c>
      <c r="QPT79" s="290" t="s">
        <v>567</v>
      </c>
      <c r="QPU79" s="290" t="s">
        <v>567</v>
      </c>
      <c r="QPV79" s="290" t="s">
        <v>567</v>
      </c>
      <c r="QPW79" s="290" t="s">
        <v>567</v>
      </c>
      <c r="QPX79" s="290" t="s">
        <v>567</v>
      </c>
      <c r="QPY79" s="290" t="s">
        <v>567</v>
      </c>
      <c r="QPZ79" s="290" t="s">
        <v>567</v>
      </c>
      <c r="QQA79" s="290" t="s">
        <v>567</v>
      </c>
      <c r="QQB79" s="290" t="s">
        <v>567</v>
      </c>
      <c r="QQC79" s="290" t="s">
        <v>567</v>
      </c>
      <c r="QQD79" s="290" t="s">
        <v>567</v>
      </c>
      <c r="QQE79" s="290" t="s">
        <v>567</v>
      </c>
      <c r="QQF79" s="290" t="s">
        <v>567</v>
      </c>
      <c r="QQG79" s="290" t="s">
        <v>567</v>
      </c>
      <c r="QQH79" s="290" t="s">
        <v>567</v>
      </c>
      <c r="QQI79" s="290" t="s">
        <v>567</v>
      </c>
      <c r="QQJ79" s="290" t="s">
        <v>567</v>
      </c>
      <c r="QQK79" s="290" t="s">
        <v>567</v>
      </c>
      <c r="QQL79" s="290" t="s">
        <v>567</v>
      </c>
      <c r="QQM79" s="290" t="s">
        <v>567</v>
      </c>
      <c r="QQN79" s="290" t="s">
        <v>567</v>
      </c>
      <c r="QQO79" s="290" t="s">
        <v>567</v>
      </c>
      <c r="QQP79" s="290" t="s">
        <v>567</v>
      </c>
      <c r="QQQ79" s="290" t="s">
        <v>567</v>
      </c>
      <c r="QQR79" s="290" t="s">
        <v>567</v>
      </c>
      <c r="QQS79" s="290" t="s">
        <v>567</v>
      </c>
      <c r="QQT79" s="290" t="s">
        <v>567</v>
      </c>
      <c r="QQU79" s="290" t="s">
        <v>567</v>
      </c>
      <c r="QQV79" s="290" t="s">
        <v>567</v>
      </c>
      <c r="QQW79" s="290" t="s">
        <v>567</v>
      </c>
      <c r="QQX79" s="290" t="s">
        <v>567</v>
      </c>
      <c r="QQY79" s="290" t="s">
        <v>567</v>
      </c>
      <c r="QQZ79" s="290" t="s">
        <v>567</v>
      </c>
      <c r="QRA79" s="290" t="s">
        <v>567</v>
      </c>
      <c r="QRB79" s="290" t="s">
        <v>567</v>
      </c>
      <c r="QRC79" s="290" t="s">
        <v>567</v>
      </c>
      <c r="QRD79" s="290" t="s">
        <v>567</v>
      </c>
      <c r="QRE79" s="290" t="s">
        <v>567</v>
      </c>
      <c r="QRF79" s="290" t="s">
        <v>567</v>
      </c>
      <c r="QRG79" s="290" t="s">
        <v>567</v>
      </c>
      <c r="QRH79" s="290" t="s">
        <v>567</v>
      </c>
      <c r="QRI79" s="290" t="s">
        <v>567</v>
      </c>
      <c r="QRJ79" s="290" t="s">
        <v>567</v>
      </c>
      <c r="QRK79" s="290" t="s">
        <v>567</v>
      </c>
      <c r="QRL79" s="290" t="s">
        <v>567</v>
      </c>
      <c r="QRM79" s="290" t="s">
        <v>567</v>
      </c>
      <c r="QRN79" s="290" t="s">
        <v>567</v>
      </c>
      <c r="QRO79" s="290" t="s">
        <v>567</v>
      </c>
      <c r="QRP79" s="290" t="s">
        <v>567</v>
      </c>
      <c r="QRQ79" s="290" t="s">
        <v>567</v>
      </c>
      <c r="QRR79" s="290" t="s">
        <v>567</v>
      </c>
      <c r="QRS79" s="290" t="s">
        <v>567</v>
      </c>
      <c r="QRT79" s="290" t="s">
        <v>567</v>
      </c>
      <c r="QRU79" s="290" t="s">
        <v>567</v>
      </c>
      <c r="QRV79" s="290" t="s">
        <v>567</v>
      </c>
      <c r="QRW79" s="290" t="s">
        <v>567</v>
      </c>
      <c r="QRX79" s="290" t="s">
        <v>567</v>
      </c>
      <c r="QRY79" s="290" t="s">
        <v>567</v>
      </c>
      <c r="QRZ79" s="290" t="s">
        <v>567</v>
      </c>
      <c r="QSA79" s="290" t="s">
        <v>567</v>
      </c>
      <c r="QSB79" s="290" t="s">
        <v>567</v>
      </c>
      <c r="QSC79" s="290" t="s">
        <v>567</v>
      </c>
      <c r="QSD79" s="290" t="s">
        <v>567</v>
      </c>
      <c r="QSE79" s="290" t="s">
        <v>567</v>
      </c>
      <c r="QSF79" s="290" t="s">
        <v>567</v>
      </c>
      <c r="QSG79" s="290" t="s">
        <v>567</v>
      </c>
      <c r="QSH79" s="290" t="s">
        <v>567</v>
      </c>
      <c r="QSI79" s="290" t="s">
        <v>567</v>
      </c>
      <c r="QSJ79" s="290" t="s">
        <v>567</v>
      </c>
      <c r="QSK79" s="290" t="s">
        <v>567</v>
      </c>
      <c r="QSL79" s="290" t="s">
        <v>567</v>
      </c>
      <c r="QSM79" s="290" t="s">
        <v>567</v>
      </c>
      <c r="QSN79" s="290" t="s">
        <v>567</v>
      </c>
      <c r="QSO79" s="290" t="s">
        <v>567</v>
      </c>
      <c r="QSP79" s="290" t="s">
        <v>567</v>
      </c>
      <c r="QSQ79" s="290" t="s">
        <v>567</v>
      </c>
      <c r="QSR79" s="290" t="s">
        <v>567</v>
      </c>
      <c r="QSS79" s="290" t="s">
        <v>567</v>
      </c>
      <c r="QST79" s="290" t="s">
        <v>567</v>
      </c>
      <c r="QSU79" s="290" t="s">
        <v>567</v>
      </c>
      <c r="QSV79" s="290" t="s">
        <v>567</v>
      </c>
      <c r="QSW79" s="290" t="s">
        <v>567</v>
      </c>
      <c r="QSX79" s="290" t="s">
        <v>567</v>
      </c>
      <c r="QSY79" s="290" t="s">
        <v>567</v>
      </c>
      <c r="QSZ79" s="290" t="s">
        <v>567</v>
      </c>
      <c r="QTA79" s="290" t="s">
        <v>567</v>
      </c>
      <c r="QTB79" s="290" t="s">
        <v>567</v>
      </c>
      <c r="QTC79" s="290" t="s">
        <v>567</v>
      </c>
      <c r="QTD79" s="290" t="s">
        <v>567</v>
      </c>
      <c r="QTE79" s="290" t="s">
        <v>567</v>
      </c>
      <c r="QTF79" s="290" t="s">
        <v>567</v>
      </c>
      <c r="QTG79" s="290" t="s">
        <v>567</v>
      </c>
      <c r="QTH79" s="290" t="s">
        <v>567</v>
      </c>
      <c r="QTI79" s="290" t="s">
        <v>567</v>
      </c>
      <c r="QTJ79" s="290" t="s">
        <v>567</v>
      </c>
      <c r="QTK79" s="290" t="s">
        <v>567</v>
      </c>
      <c r="QTL79" s="290" t="s">
        <v>567</v>
      </c>
      <c r="QTM79" s="290" t="s">
        <v>567</v>
      </c>
      <c r="QTN79" s="290" t="s">
        <v>567</v>
      </c>
      <c r="QTO79" s="290" t="s">
        <v>567</v>
      </c>
      <c r="QTP79" s="290" t="s">
        <v>567</v>
      </c>
      <c r="QTQ79" s="290" t="s">
        <v>567</v>
      </c>
      <c r="QTR79" s="290" t="s">
        <v>567</v>
      </c>
      <c r="QTS79" s="290" t="s">
        <v>567</v>
      </c>
      <c r="QTT79" s="290" t="s">
        <v>567</v>
      </c>
      <c r="QTU79" s="290" t="s">
        <v>567</v>
      </c>
      <c r="QTV79" s="290" t="s">
        <v>567</v>
      </c>
      <c r="QTW79" s="290" t="s">
        <v>567</v>
      </c>
      <c r="QTX79" s="290" t="s">
        <v>567</v>
      </c>
      <c r="QTY79" s="290" t="s">
        <v>567</v>
      </c>
      <c r="QTZ79" s="290" t="s">
        <v>567</v>
      </c>
      <c r="QUA79" s="290" t="s">
        <v>567</v>
      </c>
      <c r="QUB79" s="290" t="s">
        <v>567</v>
      </c>
      <c r="QUC79" s="290" t="s">
        <v>567</v>
      </c>
      <c r="QUD79" s="290" t="s">
        <v>567</v>
      </c>
      <c r="QUE79" s="290" t="s">
        <v>567</v>
      </c>
      <c r="QUF79" s="290" t="s">
        <v>567</v>
      </c>
      <c r="QUG79" s="290" t="s">
        <v>567</v>
      </c>
      <c r="QUH79" s="290" t="s">
        <v>567</v>
      </c>
      <c r="QUI79" s="290" t="s">
        <v>567</v>
      </c>
      <c r="QUJ79" s="290" t="s">
        <v>567</v>
      </c>
      <c r="QUK79" s="290" t="s">
        <v>567</v>
      </c>
      <c r="QUL79" s="290" t="s">
        <v>567</v>
      </c>
      <c r="QUM79" s="290" t="s">
        <v>567</v>
      </c>
      <c r="QUN79" s="290" t="s">
        <v>567</v>
      </c>
      <c r="QUO79" s="290" t="s">
        <v>567</v>
      </c>
      <c r="QUP79" s="290" t="s">
        <v>567</v>
      </c>
      <c r="QUQ79" s="290" t="s">
        <v>567</v>
      </c>
      <c r="QUR79" s="290" t="s">
        <v>567</v>
      </c>
      <c r="QUS79" s="290" t="s">
        <v>567</v>
      </c>
      <c r="QUT79" s="290" t="s">
        <v>567</v>
      </c>
      <c r="QUU79" s="290" t="s">
        <v>567</v>
      </c>
      <c r="QUV79" s="290" t="s">
        <v>567</v>
      </c>
      <c r="QUW79" s="290" t="s">
        <v>567</v>
      </c>
      <c r="QUX79" s="290" t="s">
        <v>567</v>
      </c>
      <c r="QUY79" s="290" t="s">
        <v>567</v>
      </c>
      <c r="QUZ79" s="290" t="s">
        <v>567</v>
      </c>
      <c r="QVA79" s="290" t="s">
        <v>567</v>
      </c>
      <c r="QVB79" s="290" t="s">
        <v>567</v>
      </c>
      <c r="QVC79" s="290" t="s">
        <v>567</v>
      </c>
      <c r="QVD79" s="290" t="s">
        <v>567</v>
      </c>
      <c r="QVE79" s="290" t="s">
        <v>567</v>
      </c>
      <c r="QVF79" s="290" t="s">
        <v>567</v>
      </c>
      <c r="QVG79" s="290" t="s">
        <v>567</v>
      </c>
      <c r="QVH79" s="290" t="s">
        <v>567</v>
      </c>
      <c r="QVI79" s="290" t="s">
        <v>567</v>
      </c>
      <c r="QVJ79" s="290" t="s">
        <v>567</v>
      </c>
      <c r="QVK79" s="290" t="s">
        <v>567</v>
      </c>
      <c r="QVL79" s="290" t="s">
        <v>567</v>
      </c>
      <c r="QVM79" s="290" t="s">
        <v>567</v>
      </c>
      <c r="QVN79" s="290" t="s">
        <v>567</v>
      </c>
      <c r="QVO79" s="290" t="s">
        <v>567</v>
      </c>
      <c r="QVP79" s="290" t="s">
        <v>567</v>
      </c>
      <c r="QVQ79" s="290" t="s">
        <v>567</v>
      </c>
      <c r="QVR79" s="290" t="s">
        <v>567</v>
      </c>
      <c r="QVS79" s="290" t="s">
        <v>567</v>
      </c>
      <c r="QVT79" s="290" t="s">
        <v>567</v>
      </c>
      <c r="QVU79" s="290" t="s">
        <v>567</v>
      </c>
      <c r="QVV79" s="290" t="s">
        <v>567</v>
      </c>
      <c r="QVW79" s="290" t="s">
        <v>567</v>
      </c>
      <c r="QVX79" s="290" t="s">
        <v>567</v>
      </c>
      <c r="QVY79" s="290" t="s">
        <v>567</v>
      </c>
      <c r="QVZ79" s="290" t="s">
        <v>567</v>
      </c>
      <c r="QWA79" s="290" t="s">
        <v>567</v>
      </c>
      <c r="QWB79" s="290" t="s">
        <v>567</v>
      </c>
      <c r="QWC79" s="290" t="s">
        <v>567</v>
      </c>
      <c r="QWD79" s="290" t="s">
        <v>567</v>
      </c>
      <c r="QWE79" s="290" t="s">
        <v>567</v>
      </c>
      <c r="QWF79" s="290" t="s">
        <v>567</v>
      </c>
      <c r="QWG79" s="290" t="s">
        <v>567</v>
      </c>
      <c r="QWH79" s="290" t="s">
        <v>567</v>
      </c>
      <c r="QWI79" s="290" t="s">
        <v>567</v>
      </c>
      <c r="QWJ79" s="290" t="s">
        <v>567</v>
      </c>
      <c r="QWK79" s="290" t="s">
        <v>567</v>
      </c>
      <c r="QWL79" s="290" t="s">
        <v>567</v>
      </c>
      <c r="QWM79" s="290" t="s">
        <v>567</v>
      </c>
      <c r="QWN79" s="290" t="s">
        <v>567</v>
      </c>
      <c r="QWO79" s="290" t="s">
        <v>567</v>
      </c>
      <c r="QWP79" s="290" t="s">
        <v>567</v>
      </c>
      <c r="QWQ79" s="290" t="s">
        <v>567</v>
      </c>
      <c r="QWR79" s="290" t="s">
        <v>567</v>
      </c>
      <c r="QWS79" s="290" t="s">
        <v>567</v>
      </c>
      <c r="QWT79" s="290" t="s">
        <v>567</v>
      </c>
      <c r="QWU79" s="290" t="s">
        <v>567</v>
      </c>
      <c r="QWV79" s="290" t="s">
        <v>567</v>
      </c>
      <c r="QWW79" s="290" t="s">
        <v>567</v>
      </c>
      <c r="QWX79" s="290" t="s">
        <v>567</v>
      </c>
      <c r="QWY79" s="290" t="s">
        <v>567</v>
      </c>
      <c r="QWZ79" s="290" t="s">
        <v>567</v>
      </c>
      <c r="QXA79" s="290" t="s">
        <v>567</v>
      </c>
      <c r="QXB79" s="290" t="s">
        <v>567</v>
      </c>
      <c r="QXC79" s="290" t="s">
        <v>567</v>
      </c>
      <c r="QXD79" s="290" t="s">
        <v>567</v>
      </c>
      <c r="QXE79" s="290" t="s">
        <v>567</v>
      </c>
      <c r="QXF79" s="290" t="s">
        <v>567</v>
      </c>
      <c r="QXG79" s="290" t="s">
        <v>567</v>
      </c>
      <c r="QXH79" s="290" t="s">
        <v>567</v>
      </c>
      <c r="QXI79" s="290" t="s">
        <v>567</v>
      </c>
      <c r="QXJ79" s="290" t="s">
        <v>567</v>
      </c>
      <c r="QXK79" s="290" t="s">
        <v>567</v>
      </c>
      <c r="QXL79" s="290" t="s">
        <v>567</v>
      </c>
      <c r="QXM79" s="290" t="s">
        <v>567</v>
      </c>
      <c r="QXN79" s="290" t="s">
        <v>567</v>
      </c>
      <c r="QXO79" s="290" t="s">
        <v>567</v>
      </c>
      <c r="QXP79" s="290" t="s">
        <v>567</v>
      </c>
      <c r="QXQ79" s="290" t="s">
        <v>567</v>
      </c>
      <c r="QXR79" s="290" t="s">
        <v>567</v>
      </c>
      <c r="QXS79" s="290" t="s">
        <v>567</v>
      </c>
      <c r="QXT79" s="290" t="s">
        <v>567</v>
      </c>
      <c r="QXU79" s="290" t="s">
        <v>567</v>
      </c>
      <c r="QXV79" s="290" t="s">
        <v>567</v>
      </c>
      <c r="QXW79" s="290" t="s">
        <v>567</v>
      </c>
      <c r="QXX79" s="290" t="s">
        <v>567</v>
      </c>
      <c r="QXY79" s="290" t="s">
        <v>567</v>
      </c>
      <c r="QXZ79" s="290" t="s">
        <v>567</v>
      </c>
      <c r="QYA79" s="290" t="s">
        <v>567</v>
      </c>
      <c r="QYB79" s="290" t="s">
        <v>567</v>
      </c>
      <c r="QYC79" s="290" t="s">
        <v>567</v>
      </c>
      <c r="QYD79" s="290" t="s">
        <v>567</v>
      </c>
      <c r="QYE79" s="290" t="s">
        <v>567</v>
      </c>
      <c r="QYF79" s="290" t="s">
        <v>567</v>
      </c>
      <c r="QYG79" s="290" t="s">
        <v>567</v>
      </c>
      <c r="QYH79" s="290" t="s">
        <v>567</v>
      </c>
      <c r="QYI79" s="290" t="s">
        <v>567</v>
      </c>
      <c r="QYJ79" s="290" t="s">
        <v>567</v>
      </c>
      <c r="QYK79" s="290" t="s">
        <v>567</v>
      </c>
      <c r="QYL79" s="290" t="s">
        <v>567</v>
      </c>
      <c r="QYM79" s="290" t="s">
        <v>567</v>
      </c>
      <c r="QYN79" s="290" t="s">
        <v>567</v>
      </c>
      <c r="QYO79" s="290" t="s">
        <v>567</v>
      </c>
      <c r="QYP79" s="290" t="s">
        <v>567</v>
      </c>
      <c r="QYQ79" s="290" t="s">
        <v>567</v>
      </c>
      <c r="QYR79" s="290" t="s">
        <v>567</v>
      </c>
      <c r="QYS79" s="290" t="s">
        <v>567</v>
      </c>
      <c r="QYT79" s="290" t="s">
        <v>567</v>
      </c>
      <c r="QYU79" s="290" t="s">
        <v>567</v>
      </c>
      <c r="QYV79" s="290" t="s">
        <v>567</v>
      </c>
      <c r="QYW79" s="290" t="s">
        <v>567</v>
      </c>
      <c r="QYX79" s="290" t="s">
        <v>567</v>
      </c>
      <c r="QYY79" s="290" t="s">
        <v>567</v>
      </c>
      <c r="QYZ79" s="290" t="s">
        <v>567</v>
      </c>
      <c r="QZA79" s="290" t="s">
        <v>567</v>
      </c>
      <c r="QZB79" s="290" t="s">
        <v>567</v>
      </c>
      <c r="QZC79" s="290" t="s">
        <v>567</v>
      </c>
      <c r="QZD79" s="290" t="s">
        <v>567</v>
      </c>
      <c r="QZE79" s="290" t="s">
        <v>567</v>
      </c>
      <c r="QZF79" s="290" t="s">
        <v>567</v>
      </c>
      <c r="QZG79" s="290" t="s">
        <v>567</v>
      </c>
      <c r="QZH79" s="290" t="s">
        <v>567</v>
      </c>
      <c r="QZI79" s="290" t="s">
        <v>567</v>
      </c>
      <c r="QZJ79" s="290" t="s">
        <v>567</v>
      </c>
      <c r="QZK79" s="290" t="s">
        <v>567</v>
      </c>
      <c r="QZL79" s="290" t="s">
        <v>567</v>
      </c>
      <c r="QZM79" s="290" t="s">
        <v>567</v>
      </c>
      <c r="QZN79" s="290" t="s">
        <v>567</v>
      </c>
      <c r="QZO79" s="290" t="s">
        <v>567</v>
      </c>
      <c r="QZP79" s="290" t="s">
        <v>567</v>
      </c>
      <c r="QZQ79" s="290" t="s">
        <v>567</v>
      </c>
      <c r="QZR79" s="290" t="s">
        <v>567</v>
      </c>
      <c r="QZS79" s="290" t="s">
        <v>567</v>
      </c>
      <c r="QZT79" s="290" t="s">
        <v>567</v>
      </c>
      <c r="QZU79" s="290" t="s">
        <v>567</v>
      </c>
      <c r="QZV79" s="290" t="s">
        <v>567</v>
      </c>
      <c r="QZW79" s="290" t="s">
        <v>567</v>
      </c>
      <c r="QZX79" s="290" t="s">
        <v>567</v>
      </c>
      <c r="QZY79" s="290" t="s">
        <v>567</v>
      </c>
      <c r="QZZ79" s="290" t="s">
        <v>567</v>
      </c>
      <c r="RAA79" s="290" t="s">
        <v>567</v>
      </c>
      <c r="RAB79" s="290" t="s">
        <v>567</v>
      </c>
      <c r="RAC79" s="290" t="s">
        <v>567</v>
      </c>
      <c r="RAD79" s="290" t="s">
        <v>567</v>
      </c>
      <c r="RAE79" s="290" t="s">
        <v>567</v>
      </c>
      <c r="RAF79" s="290" t="s">
        <v>567</v>
      </c>
      <c r="RAG79" s="290" t="s">
        <v>567</v>
      </c>
      <c r="RAH79" s="290" t="s">
        <v>567</v>
      </c>
      <c r="RAI79" s="290" t="s">
        <v>567</v>
      </c>
      <c r="RAJ79" s="290" t="s">
        <v>567</v>
      </c>
      <c r="RAK79" s="290" t="s">
        <v>567</v>
      </c>
      <c r="RAL79" s="290" t="s">
        <v>567</v>
      </c>
      <c r="RAM79" s="290" t="s">
        <v>567</v>
      </c>
      <c r="RAN79" s="290" t="s">
        <v>567</v>
      </c>
      <c r="RAO79" s="290" t="s">
        <v>567</v>
      </c>
      <c r="RAP79" s="290" t="s">
        <v>567</v>
      </c>
      <c r="RAQ79" s="290" t="s">
        <v>567</v>
      </c>
      <c r="RAR79" s="290" t="s">
        <v>567</v>
      </c>
      <c r="RAS79" s="290" t="s">
        <v>567</v>
      </c>
      <c r="RAT79" s="290" t="s">
        <v>567</v>
      </c>
      <c r="RAU79" s="290" t="s">
        <v>567</v>
      </c>
      <c r="RAV79" s="290" t="s">
        <v>567</v>
      </c>
      <c r="RAW79" s="290" t="s">
        <v>567</v>
      </c>
      <c r="RAX79" s="290" t="s">
        <v>567</v>
      </c>
      <c r="RAY79" s="290" t="s">
        <v>567</v>
      </c>
      <c r="RAZ79" s="290" t="s">
        <v>567</v>
      </c>
      <c r="RBA79" s="290" t="s">
        <v>567</v>
      </c>
      <c r="RBB79" s="290" t="s">
        <v>567</v>
      </c>
      <c r="RBC79" s="290" t="s">
        <v>567</v>
      </c>
      <c r="RBD79" s="290" t="s">
        <v>567</v>
      </c>
      <c r="RBE79" s="290" t="s">
        <v>567</v>
      </c>
      <c r="RBF79" s="290" t="s">
        <v>567</v>
      </c>
      <c r="RBG79" s="290" t="s">
        <v>567</v>
      </c>
      <c r="RBH79" s="290" t="s">
        <v>567</v>
      </c>
      <c r="RBI79" s="290" t="s">
        <v>567</v>
      </c>
      <c r="RBJ79" s="290" t="s">
        <v>567</v>
      </c>
      <c r="RBK79" s="290" t="s">
        <v>567</v>
      </c>
      <c r="RBL79" s="290" t="s">
        <v>567</v>
      </c>
      <c r="RBM79" s="290" t="s">
        <v>567</v>
      </c>
      <c r="RBN79" s="290" t="s">
        <v>567</v>
      </c>
      <c r="RBO79" s="290" t="s">
        <v>567</v>
      </c>
      <c r="RBP79" s="290" t="s">
        <v>567</v>
      </c>
      <c r="RBQ79" s="290" t="s">
        <v>567</v>
      </c>
      <c r="RBR79" s="290" t="s">
        <v>567</v>
      </c>
      <c r="RBS79" s="290" t="s">
        <v>567</v>
      </c>
      <c r="RBT79" s="290" t="s">
        <v>567</v>
      </c>
      <c r="RBU79" s="290" t="s">
        <v>567</v>
      </c>
      <c r="RBV79" s="290" t="s">
        <v>567</v>
      </c>
      <c r="RBW79" s="290" t="s">
        <v>567</v>
      </c>
      <c r="RBX79" s="290" t="s">
        <v>567</v>
      </c>
      <c r="RBY79" s="290" t="s">
        <v>567</v>
      </c>
      <c r="RBZ79" s="290" t="s">
        <v>567</v>
      </c>
      <c r="RCA79" s="290" t="s">
        <v>567</v>
      </c>
      <c r="RCB79" s="290" t="s">
        <v>567</v>
      </c>
      <c r="RCC79" s="290" t="s">
        <v>567</v>
      </c>
      <c r="RCD79" s="290" t="s">
        <v>567</v>
      </c>
      <c r="RCE79" s="290" t="s">
        <v>567</v>
      </c>
      <c r="RCF79" s="290" t="s">
        <v>567</v>
      </c>
      <c r="RCG79" s="290" t="s">
        <v>567</v>
      </c>
      <c r="RCH79" s="290" t="s">
        <v>567</v>
      </c>
      <c r="RCI79" s="290" t="s">
        <v>567</v>
      </c>
      <c r="RCJ79" s="290" t="s">
        <v>567</v>
      </c>
      <c r="RCK79" s="290" t="s">
        <v>567</v>
      </c>
      <c r="RCL79" s="290" t="s">
        <v>567</v>
      </c>
      <c r="RCM79" s="290" t="s">
        <v>567</v>
      </c>
      <c r="RCN79" s="290" t="s">
        <v>567</v>
      </c>
      <c r="RCO79" s="290" t="s">
        <v>567</v>
      </c>
      <c r="RCP79" s="290" t="s">
        <v>567</v>
      </c>
      <c r="RCQ79" s="290" t="s">
        <v>567</v>
      </c>
      <c r="RCR79" s="290" t="s">
        <v>567</v>
      </c>
      <c r="RCS79" s="290" t="s">
        <v>567</v>
      </c>
      <c r="RCT79" s="290" t="s">
        <v>567</v>
      </c>
      <c r="RCU79" s="290" t="s">
        <v>567</v>
      </c>
      <c r="RCV79" s="290" t="s">
        <v>567</v>
      </c>
      <c r="RCW79" s="290" t="s">
        <v>567</v>
      </c>
      <c r="RCX79" s="290" t="s">
        <v>567</v>
      </c>
      <c r="RCY79" s="290" t="s">
        <v>567</v>
      </c>
      <c r="RCZ79" s="290" t="s">
        <v>567</v>
      </c>
      <c r="RDA79" s="290" t="s">
        <v>567</v>
      </c>
      <c r="RDB79" s="290" t="s">
        <v>567</v>
      </c>
      <c r="RDC79" s="290" t="s">
        <v>567</v>
      </c>
      <c r="RDD79" s="290" t="s">
        <v>567</v>
      </c>
      <c r="RDE79" s="290" t="s">
        <v>567</v>
      </c>
      <c r="RDF79" s="290" t="s">
        <v>567</v>
      </c>
      <c r="RDG79" s="290" t="s">
        <v>567</v>
      </c>
      <c r="RDH79" s="290" t="s">
        <v>567</v>
      </c>
      <c r="RDI79" s="290" t="s">
        <v>567</v>
      </c>
      <c r="RDJ79" s="290" t="s">
        <v>567</v>
      </c>
      <c r="RDK79" s="290" t="s">
        <v>567</v>
      </c>
      <c r="RDL79" s="290" t="s">
        <v>567</v>
      </c>
      <c r="RDM79" s="290" t="s">
        <v>567</v>
      </c>
      <c r="RDN79" s="290" t="s">
        <v>567</v>
      </c>
      <c r="RDO79" s="290" t="s">
        <v>567</v>
      </c>
      <c r="RDP79" s="290" t="s">
        <v>567</v>
      </c>
      <c r="RDQ79" s="290" t="s">
        <v>567</v>
      </c>
      <c r="RDR79" s="290" t="s">
        <v>567</v>
      </c>
      <c r="RDS79" s="290" t="s">
        <v>567</v>
      </c>
      <c r="RDT79" s="290" t="s">
        <v>567</v>
      </c>
      <c r="RDU79" s="290" t="s">
        <v>567</v>
      </c>
      <c r="RDV79" s="290" t="s">
        <v>567</v>
      </c>
      <c r="RDW79" s="290" t="s">
        <v>567</v>
      </c>
      <c r="RDX79" s="290" t="s">
        <v>567</v>
      </c>
      <c r="RDY79" s="290" t="s">
        <v>567</v>
      </c>
      <c r="RDZ79" s="290" t="s">
        <v>567</v>
      </c>
      <c r="REA79" s="290" t="s">
        <v>567</v>
      </c>
      <c r="REB79" s="290" t="s">
        <v>567</v>
      </c>
      <c r="REC79" s="290" t="s">
        <v>567</v>
      </c>
      <c r="RED79" s="290" t="s">
        <v>567</v>
      </c>
      <c r="REE79" s="290" t="s">
        <v>567</v>
      </c>
      <c r="REF79" s="290" t="s">
        <v>567</v>
      </c>
      <c r="REG79" s="290" t="s">
        <v>567</v>
      </c>
      <c r="REH79" s="290" t="s">
        <v>567</v>
      </c>
      <c r="REI79" s="290" t="s">
        <v>567</v>
      </c>
      <c r="REJ79" s="290" t="s">
        <v>567</v>
      </c>
      <c r="REK79" s="290" t="s">
        <v>567</v>
      </c>
      <c r="REL79" s="290" t="s">
        <v>567</v>
      </c>
      <c r="REM79" s="290" t="s">
        <v>567</v>
      </c>
      <c r="REN79" s="290" t="s">
        <v>567</v>
      </c>
      <c r="REO79" s="290" t="s">
        <v>567</v>
      </c>
      <c r="REP79" s="290" t="s">
        <v>567</v>
      </c>
      <c r="REQ79" s="290" t="s">
        <v>567</v>
      </c>
      <c r="RER79" s="290" t="s">
        <v>567</v>
      </c>
      <c r="RES79" s="290" t="s">
        <v>567</v>
      </c>
      <c r="RET79" s="290" t="s">
        <v>567</v>
      </c>
      <c r="REU79" s="290" t="s">
        <v>567</v>
      </c>
      <c r="REV79" s="290" t="s">
        <v>567</v>
      </c>
      <c r="REW79" s="290" t="s">
        <v>567</v>
      </c>
      <c r="REX79" s="290" t="s">
        <v>567</v>
      </c>
      <c r="REY79" s="290" t="s">
        <v>567</v>
      </c>
      <c r="REZ79" s="290" t="s">
        <v>567</v>
      </c>
      <c r="RFA79" s="290" t="s">
        <v>567</v>
      </c>
      <c r="RFB79" s="290" t="s">
        <v>567</v>
      </c>
      <c r="RFC79" s="290" t="s">
        <v>567</v>
      </c>
      <c r="RFD79" s="290" t="s">
        <v>567</v>
      </c>
      <c r="RFE79" s="290" t="s">
        <v>567</v>
      </c>
      <c r="RFF79" s="290" t="s">
        <v>567</v>
      </c>
      <c r="RFG79" s="290" t="s">
        <v>567</v>
      </c>
      <c r="RFH79" s="290" t="s">
        <v>567</v>
      </c>
      <c r="RFI79" s="290" t="s">
        <v>567</v>
      </c>
      <c r="RFJ79" s="290" t="s">
        <v>567</v>
      </c>
      <c r="RFK79" s="290" t="s">
        <v>567</v>
      </c>
      <c r="RFL79" s="290" t="s">
        <v>567</v>
      </c>
      <c r="RFM79" s="290" t="s">
        <v>567</v>
      </c>
      <c r="RFN79" s="290" t="s">
        <v>567</v>
      </c>
      <c r="RFO79" s="290" t="s">
        <v>567</v>
      </c>
      <c r="RFP79" s="290" t="s">
        <v>567</v>
      </c>
      <c r="RFQ79" s="290" t="s">
        <v>567</v>
      </c>
      <c r="RFR79" s="290" t="s">
        <v>567</v>
      </c>
      <c r="RFS79" s="290" t="s">
        <v>567</v>
      </c>
      <c r="RFT79" s="290" t="s">
        <v>567</v>
      </c>
      <c r="RFU79" s="290" t="s">
        <v>567</v>
      </c>
      <c r="RFV79" s="290" t="s">
        <v>567</v>
      </c>
      <c r="RFW79" s="290" t="s">
        <v>567</v>
      </c>
      <c r="RFX79" s="290" t="s">
        <v>567</v>
      </c>
      <c r="RFY79" s="290" t="s">
        <v>567</v>
      </c>
      <c r="RFZ79" s="290" t="s">
        <v>567</v>
      </c>
      <c r="RGA79" s="290" t="s">
        <v>567</v>
      </c>
      <c r="RGB79" s="290" t="s">
        <v>567</v>
      </c>
      <c r="RGC79" s="290" t="s">
        <v>567</v>
      </c>
      <c r="RGD79" s="290" t="s">
        <v>567</v>
      </c>
      <c r="RGE79" s="290" t="s">
        <v>567</v>
      </c>
      <c r="RGF79" s="290" t="s">
        <v>567</v>
      </c>
      <c r="RGG79" s="290" t="s">
        <v>567</v>
      </c>
      <c r="RGH79" s="290" t="s">
        <v>567</v>
      </c>
      <c r="RGI79" s="290" t="s">
        <v>567</v>
      </c>
      <c r="RGJ79" s="290" t="s">
        <v>567</v>
      </c>
      <c r="RGK79" s="290" t="s">
        <v>567</v>
      </c>
      <c r="RGL79" s="290" t="s">
        <v>567</v>
      </c>
      <c r="RGM79" s="290" t="s">
        <v>567</v>
      </c>
      <c r="RGN79" s="290" t="s">
        <v>567</v>
      </c>
      <c r="RGO79" s="290" t="s">
        <v>567</v>
      </c>
      <c r="RGP79" s="290" t="s">
        <v>567</v>
      </c>
      <c r="RGQ79" s="290" t="s">
        <v>567</v>
      </c>
      <c r="RGR79" s="290" t="s">
        <v>567</v>
      </c>
      <c r="RGS79" s="290" t="s">
        <v>567</v>
      </c>
      <c r="RGT79" s="290" t="s">
        <v>567</v>
      </c>
      <c r="RGU79" s="290" t="s">
        <v>567</v>
      </c>
      <c r="RGV79" s="290" t="s">
        <v>567</v>
      </c>
      <c r="RGW79" s="290" t="s">
        <v>567</v>
      </c>
      <c r="RGX79" s="290" t="s">
        <v>567</v>
      </c>
      <c r="RGY79" s="290" t="s">
        <v>567</v>
      </c>
      <c r="RGZ79" s="290" t="s">
        <v>567</v>
      </c>
      <c r="RHA79" s="290" t="s">
        <v>567</v>
      </c>
      <c r="RHB79" s="290" t="s">
        <v>567</v>
      </c>
      <c r="RHC79" s="290" t="s">
        <v>567</v>
      </c>
      <c r="RHD79" s="290" t="s">
        <v>567</v>
      </c>
      <c r="RHE79" s="290" t="s">
        <v>567</v>
      </c>
      <c r="RHF79" s="290" t="s">
        <v>567</v>
      </c>
      <c r="RHG79" s="290" t="s">
        <v>567</v>
      </c>
      <c r="RHH79" s="290" t="s">
        <v>567</v>
      </c>
      <c r="RHI79" s="290" t="s">
        <v>567</v>
      </c>
      <c r="RHJ79" s="290" t="s">
        <v>567</v>
      </c>
      <c r="RHK79" s="290" t="s">
        <v>567</v>
      </c>
      <c r="RHL79" s="290" t="s">
        <v>567</v>
      </c>
      <c r="RHM79" s="290" t="s">
        <v>567</v>
      </c>
      <c r="RHN79" s="290" t="s">
        <v>567</v>
      </c>
      <c r="RHO79" s="290" t="s">
        <v>567</v>
      </c>
      <c r="RHP79" s="290" t="s">
        <v>567</v>
      </c>
      <c r="RHQ79" s="290" t="s">
        <v>567</v>
      </c>
      <c r="RHR79" s="290" t="s">
        <v>567</v>
      </c>
      <c r="RHS79" s="290" t="s">
        <v>567</v>
      </c>
      <c r="RHT79" s="290" t="s">
        <v>567</v>
      </c>
      <c r="RHU79" s="290" t="s">
        <v>567</v>
      </c>
      <c r="RHV79" s="290" t="s">
        <v>567</v>
      </c>
      <c r="RHW79" s="290" t="s">
        <v>567</v>
      </c>
      <c r="RHX79" s="290" t="s">
        <v>567</v>
      </c>
      <c r="RHY79" s="290" t="s">
        <v>567</v>
      </c>
      <c r="RHZ79" s="290" t="s">
        <v>567</v>
      </c>
      <c r="RIA79" s="290" t="s">
        <v>567</v>
      </c>
      <c r="RIB79" s="290" t="s">
        <v>567</v>
      </c>
      <c r="RIC79" s="290" t="s">
        <v>567</v>
      </c>
      <c r="RID79" s="290" t="s">
        <v>567</v>
      </c>
      <c r="RIE79" s="290" t="s">
        <v>567</v>
      </c>
      <c r="RIF79" s="290" t="s">
        <v>567</v>
      </c>
      <c r="RIG79" s="290" t="s">
        <v>567</v>
      </c>
      <c r="RIH79" s="290" t="s">
        <v>567</v>
      </c>
      <c r="RII79" s="290" t="s">
        <v>567</v>
      </c>
      <c r="RIJ79" s="290" t="s">
        <v>567</v>
      </c>
      <c r="RIK79" s="290" t="s">
        <v>567</v>
      </c>
      <c r="RIL79" s="290" t="s">
        <v>567</v>
      </c>
      <c r="RIM79" s="290" t="s">
        <v>567</v>
      </c>
      <c r="RIN79" s="290" t="s">
        <v>567</v>
      </c>
      <c r="RIO79" s="290" t="s">
        <v>567</v>
      </c>
      <c r="RIP79" s="290" t="s">
        <v>567</v>
      </c>
      <c r="RIQ79" s="290" t="s">
        <v>567</v>
      </c>
      <c r="RIR79" s="290" t="s">
        <v>567</v>
      </c>
      <c r="RIS79" s="290" t="s">
        <v>567</v>
      </c>
      <c r="RIT79" s="290" t="s">
        <v>567</v>
      </c>
      <c r="RIU79" s="290" t="s">
        <v>567</v>
      </c>
      <c r="RIV79" s="290" t="s">
        <v>567</v>
      </c>
      <c r="RIW79" s="290" t="s">
        <v>567</v>
      </c>
      <c r="RIX79" s="290" t="s">
        <v>567</v>
      </c>
      <c r="RIY79" s="290" t="s">
        <v>567</v>
      </c>
      <c r="RIZ79" s="290" t="s">
        <v>567</v>
      </c>
      <c r="RJA79" s="290" t="s">
        <v>567</v>
      </c>
      <c r="RJB79" s="290" t="s">
        <v>567</v>
      </c>
      <c r="RJC79" s="290" t="s">
        <v>567</v>
      </c>
      <c r="RJD79" s="290" t="s">
        <v>567</v>
      </c>
      <c r="RJE79" s="290" t="s">
        <v>567</v>
      </c>
      <c r="RJF79" s="290" t="s">
        <v>567</v>
      </c>
      <c r="RJG79" s="290" t="s">
        <v>567</v>
      </c>
      <c r="RJH79" s="290" t="s">
        <v>567</v>
      </c>
      <c r="RJI79" s="290" t="s">
        <v>567</v>
      </c>
      <c r="RJJ79" s="290" t="s">
        <v>567</v>
      </c>
      <c r="RJK79" s="290" t="s">
        <v>567</v>
      </c>
      <c r="RJL79" s="290" t="s">
        <v>567</v>
      </c>
      <c r="RJM79" s="290" t="s">
        <v>567</v>
      </c>
      <c r="RJN79" s="290" t="s">
        <v>567</v>
      </c>
      <c r="RJO79" s="290" t="s">
        <v>567</v>
      </c>
      <c r="RJP79" s="290" t="s">
        <v>567</v>
      </c>
      <c r="RJQ79" s="290" t="s">
        <v>567</v>
      </c>
      <c r="RJR79" s="290" t="s">
        <v>567</v>
      </c>
      <c r="RJS79" s="290" t="s">
        <v>567</v>
      </c>
      <c r="RJT79" s="290" t="s">
        <v>567</v>
      </c>
      <c r="RJU79" s="290" t="s">
        <v>567</v>
      </c>
      <c r="RJV79" s="290" t="s">
        <v>567</v>
      </c>
      <c r="RJW79" s="290" t="s">
        <v>567</v>
      </c>
      <c r="RJX79" s="290" t="s">
        <v>567</v>
      </c>
      <c r="RJY79" s="290" t="s">
        <v>567</v>
      </c>
      <c r="RJZ79" s="290" t="s">
        <v>567</v>
      </c>
      <c r="RKA79" s="290" t="s">
        <v>567</v>
      </c>
      <c r="RKB79" s="290" t="s">
        <v>567</v>
      </c>
      <c r="RKC79" s="290" t="s">
        <v>567</v>
      </c>
      <c r="RKD79" s="290" t="s">
        <v>567</v>
      </c>
      <c r="RKE79" s="290" t="s">
        <v>567</v>
      </c>
      <c r="RKF79" s="290" t="s">
        <v>567</v>
      </c>
      <c r="RKG79" s="290" t="s">
        <v>567</v>
      </c>
      <c r="RKH79" s="290" t="s">
        <v>567</v>
      </c>
      <c r="RKI79" s="290" t="s">
        <v>567</v>
      </c>
      <c r="RKJ79" s="290" t="s">
        <v>567</v>
      </c>
      <c r="RKK79" s="290" t="s">
        <v>567</v>
      </c>
      <c r="RKL79" s="290" t="s">
        <v>567</v>
      </c>
      <c r="RKM79" s="290" t="s">
        <v>567</v>
      </c>
      <c r="RKN79" s="290" t="s">
        <v>567</v>
      </c>
      <c r="RKO79" s="290" t="s">
        <v>567</v>
      </c>
      <c r="RKP79" s="290" t="s">
        <v>567</v>
      </c>
      <c r="RKQ79" s="290" t="s">
        <v>567</v>
      </c>
      <c r="RKR79" s="290" t="s">
        <v>567</v>
      </c>
      <c r="RKS79" s="290" t="s">
        <v>567</v>
      </c>
      <c r="RKT79" s="290" t="s">
        <v>567</v>
      </c>
      <c r="RKU79" s="290" t="s">
        <v>567</v>
      </c>
      <c r="RKV79" s="290" t="s">
        <v>567</v>
      </c>
      <c r="RKW79" s="290" t="s">
        <v>567</v>
      </c>
      <c r="RKX79" s="290" t="s">
        <v>567</v>
      </c>
      <c r="RKY79" s="290" t="s">
        <v>567</v>
      </c>
      <c r="RKZ79" s="290" t="s">
        <v>567</v>
      </c>
      <c r="RLA79" s="290" t="s">
        <v>567</v>
      </c>
      <c r="RLB79" s="290" t="s">
        <v>567</v>
      </c>
      <c r="RLC79" s="290" t="s">
        <v>567</v>
      </c>
      <c r="RLD79" s="290" t="s">
        <v>567</v>
      </c>
      <c r="RLE79" s="290" t="s">
        <v>567</v>
      </c>
      <c r="RLF79" s="290" t="s">
        <v>567</v>
      </c>
      <c r="RLG79" s="290" t="s">
        <v>567</v>
      </c>
      <c r="RLH79" s="290" t="s">
        <v>567</v>
      </c>
      <c r="RLI79" s="290" t="s">
        <v>567</v>
      </c>
      <c r="RLJ79" s="290" t="s">
        <v>567</v>
      </c>
      <c r="RLK79" s="290" t="s">
        <v>567</v>
      </c>
      <c r="RLL79" s="290" t="s">
        <v>567</v>
      </c>
      <c r="RLM79" s="290" t="s">
        <v>567</v>
      </c>
      <c r="RLN79" s="290" t="s">
        <v>567</v>
      </c>
      <c r="RLO79" s="290" t="s">
        <v>567</v>
      </c>
      <c r="RLP79" s="290" t="s">
        <v>567</v>
      </c>
      <c r="RLQ79" s="290" t="s">
        <v>567</v>
      </c>
      <c r="RLR79" s="290" t="s">
        <v>567</v>
      </c>
      <c r="RLS79" s="290" t="s">
        <v>567</v>
      </c>
      <c r="RLT79" s="290" t="s">
        <v>567</v>
      </c>
      <c r="RLU79" s="290" t="s">
        <v>567</v>
      </c>
      <c r="RLV79" s="290" t="s">
        <v>567</v>
      </c>
      <c r="RLW79" s="290" t="s">
        <v>567</v>
      </c>
      <c r="RLX79" s="290" t="s">
        <v>567</v>
      </c>
      <c r="RLY79" s="290" t="s">
        <v>567</v>
      </c>
      <c r="RLZ79" s="290" t="s">
        <v>567</v>
      </c>
      <c r="RMA79" s="290" t="s">
        <v>567</v>
      </c>
      <c r="RMB79" s="290" t="s">
        <v>567</v>
      </c>
      <c r="RMC79" s="290" t="s">
        <v>567</v>
      </c>
      <c r="RMD79" s="290" t="s">
        <v>567</v>
      </c>
      <c r="RME79" s="290" t="s">
        <v>567</v>
      </c>
      <c r="RMF79" s="290" t="s">
        <v>567</v>
      </c>
      <c r="RMG79" s="290" t="s">
        <v>567</v>
      </c>
      <c r="RMH79" s="290" t="s">
        <v>567</v>
      </c>
      <c r="RMI79" s="290" t="s">
        <v>567</v>
      </c>
      <c r="RMJ79" s="290" t="s">
        <v>567</v>
      </c>
      <c r="RMK79" s="290" t="s">
        <v>567</v>
      </c>
      <c r="RML79" s="290" t="s">
        <v>567</v>
      </c>
      <c r="RMM79" s="290" t="s">
        <v>567</v>
      </c>
      <c r="RMN79" s="290" t="s">
        <v>567</v>
      </c>
      <c r="RMO79" s="290" t="s">
        <v>567</v>
      </c>
      <c r="RMP79" s="290" t="s">
        <v>567</v>
      </c>
      <c r="RMQ79" s="290" t="s">
        <v>567</v>
      </c>
      <c r="RMR79" s="290" t="s">
        <v>567</v>
      </c>
      <c r="RMS79" s="290" t="s">
        <v>567</v>
      </c>
      <c r="RMT79" s="290" t="s">
        <v>567</v>
      </c>
      <c r="RMU79" s="290" t="s">
        <v>567</v>
      </c>
      <c r="RMV79" s="290" t="s">
        <v>567</v>
      </c>
      <c r="RMW79" s="290" t="s">
        <v>567</v>
      </c>
      <c r="RMX79" s="290" t="s">
        <v>567</v>
      </c>
      <c r="RMY79" s="290" t="s">
        <v>567</v>
      </c>
      <c r="RMZ79" s="290" t="s">
        <v>567</v>
      </c>
      <c r="RNA79" s="290" t="s">
        <v>567</v>
      </c>
      <c r="RNB79" s="290" t="s">
        <v>567</v>
      </c>
      <c r="RNC79" s="290" t="s">
        <v>567</v>
      </c>
      <c r="RND79" s="290" t="s">
        <v>567</v>
      </c>
      <c r="RNE79" s="290" t="s">
        <v>567</v>
      </c>
      <c r="RNF79" s="290" t="s">
        <v>567</v>
      </c>
      <c r="RNG79" s="290" t="s">
        <v>567</v>
      </c>
      <c r="RNH79" s="290" t="s">
        <v>567</v>
      </c>
      <c r="RNI79" s="290" t="s">
        <v>567</v>
      </c>
      <c r="RNJ79" s="290" t="s">
        <v>567</v>
      </c>
      <c r="RNK79" s="290" t="s">
        <v>567</v>
      </c>
      <c r="RNL79" s="290" t="s">
        <v>567</v>
      </c>
      <c r="RNM79" s="290" t="s">
        <v>567</v>
      </c>
      <c r="RNN79" s="290" t="s">
        <v>567</v>
      </c>
      <c r="RNO79" s="290" t="s">
        <v>567</v>
      </c>
      <c r="RNP79" s="290" t="s">
        <v>567</v>
      </c>
      <c r="RNQ79" s="290" t="s">
        <v>567</v>
      </c>
      <c r="RNR79" s="290" t="s">
        <v>567</v>
      </c>
      <c r="RNS79" s="290" t="s">
        <v>567</v>
      </c>
      <c r="RNT79" s="290" t="s">
        <v>567</v>
      </c>
      <c r="RNU79" s="290" t="s">
        <v>567</v>
      </c>
      <c r="RNV79" s="290" t="s">
        <v>567</v>
      </c>
      <c r="RNW79" s="290" t="s">
        <v>567</v>
      </c>
      <c r="RNX79" s="290" t="s">
        <v>567</v>
      </c>
      <c r="RNY79" s="290" t="s">
        <v>567</v>
      </c>
      <c r="RNZ79" s="290" t="s">
        <v>567</v>
      </c>
      <c r="ROA79" s="290" t="s">
        <v>567</v>
      </c>
      <c r="ROB79" s="290" t="s">
        <v>567</v>
      </c>
      <c r="ROC79" s="290" t="s">
        <v>567</v>
      </c>
      <c r="ROD79" s="290" t="s">
        <v>567</v>
      </c>
      <c r="ROE79" s="290" t="s">
        <v>567</v>
      </c>
      <c r="ROF79" s="290" t="s">
        <v>567</v>
      </c>
      <c r="ROG79" s="290" t="s">
        <v>567</v>
      </c>
      <c r="ROH79" s="290" t="s">
        <v>567</v>
      </c>
      <c r="ROI79" s="290" t="s">
        <v>567</v>
      </c>
      <c r="ROJ79" s="290" t="s">
        <v>567</v>
      </c>
      <c r="ROK79" s="290" t="s">
        <v>567</v>
      </c>
      <c r="ROL79" s="290" t="s">
        <v>567</v>
      </c>
      <c r="ROM79" s="290" t="s">
        <v>567</v>
      </c>
      <c r="RON79" s="290" t="s">
        <v>567</v>
      </c>
      <c r="ROO79" s="290" t="s">
        <v>567</v>
      </c>
      <c r="ROP79" s="290" t="s">
        <v>567</v>
      </c>
      <c r="ROQ79" s="290" t="s">
        <v>567</v>
      </c>
      <c r="ROR79" s="290" t="s">
        <v>567</v>
      </c>
      <c r="ROS79" s="290" t="s">
        <v>567</v>
      </c>
      <c r="ROT79" s="290" t="s">
        <v>567</v>
      </c>
      <c r="ROU79" s="290" t="s">
        <v>567</v>
      </c>
      <c r="ROV79" s="290" t="s">
        <v>567</v>
      </c>
      <c r="ROW79" s="290" t="s">
        <v>567</v>
      </c>
      <c r="ROX79" s="290" t="s">
        <v>567</v>
      </c>
      <c r="ROY79" s="290" t="s">
        <v>567</v>
      </c>
      <c r="ROZ79" s="290" t="s">
        <v>567</v>
      </c>
      <c r="RPA79" s="290" t="s">
        <v>567</v>
      </c>
      <c r="RPB79" s="290" t="s">
        <v>567</v>
      </c>
      <c r="RPC79" s="290" t="s">
        <v>567</v>
      </c>
      <c r="RPD79" s="290" t="s">
        <v>567</v>
      </c>
      <c r="RPE79" s="290" t="s">
        <v>567</v>
      </c>
      <c r="RPF79" s="290" t="s">
        <v>567</v>
      </c>
      <c r="RPG79" s="290" t="s">
        <v>567</v>
      </c>
      <c r="RPH79" s="290" t="s">
        <v>567</v>
      </c>
      <c r="RPI79" s="290" t="s">
        <v>567</v>
      </c>
      <c r="RPJ79" s="290" t="s">
        <v>567</v>
      </c>
      <c r="RPK79" s="290" t="s">
        <v>567</v>
      </c>
      <c r="RPL79" s="290" t="s">
        <v>567</v>
      </c>
      <c r="RPM79" s="290" t="s">
        <v>567</v>
      </c>
      <c r="RPN79" s="290" t="s">
        <v>567</v>
      </c>
      <c r="RPO79" s="290" t="s">
        <v>567</v>
      </c>
      <c r="RPP79" s="290" t="s">
        <v>567</v>
      </c>
      <c r="RPQ79" s="290" t="s">
        <v>567</v>
      </c>
      <c r="RPR79" s="290" t="s">
        <v>567</v>
      </c>
      <c r="RPS79" s="290" t="s">
        <v>567</v>
      </c>
      <c r="RPT79" s="290" t="s">
        <v>567</v>
      </c>
      <c r="RPU79" s="290" t="s">
        <v>567</v>
      </c>
      <c r="RPV79" s="290" t="s">
        <v>567</v>
      </c>
      <c r="RPW79" s="290" t="s">
        <v>567</v>
      </c>
      <c r="RPX79" s="290" t="s">
        <v>567</v>
      </c>
      <c r="RPY79" s="290" t="s">
        <v>567</v>
      </c>
      <c r="RPZ79" s="290" t="s">
        <v>567</v>
      </c>
      <c r="RQA79" s="290" t="s">
        <v>567</v>
      </c>
      <c r="RQB79" s="290" t="s">
        <v>567</v>
      </c>
      <c r="RQC79" s="290" t="s">
        <v>567</v>
      </c>
      <c r="RQD79" s="290" t="s">
        <v>567</v>
      </c>
      <c r="RQE79" s="290" t="s">
        <v>567</v>
      </c>
      <c r="RQF79" s="290" t="s">
        <v>567</v>
      </c>
      <c r="RQG79" s="290" t="s">
        <v>567</v>
      </c>
      <c r="RQH79" s="290" t="s">
        <v>567</v>
      </c>
      <c r="RQI79" s="290" t="s">
        <v>567</v>
      </c>
      <c r="RQJ79" s="290" t="s">
        <v>567</v>
      </c>
      <c r="RQK79" s="290" t="s">
        <v>567</v>
      </c>
      <c r="RQL79" s="290" t="s">
        <v>567</v>
      </c>
      <c r="RQM79" s="290" t="s">
        <v>567</v>
      </c>
      <c r="RQN79" s="290" t="s">
        <v>567</v>
      </c>
      <c r="RQO79" s="290" t="s">
        <v>567</v>
      </c>
      <c r="RQP79" s="290" t="s">
        <v>567</v>
      </c>
      <c r="RQQ79" s="290" t="s">
        <v>567</v>
      </c>
      <c r="RQR79" s="290" t="s">
        <v>567</v>
      </c>
      <c r="RQS79" s="290" t="s">
        <v>567</v>
      </c>
      <c r="RQT79" s="290" t="s">
        <v>567</v>
      </c>
      <c r="RQU79" s="290" t="s">
        <v>567</v>
      </c>
      <c r="RQV79" s="290" t="s">
        <v>567</v>
      </c>
      <c r="RQW79" s="290" t="s">
        <v>567</v>
      </c>
      <c r="RQX79" s="290" t="s">
        <v>567</v>
      </c>
      <c r="RQY79" s="290" t="s">
        <v>567</v>
      </c>
      <c r="RQZ79" s="290" t="s">
        <v>567</v>
      </c>
      <c r="RRA79" s="290" t="s">
        <v>567</v>
      </c>
      <c r="RRB79" s="290" t="s">
        <v>567</v>
      </c>
      <c r="RRC79" s="290" t="s">
        <v>567</v>
      </c>
      <c r="RRD79" s="290" t="s">
        <v>567</v>
      </c>
      <c r="RRE79" s="290" t="s">
        <v>567</v>
      </c>
      <c r="RRF79" s="290" t="s">
        <v>567</v>
      </c>
      <c r="RRG79" s="290" t="s">
        <v>567</v>
      </c>
      <c r="RRH79" s="290" t="s">
        <v>567</v>
      </c>
      <c r="RRI79" s="290" t="s">
        <v>567</v>
      </c>
      <c r="RRJ79" s="290" t="s">
        <v>567</v>
      </c>
      <c r="RRK79" s="290" t="s">
        <v>567</v>
      </c>
      <c r="RRL79" s="290" t="s">
        <v>567</v>
      </c>
      <c r="RRM79" s="290" t="s">
        <v>567</v>
      </c>
      <c r="RRN79" s="290" t="s">
        <v>567</v>
      </c>
      <c r="RRO79" s="290" t="s">
        <v>567</v>
      </c>
      <c r="RRP79" s="290" t="s">
        <v>567</v>
      </c>
      <c r="RRQ79" s="290" t="s">
        <v>567</v>
      </c>
      <c r="RRR79" s="290" t="s">
        <v>567</v>
      </c>
      <c r="RRS79" s="290" t="s">
        <v>567</v>
      </c>
      <c r="RRT79" s="290" t="s">
        <v>567</v>
      </c>
      <c r="RRU79" s="290" t="s">
        <v>567</v>
      </c>
      <c r="RRV79" s="290" t="s">
        <v>567</v>
      </c>
      <c r="RRW79" s="290" t="s">
        <v>567</v>
      </c>
      <c r="RRX79" s="290" t="s">
        <v>567</v>
      </c>
      <c r="RRY79" s="290" t="s">
        <v>567</v>
      </c>
      <c r="RRZ79" s="290" t="s">
        <v>567</v>
      </c>
      <c r="RSA79" s="290" t="s">
        <v>567</v>
      </c>
      <c r="RSB79" s="290" t="s">
        <v>567</v>
      </c>
      <c r="RSC79" s="290" t="s">
        <v>567</v>
      </c>
      <c r="RSD79" s="290" t="s">
        <v>567</v>
      </c>
      <c r="RSE79" s="290" t="s">
        <v>567</v>
      </c>
      <c r="RSF79" s="290" t="s">
        <v>567</v>
      </c>
      <c r="RSG79" s="290" t="s">
        <v>567</v>
      </c>
      <c r="RSH79" s="290" t="s">
        <v>567</v>
      </c>
      <c r="RSI79" s="290" t="s">
        <v>567</v>
      </c>
      <c r="RSJ79" s="290" t="s">
        <v>567</v>
      </c>
      <c r="RSK79" s="290" t="s">
        <v>567</v>
      </c>
      <c r="RSL79" s="290" t="s">
        <v>567</v>
      </c>
      <c r="RSM79" s="290" t="s">
        <v>567</v>
      </c>
      <c r="RSN79" s="290" t="s">
        <v>567</v>
      </c>
      <c r="RSO79" s="290" t="s">
        <v>567</v>
      </c>
      <c r="RSP79" s="290" t="s">
        <v>567</v>
      </c>
      <c r="RSQ79" s="290" t="s">
        <v>567</v>
      </c>
      <c r="RSR79" s="290" t="s">
        <v>567</v>
      </c>
      <c r="RSS79" s="290" t="s">
        <v>567</v>
      </c>
      <c r="RST79" s="290" t="s">
        <v>567</v>
      </c>
      <c r="RSU79" s="290" t="s">
        <v>567</v>
      </c>
      <c r="RSV79" s="290" t="s">
        <v>567</v>
      </c>
      <c r="RSW79" s="290" t="s">
        <v>567</v>
      </c>
      <c r="RSX79" s="290" t="s">
        <v>567</v>
      </c>
      <c r="RSY79" s="290" t="s">
        <v>567</v>
      </c>
      <c r="RSZ79" s="290" t="s">
        <v>567</v>
      </c>
      <c r="RTA79" s="290" t="s">
        <v>567</v>
      </c>
      <c r="RTB79" s="290" t="s">
        <v>567</v>
      </c>
      <c r="RTC79" s="290" t="s">
        <v>567</v>
      </c>
      <c r="RTD79" s="290" t="s">
        <v>567</v>
      </c>
      <c r="RTE79" s="290" t="s">
        <v>567</v>
      </c>
      <c r="RTF79" s="290" t="s">
        <v>567</v>
      </c>
      <c r="RTG79" s="290" t="s">
        <v>567</v>
      </c>
      <c r="RTH79" s="290" t="s">
        <v>567</v>
      </c>
      <c r="RTI79" s="290" t="s">
        <v>567</v>
      </c>
      <c r="RTJ79" s="290" t="s">
        <v>567</v>
      </c>
      <c r="RTK79" s="290" t="s">
        <v>567</v>
      </c>
      <c r="RTL79" s="290" t="s">
        <v>567</v>
      </c>
      <c r="RTM79" s="290" t="s">
        <v>567</v>
      </c>
      <c r="RTN79" s="290" t="s">
        <v>567</v>
      </c>
      <c r="RTO79" s="290" t="s">
        <v>567</v>
      </c>
      <c r="RTP79" s="290" t="s">
        <v>567</v>
      </c>
      <c r="RTQ79" s="290" t="s">
        <v>567</v>
      </c>
      <c r="RTR79" s="290" t="s">
        <v>567</v>
      </c>
      <c r="RTS79" s="290" t="s">
        <v>567</v>
      </c>
      <c r="RTT79" s="290" t="s">
        <v>567</v>
      </c>
      <c r="RTU79" s="290" t="s">
        <v>567</v>
      </c>
      <c r="RTV79" s="290" t="s">
        <v>567</v>
      </c>
      <c r="RTW79" s="290" t="s">
        <v>567</v>
      </c>
      <c r="RTX79" s="290" t="s">
        <v>567</v>
      </c>
      <c r="RTY79" s="290" t="s">
        <v>567</v>
      </c>
      <c r="RTZ79" s="290" t="s">
        <v>567</v>
      </c>
      <c r="RUA79" s="290" t="s">
        <v>567</v>
      </c>
      <c r="RUB79" s="290" t="s">
        <v>567</v>
      </c>
      <c r="RUC79" s="290" t="s">
        <v>567</v>
      </c>
      <c r="RUD79" s="290" t="s">
        <v>567</v>
      </c>
      <c r="RUE79" s="290" t="s">
        <v>567</v>
      </c>
      <c r="RUF79" s="290" t="s">
        <v>567</v>
      </c>
      <c r="RUG79" s="290" t="s">
        <v>567</v>
      </c>
      <c r="RUH79" s="290" t="s">
        <v>567</v>
      </c>
      <c r="RUI79" s="290" t="s">
        <v>567</v>
      </c>
      <c r="RUJ79" s="290" t="s">
        <v>567</v>
      </c>
      <c r="RUK79" s="290" t="s">
        <v>567</v>
      </c>
      <c r="RUL79" s="290" t="s">
        <v>567</v>
      </c>
      <c r="RUM79" s="290" t="s">
        <v>567</v>
      </c>
      <c r="RUN79" s="290" t="s">
        <v>567</v>
      </c>
      <c r="RUO79" s="290" t="s">
        <v>567</v>
      </c>
      <c r="RUP79" s="290" t="s">
        <v>567</v>
      </c>
      <c r="RUQ79" s="290" t="s">
        <v>567</v>
      </c>
      <c r="RUR79" s="290" t="s">
        <v>567</v>
      </c>
      <c r="RUS79" s="290" t="s">
        <v>567</v>
      </c>
      <c r="RUT79" s="290" t="s">
        <v>567</v>
      </c>
      <c r="RUU79" s="290" t="s">
        <v>567</v>
      </c>
      <c r="RUV79" s="290" t="s">
        <v>567</v>
      </c>
      <c r="RUW79" s="290" t="s">
        <v>567</v>
      </c>
      <c r="RUX79" s="290" t="s">
        <v>567</v>
      </c>
      <c r="RUY79" s="290" t="s">
        <v>567</v>
      </c>
      <c r="RUZ79" s="290" t="s">
        <v>567</v>
      </c>
      <c r="RVA79" s="290" t="s">
        <v>567</v>
      </c>
      <c r="RVB79" s="290" t="s">
        <v>567</v>
      </c>
      <c r="RVC79" s="290" t="s">
        <v>567</v>
      </c>
      <c r="RVD79" s="290" t="s">
        <v>567</v>
      </c>
      <c r="RVE79" s="290" t="s">
        <v>567</v>
      </c>
      <c r="RVF79" s="290" t="s">
        <v>567</v>
      </c>
      <c r="RVG79" s="290" t="s">
        <v>567</v>
      </c>
      <c r="RVH79" s="290" t="s">
        <v>567</v>
      </c>
      <c r="RVI79" s="290" t="s">
        <v>567</v>
      </c>
      <c r="RVJ79" s="290" t="s">
        <v>567</v>
      </c>
      <c r="RVK79" s="290" t="s">
        <v>567</v>
      </c>
      <c r="RVL79" s="290" t="s">
        <v>567</v>
      </c>
      <c r="RVM79" s="290" t="s">
        <v>567</v>
      </c>
      <c r="RVN79" s="290" t="s">
        <v>567</v>
      </c>
      <c r="RVO79" s="290" t="s">
        <v>567</v>
      </c>
      <c r="RVP79" s="290" t="s">
        <v>567</v>
      </c>
      <c r="RVQ79" s="290" t="s">
        <v>567</v>
      </c>
      <c r="RVR79" s="290" t="s">
        <v>567</v>
      </c>
      <c r="RVS79" s="290" t="s">
        <v>567</v>
      </c>
      <c r="RVT79" s="290" t="s">
        <v>567</v>
      </c>
      <c r="RVU79" s="290" t="s">
        <v>567</v>
      </c>
      <c r="RVV79" s="290" t="s">
        <v>567</v>
      </c>
      <c r="RVW79" s="290" t="s">
        <v>567</v>
      </c>
      <c r="RVX79" s="290" t="s">
        <v>567</v>
      </c>
      <c r="RVY79" s="290" t="s">
        <v>567</v>
      </c>
      <c r="RVZ79" s="290" t="s">
        <v>567</v>
      </c>
      <c r="RWA79" s="290" t="s">
        <v>567</v>
      </c>
      <c r="RWB79" s="290" t="s">
        <v>567</v>
      </c>
      <c r="RWC79" s="290" t="s">
        <v>567</v>
      </c>
      <c r="RWD79" s="290" t="s">
        <v>567</v>
      </c>
      <c r="RWE79" s="290" t="s">
        <v>567</v>
      </c>
      <c r="RWF79" s="290" t="s">
        <v>567</v>
      </c>
      <c r="RWG79" s="290" t="s">
        <v>567</v>
      </c>
      <c r="RWH79" s="290" t="s">
        <v>567</v>
      </c>
      <c r="RWI79" s="290" t="s">
        <v>567</v>
      </c>
      <c r="RWJ79" s="290" t="s">
        <v>567</v>
      </c>
      <c r="RWK79" s="290" t="s">
        <v>567</v>
      </c>
      <c r="RWL79" s="290" t="s">
        <v>567</v>
      </c>
      <c r="RWM79" s="290" t="s">
        <v>567</v>
      </c>
      <c r="RWN79" s="290" t="s">
        <v>567</v>
      </c>
      <c r="RWO79" s="290" t="s">
        <v>567</v>
      </c>
      <c r="RWP79" s="290" t="s">
        <v>567</v>
      </c>
      <c r="RWQ79" s="290" t="s">
        <v>567</v>
      </c>
      <c r="RWR79" s="290" t="s">
        <v>567</v>
      </c>
      <c r="RWS79" s="290" t="s">
        <v>567</v>
      </c>
      <c r="RWT79" s="290" t="s">
        <v>567</v>
      </c>
      <c r="RWU79" s="290" t="s">
        <v>567</v>
      </c>
      <c r="RWV79" s="290" t="s">
        <v>567</v>
      </c>
      <c r="RWW79" s="290" t="s">
        <v>567</v>
      </c>
      <c r="RWX79" s="290" t="s">
        <v>567</v>
      </c>
      <c r="RWY79" s="290" t="s">
        <v>567</v>
      </c>
      <c r="RWZ79" s="290" t="s">
        <v>567</v>
      </c>
      <c r="RXA79" s="290" t="s">
        <v>567</v>
      </c>
      <c r="RXB79" s="290" t="s">
        <v>567</v>
      </c>
      <c r="RXC79" s="290" t="s">
        <v>567</v>
      </c>
      <c r="RXD79" s="290" t="s">
        <v>567</v>
      </c>
      <c r="RXE79" s="290" t="s">
        <v>567</v>
      </c>
      <c r="RXF79" s="290" t="s">
        <v>567</v>
      </c>
      <c r="RXG79" s="290" t="s">
        <v>567</v>
      </c>
      <c r="RXH79" s="290" t="s">
        <v>567</v>
      </c>
      <c r="RXI79" s="290" t="s">
        <v>567</v>
      </c>
      <c r="RXJ79" s="290" t="s">
        <v>567</v>
      </c>
      <c r="RXK79" s="290" t="s">
        <v>567</v>
      </c>
      <c r="RXL79" s="290" t="s">
        <v>567</v>
      </c>
      <c r="RXM79" s="290" t="s">
        <v>567</v>
      </c>
      <c r="RXN79" s="290" t="s">
        <v>567</v>
      </c>
      <c r="RXO79" s="290" t="s">
        <v>567</v>
      </c>
      <c r="RXP79" s="290" t="s">
        <v>567</v>
      </c>
      <c r="RXQ79" s="290" t="s">
        <v>567</v>
      </c>
      <c r="RXR79" s="290" t="s">
        <v>567</v>
      </c>
      <c r="RXS79" s="290" t="s">
        <v>567</v>
      </c>
      <c r="RXT79" s="290" t="s">
        <v>567</v>
      </c>
      <c r="RXU79" s="290" t="s">
        <v>567</v>
      </c>
      <c r="RXV79" s="290" t="s">
        <v>567</v>
      </c>
      <c r="RXW79" s="290" t="s">
        <v>567</v>
      </c>
      <c r="RXX79" s="290" t="s">
        <v>567</v>
      </c>
      <c r="RXY79" s="290" t="s">
        <v>567</v>
      </c>
      <c r="RXZ79" s="290" t="s">
        <v>567</v>
      </c>
      <c r="RYA79" s="290" t="s">
        <v>567</v>
      </c>
      <c r="RYB79" s="290" t="s">
        <v>567</v>
      </c>
      <c r="RYC79" s="290" t="s">
        <v>567</v>
      </c>
      <c r="RYD79" s="290" t="s">
        <v>567</v>
      </c>
      <c r="RYE79" s="290" t="s">
        <v>567</v>
      </c>
      <c r="RYF79" s="290" t="s">
        <v>567</v>
      </c>
      <c r="RYG79" s="290" t="s">
        <v>567</v>
      </c>
      <c r="RYH79" s="290" t="s">
        <v>567</v>
      </c>
      <c r="RYI79" s="290" t="s">
        <v>567</v>
      </c>
      <c r="RYJ79" s="290" t="s">
        <v>567</v>
      </c>
      <c r="RYK79" s="290" t="s">
        <v>567</v>
      </c>
      <c r="RYL79" s="290" t="s">
        <v>567</v>
      </c>
      <c r="RYM79" s="290" t="s">
        <v>567</v>
      </c>
      <c r="RYN79" s="290" t="s">
        <v>567</v>
      </c>
      <c r="RYO79" s="290" t="s">
        <v>567</v>
      </c>
      <c r="RYP79" s="290" t="s">
        <v>567</v>
      </c>
      <c r="RYQ79" s="290" t="s">
        <v>567</v>
      </c>
      <c r="RYR79" s="290" t="s">
        <v>567</v>
      </c>
      <c r="RYS79" s="290" t="s">
        <v>567</v>
      </c>
      <c r="RYT79" s="290" t="s">
        <v>567</v>
      </c>
      <c r="RYU79" s="290" t="s">
        <v>567</v>
      </c>
      <c r="RYV79" s="290" t="s">
        <v>567</v>
      </c>
      <c r="RYW79" s="290" t="s">
        <v>567</v>
      </c>
      <c r="RYX79" s="290" t="s">
        <v>567</v>
      </c>
      <c r="RYY79" s="290" t="s">
        <v>567</v>
      </c>
      <c r="RYZ79" s="290" t="s">
        <v>567</v>
      </c>
      <c r="RZA79" s="290" t="s">
        <v>567</v>
      </c>
      <c r="RZB79" s="290" t="s">
        <v>567</v>
      </c>
      <c r="RZC79" s="290" t="s">
        <v>567</v>
      </c>
      <c r="RZD79" s="290" t="s">
        <v>567</v>
      </c>
      <c r="RZE79" s="290" t="s">
        <v>567</v>
      </c>
      <c r="RZF79" s="290" t="s">
        <v>567</v>
      </c>
      <c r="RZG79" s="290" t="s">
        <v>567</v>
      </c>
      <c r="RZH79" s="290" t="s">
        <v>567</v>
      </c>
      <c r="RZI79" s="290" t="s">
        <v>567</v>
      </c>
      <c r="RZJ79" s="290" t="s">
        <v>567</v>
      </c>
      <c r="RZK79" s="290" t="s">
        <v>567</v>
      </c>
      <c r="RZL79" s="290" t="s">
        <v>567</v>
      </c>
      <c r="RZM79" s="290" t="s">
        <v>567</v>
      </c>
      <c r="RZN79" s="290" t="s">
        <v>567</v>
      </c>
      <c r="RZO79" s="290" t="s">
        <v>567</v>
      </c>
      <c r="RZP79" s="290" t="s">
        <v>567</v>
      </c>
      <c r="RZQ79" s="290" t="s">
        <v>567</v>
      </c>
      <c r="RZR79" s="290" t="s">
        <v>567</v>
      </c>
      <c r="RZS79" s="290" t="s">
        <v>567</v>
      </c>
      <c r="RZT79" s="290" t="s">
        <v>567</v>
      </c>
      <c r="RZU79" s="290" t="s">
        <v>567</v>
      </c>
      <c r="RZV79" s="290" t="s">
        <v>567</v>
      </c>
      <c r="RZW79" s="290" t="s">
        <v>567</v>
      </c>
      <c r="RZX79" s="290" t="s">
        <v>567</v>
      </c>
      <c r="RZY79" s="290" t="s">
        <v>567</v>
      </c>
      <c r="RZZ79" s="290" t="s">
        <v>567</v>
      </c>
      <c r="SAA79" s="290" t="s">
        <v>567</v>
      </c>
      <c r="SAB79" s="290" t="s">
        <v>567</v>
      </c>
      <c r="SAC79" s="290" t="s">
        <v>567</v>
      </c>
      <c r="SAD79" s="290" t="s">
        <v>567</v>
      </c>
      <c r="SAE79" s="290" t="s">
        <v>567</v>
      </c>
      <c r="SAF79" s="290" t="s">
        <v>567</v>
      </c>
      <c r="SAG79" s="290" t="s">
        <v>567</v>
      </c>
      <c r="SAH79" s="290" t="s">
        <v>567</v>
      </c>
      <c r="SAI79" s="290" t="s">
        <v>567</v>
      </c>
      <c r="SAJ79" s="290" t="s">
        <v>567</v>
      </c>
      <c r="SAK79" s="290" t="s">
        <v>567</v>
      </c>
      <c r="SAL79" s="290" t="s">
        <v>567</v>
      </c>
      <c r="SAM79" s="290" t="s">
        <v>567</v>
      </c>
      <c r="SAN79" s="290" t="s">
        <v>567</v>
      </c>
      <c r="SAO79" s="290" t="s">
        <v>567</v>
      </c>
      <c r="SAP79" s="290" t="s">
        <v>567</v>
      </c>
      <c r="SAQ79" s="290" t="s">
        <v>567</v>
      </c>
      <c r="SAR79" s="290" t="s">
        <v>567</v>
      </c>
      <c r="SAS79" s="290" t="s">
        <v>567</v>
      </c>
      <c r="SAT79" s="290" t="s">
        <v>567</v>
      </c>
      <c r="SAU79" s="290" t="s">
        <v>567</v>
      </c>
      <c r="SAV79" s="290" t="s">
        <v>567</v>
      </c>
      <c r="SAW79" s="290" t="s">
        <v>567</v>
      </c>
      <c r="SAX79" s="290" t="s">
        <v>567</v>
      </c>
      <c r="SAY79" s="290" t="s">
        <v>567</v>
      </c>
      <c r="SAZ79" s="290" t="s">
        <v>567</v>
      </c>
      <c r="SBA79" s="290" t="s">
        <v>567</v>
      </c>
      <c r="SBB79" s="290" t="s">
        <v>567</v>
      </c>
      <c r="SBC79" s="290" t="s">
        <v>567</v>
      </c>
      <c r="SBD79" s="290" t="s">
        <v>567</v>
      </c>
      <c r="SBE79" s="290" t="s">
        <v>567</v>
      </c>
      <c r="SBF79" s="290" t="s">
        <v>567</v>
      </c>
      <c r="SBG79" s="290" t="s">
        <v>567</v>
      </c>
      <c r="SBH79" s="290" t="s">
        <v>567</v>
      </c>
      <c r="SBI79" s="290" t="s">
        <v>567</v>
      </c>
      <c r="SBJ79" s="290" t="s">
        <v>567</v>
      </c>
      <c r="SBK79" s="290" t="s">
        <v>567</v>
      </c>
      <c r="SBL79" s="290" t="s">
        <v>567</v>
      </c>
      <c r="SBM79" s="290" t="s">
        <v>567</v>
      </c>
      <c r="SBN79" s="290" t="s">
        <v>567</v>
      </c>
      <c r="SBO79" s="290" t="s">
        <v>567</v>
      </c>
      <c r="SBP79" s="290" t="s">
        <v>567</v>
      </c>
      <c r="SBQ79" s="290" t="s">
        <v>567</v>
      </c>
      <c r="SBR79" s="290" t="s">
        <v>567</v>
      </c>
      <c r="SBS79" s="290" t="s">
        <v>567</v>
      </c>
      <c r="SBT79" s="290" t="s">
        <v>567</v>
      </c>
      <c r="SBU79" s="290" t="s">
        <v>567</v>
      </c>
      <c r="SBV79" s="290" t="s">
        <v>567</v>
      </c>
      <c r="SBW79" s="290" t="s">
        <v>567</v>
      </c>
      <c r="SBX79" s="290" t="s">
        <v>567</v>
      </c>
      <c r="SBY79" s="290" t="s">
        <v>567</v>
      </c>
      <c r="SBZ79" s="290" t="s">
        <v>567</v>
      </c>
      <c r="SCA79" s="290" t="s">
        <v>567</v>
      </c>
      <c r="SCB79" s="290" t="s">
        <v>567</v>
      </c>
      <c r="SCC79" s="290" t="s">
        <v>567</v>
      </c>
      <c r="SCD79" s="290" t="s">
        <v>567</v>
      </c>
      <c r="SCE79" s="290" t="s">
        <v>567</v>
      </c>
      <c r="SCF79" s="290" t="s">
        <v>567</v>
      </c>
      <c r="SCG79" s="290" t="s">
        <v>567</v>
      </c>
      <c r="SCH79" s="290" t="s">
        <v>567</v>
      </c>
      <c r="SCI79" s="290" t="s">
        <v>567</v>
      </c>
      <c r="SCJ79" s="290" t="s">
        <v>567</v>
      </c>
      <c r="SCK79" s="290" t="s">
        <v>567</v>
      </c>
      <c r="SCL79" s="290" t="s">
        <v>567</v>
      </c>
      <c r="SCM79" s="290" t="s">
        <v>567</v>
      </c>
      <c r="SCN79" s="290" t="s">
        <v>567</v>
      </c>
      <c r="SCO79" s="290" t="s">
        <v>567</v>
      </c>
      <c r="SCP79" s="290" t="s">
        <v>567</v>
      </c>
      <c r="SCQ79" s="290" t="s">
        <v>567</v>
      </c>
      <c r="SCR79" s="290" t="s">
        <v>567</v>
      </c>
      <c r="SCS79" s="290" t="s">
        <v>567</v>
      </c>
      <c r="SCT79" s="290" t="s">
        <v>567</v>
      </c>
      <c r="SCU79" s="290" t="s">
        <v>567</v>
      </c>
      <c r="SCV79" s="290" t="s">
        <v>567</v>
      </c>
      <c r="SCW79" s="290" t="s">
        <v>567</v>
      </c>
      <c r="SCX79" s="290" t="s">
        <v>567</v>
      </c>
      <c r="SCY79" s="290" t="s">
        <v>567</v>
      </c>
      <c r="SCZ79" s="290" t="s">
        <v>567</v>
      </c>
      <c r="SDA79" s="290" t="s">
        <v>567</v>
      </c>
      <c r="SDB79" s="290" t="s">
        <v>567</v>
      </c>
      <c r="SDC79" s="290" t="s">
        <v>567</v>
      </c>
      <c r="SDD79" s="290" t="s">
        <v>567</v>
      </c>
      <c r="SDE79" s="290" t="s">
        <v>567</v>
      </c>
      <c r="SDF79" s="290" t="s">
        <v>567</v>
      </c>
      <c r="SDG79" s="290" t="s">
        <v>567</v>
      </c>
      <c r="SDH79" s="290" t="s">
        <v>567</v>
      </c>
      <c r="SDI79" s="290" t="s">
        <v>567</v>
      </c>
      <c r="SDJ79" s="290" t="s">
        <v>567</v>
      </c>
      <c r="SDK79" s="290" t="s">
        <v>567</v>
      </c>
      <c r="SDL79" s="290" t="s">
        <v>567</v>
      </c>
      <c r="SDM79" s="290" t="s">
        <v>567</v>
      </c>
      <c r="SDN79" s="290" t="s">
        <v>567</v>
      </c>
      <c r="SDO79" s="290" t="s">
        <v>567</v>
      </c>
      <c r="SDP79" s="290" t="s">
        <v>567</v>
      </c>
      <c r="SDQ79" s="290" t="s">
        <v>567</v>
      </c>
      <c r="SDR79" s="290" t="s">
        <v>567</v>
      </c>
      <c r="SDS79" s="290" t="s">
        <v>567</v>
      </c>
      <c r="SDT79" s="290" t="s">
        <v>567</v>
      </c>
      <c r="SDU79" s="290" t="s">
        <v>567</v>
      </c>
      <c r="SDV79" s="290" t="s">
        <v>567</v>
      </c>
      <c r="SDW79" s="290" t="s">
        <v>567</v>
      </c>
      <c r="SDX79" s="290" t="s">
        <v>567</v>
      </c>
      <c r="SDY79" s="290" t="s">
        <v>567</v>
      </c>
      <c r="SDZ79" s="290" t="s">
        <v>567</v>
      </c>
      <c r="SEA79" s="290" t="s">
        <v>567</v>
      </c>
      <c r="SEB79" s="290" t="s">
        <v>567</v>
      </c>
      <c r="SEC79" s="290" t="s">
        <v>567</v>
      </c>
      <c r="SED79" s="290" t="s">
        <v>567</v>
      </c>
      <c r="SEE79" s="290" t="s">
        <v>567</v>
      </c>
      <c r="SEF79" s="290" t="s">
        <v>567</v>
      </c>
      <c r="SEG79" s="290" t="s">
        <v>567</v>
      </c>
      <c r="SEH79" s="290" t="s">
        <v>567</v>
      </c>
      <c r="SEI79" s="290" t="s">
        <v>567</v>
      </c>
      <c r="SEJ79" s="290" t="s">
        <v>567</v>
      </c>
      <c r="SEK79" s="290" t="s">
        <v>567</v>
      </c>
      <c r="SEL79" s="290" t="s">
        <v>567</v>
      </c>
      <c r="SEM79" s="290" t="s">
        <v>567</v>
      </c>
      <c r="SEN79" s="290" t="s">
        <v>567</v>
      </c>
      <c r="SEO79" s="290" t="s">
        <v>567</v>
      </c>
      <c r="SEP79" s="290" t="s">
        <v>567</v>
      </c>
      <c r="SEQ79" s="290" t="s">
        <v>567</v>
      </c>
      <c r="SER79" s="290" t="s">
        <v>567</v>
      </c>
      <c r="SES79" s="290" t="s">
        <v>567</v>
      </c>
      <c r="SET79" s="290" t="s">
        <v>567</v>
      </c>
      <c r="SEU79" s="290" t="s">
        <v>567</v>
      </c>
      <c r="SEV79" s="290" t="s">
        <v>567</v>
      </c>
      <c r="SEW79" s="290" t="s">
        <v>567</v>
      </c>
      <c r="SEX79" s="290" t="s">
        <v>567</v>
      </c>
      <c r="SEY79" s="290" t="s">
        <v>567</v>
      </c>
      <c r="SEZ79" s="290" t="s">
        <v>567</v>
      </c>
      <c r="SFA79" s="290" t="s">
        <v>567</v>
      </c>
      <c r="SFB79" s="290" t="s">
        <v>567</v>
      </c>
      <c r="SFC79" s="290" t="s">
        <v>567</v>
      </c>
      <c r="SFD79" s="290" t="s">
        <v>567</v>
      </c>
      <c r="SFE79" s="290" t="s">
        <v>567</v>
      </c>
      <c r="SFF79" s="290" t="s">
        <v>567</v>
      </c>
      <c r="SFG79" s="290" t="s">
        <v>567</v>
      </c>
      <c r="SFH79" s="290" t="s">
        <v>567</v>
      </c>
      <c r="SFI79" s="290" t="s">
        <v>567</v>
      </c>
      <c r="SFJ79" s="290" t="s">
        <v>567</v>
      </c>
      <c r="SFK79" s="290" t="s">
        <v>567</v>
      </c>
      <c r="SFL79" s="290" t="s">
        <v>567</v>
      </c>
      <c r="SFM79" s="290" t="s">
        <v>567</v>
      </c>
      <c r="SFN79" s="290" t="s">
        <v>567</v>
      </c>
      <c r="SFO79" s="290" t="s">
        <v>567</v>
      </c>
      <c r="SFP79" s="290" t="s">
        <v>567</v>
      </c>
      <c r="SFQ79" s="290" t="s">
        <v>567</v>
      </c>
      <c r="SFR79" s="290" t="s">
        <v>567</v>
      </c>
      <c r="SFS79" s="290" t="s">
        <v>567</v>
      </c>
      <c r="SFT79" s="290" t="s">
        <v>567</v>
      </c>
      <c r="SFU79" s="290" t="s">
        <v>567</v>
      </c>
      <c r="SFV79" s="290" t="s">
        <v>567</v>
      </c>
      <c r="SFW79" s="290" t="s">
        <v>567</v>
      </c>
      <c r="SFX79" s="290" t="s">
        <v>567</v>
      </c>
      <c r="SFY79" s="290" t="s">
        <v>567</v>
      </c>
      <c r="SFZ79" s="290" t="s">
        <v>567</v>
      </c>
      <c r="SGA79" s="290" t="s">
        <v>567</v>
      </c>
      <c r="SGB79" s="290" t="s">
        <v>567</v>
      </c>
      <c r="SGC79" s="290" t="s">
        <v>567</v>
      </c>
      <c r="SGD79" s="290" t="s">
        <v>567</v>
      </c>
      <c r="SGE79" s="290" t="s">
        <v>567</v>
      </c>
      <c r="SGF79" s="290" t="s">
        <v>567</v>
      </c>
      <c r="SGG79" s="290" t="s">
        <v>567</v>
      </c>
      <c r="SGH79" s="290" t="s">
        <v>567</v>
      </c>
      <c r="SGI79" s="290" t="s">
        <v>567</v>
      </c>
      <c r="SGJ79" s="290" t="s">
        <v>567</v>
      </c>
      <c r="SGK79" s="290" t="s">
        <v>567</v>
      </c>
      <c r="SGL79" s="290" t="s">
        <v>567</v>
      </c>
      <c r="SGM79" s="290" t="s">
        <v>567</v>
      </c>
      <c r="SGN79" s="290" t="s">
        <v>567</v>
      </c>
      <c r="SGO79" s="290" t="s">
        <v>567</v>
      </c>
      <c r="SGP79" s="290" t="s">
        <v>567</v>
      </c>
      <c r="SGQ79" s="290" t="s">
        <v>567</v>
      </c>
      <c r="SGR79" s="290" t="s">
        <v>567</v>
      </c>
      <c r="SGS79" s="290" t="s">
        <v>567</v>
      </c>
      <c r="SGT79" s="290" t="s">
        <v>567</v>
      </c>
      <c r="SGU79" s="290" t="s">
        <v>567</v>
      </c>
      <c r="SGV79" s="290" t="s">
        <v>567</v>
      </c>
      <c r="SGW79" s="290" t="s">
        <v>567</v>
      </c>
      <c r="SGX79" s="290" t="s">
        <v>567</v>
      </c>
      <c r="SGY79" s="290" t="s">
        <v>567</v>
      </c>
      <c r="SGZ79" s="290" t="s">
        <v>567</v>
      </c>
      <c r="SHA79" s="290" t="s">
        <v>567</v>
      </c>
      <c r="SHB79" s="290" t="s">
        <v>567</v>
      </c>
      <c r="SHC79" s="290" t="s">
        <v>567</v>
      </c>
      <c r="SHD79" s="290" t="s">
        <v>567</v>
      </c>
      <c r="SHE79" s="290" t="s">
        <v>567</v>
      </c>
      <c r="SHF79" s="290" t="s">
        <v>567</v>
      </c>
      <c r="SHG79" s="290" t="s">
        <v>567</v>
      </c>
      <c r="SHH79" s="290" t="s">
        <v>567</v>
      </c>
      <c r="SHI79" s="290" t="s">
        <v>567</v>
      </c>
      <c r="SHJ79" s="290" t="s">
        <v>567</v>
      </c>
      <c r="SHK79" s="290" t="s">
        <v>567</v>
      </c>
      <c r="SHL79" s="290" t="s">
        <v>567</v>
      </c>
      <c r="SHM79" s="290" t="s">
        <v>567</v>
      </c>
      <c r="SHN79" s="290" t="s">
        <v>567</v>
      </c>
      <c r="SHO79" s="290" t="s">
        <v>567</v>
      </c>
      <c r="SHP79" s="290" t="s">
        <v>567</v>
      </c>
      <c r="SHQ79" s="290" t="s">
        <v>567</v>
      </c>
      <c r="SHR79" s="290" t="s">
        <v>567</v>
      </c>
      <c r="SHS79" s="290" t="s">
        <v>567</v>
      </c>
      <c r="SHT79" s="290" t="s">
        <v>567</v>
      </c>
      <c r="SHU79" s="290" t="s">
        <v>567</v>
      </c>
      <c r="SHV79" s="290" t="s">
        <v>567</v>
      </c>
      <c r="SHW79" s="290" t="s">
        <v>567</v>
      </c>
      <c r="SHX79" s="290" t="s">
        <v>567</v>
      </c>
      <c r="SHY79" s="290" t="s">
        <v>567</v>
      </c>
      <c r="SHZ79" s="290" t="s">
        <v>567</v>
      </c>
      <c r="SIA79" s="290" t="s">
        <v>567</v>
      </c>
      <c r="SIB79" s="290" t="s">
        <v>567</v>
      </c>
      <c r="SIC79" s="290" t="s">
        <v>567</v>
      </c>
      <c r="SID79" s="290" t="s">
        <v>567</v>
      </c>
      <c r="SIE79" s="290" t="s">
        <v>567</v>
      </c>
      <c r="SIF79" s="290" t="s">
        <v>567</v>
      </c>
      <c r="SIG79" s="290" t="s">
        <v>567</v>
      </c>
      <c r="SIH79" s="290" t="s">
        <v>567</v>
      </c>
      <c r="SII79" s="290" t="s">
        <v>567</v>
      </c>
      <c r="SIJ79" s="290" t="s">
        <v>567</v>
      </c>
      <c r="SIK79" s="290" t="s">
        <v>567</v>
      </c>
      <c r="SIL79" s="290" t="s">
        <v>567</v>
      </c>
      <c r="SIM79" s="290" t="s">
        <v>567</v>
      </c>
      <c r="SIN79" s="290" t="s">
        <v>567</v>
      </c>
      <c r="SIO79" s="290" t="s">
        <v>567</v>
      </c>
      <c r="SIP79" s="290" t="s">
        <v>567</v>
      </c>
      <c r="SIQ79" s="290" t="s">
        <v>567</v>
      </c>
      <c r="SIR79" s="290" t="s">
        <v>567</v>
      </c>
      <c r="SIS79" s="290" t="s">
        <v>567</v>
      </c>
      <c r="SIT79" s="290" t="s">
        <v>567</v>
      </c>
      <c r="SIU79" s="290" t="s">
        <v>567</v>
      </c>
      <c r="SIV79" s="290" t="s">
        <v>567</v>
      </c>
      <c r="SIW79" s="290" t="s">
        <v>567</v>
      </c>
      <c r="SIX79" s="290" t="s">
        <v>567</v>
      </c>
      <c r="SIY79" s="290" t="s">
        <v>567</v>
      </c>
      <c r="SIZ79" s="290" t="s">
        <v>567</v>
      </c>
      <c r="SJA79" s="290" t="s">
        <v>567</v>
      </c>
      <c r="SJB79" s="290" t="s">
        <v>567</v>
      </c>
      <c r="SJC79" s="290" t="s">
        <v>567</v>
      </c>
      <c r="SJD79" s="290" t="s">
        <v>567</v>
      </c>
      <c r="SJE79" s="290" t="s">
        <v>567</v>
      </c>
      <c r="SJF79" s="290" t="s">
        <v>567</v>
      </c>
      <c r="SJG79" s="290" t="s">
        <v>567</v>
      </c>
      <c r="SJH79" s="290" t="s">
        <v>567</v>
      </c>
      <c r="SJI79" s="290" t="s">
        <v>567</v>
      </c>
      <c r="SJJ79" s="290" t="s">
        <v>567</v>
      </c>
      <c r="SJK79" s="290" t="s">
        <v>567</v>
      </c>
      <c r="SJL79" s="290" t="s">
        <v>567</v>
      </c>
      <c r="SJM79" s="290" t="s">
        <v>567</v>
      </c>
      <c r="SJN79" s="290" t="s">
        <v>567</v>
      </c>
      <c r="SJO79" s="290" t="s">
        <v>567</v>
      </c>
      <c r="SJP79" s="290" t="s">
        <v>567</v>
      </c>
      <c r="SJQ79" s="290" t="s">
        <v>567</v>
      </c>
      <c r="SJR79" s="290" t="s">
        <v>567</v>
      </c>
      <c r="SJS79" s="290" t="s">
        <v>567</v>
      </c>
      <c r="SJT79" s="290" t="s">
        <v>567</v>
      </c>
      <c r="SJU79" s="290" t="s">
        <v>567</v>
      </c>
      <c r="SJV79" s="290" t="s">
        <v>567</v>
      </c>
      <c r="SJW79" s="290" t="s">
        <v>567</v>
      </c>
      <c r="SJX79" s="290" t="s">
        <v>567</v>
      </c>
      <c r="SJY79" s="290" t="s">
        <v>567</v>
      </c>
      <c r="SJZ79" s="290" t="s">
        <v>567</v>
      </c>
      <c r="SKA79" s="290" t="s">
        <v>567</v>
      </c>
      <c r="SKB79" s="290" t="s">
        <v>567</v>
      </c>
      <c r="SKC79" s="290" t="s">
        <v>567</v>
      </c>
      <c r="SKD79" s="290" t="s">
        <v>567</v>
      </c>
      <c r="SKE79" s="290" t="s">
        <v>567</v>
      </c>
      <c r="SKF79" s="290" t="s">
        <v>567</v>
      </c>
      <c r="SKG79" s="290" t="s">
        <v>567</v>
      </c>
      <c r="SKH79" s="290" t="s">
        <v>567</v>
      </c>
      <c r="SKI79" s="290" t="s">
        <v>567</v>
      </c>
      <c r="SKJ79" s="290" t="s">
        <v>567</v>
      </c>
      <c r="SKK79" s="290" t="s">
        <v>567</v>
      </c>
      <c r="SKL79" s="290" t="s">
        <v>567</v>
      </c>
      <c r="SKM79" s="290" t="s">
        <v>567</v>
      </c>
      <c r="SKN79" s="290" t="s">
        <v>567</v>
      </c>
      <c r="SKO79" s="290" t="s">
        <v>567</v>
      </c>
      <c r="SKP79" s="290" t="s">
        <v>567</v>
      </c>
      <c r="SKQ79" s="290" t="s">
        <v>567</v>
      </c>
      <c r="SKR79" s="290" t="s">
        <v>567</v>
      </c>
      <c r="SKS79" s="290" t="s">
        <v>567</v>
      </c>
      <c r="SKT79" s="290" t="s">
        <v>567</v>
      </c>
      <c r="SKU79" s="290" t="s">
        <v>567</v>
      </c>
      <c r="SKV79" s="290" t="s">
        <v>567</v>
      </c>
      <c r="SKW79" s="290" t="s">
        <v>567</v>
      </c>
      <c r="SKX79" s="290" t="s">
        <v>567</v>
      </c>
      <c r="SKY79" s="290" t="s">
        <v>567</v>
      </c>
      <c r="SKZ79" s="290" t="s">
        <v>567</v>
      </c>
      <c r="SLA79" s="290" t="s">
        <v>567</v>
      </c>
      <c r="SLB79" s="290" t="s">
        <v>567</v>
      </c>
      <c r="SLC79" s="290" t="s">
        <v>567</v>
      </c>
      <c r="SLD79" s="290" t="s">
        <v>567</v>
      </c>
      <c r="SLE79" s="290" t="s">
        <v>567</v>
      </c>
      <c r="SLF79" s="290" t="s">
        <v>567</v>
      </c>
      <c r="SLG79" s="290" t="s">
        <v>567</v>
      </c>
      <c r="SLH79" s="290" t="s">
        <v>567</v>
      </c>
      <c r="SLI79" s="290" t="s">
        <v>567</v>
      </c>
      <c r="SLJ79" s="290" t="s">
        <v>567</v>
      </c>
      <c r="SLK79" s="290" t="s">
        <v>567</v>
      </c>
      <c r="SLL79" s="290" t="s">
        <v>567</v>
      </c>
      <c r="SLM79" s="290" t="s">
        <v>567</v>
      </c>
      <c r="SLN79" s="290" t="s">
        <v>567</v>
      </c>
      <c r="SLO79" s="290" t="s">
        <v>567</v>
      </c>
      <c r="SLP79" s="290" t="s">
        <v>567</v>
      </c>
      <c r="SLQ79" s="290" t="s">
        <v>567</v>
      </c>
      <c r="SLR79" s="290" t="s">
        <v>567</v>
      </c>
      <c r="SLS79" s="290" t="s">
        <v>567</v>
      </c>
      <c r="SLT79" s="290" t="s">
        <v>567</v>
      </c>
      <c r="SLU79" s="290" t="s">
        <v>567</v>
      </c>
      <c r="SLV79" s="290" t="s">
        <v>567</v>
      </c>
      <c r="SLW79" s="290" t="s">
        <v>567</v>
      </c>
      <c r="SLX79" s="290" t="s">
        <v>567</v>
      </c>
      <c r="SLY79" s="290" t="s">
        <v>567</v>
      </c>
      <c r="SLZ79" s="290" t="s">
        <v>567</v>
      </c>
      <c r="SMA79" s="290" t="s">
        <v>567</v>
      </c>
      <c r="SMB79" s="290" t="s">
        <v>567</v>
      </c>
      <c r="SMC79" s="290" t="s">
        <v>567</v>
      </c>
      <c r="SMD79" s="290" t="s">
        <v>567</v>
      </c>
      <c r="SME79" s="290" t="s">
        <v>567</v>
      </c>
      <c r="SMF79" s="290" t="s">
        <v>567</v>
      </c>
      <c r="SMG79" s="290" t="s">
        <v>567</v>
      </c>
      <c r="SMH79" s="290" t="s">
        <v>567</v>
      </c>
      <c r="SMI79" s="290" t="s">
        <v>567</v>
      </c>
      <c r="SMJ79" s="290" t="s">
        <v>567</v>
      </c>
      <c r="SMK79" s="290" t="s">
        <v>567</v>
      </c>
      <c r="SML79" s="290" t="s">
        <v>567</v>
      </c>
      <c r="SMM79" s="290" t="s">
        <v>567</v>
      </c>
      <c r="SMN79" s="290" t="s">
        <v>567</v>
      </c>
      <c r="SMO79" s="290" t="s">
        <v>567</v>
      </c>
      <c r="SMP79" s="290" t="s">
        <v>567</v>
      </c>
      <c r="SMQ79" s="290" t="s">
        <v>567</v>
      </c>
      <c r="SMR79" s="290" t="s">
        <v>567</v>
      </c>
      <c r="SMS79" s="290" t="s">
        <v>567</v>
      </c>
      <c r="SMT79" s="290" t="s">
        <v>567</v>
      </c>
      <c r="SMU79" s="290" t="s">
        <v>567</v>
      </c>
      <c r="SMV79" s="290" t="s">
        <v>567</v>
      </c>
      <c r="SMW79" s="290" t="s">
        <v>567</v>
      </c>
      <c r="SMX79" s="290" t="s">
        <v>567</v>
      </c>
      <c r="SMY79" s="290" t="s">
        <v>567</v>
      </c>
      <c r="SMZ79" s="290" t="s">
        <v>567</v>
      </c>
      <c r="SNA79" s="290" t="s">
        <v>567</v>
      </c>
      <c r="SNB79" s="290" t="s">
        <v>567</v>
      </c>
      <c r="SNC79" s="290" t="s">
        <v>567</v>
      </c>
      <c r="SND79" s="290" t="s">
        <v>567</v>
      </c>
      <c r="SNE79" s="290" t="s">
        <v>567</v>
      </c>
      <c r="SNF79" s="290" t="s">
        <v>567</v>
      </c>
      <c r="SNG79" s="290" t="s">
        <v>567</v>
      </c>
      <c r="SNH79" s="290" t="s">
        <v>567</v>
      </c>
      <c r="SNI79" s="290" t="s">
        <v>567</v>
      </c>
      <c r="SNJ79" s="290" t="s">
        <v>567</v>
      </c>
      <c r="SNK79" s="290" t="s">
        <v>567</v>
      </c>
      <c r="SNL79" s="290" t="s">
        <v>567</v>
      </c>
      <c r="SNM79" s="290" t="s">
        <v>567</v>
      </c>
      <c r="SNN79" s="290" t="s">
        <v>567</v>
      </c>
      <c r="SNO79" s="290" t="s">
        <v>567</v>
      </c>
      <c r="SNP79" s="290" t="s">
        <v>567</v>
      </c>
      <c r="SNQ79" s="290" t="s">
        <v>567</v>
      </c>
      <c r="SNR79" s="290" t="s">
        <v>567</v>
      </c>
      <c r="SNS79" s="290" t="s">
        <v>567</v>
      </c>
      <c r="SNT79" s="290" t="s">
        <v>567</v>
      </c>
      <c r="SNU79" s="290" t="s">
        <v>567</v>
      </c>
      <c r="SNV79" s="290" t="s">
        <v>567</v>
      </c>
      <c r="SNW79" s="290" t="s">
        <v>567</v>
      </c>
      <c r="SNX79" s="290" t="s">
        <v>567</v>
      </c>
      <c r="SNY79" s="290" t="s">
        <v>567</v>
      </c>
      <c r="SNZ79" s="290" t="s">
        <v>567</v>
      </c>
      <c r="SOA79" s="290" t="s">
        <v>567</v>
      </c>
      <c r="SOB79" s="290" t="s">
        <v>567</v>
      </c>
      <c r="SOC79" s="290" t="s">
        <v>567</v>
      </c>
      <c r="SOD79" s="290" t="s">
        <v>567</v>
      </c>
      <c r="SOE79" s="290" t="s">
        <v>567</v>
      </c>
      <c r="SOF79" s="290" t="s">
        <v>567</v>
      </c>
      <c r="SOG79" s="290" t="s">
        <v>567</v>
      </c>
      <c r="SOH79" s="290" t="s">
        <v>567</v>
      </c>
      <c r="SOI79" s="290" t="s">
        <v>567</v>
      </c>
      <c r="SOJ79" s="290" t="s">
        <v>567</v>
      </c>
      <c r="SOK79" s="290" t="s">
        <v>567</v>
      </c>
      <c r="SOL79" s="290" t="s">
        <v>567</v>
      </c>
      <c r="SOM79" s="290" t="s">
        <v>567</v>
      </c>
      <c r="SON79" s="290" t="s">
        <v>567</v>
      </c>
      <c r="SOO79" s="290" t="s">
        <v>567</v>
      </c>
      <c r="SOP79" s="290" t="s">
        <v>567</v>
      </c>
      <c r="SOQ79" s="290" t="s">
        <v>567</v>
      </c>
      <c r="SOR79" s="290" t="s">
        <v>567</v>
      </c>
      <c r="SOS79" s="290" t="s">
        <v>567</v>
      </c>
      <c r="SOT79" s="290" t="s">
        <v>567</v>
      </c>
      <c r="SOU79" s="290" t="s">
        <v>567</v>
      </c>
      <c r="SOV79" s="290" t="s">
        <v>567</v>
      </c>
      <c r="SOW79" s="290" t="s">
        <v>567</v>
      </c>
      <c r="SOX79" s="290" t="s">
        <v>567</v>
      </c>
      <c r="SOY79" s="290" t="s">
        <v>567</v>
      </c>
      <c r="SOZ79" s="290" t="s">
        <v>567</v>
      </c>
      <c r="SPA79" s="290" t="s">
        <v>567</v>
      </c>
      <c r="SPB79" s="290" t="s">
        <v>567</v>
      </c>
      <c r="SPC79" s="290" t="s">
        <v>567</v>
      </c>
      <c r="SPD79" s="290" t="s">
        <v>567</v>
      </c>
      <c r="SPE79" s="290" t="s">
        <v>567</v>
      </c>
      <c r="SPF79" s="290" t="s">
        <v>567</v>
      </c>
      <c r="SPG79" s="290" t="s">
        <v>567</v>
      </c>
      <c r="SPH79" s="290" t="s">
        <v>567</v>
      </c>
      <c r="SPI79" s="290" t="s">
        <v>567</v>
      </c>
      <c r="SPJ79" s="290" t="s">
        <v>567</v>
      </c>
      <c r="SPK79" s="290" t="s">
        <v>567</v>
      </c>
      <c r="SPL79" s="290" t="s">
        <v>567</v>
      </c>
      <c r="SPM79" s="290" t="s">
        <v>567</v>
      </c>
      <c r="SPN79" s="290" t="s">
        <v>567</v>
      </c>
      <c r="SPO79" s="290" t="s">
        <v>567</v>
      </c>
      <c r="SPP79" s="290" t="s">
        <v>567</v>
      </c>
      <c r="SPQ79" s="290" t="s">
        <v>567</v>
      </c>
      <c r="SPR79" s="290" t="s">
        <v>567</v>
      </c>
      <c r="SPS79" s="290" t="s">
        <v>567</v>
      </c>
      <c r="SPT79" s="290" t="s">
        <v>567</v>
      </c>
      <c r="SPU79" s="290" t="s">
        <v>567</v>
      </c>
      <c r="SPV79" s="290" t="s">
        <v>567</v>
      </c>
      <c r="SPW79" s="290" t="s">
        <v>567</v>
      </c>
      <c r="SPX79" s="290" t="s">
        <v>567</v>
      </c>
      <c r="SPY79" s="290" t="s">
        <v>567</v>
      </c>
      <c r="SPZ79" s="290" t="s">
        <v>567</v>
      </c>
      <c r="SQA79" s="290" t="s">
        <v>567</v>
      </c>
      <c r="SQB79" s="290" t="s">
        <v>567</v>
      </c>
      <c r="SQC79" s="290" t="s">
        <v>567</v>
      </c>
      <c r="SQD79" s="290" t="s">
        <v>567</v>
      </c>
      <c r="SQE79" s="290" t="s">
        <v>567</v>
      </c>
      <c r="SQF79" s="290" t="s">
        <v>567</v>
      </c>
      <c r="SQG79" s="290" t="s">
        <v>567</v>
      </c>
      <c r="SQH79" s="290" t="s">
        <v>567</v>
      </c>
      <c r="SQI79" s="290" t="s">
        <v>567</v>
      </c>
      <c r="SQJ79" s="290" t="s">
        <v>567</v>
      </c>
      <c r="SQK79" s="290" t="s">
        <v>567</v>
      </c>
      <c r="SQL79" s="290" t="s">
        <v>567</v>
      </c>
      <c r="SQM79" s="290" t="s">
        <v>567</v>
      </c>
      <c r="SQN79" s="290" t="s">
        <v>567</v>
      </c>
      <c r="SQO79" s="290" t="s">
        <v>567</v>
      </c>
      <c r="SQP79" s="290" t="s">
        <v>567</v>
      </c>
      <c r="SQQ79" s="290" t="s">
        <v>567</v>
      </c>
      <c r="SQR79" s="290" t="s">
        <v>567</v>
      </c>
      <c r="SQS79" s="290" t="s">
        <v>567</v>
      </c>
      <c r="SQT79" s="290" t="s">
        <v>567</v>
      </c>
      <c r="SQU79" s="290" t="s">
        <v>567</v>
      </c>
      <c r="SQV79" s="290" t="s">
        <v>567</v>
      </c>
      <c r="SQW79" s="290" t="s">
        <v>567</v>
      </c>
      <c r="SQX79" s="290" t="s">
        <v>567</v>
      </c>
      <c r="SQY79" s="290" t="s">
        <v>567</v>
      </c>
      <c r="SQZ79" s="290" t="s">
        <v>567</v>
      </c>
      <c r="SRA79" s="290" t="s">
        <v>567</v>
      </c>
      <c r="SRB79" s="290" t="s">
        <v>567</v>
      </c>
      <c r="SRC79" s="290" t="s">
        <v>567</v>
      </c>
      <c r="SRD79" s="290" t="s">
        <v>567</v>
      </c>
      <c r="SRE79" s="290" t="s">
        <v>567</v>
      </c>
      <c r="SRF79" s="290" t="s">
        <v>567</v>
      </c>
      <c r="SRG79" s="290" t="s">
        <v>567</v>
      </c>
      <c r="SRH79" s="290" t="s">
        <v>567</v>
      </c>
      <c r="SRI79" s="290" t="s">
        <v>567</v>
      </c>
      <c r="SRJ79" s="290" t="s">
        <v>567</v>
      </c>
      <c r="SRK79" s="290" t="s">
        <v>567</v>
      </c>
      <c r="SRL79" s="290" t="s">
        <v>567</v>
      </c>
      <c r="SRM79" s="290" t="s">
        <v>567</v>
      </c>
      <c r="SRN79" s="290" t="s">
        <v>567</v>
      </c>
      <c r="SRO79" s="290" t="s">
        <v>567</v>
      </c>
      <c r="SRP79" s="290" t="s">
        <v>567</v>
      </c>
      <c r="SRQ79" s="290" t="s">
        <v>567</v>
      </c>
      <c r="SRR79" s="290" t="s">
        <v>567</v>
      </c>
      <c r="SRS79" s="290" t="s">
        <v>567</v>
      </c>
      <c r="SRT79" s="290" t="s">
        <v>567</v>
      </c>
      <c r="SRU79" s="290" t="s">
        <v>567</v>
      </c>
      <c r="SRV79" s="290" t="s">
        <v>567</v>
      </c>
      <c r="SRW79" s="290" t="s">
        <v>567</v>
      </c>
      <c r="SRX79" s="290" t="s">
        <v>567</v>
      </c>
      <c r="SRY79" s="290" t="s">
        <v>567</v>
      </c>
      <c r="SRZ79" s="290" t="s">
        <v>567</v>
      </c>
      <c r="SSA79" s="290" t="s">
        <v>567</v>
      </c>
      <c r="SSB79" s="290" t="s">
        <v>567</v>
      </c>
      <c r="SSC79" s="290" t="s">
        <v>567</v>
      </c>
      <c r="SSD79" s="290" t="s">
        <v>567</v>
      </c>
      <c r="SSE79" s="290" t="s">
        <v>567</v>
      </c>
      <c r="SSF79" s="290" t="s">
        <v>567</v>
      </c>
      <c r="SSG79" s="290" t="s">
        <v>567</v>
      </c>
      <c r="SSH79" s="290" t="s">
        <v>567</v>
      </c>
      <c r="SSI79" s="290" t="s">
        <v>567</v>
      </c>
      <c r="SSJ79" s="290" t="s">
        <v>567</v>
      </c>
      <c r="SSK79" s="290" t="s">
        <v>567</v>
      </c>
      <c r="SSL79" s="290" t="s">
        <v>567</v>
      </c>
      <c r="SSM79" s="290" t="s">
        <v>567</v>
      </c>
      <c r="SSN79" s="290" t="s">
        <v>567</v>
      </c>
      <c r="SSO79" s="290" t="s">
        <v>567</v>
      </c>
      <c r="SSP79" s="290" t="s">
        <v>567</v>
      </c>
      <c r="SSQ79" s="290" t="s">
        <v>567</v>
      </c>
      <c r="SSR79" s="290" t="s">
        <v>567</v>
      </c>
      <c r="SSS79" s="290" t="s">
        <v>567</v>
      </c>
      <c r="SST79" s="290" t="s">
        <v>567</v>
      </c>
      <c r="SSU79" s="290" t="s">
        <v>567</v>
      </c>
      <c r="SSV79" s="290" t="s">
        <v>567</v>
      </c>
      <c r="SSW79" s="290" t="s">
        <v>567</v>
      </c>
      <c r="SSX79" s="290" t="s">
        <v>567</v>
      </c>
      <c r="SSY79" s="290" t="s">
        <v>567</v>
      </c>
      <c r="SSZ79" s="290" t="s">
        <v>567</v>
      </c>
      <c r="STA79" s="290" t="s">
        <v>567</v>
      </c>
      <c r="STB79" s="290" t="s">
        <v>567</v>
      </c>
      <c r="STC79" s="290" t="s">
        <v>567</v>
      </c>
      <c r="STD79" s="290" t="s">
        <v>567</v>
      </c>
      <c r="STE79" s="290" t="s">
        <v>567</v>
      </c>
      <c r="STF79" s="290" t="s">
        <v>567</v>
      </c>
      <c r="STG79" s="290" t="s">
        <v>567</v>
      </c>
      <c r="STH79" s="290" t="s">
        <v>567</v>
      </c>
      <c r="STI79" s="290" t="s">
        <v>567</v>
      </c>
      <c r="STJ79" s="290" t="s">
        <v>567</v>
      </c>
      <c r="STK79" s="290" t="s">
        <v>567</v>
      </c>
      <c r="STL79" s="290" t="s">
        <v>567</v>
      </c>
      <c r="STM79" s="290" t="s">
        <v>567</v>
      </c>
      <c r="STN79" s="290" t="s">
        <v>567</v>
      </c>
      <c r="STO79" s="290" t="s">
        <v>567</v>
      </c>
      <c r="STP79" s="290" t="s">
        <v>567</v>
      </c>
      <c r="STQ79" s="290" t="s">
        <v>567</v>
      </c>
      <c r="STR79" s="290" t="s">
        <v>567</v>
      </c>
      <c r="STS79" s="290" t="s">
        <v>567</v>
      </c>
      <c r="STT79" s="290" t="s">
        <v>567</v>
      </c>
      <c r="STU79" s="290" t="s">
        <v>567</v>
      </c>
      <c r="STV79" s="290" t="s">
        <v>567</v>
      </c>
      <c r="STW79" s="290" t="s">
        <v>567</v>
      </c>
      <c r="STX79" s="290" t="s">
        <v>567</v>
      </c>
      <c r="STY79" s="290" t="s">
        <v>567</v>
      </c>
      <c r="STZ79" s="290" t="s">
        <v>567</v>
      </c>
      <c r="SUA79" s="290" t="s">
        <v>567</v>
      </c>
      <c r="SUB79" s="290" t="s">
        <v>567</v>
      </c>
      <c r="SUC79" s="290" t="s">
        <v>567</v>
      </c>
      <c r="SUD79" s="290" t="s">
        <v>567</v>
      </c>
      <c r="SUE79" s="290" t="s">
        <v>567</v>
      </c>
      <c r="SUF79" s="290" t="s">
        <v>567</v>
      </c>
      <c r="SUG79" s="290" t="s">
        <v>567</v>
      </c>
      <c r="SUH79" s="290" t="s">
        <v>567</v>
      </c>
      <c r="SUI79" s="290" t="s">
        <v>567</v>
      </c>
      <c r="SUJ79" s="290" t="s">
        <v>567</v>
      </c>
      <c r="SUK79" s="290" t="s">
        <v>567</v>
      </c>
      <c r="SUL79" s="290" t="s">
        <v>567</v>
      </c>
      <c r="SUM79" s="290" t="s">
        <v>567</v>
      </c>
      <c r="SUN79" s="290" t="s">
        <v>567</v>
      </c>
      <c r="SUO79" s="290" t="s">
        <v>567</v>
      </c>
      <c r="SUP79" s="290" t="s">
        <v>567</v>
      </c>
      <c r="SUQ79" s="290" t="s">
        <v>567</v>
      </c>
      <c r="SUR79" s="290" t="s">
        <v>567</v>
      </c>
      <c r="SUS79" s="290" t="s">
        <v>567</v>
      </c>
      <c r="SUT79" s="290" t="s">
        <v>567</v>
      </c>
      <c r="SUU79" s="290" t="s">
        <v>567</v>
      </c>
      <c r="SUV79" s="290" t="s">
        <v>567</v>
      </c>
      <c r="SUW79" s="290" t="s">
        <v>567</v>
      </c>
      <c r="SUX79" s="290" t="s">
        <v>567</v>
      </c>
      <c r="SUY79" s="290" t="s">
        <v>567</v>
      </c>
      <c r="SUZ79" s="290" t="s">
        <v>567</v>
      </c>
      <c r="SVA79" s="290" t="s">
        <v>567</v>
      </c>
      <c r="SVB79" s="290" t="s">
        <v>567</v>
      </c>
      <c r="SVC79" s="290" t="s">
        <v>567</v>
      </c>
      <c r="SVD79" s="290" t="s">
        <v>567</v>
      </c>
      <c r="SVE79" s="290" t="s">
        <v>567</v>
      </c>
      <c r="SVF79" s="290" t="s">
        <v>567</v>
      </c>
      <c r="SVG79" s="290" t="s">
        <v>567</v>
      </c>
      <c r="SVH79" s="290" t="s">
        <v>567</v>
      </c>
      <c r="SVI79" s="290" t="s">
        <v>567</v>
      </c>
      <c r="SVJ79" s="290" t="s">
        <v>567</v>
      </c>
      <c r="SVK79" s="290" t="s">
        <v>567</v>
      </c>
      <c r="SVL79" s="290" t="s">
        <v>567</v>
      </c>
      <c r="SVM79" s="290" t="s">
        <v>567</v>
      </c>
      <c r="SVN79" s="290" t="s">
        <v>567</v>
      </c>
      <c r="SVO79" s="290" t="s">
        <v>567</v>
      </c>
      <c r="SVP79" s="290" t="s">
        <v>567</v>
      </c>
      <c r="SVQ79" s="290" t="s">
        <v>567</v>
      </c>
      <c r="SVR79" s="290" t="s">
        <v>567</v>
      </c>
      <c r="SVS79" s="290" t="s">
        <v>567</v>
      </c>
      <c r="SVT79" s="290" t="s">
        <v>567</v>
      </c>
      <c r="SVU79" s="290" t="s">
        <v>567</v>
      </c>
      <c r="SVV79" s="290" t="s">
        <v>567</v>
      </c>
      <c r="SVW79" s="290" t="s">
        <v>567</v>
      </c>
      <c r="SVX79" s="290" t="s">
        <v>567</v>
      </c>
      <c r="SVY79" s="290" t="s">
        <v>567</v>
      </c>
      <c r="SVZ79" s="290" t="s">
        <v>567</v>
      </c>
      <c r="SWA79" s="290" t="s">
        <v>567</v>
      </c>
      <c r="SWB79" s="290" t="s">
        <v>567</v>
      </c>
      <c r="SWC79" s="290" t="s">
        <v>567</v>
      </c>
      <c r="SWD79" s="290" t="s">
        <v>567</v>
      </c>
      <c r="SWE79" s="290" t="s">
        <v>567</v>
      </c>
      <c r="SWF79" s="290" t="s">
        <v>567</v>
      </c>
      <c r="SWG79" s="290" t="s">
        <v>567</v>
      </c>
      <c r="SWH79" s="290" t="s">
        <v>567</v>
      </c>
      <c r="SWI79" s="290" t="s">
        <v>567</v>
      </c>
      <c r="SWJ79" s="290" t="s">
        <v>567</v>
      </c>
      <c r="SWK79" s="290" t="s">
        <v>567</v>
      </c>
      <c r="SWL79" s="290" t="s">
        <v>567</v>
      </c>
      <c r="SWM79" s="290" t="s">
        <v>567</v>
      </c>
      <c r="SWN79" s="290" t="s">
        <v>567</v>
      </c>
      <c r="SWO79" s="290" t="s">
        <v>567</v>
      </c>
      <c r="SWP79" s="290" t="s">
        <v>567</v>
      </c>
      <c r="SWQ79" s="290" t="s">
        <v>567</v>
      </c>
      <c r="SWR79" s="290" t="s">
        <v>567</v>
      </c>
      <c r="SWS79" s="290" t="s">
        <v>567</v>
      </c>
      <c r="SWT79" s="290" t="s">
        <v>567</v>
      </c>
      <c r="SWU79" s="290" t="s">
        <v>567</v>
      </c>
      <c r="SWV79" s="290" t="s">
        <v>567</v>
      </c>
      <c r="SWW79" s="290" t="s">
        <v>567</v>
      </c>
      <c r="SWX79" s="290" t="s">
        <v>567</v>
      </c>
      <c r="SWY79" s="290" t="s">
        <v>567</v>
      </c>
      <c r="SWZ79" s="290" t="s">
        <v>567</v>
      </c>
      <c r="SXA79" s="290" t="s">
        <v>567</v>
      </c>
      <c r="SXB79" s="290" t="s">
        <v>567</v>
      </c>
      <c r="SXC79" s="290" t="s">
        <v>567</v>
      </c>
      <c r="SXD79" s="290" t="s">
        <v>567</v>
      </c>
      <c r="SXE79" s="290" t="s">
        <v>567</v>
      </c>
      <c r="SXF79" s="290" t="s">
        <v>567</v>
      </c>
      <c r="SXG79" s="290" t="s">
        <v>567</v>
      </c>
      <c r="SXH79" s="290" t="s">
        <v>567</v>
      </c>
      <c r="SXI79" s="290" t="s">
        <v>567</v>
      </c>
      <c r="SXJ79" s="290" t="s">
        <v>567</v>
      </c>
      <c r="SXK79" s="290" t="s">
        <v>567</v>
      </c>
      <c r="SXL79" s="290" t="s">
        <v>567</v>
      </c>
      <c r="SXM79" s="290" t="s">
        <v>567</v>
      </c>
      <c r="SXN79" s="290" t="s">
        <v>567</v>
      </c>
      <c r="SXO79" s="290" t="s">
        <v>567</v>
      </c>
      <c r="SXP79" s="290" t="s">
        <v>567</v>
      </c>
      <c r="SXQ79" s="290" t="s">
        <v>567</v>
      </c>
      <c r="SXR79" s="290" t="s">
        <v>567</v>
      </c>
      <c r="SXS79" s="290" t="s">
        <v>567</v>
      </c>
      <c r="SXT79" s="290" t="s">
        <v>567</v>
      </c>
      <c r="SXU79" s="290" t="s">
        <v>567</v>
      </c>
      <c r="SXV79" s="290" t="s">
        <v>567</v>
      </c>
      <c r="SXW79" s="290" t="s">
        <v>567</v>
      </c>
      <c r="SXX79" s="290" t="s">
        <v>567</v>
      </c>
      <c r="SXY79" s="290" t="s">
        <v>567</v>
      </c>
      <c r="SXZ79" s="290" t="s">
        <v>567</v>
      </c>
      <c r="SYA79" s="290" t="s">
        <v>567</v>
      </c>
      <c r="SYB79" s="290" t="s">
        <v>567</v>
      </c>
      <c r="SYC79" s="290" t="s">
        <v>567</v>
      </c>
      <c r="SYD79" s="290" t="s">
        <v>567</v>
      </c>
      <c r="SYE79" s="290" t="s">
        <v>567</v>
      </c>
      <c r="SYF79" s="290" t="s">
        <v>567</v>
      </c>
      <c r="SYG79" s="290" t="s">
        <v>567</v>
      </c>
      <c r="SYH79" s="290" t="s">
        <v>567</v>
      </c>
      <c r="SYI79" s="290" t="s">
        <v>567</v>
      </c>
      <c r="SYJ79" s="290" t="s">
        <v>567</v>
      </c>
      <c r="SYK79" s="290" t="s">
        <v>567</v>
      </c>
      <c r="SYL79" s="290" t="s">
        <v>567</v>
      </c>
      <c r="SYM79" s="290" t="s">
        <v>567</v>
      </c>
      <c r="SYN79" s="290" t="s">
        <v>567</v>
      </c>
      <c r="SYO79" s="290" t="s">
        <v>567</v>
      </c>
      <c r="SYP79" s="290" t="s">
        <v>567</v>
      </c>
      <c r="SYQ79" s="290" t="s">
        <v>567</v>
      </c>
      <c r="SYR79" s="290" t="s">
        <v>567</v>
      </c>
      <c r="SYS79" s="290" t="s">
        <v>567</v>
      </c>
      <c r="SYT79" s="290" t="s">
        <v>567</v>
      </c>
      <c r="SYU79" s="290" t="s">
        <v>567</v>
      </c>
      <c r="SYV79" s="290" t="s">
        <v>567</v>
      </c>
      <c r="SYW79" s="290" t="s">
        <v>567</v>
      </c>
      <c r="SYX79" s="290" t="s">
        <v>567</v>
      </c>
      <c r="SYY79" s="290" t="s">
        <v>567</v>
      </c>
      <c r="SYZ79" s="290" t="s">
        <v>567</v>
      </c>
      <c r="SZA79" s="290" t="s">
        <v>567</v>
      </c>
      <c r="SZB79" s="290" t="s">
        <v>567</v>
      </c>
      <c r="SZC79" s="290" t="s">
        <v>567</v>
      </c>
      <c r="SZD79" s="290" t="s">
        <v>567</v>
      </c>
      <c r="SZE79" s="290" t="s">
        <v>567</v>
      </c>
      <c r="SZF79" s="290" t="s">
        <v>567</v>
      </c>
      <c r="SZG79" s="290" t="s">
        <v>567</v>
      </c>
      <c r="SZH79" s="290" t="s">
        <v>567</v>
      </c>
      <c r="SZI79" s="290" t="s">
        <v>567</v>
      </c>
      <c r="SZJ79" s="290" t="s">
        <v>567</v>
      </c>
      <c r="SZK79" s="290" t="s">
        <v>567</v>
      </c>
      <c r="SZL79" s="290" t="s">
        <v>567</v>
      </c>
      <c r="SZM79" s="290" t="s">
        <v>567</v>
      </c>
      <c r="SZN79" s="290" t="s">
        <v>567</v>
      </c>
      <c r="SZO79" s="290" t="s">
        <v>567</v>
      </c>
      <c r="SZP79" s="290" t="s">
        <v>567</v>
      </c>
      <c r="SZQ79" s="290" t="s">
        <v>567</v>
      </c>
      <c r="SZR79" s="290" t="s">
        <v>567</v>
      </c>
      <c r="SZS79" s="290" t="s">
        <v>567</v>
      </c>
      <c r="SZT79" s="290" t="s">
        <v>567</v>
      </c>
      <c r="SZU79" s="290" t="s">
        <v>567</v>
      </c>
      <c r="SZV79" s="290" t="s">
        <v>567</v>
      </c>
      <c r="SZW79" s="290" t="s">
        <v>567</v>
      </c>
      <c r="SZX79" s="290" t="s">
        <v>567</v>
      </c>
      <c r="SZY79" s="290" t="s">
        <v>567</v>
      </c>
      <c r="SZZ79" s="290" t="s">
        <v>567</v>
      </c>
      <c r="TAA79" s="290" t="s">
        <v>567</v>
      </c>
      <c r="TAB79" s="290" t="s">
        <v>567</v>
      </c>
      <c r="TAC79" s="290" t="s">
        <v>567</v>
      </c>
      <c r="TAD79" s="290" t="s">
        <v>567</v>
      </c>
      <c r="TAE79" s="290" t="s">
        <v>567</v>
      </c>
      <c r="TAF79" s="290" t="s">
        <v>567</v>
      </c>
      <c r="TAG79" s="290" t="s">
        <v>567</v>
      </c>
      <c r="TAH79" s="290" t="s">
        <v>567</v>
      </c>
      <c r="TAI79" s="290" t="s">
        <v>567</v>
      </c>
      <c r="TAJ79" s="290" t="s">
        <v>567</v>
      </c>
      <c r="TAK79" s="290" t="s">
        <v>567</v>
      </c>
      <c r="TAL79" s="290" t="s">
        <v>567</v>
      </c>
      <c r="TAM79" s="290" t="s">
        <v>567</v>
      </c>
      <c r="TAN79" s="290" t="s">
        <v>567</v>
      </c>
      <c r="TAO79" s="290" t="s">
        <v>567</v>
      </c>
      <c r="TAP79" s="290" t="s">
        <v>567</v>
      </c>
      <c r="TAQ79" s="290" t="s">
        <v>567</v>
      </c>
      <c r="TAR79" s="290" t="s">
        <v>567</v>
      </c>
      <c r="TAS79" s="290" t="s">
        <v>567</v>
      </c>
      <c r="TAT79" s="290" t="s">
        <v>567</v>
      </c>
      <c r="TAU79" s="290" t="s">
        <v>567</v>
      </c>
      <c r="TAV79" s="290" t="s">
        <v>567</v>
      </c>
      <c r="TAW79" s="290" t="s">
        <v>567</v>
      </c>
      <c r="TAX79" s="290" t="s">
        <v>567</v>
      </c>
      <c r="TAY79" s="290" t="s">
        <v>567</v>
      </c>
      <c r="TAZ79" s="290" t="s">
        <v>567</v>
      </c>
      <c r="TBA79" s="290" t="s">
        <v>567</v>
      </c>
      <c r="TBB79" s="290" t="s">
        <v>567</v>
      </c>
      <c r="TBC79" s="290" t="s">
        <v>567</v>
      </c>
      <c r="TBD79" s="290" t="s">
        <v>567</v>
      </c>
      <c r="TBE79" s="290" t="s">
        <v>567</v>
      </c>
      <c r="TBF79" s="290" t="s">
        <v>567</v>
      </c>
      <c r="TBG79" s="290" t="s">
        <v>567</v>
      </c>
      <c r="TBH79" s="290" t="s">
        <v>567</v>
      </c>
      <c r="TBI79" s="290" t="s">
        <v>567</v>
      </c>
      <c r="TBJ79" s="290" t="s">
        <v>567</v>
      </c>
      <c r="TBK79" s="290" t="s">
        <v>567</v>
      </c>
      <c r="TBL79" s="290" t="s">
        <v>567</v>
      </c>
      <c r="TBM79" s="290" t="s">
        <v>567</v>
      </c>
      <c r="TBN79" s="290" t="s">
        <v>567</v>
      </c>
      <c r="TBO79" s="290" t="s">
        <v>567</v>
      </c>
      <c r="TBP79" s="290" t="s">
        <v>567</v>
      </c>
      <c r="TBQ79" s="290" t="s">
        <v>567</v>
      </c>
      <c r="TBR79" s="290" t="s">
        <v>567</v>
      </c>
      <c r="TBS79" s="290" t="s">
        <v>567</v>
      </c>
      <c r="TBT79" s="290" t="s">
        <v>567</v>
      </c>
      <c r="TBU79" s="290" t="s">
        <v>567</v>
      </c>
      <c r="TBV79" s="290" t="s">
        <v>567</v>
      </c>
      <c r="TBW79" s="290" t="s">
        <v>567</v>
      </c>
      <c r="TBX79" s="290" t="s">
        <v>567</v>
      </c>
      <c r="TBY79" s="290" t="s">
        <v>567</v>
      </c>
      <c r="TBZ79" s="290" t="s">
        <v>567</v>
      </c>
      <c r="TCA79" s="290" t="s">
        <v>567</v>
      </c>
      <c r="TCB79" s="290" t="s">
        <v>567</v>
      </c>
      <c r="TCC79" s="290" t="s">
        <v>567</v>
      </c>
      <c r="TCD79" s="290" t="s">
        <v>567</v>
      </c>
      <c r="TCE79" s="290" t="s">
        <v>567</v>
      </c>
      <c r="TCF79" s="290" t="s">
        <v>567</v>
      </c>
      <c r="TCG79" s="290" t="s">
        <v>567</v>
      </c>
      <c r="TCH79" s="290" t="s">
        <v>567</v>
      </c>
      <c r="TCI79" s="290" t="s">
        <v>567</v>
      </c>
      <c r="TCJ79" s="290" t="s">
        <v>567</v>
      </c>
      <c r="TCK79" s="290" t="s">
        <v>567</v>
      </c>
      <c r="TCL79" s="290" t="s">
        <v>567</v>
      </c>
      <c r="TCM79" s="290" t="s">
        <v>567</v>
      </c>
      <c r="TCN79" s="290" t="s">
        <v>567</v>
      </c>
      <c r="TCO79" s="290" t="s">
        <v>567</v>
      </c>
      <c r="TCP79" s="290" t="s">
        <v>567</v>
      </c>
      <c r="TCQ79" s="290" t="s">
        <v>567</v>
      </c>
      <c r="TCR79" s="290" t="s">
        <v>567</v>
      </c>
      <c r="TCS79" s="290" t="s">
        <v>567</v>
      </c>
      <c r="TCT79" s="290" t="s">
        <v>567</v>
      </c>
      <c r="TCU79" s="290" t="s">
        <v>567</v>
      </c>
      <c r="TCV79" s="290" t="s">
        <v>567</v>
      </c>
      <c r="TCW79" s="290" t="s">
        <v>567</v>
      </c>
      <c r="TCX79" s="290" t="s">
        <v>567</v>
      </c>
      <c r="TCY79" s="290" t="s">
        <v>567</v>
      </c>
      <c r="TCZ79" s="290" t="s">
        <v>567</v>
      </c>
      <c r="TDA79" s="290" t="s">
        <v>567</v>
      </c>
      <c r="TDB79" s="290" t="s">
        <v>567</v>
      </c>
      <c r="TDC79" s="290" t="s">
        <v>567</v>
      </c>
      <c r="TDD79" s="290" t="s">
        <v>567</v>
      </c>
      <c r="TDE79" s="290" t="s">
        <v>567</v>
      </c>
      <c r="TDF79" s="290" t="s">
        <v>567</v>
      </c>
      <c r="TDG79" s="290" t="s">
        <v>567</v>
      </c>
      <c r="TDH79" s="290" t="s">
        <v>567</v>
      </c>
      <c r="TDI79" s="290" t="s">
        <v>567</v>
      </c>
      <c r="TDJ79" s="290" t="s">
        <v>567</v>
      </c>
      <c r="TDK79" s="290" t="s">
        <v>567</v>
      </c>
      <c r="TDL79" s="290" t="s">
        <v>567</v>
      </c>
      <c r="TDM79" s="290" t="s">
        <v>567</v>
      </c>
      <c r="TDN79" s="290" t="s">
        <v>567</v>
      </c>
      <c r="TDO79" s="290" t="s">
        <v>567</v>
      </c>
      <c r="TDP79" s="290" t="s">
        <v>567</v>
      </c>
      <c r="TDQ79" s="290" t="s">
        <v>567</v>
      </c>
      <c r="TDR79" s="290" t="s">
        <v>567</v>
      </c>
      <c r="TDS79" s="290" t="s">
        <v>567</v>
      </c>
      <c r="TDT79" s="290" t="s">
        <v>567</v>
      </c>
      <c r="TDU79" s="290" t="s">
        <v>567</v>
      </c>
      <c r="TDV79" s="290" t="s">
        <v>567</v>
      </c>
      <c r="TDW79" s="290" t="s">
        <v>567</v>
      </c>
      <c r="TDX79" s="290" t="s">
        <v>567</v>
      </c>
      <c r="TDY79" s="290" t="s">
        <v>567</v>
      </c>
      <c r="TDZ79" s="290" t="s">
        <v>567</v>
      </c>
      <c r="TEA79" s="290" t="s">
        <v>567</v>
      </c>
      <c r="TEB79" s="290" t="s">
        <v>567</v>
      </c>
      <c r="TEC79" s="290" t="s">
        <v>567</v>
      </c>
      <c r="TED79" s="290" t="s">
        <v>567</v>
      </c>
      <c r="TEE79" s="290" t="s">
        <v>567</v>
      </c>
      <c r="TEF79" s="290" t="s">
        <v>567</v>
      </c>
      <c r="TEG79" s="290" t="s">
        <v>567</v>
      </c>
      <c r="TEH79" s="290" t="s">
        <v>567</v>
      </c>
      <c r="TEI79" s="290" t="s">
        <v>567</v>
      </c>
      <c r="TEJ79" s="290" t="s">
        <v>567</v>
      </c>
      <c r="TEK79" s="290" t="s">
        <v>567</v>
      </c>
      <c r="TEL79" s="290" t="s">
        <v>567</v>
      </c>
      <c r="TEM79" s="290" t="s">
        <v>567</v>
      </c>
      <c r="TEN79" s="290" t="s">
        <v>567</v>
      </c>
      <c r="TEO79" s="290" t="s">
        <v>567</v>
      </c>
      <c r="TEP79" s="290" t="s">
        <v>567</v>
      </c>
      <c r="TEQ79" s="290" t="s">
        <v>567</v>
      </c>
      <c r="TER79" s="290" t="s">
        <v>567</v>
      </c>
      <c r="TES79" s="290" t="s">
        <v>567</v>
      </c>
      <c r="TET79" s="290" t="s">
        <v>567</v>
      </c>
      <c r="TEU79" s="290" t="s">
        <v>567</v>
      </c>
      <c r="TEV79" s="290" t="s">
        <v>567</v>
      </c>
      <c r="TEW79" s="290" t="s">
        <v>567</v>
      </c>
      <c r="TEX79" s="290" t="s">
        <v>567</v>
      </c>
      <c r="TEY79" s="290" t="s">
        <v>567</v>
      </c>
      <c r="TEZ79" s="290" t="s">
        <v>567</v>
      </c>
      <c r="TFA79" s="290" t="s">
        <v>567</v>
      </c>
      <c r="TFB79" s="290" t="s">
        <v>567</v>
      </c>
      <c r="TFC79" s="290" t="s">
        <v>567</v>
      </c>
      <c r="TFD79" s="290" t="s">
        <v>567</v>
      </c>
      <c r="TFE79" s="290" t="s">
        <v>567</v>
      </c>
      <c r="TFF79" s="290" t="s">
        <v>567</v>
      </c>
      <c r="TFG79" s="290" t="s">
        <v>567</v>
      </c>
      <c r="TFH79" s="290" t="s">
        <v>567</v>
      </c>
      <c r="TFI79" s="290" t="s">
        <v>567</v>
      </c>
      <c r="TFJ79" s="290" t="s">
        <v>567</v>
      </c>
      <c r="TFK79" s="290" t="s">
        <v>567</v>
      </c>
      <c r="TFL79" s="290" t="s">
        <v>567</v>
      </c>
      <c r="TFM79" s="290" t="s">
        <v>567</v>
      </c>
      <c r="TFN79" s="290" t="s">
        <v>567</v>
      </c>
      <c r="TFO79" s="290" t="s">
        <v>567</v>
      </c>
      <c r="TFP79" s="290" t="s">
        <v>567</v>
      </c>
      <c r="TFQ79" s="290" t="s">
        <v>567</v>
      </c>
      <c r="TFR79" s="290" t="s">
        <v>567</v>
      </c>
      <c r="TFS79" s="290" t="s">
        <v>567</v>
      </c>
      <c r="TFT79" s="290" t="s">
        <v>567</v>
      </c>
      <c r="TFU79" s="290" t="s">
        <v>567</v>
      </c>
      <c r="TFV79" s="290" t="s">
        <v>567</v>
      </c>
      <c r="TFW79" s="290" t="s">
        <v>567</v>
      </c>
      <c r="TFX79" s="290" t="s">
        <v>567</v>
      </c>
      <c r="TFY79" s="290" t="s">
        <v>567</v>
      </c>
      <c r="TFZ79" s="290" t="s">
        <v>567</v>
      </c>
      <c r="TGA79" s="290" t="s">
        <v>567</v>
      </c>
      <c r="TGB79" s="290" t="s">
        <v>567</v>
      </c>
      <c r="TGC79" s="290" t="s">
        <v>567</v>
      </c>
      <c r="TGD79" s="290" t="s">
        <v>567</v>
      </c>
      <c r="TGE79" s="290" t="s">
        <v>567</v>
      </c>
      <c r="TGF79" s="290" t="s">
        <v>567</v>
      </c>
      <c r="TGG79" s="290" t="s">
        <v>567</v>
      </c>
      <c r="TGH79" s="290" t="s">
        <v>567</v>
      </c>
      <c r="TGI79" s="290" t="s">
        <v>567</v>
      </c>
      <c r="TGJ79" s="290" t="s">
        <v>567</v>
      </c>
      <c r="TGK79" s="290" t="s">
        <v>567</v>
      </c>
      <c r="TGL79" s="290" t="s">
        <v>567</v>
      </c>
      <c r="TGM79" s="290" t="s">
        <v>567</v>
      </c>
      <c r="TGN79" s="290" t="s">
        <v>567</v>
      </c>
      <c r="TGO79" s="290" t="s">
        <v>567</v>
      </c>
      <c r="TGP79" s="290" t="s">
        <v>567</v>
      </c>
      <c r="TGQ79" s="290" t="s">
        <v>567</v>
      </c>
      <c r="TGR79" s="290" t="s">
        <v>567</v>
      </c>
      <c r="TGS79" s="290" t="s">
        <v>567</v>
      </c>
      <c r="TGT79" s="290" t="s">
        <v>567</v>
      </c>
      <c r="TGU79" s="290" t="s">
        <v>567</v>
      </c>
      <c r="TGV79" s="290" t="s">
        <v>567</v>
      </c>
      <c r="TGW79" s="290" t="s">
        <v>567</v>
      </c>
      <c r="TGX79" s="290" t="s">
        <v>567</v>
      </c>
      <c r="TGY79" s="290" t="s">
        <v>567</v>
      </c>
      <c r="TGZ79" s="290" t="s">
        <v>567</v>
      </c>
      <c r="THA79" s="290" t="s">
        <v>567</v>
      </c>
      <c r="THB79" s="290" t="s">
        <v>567</v>
      </c>
      <c r="THC79" s="290" t="s">
        <v>567</v>
      </c>
      <c r="THD79" s="290" t="s">
        <v>567</v>
      </c>
      <c r="THE79" s="290" t="s">
        <v>567</v>
      </c>
      <c r="THF79" s="290" t="s">
        <v>567</v>
      </c>
      <c r="THG79" s="290" t="s">
        <v>567</v>
      </c>
      <c r="THH79" s="290" t="s">
        <v>567</v>
      </c>
      <c r="THI79" s="290" t="s">
        <v>567</v>
      </c>
      <c r="THJ79" s="290" t="s">
        <v>567</v>
      </c>
      <c r="THK79" s="290" t="s">
        <v>567</v>
      </c>
      <c r="THL79" s="290" t="s">
        <v>567</v>
      </c>
      <c r="THM79" s="290" t="s">
        <v>567</v>
      </c>
      <c r="THN79" s="290" t="s">
        <v>567</v>
      </c>
      <c r="THO79" s="290" t="s">
        <v>567</v>
      </c>
      <c r="THP79" s="290" t="s">
        <v>567</v>
      </c>
      <c r="THQ79" s="290" t="s">
        <v>567</v>
      </c>
      <c r="THR79" s="290" t="s">
        <v>567</v>
      </c>
      <c r="THS79" s="290" t="s">
        <v>567</v>
      </c>
      <c r="THT79" s="290" t="s">
        <v>567</v>
      </c>
      <c r="THU79" s="290" t="s">
        <v>567</v>
      </c>
      <c r="THV79" s="290" t="s">
        <v>567</v>
      </c>
      <c r="THW79" s="290" t="s">
        <v>567</v>
      </c>
      <c r="THX79" s="290" t="s">
        <v>567</v>
      </c>
      <c r="THY79" s="290" t="s">
        <v>567</v>
      </c>
      <c r="THZ79" s="290" t="s">
        <v>567</v>
      </c>
      <c r="TIA79" s="290" t="s">
        <v>567</v>
      </c>
      <c r="TIB79" s="290" t="s">
        <v>567</v>
      </c>
      <c r="TIC79" s="290" t="s">
        <v>567</v>
      </c>
      <c r="TID79" s="290" t="s">
        <v>567</v>
      </c>
      <c r="TIE79" s="290" t="s">
        <v>567</v>
      </c>
      <c r="TIF79" s="290" t="s">
        <v>567</v>
      </c>
      <c r="TIG79" s="290" t="s">
        <v>567</v>
      </c>
      <c r="TIH79" s="290" t="s">
        <v>567</v>
      </c>
      <c r="TII79" s="290" t="s">
        <v>567</v>
      </c>
      <c r="TIJ79" s="290" t="s">
        <v>567</v>
      </c>
      <c r="TIK79" s="290" t="s">
        <v>567</v>
      </c>
      <c r="TIL79" s="290" t="s">
        <v>567</v>
      </c>
      <c r="TIM79" s="290" t="s">
        <v>567</v>
      </c>
      <c r="TIN79" s="290" t="s">
        <v>567</v>
      </c>
      <c r="TIO79" s="290" t="s">
        <v>567</v>
      </c>
      <c r="TIP79" s="290" t="s">
        <v>567</v>
      </c>
      <c r="TIQ79" s="290" t="s">
        <v>567</v>
      </c>
      <c r="TIR79" s="290" t="s">
        <v>567</v>
      </c>
      <c r="TIS79" s="290" t="s">
        <v>567</v>
      </c>
      <c r="TIT79" s="290" t="s">
        <v>567</v>
      </c>
      <c r="TIU79" s="290" t="s">
        <v>567</v>
      </c>
      <c r="TIV79" s="290" t="s">
        <v>567</v>
      </c>
      <c r="TIW79" s="290" t="s">
        <v>567</v>
      </c>
      <c r="TIX79" s="290" t="s">
        <v>567</v>
      </c>
      <c r="TIY79" s="290" t="s">
        <v>567</v>
      </c>
      <c r="TIZ79" s="290" t="s">
        <v>567</v>
      </c>
      <c r="TJA79" s="290" t="s">
        <v>567</v>
      </c>
      <c r="TJB79" s="290" t="s">
        <v>567</v>
      </c>
      <c r="TJC79" s="290" t="s">
        <v>567</v>
      </c>
      <c r="TJD79" s="290" t="s">
        <v>567</v>
      </c>
      <c r="TJE79" s="290" t="s">
        <v>567</v>
      </c>
      <c r="TJF79" s="290" t="s">
        <v>567</v>
      </c>
      <c r="TJG79" s="290" t="s">
        <v>567</v>
      </c>
      <c r="TJH79" s="290" t="s">
        <v>567</v>
      </c>
      <c r="TJI79" s="290" t="s">
        <v>567</v>
      </c>
      <c r="TJJ79" s="290" t="s">
        <v>567</v>
      </c>
      <c r="TJK79" s="290" t="s">
        <v>567</v>
      </c>
      <c r="TJL79" s="290" t="s">
        <v>567</v>
      </c>
      <c r="TJM79" s="290" t="s">
        <v>567</v>
      </c>
      <c r="TJN79" s="290" t="s">
        <v>567</v>
      </c>
      <c r="TJO79" s="290" t="s">
        <v>567</v>
      </c>
      <c r="TJP79" s="290" t="s">
        <v>567</v>
      </c>
      <c r="TJQ79" s="290" t="s">
        <v>567</v>
      </c>
      <c r="TJR79" s="290" t="s">
        <v>567</v>
      </c>
      <c r="TJS79" s="290" t="s">
        <v>567</v>
      </c>
      <c r="TJT79" s="290" t="s">
        <v>567</v>
      </c>
      <c r="TJU79" s="290" t="s">
        <v>567</v>
      </c>
      <c r="TJV79" s="290" t="s">
        <v>567</v>
      </c>
      <c r="TJW79" s="290" t="s">
        <v>567</v>
      </c>
      <c r="TJX79" s="290" t="s">
        <v>567</v>
      </c>
      <c r="TJY79" s="290" t="s">
        <v>567</v>
      </c>
      <c r="TJZ79" s="290" t="s">
        <v>567</v>
      </c>
      <c r="TKA79" s="290" t="s">
        <v>567</v>
      </c>
      <c r="TKB79" s="290" t="s">
        <v>567</v>
      </c>
      <c r="TKC79" s="290" t="s">
        <v>567</v>
      </c>
      <c r="TKD79" s="290" t="s">
        <v>567</v>
      </c>
      <c r="TKE79" s="290" t="s">
        <v>567</v>
      </c>
      <c r="TKF79" s="290" t="s">
        <v>567</v>
      </c>
      <c r="TKG79" s="290" t="s">
        <v>567</v>
      </c>
      <c r="TKH79" s="290" t="s">
        <v>567</v>
      </c>
      <c r="TKI79" s="290" t="s">
        <v>567</v>
      </c>
      <c r="TKJ79" s="290" t="s">
        <v>567</v>
      </c>
      <c r="TKK79" s="290" t="s">
        <v>567</v>
      </c>
      <c r="TKL79" s="290" t="s">
        <v>567</v>
      </c>
      <c r="TKM79" s="290" t="s">
        <v>567</v>
      </c>
      <c r="TKN79" s="290" t="s">
        <v>567</v>
      </c>
      <c r="TKO79" s="290" t="s">
        <v>567</v>
      </c>
      <c r="TKP79" s="290" t="s">
        <v>567</v>
      </c>
      <c r="TKQ79" s="290" t="s">
        <v>567</v>
      </c>
      <c r="TKR79" s="290" t="s">
        <v>567</v>
      </c>
      <c r="TKS79" s="290" t="s">
        <v>567</v>
      </c>
      <c r="TKT79" s="290" t="s">
        <v>567</v>
      </c>
      <c r="TKU79" s="290" t="s">
        <v>567</v>
      </c>
      <c r="TKV79" s="290" t="s">
        <v>567</v>
      </c>
      <c r="TKW79" s="290" t="s">
        <v>567</v>
      </c>
      <c r="TKX79" s="290" t="s">
        <v>567</v>
      </c>
      <c r="TKY79" s="290" t="s">
        <v>567</v>
      </c>
      <c r="TKZ79" s="290" t="s">
        <v>567</v>
      </c>
      <c r="TLA79" s="290" t="s">
        <v>567</v>
      </c>
      <c r="TLB79" s="290" t="s">
        <v>567</v>
      </c>
      <c r="TLC79" s="290" t="s">
        <v>567</v>
      </c>
      <c r="TLD79" s="290" t="s">
        <v>567</v>
      </c>
      <c r="TLE79" s="290" t="s">
        <v>567</v>
      </c>
      <c r="TLF79" s="290" t="s">
        <v>567</v>
      </c>
      <c r="TLG79" s="290" t="s">
        <v>567</v>
      </c>
      <c r="TLH79" s="290" t="s">
        <v>567</v>
      </c>
      <c r="TLI79" s="290" t="s">
        <v>567</v>
      </c>
      <c r="TLJ79" s="290" t="s">
        <v>567</v>
      </c>
      <c r="TLK79" s="290" t="s">
        <v>567</v>
      </c>
      <c r="TLL79" s="290" t="s">
        <v>567</v>
      </c>
      <c r="TLM79" s="290" t="s">
        <v>567</v>
      </c>
      <c r="TLN79" s="290" t="s">
        <v>567</v>
      </c>
      <c r="TLO79" s="290" t="s">
        <v>567</v>
      </c>
      <c r="TLP79" s="290" t="s">
        <v>567</v>
      </c>
      <c r="TLQ79" s="290" t="s">
        <v>567</v>
      </c>
      <c r="TLR79" s="290" t="s">
        <v>567</v>
      </c>
      <c r="TLS79" s="290" t="s">
        <v>567</v>
      </c>
      <c r="TLT79" s="290" t="s">
        <v>567</v>
      </c>
      <c r="TLU79" s="290" t="s">
        <v>567</v>
      </c>
      <c r="TLV79" s="290" t="s">
        <v>567</v>
      </c>
      <c r="TLW79" s="290" t="s">
        <v>567</v>
      </c>
      <c r="TLX79" s="290" t="s">
        <v>567</v>
      </c>
      <c r="TLY79" s="290" t="s">
        <v>567</v>
      </c>
      <c r="TLZ79" s="290" t="s">
        <v>567</v>
      </c>
      <c r="TMA79" s="290" t="s">
        <v>567</v>
      </c>
      <c r="TMB79" s="290" t="s">
        <v>567</v>
      </c>
      <c r="TMC79" s="290" t="s">
        <v>567</v>
      </c>
      <c r="TMD79" s="290" t="s">
        <v>567</v>
      </c>
      <c r="TME79" s="290" t="s">
        <v>567</v>
      </c>
      <c r="TMF79" s="290" t="s">
        <v>567</v>
      </c>
      <c r="TMG79" s="290" t="s">
        <v>567</v>
      </c>
      <c r="TMH79" s="290" t="s">
        <v>567</v>
      </c>
      <c r="TMI79" s="290" t="s">
        <v>567</v>
      </c>
      <c r="TMJ79" s="290" t="s">
        <v>567</v>
      </c>
      <c r="TMK79" s="290" t="s">
        <v>567</v>
      </c>
      <c r="TML79" s="290" t="s">
        <v>567</v>
      </c>
      <c r="TMM79" s="290" t="s">
        <v>567</v>
      </c>
      <c r="TMN79" s="290" t="s">
        <v>567</v>
      </c>
      <c r="TMO79" s="290" t="s">
        <v>567</v>
      </c>
      <c r="TMP79" s="290" t="s">
        <v>567</v>
      </c>
      <c r="TMQ79" s="290" t="s">
        <v>567</v>
      </c>
      <c r="TMR79" s="290" t="s">
        <v>567</v>
      </c>
      <c r="TMS79" s="290" t="s">
        <v>567</v>
      </c>
      <c r="TMT79" s="290" t="s">
        <v>567</v>
      </c>
      <c r="TMU79" s="290" t="s">
        <v>567</v>
      </c>
      <c r="TMV79" s="290" t="s">
        <v>567</v>
      </c>
      <c r="TMW79" s="290" t="s">
        <v>567</v>
      </c>
      <c r="TMX79" s="290" t="s">
        <v>567</v>
      </c>
      <c r="TMY79" s="290" t="s">
        <v>567</v>
      </c>
      <c r="TMZ79" s="290" t="s">
        <v>567</v>
      </c>
      <c r="TNA79" s="290" t="s">
        <v>567</v>
      </c>
      <c r="TNB79" s="290" t="s">
        <v>567</v>
      </c>
      <c r="TNC79" s="290" t="s">
        <v>567</v>
      </c>
      <c r="TND79" s="290" t="s">
        <v>567</v>
      </c>
      <c r="TNE79" s="290" t="s">
        <v>567</v>
      </c>
      <c r="TNF79" s="290" t="s">
        <v>567</v>
      </c>
      <c r="TNG79" s="290" t="s">
        <v>567</v>
      </c>
      <c r="TNH79" s="290" t="s">
        <v>567</v>
      </c>
      <c r="TNI79" s="290" t="s">
        <v>567</v>
      </c>
      <c r="TNJ79" s="290" t="s">
        <v>567</v>
      </c>
      <c r="TNK79" s="290" t="s">
        <v>567</v>
      </c>
      <c r="TNL79" s="290" t="s">
        <v>567</v>
      </c>
      <c r="TNM79" s="290" t="s">
        <v>567</v>
      </c>
      <c r="TNN79" s="290" t="s">
        <v>567</v>
      </c>
      <c r="TNO79" s="290" t="s">
        <v>567</v>
      </c>
      <c r="TNP79" s="290" t="s">
        <v>567</v>
      </c>
      <c r="TNQ79" s="290" t="s">
        <v>567</v>
      </c>
      <c r="TNR79" s="290" t="s">
        <v>567</v>
      </c>
      <c r="TNS79" s="290" t="s">
        <v>567</v>
      </c>
      <c r="TNT79" s="290" t="s">
        <v>567</v>
      </c>
      <c r="TNU79" s="290" t="s">
        <v>567</v>
      </c>
      <c r="TNV79" s="290" t="s">
        <v>567</v>
      </c>
      <c r="TNW79" s="290" t="s">
        <v>567</v>
      </c>
      <c r="TNX79" s="290" t="s">
        <v>567</v>
      </c>
      <c r="TNY79" s="290" t="s">
        <v>567</v>
      </c>
      <c r="TNZ79" s="290" t="s">
        <v>567</v>
      </c>
      <c r="TOA79" s="290" t="s">
        <v>567</v>
      </c>
      <c r="TOB79" s="290" t="s">
        <v>567</v>
      </c>
      <c r="TOC79" s="290" t="s">
        <v>567</v>
      </c>
      <c r="TOD79" s="290" t="s">
        <v>567</v>
      </c>
      <c r="TOE79" s="290" t="s">
        <v>567</v>
      </c>
      <c r="TOF79" s="290" t="s">
        <v>567</v>
      </c>
      <c r="TOG79" s="290" t="s">
        <v>567</v>
      </c>
      <c r="TOH79" s="290" t="s">
        <v>567</v>
      </c>
      <c r="TOI79" s="290" t="s">
        <v>567</v>
      </c>
      <c r="TOJ79" s="290" t="s">
        <v>567</v>
      </c>
      <c r="TOK79" s="290" t="s">
        <v>567</v>
      </c>
      <c r="TOL79" s="290" t="s">
        <v>567</v>
      </c>
      <c r="TOM79" s="290" t="s">
        <v>567</v>
      </c>
      <c r="TON79" s="290" t="s">
        <v>567</v>
      </c>
      <c r="TOO79" s="290" t="s">
        <v>567</v>
      </c>
      <c r="TOP79" s="290" t="s">
        <v>567</v>
      </c>
      <c r="TOQ79" s="290" t="s">
        <v>567</v>
      </c>
      <c r="TOR79" s="290" t="s">
        <v>567</v>
      </c>
      <c r="TOS79" s="290" t="s">
        <v>567</v>
      </c>
      <c r="TOT79" s="290" t="s">
        <v>567</v>
      </c>
      <c r="TOU79" s="290" t="s">
        <v>567</v>
      </c>
      <c r="TOV79" s="290" t="s">
        <v>567</v>
      </c>
      <c r="TOW79" s="290" t="s">
        <v>567</v>
      </c>
      <c r="TOX79" s="290" t="s">
        <v>567</v>
      </c>
      <c r="TOY79" s="290" t="s">
        <v>567</v>
      </c>
      <c r="TOZ79" s="290" t="s">
        <v>567</v>
      </c>
      <c r="TPA79" s="290" t="s">
        <v>567</v>
      </c>
      <c r="TPB79" s="290" t="s">
        <v>567</v>
      </c>
      <c r="TPC79" s="290" t="s">
        <v>567</v>
      </c>
      <c r="TPD79" s="290" t="s">
        <v>567</v>
      </c>
      <c r="TPE79" s="290" t="s">
        <v>567</v>
      </c>
      <c r="TPF79" s="290" t="s">
        <v>567</v>
      </c>
      <c r="TPG79" s="290" t="s">
        <v>567</v>
      </c>
      <c r="TPH79" s="290" t="s">
        <v>567</v>
      </c>
      <c r="TPI79" s="290" t="s">
        <v>567</v>
      </c>
      <c r="TPJ79" s="290" t="s">
        <v>567</v>
      </c>
      <c r="TPK79" s="290" t="s">
        <v>567</v>
      </c>
      <c r="TPL79" s="290" t="s">
        <v>567</v>
      </c>
      <c r="TPM79" s="290" t="s">
        <v>567</v>
      </c>
      <c r="TPN79" s="290" t="s">
        <v>567</v>
      </c>
      <c r="TPO79" s="290" t="s">
        <v>567</v>
      </c>
      <c r="TPP79" s="290" t="s">
        <v>567</v>
      </c>
      <c r="TPQ79" s="290" t="s">
        <v>567</v>
      </c>
      <c r="TPR79" s="290" t="s">
        <v>567</v>
      </c>
      <c r="TPS79" s="290" t="s">
        <v>567</v>
      </c>
      <c r="TPT79" s="290" t="s">
        <v>567</v>
      </c>
      <c r="TPU79" s="290" t="s">
        <v>567</v>
      </c>
      <c r="TPV79" s="290" t="s">
        <v>567</v>
      </c>
      <c r="TPW79" s="290" t="s">
        <v>567</v>
      </c>
      <c r="TPX79" s="290" t="s">
        <v>567</v>
      </c>
      <c r="TPY79" s="290" t="s">
        <v>567</v>
      </c>
      <c r="TPZ79" s="290" t="s">
        <v>567</v>
      </c>
      <c r="TQA79" s="290" t="s">
        <v>567</v>
      </c>
      <c r="TQB79" s="290" t="s">
        <v>567</v>
      </c>
      <c r="TQC79" s="290" t="s">
        <v>567</v>
      </c>
      <c r="TQD79" s="290" t="s">
        <v>567</v>
      </c>
      <c r="TQE79" s="290" t="s">
        <v>567</v>
      </c>
      <c r="TQF79" s="290" t="s">
        <v>567</v>
      </c>
      <c r="TQG79" s="290" t="s">
        <v>567</v>
      </c>
      <c r="TQH79" s="290" t="s">
        <v>567</v>
      </c>
      <c r="TQI79" s="290" t="s">
        <v>567</v>
      </c>
      <c r="TQJ79" s="290" t="s">
        <v>567</v>
      </c>
      <c r="TQK79" s="290" t="s">
        <v>567</v>
      </c>
      <c r="TQL79" s="290" t="s">
        <v>567</v>
      </c>
      <c r="TQM79" s="290" t="s">
        <v>567</v>
      </c>
      <c r="TQN79" s="290" t="s">
        <v>567</v>
      </c>
      <c r="TQO79" s="290" t="s">
        <v>567</v>
      </c>
      <c r="TQP79" s="290" t="s">
        <v>567</v>
      </c>
      <c r="TQQ79" s="290" t="s">
        <v>567</v>
      </c>
      <c r="TQR79" s="290" t="s">
        <v>567</v>
      </c>
      <c r="TQS79" s="290" t="s">
        <v>567</v>
      </c>
      <c r="TQT79" s="290" t="s">
        <v>567</v>
      </c>
      <c r="TQU79" s="290" t="s">
        <v>567</v>
      </c>
      <c r="TQV79" s="290" t="s">
        <v>567</v>
      </c>
      <c r="TQW79" s="290" t="s">
        <v>567</v>
      </c>
      <c r="TQX79" s="290" t="s">
        <v>567</v>
      </c>
      <c r="TQY79" s="290" t="s">
        <v>567</v>
      </c>
      <c r="TQZ79" s="290" t="s">
        <v>567</v>
      </c>
      <c r="TRA79" s="290" t="s">
        <v>567</v>
      </c>
      <c r="TRB79" s="290" t="s">
        <v>567</v>
      </c>
      <c r="TRC79" s="290" t="s">
        <v>567</v>
      </c>
      <c r="TRD79" s="290" t="s">
        <v>567</v>
      </c>
      <c r="TRE79" s="290" t="s">
        <v>567</v>
      </c>
      <c r="TRF79" s="290" t="s">
        <v>567</v>
      </c>
      <c r="TRG79" s="290" t="s">
        <v>567</v>
      </c>
      <c r="TRH79" s="290" t="s">
        <v>567</v>
      </c>
      <c r="TRI79" s="290" t="s">
        <v>567</v>
      </c>
      <c r="TRJ79" s="290" t="s">
        <v>567</v>
      </c>
      <c r="TRK79" s="290" t="s">
        <v>567</v>
      </c>
      <c r="TRL79" s="290" t="s">
        <v>567</v>
      </c>
      <c r="TRM79" s="290" t="s">
        <v>567</v>
      </c>
      <c r="TRN79" s="290" t="s">
        <v>567</v>
      </c>
      <c r="TRO79" s="290" t="s">
        <v>567</v>
      </c>
      <c r="TRP79" s="290" t="s">
        <v>567</v>
      </c>
      <c r="TRQ79" s="290" t="s">
        <v>567</v>
      </c>
      <c r="TRR79" s="290" t="s">
        <v>567</v>
      </c>
      <c r="TRS79" s="290" t="s">
        <v>567</v>
      </c>
      <c r="TRT79" s="290" t="s">
        <v>567</v>
      </c>
      <c r="TRU79" s="290" t="s">
        <v>567</v>
      </c>
      <c r="TRV79" s="290" t="s">
        <v>567</v>
      </c>
      <c r="TRW79" s="290" t="s">
        <v>567</v>
      </c>
      <c r="TRX79" s="290" t="s">
        <v>567</v>
      </c>
      <c r="TRY79" s="290" t="s">
        <v>567</v>
      </c>
      <c r="TRZ79" s="290" t="s">
        <v>567</v>
      </c>
      <c r="TSA79" s="290" t="s">
        <v>567</v>
      </c>
      <c r="TSB79" s="290" t="s">
        <v>567</v>
      </c>
      <c r="TSC79" s="290" t="s">
        <v>567</v>
      </c>
      <c r="TSD79" s="290" t="s">
        <v>567</v>
      </c>
      <c r="TSE79" s="290" t="s">
        <v>567</v>
      </c>
      <c r="TSF79" s="290" t="s">
        <v>567</v>
      </c>
      <c r="TSG79" s="290" t="s">
        <v>567</v>
      </c>
      <c r="TSH79" s="290" t="s">
        <v>567</v>
      </c>
      <c r="TSI79" s="290" t="s">
        <v>567</v>
      </c>
      <c r="TSJ79" s="290" t="s">
        <v>567</v>
      </c>
      <c r="TSK79" s="290" t="s">
        <v>567</v>
      </c>
      <c r="TSL79" s="290" t="s">
        <v>567</v>
      </c>
      <c r="TSM79" s="290" t="s">
        <v>567</v>
      </c>
      <c r="TSN79" s="290" t="s">
        <v>567</v>
      </c>
      <c r="TSO79" s="290" t="s">
        <v>567</v>
      </c>
      <c r="TSP79" s="290" t="s">
        <v>567</v>
      </c>
      <c r="TSQ79" s="290" t="s">
        <v>567</v>
      </c>
      <c r="TSR79" s="290" t="s">
        <v>567</v>
      </c>
      <c r="TSS79" s="290" t="s">
        <v>567</v>
      </c>
      <c r="TST79" s="290" t="s">
        <v>567</v>
      </c>
      <c r="TSU79" s="290" t="s">
        <v>567</v>
      </c>
      <c r="TSV79" s="290" t="s">
        <v>567</v>
      </c>
      <c r="TSW79" s="290" t="s">
        <v>567</v>
      </c>
      <c r="TSX79" s="290" t="s">
        <v>567</v>
      </c>
      <c r="TSY79" s="290" t="s">
        <v>567</v>
      </c>
      <c r="TSZ79" s="290" t="s">
        <v>567</v>
      </c>
      <c r="TTA79" s="290" t="s">
        <v>567</v>
      </c>
      <c r="TTB79" s="290" t="s">
        <v>567</v>
      </c>
      <c r="TTC79" s="290" t="s">
        <v>567</v>
      </c>
      <c r="TTD79" s="290" t="s">
        <v>567</v>
      </c>
      <c r="TTE79" s="290" t="s">
        <v>567</v>
      </c>
      <c r="TTF79" s="290" t="s">
        <v>567</v>
      </c>
      <c r="TTG79" s="290" t="s">
        <v>567</v>
      </c>
      <c r="TTH79" s="290" t="s">
        <v>567</v>
      </c>
      <c r="TTI79" s="290" t="s">
        <v>567</v>
      </c>
      <c r="TTJ79" s="290" t="s">
        <v>567</v>
      </c>
      <c r="TTK79" s="290" t="s">
        <v>567</v>
      </c>
      <c r="TTL79" s="290" t="s">
        <v>567</v>
      </c>
      <c r="TTM79" s="290" t="s">
        <v>567</v>
      </c>
      <c r="TTN79" s="290" t="s">
        <v>567</v>
      </c>
      <c r="TTO79" s="290" t="s">
        <v>567</v>
      </c>
      <c r="TTP79" s="290" t="s">
        <v>567</v>
      </c>
      <c r="TTQ79" s="290" t="s">
        <v>567</v>
      </c>
      <c r="TTR79" s="290" t="s">
        <v>567</v>
      </c>
      <c r="TTS79" s="290" t="s">
        <v>567</v>
      </c>
      <c r="TTT79" s="290" t="s">
        <v>567</v>
      </c>
      <c r="TTU79" s="290" t="s">
        <v>567</v>
      </c>
      <c r="TTV79" s="290" t="s">
        <v>567</v>
      </c>
      <c r="TTW79" s="290" t="s">
        <v>567</v>
      </c>
      <c r="TTX79" s="290" t="s">
        <v>567</v>
      </c>
      <c r="TTY79" s="290" t="s">
        <v>567</v>
      </c>
      <c r="TTZ79" s="290" t="s">
        <v>567</v>
      </c>
      <c r="TUA79" s="290" t="s">
        <v>567</v>
      </c>
      <c r="TUB79" s="290" t="s">
        <v>567</v>
      </c>
      <c r="TUC79" s="290" t="s">
        <v>567</v>
      </c>
      <c r="TUD79" s="290" t="s">
        <v>567</v>
      </c>
      <c r="TUE79" s="290" t="s">
        <v>567</v>
      </c>
      <c r="TUF79" s="290" t="s">
        <v>567</v>
      </c>
      <c r="TUG79" s="290" t="s">
        <v>567</v>
      </c>
      <c r="TUH79" s="290" t="s">
        <v>567</v>
      </c>
      <c r="TUI79" s="290" t="s">
        <v>567</v>
      </c>
      <c r="TUJ79" s="290" t="s">
        <v>567</v>
      </c>
      <c r="TUK79" s="290" t="s">
        <v>567</v>
      </c>
      <c r="TUL79" s="290" t="s">
        <v>567</v>
      </c>
      <c r="TUM79" s="290" t="s">
        <v>567</v>
      </c>
      <c r="TUN79" s="290" t="s">
        <v>567</v>
      </c>
      <c r="TUO79" s="290" t="s">
        <v>567</v>
      </c>
      <c r="TUP79" s="290" t="s">
        <v>567</v>
      </c>
      <c r="TUQ79" s="290" t="s">
        <v>567</v>
      </c>
      <c r="TUR79" s="290" t="s">
        <v>567</v>
      </c>
      <c r="TUS79" s="290" t="s">
        <v>567</v>
      </c>
      <c r="TUT79" s="290" t="s">
        <v>567</v>
      </c>
      <c r="TUU79" s="290" t="s">
        <v>567</v>
      </c>
      <c r="TUV79" s="290" t="s">
        <v>567</v>
      </c>
      <c r="TUW79" s="290" t="s">
        <v>567</v>
      </c>
      <c r="TUX79" s="290" t="s">
        <v>567</v>
      </c>
      <c r="TUY79" s="290" t="s">
        <v>567</v>
      </c>
      <c r="TUZ79" s="290" t="s">
        <v>567</v>
      </c>
      <c r="TVA79" s="290" t="s">
        <v>567</v>
      </c>
      <c r="TVB79" s="290" t="s">
        <v>567</v>
      </c>
      <c r="TVC79" s="290" t="s">
        <v>567</v>
      </c>
      <c r="TVD79" s="290" t="s">
        <v>567</v>
      </c>
      <c r="TVE79" s="290" t="s">
        <v>567</v>
      </c>
      <c r="TVF79" s="290" t="s">
        <v>567</v>
      </c>
      <c r="TVG79" s="290" t="s">
        <v>567</v>
      </c>
      <c r="TVH79" s="290" t="s">
        <v>567</v>
      </c>
      <c r="TVI79" s="290" t="s">
        <v>567</v>
      </c>
      <c r="TVJ79" s="290" t="s">
        <v>567</v>
      </c>
      <c r="TVK79" s="290" t="s">
        <v>567</v>
      </c>
      <c r="TVL79" s="290" t="s">
        <v>567</v>
      </c>
      <c r="TVM79" s="290" t="s">
        <v>567</v>
      </c>
      <c r="TVN79" s="290" t="s">
        <v>567</v>
      </c>
      <c r="TVO79" s="290" t="s">
        <v>567</v>
      </c>
      <c r="TVP79" s="290" t="s">
        <v>567</v>
      </c>
      <c r="TVQ79" s="290" t="s">
        <v>567</v>
      </c>
      <c r="TVR79" s="290" t="s">
        <v>567</v>
      </c>
      <c r="TVS79" s="290" t="s">
        <v>567</v>
      </c>
      <c r="TVT79" s="290" t="s">
        <v>567</v>
      </c>
      <c r="TVU79" s="290" t="s">
        <v>567</v>
      </c>
      <c r="TVV79" s="290" t="s">
        <v>567</v>
      </c>
      <c r="TVW79" s="290" t="s">
        <v>567</v>
      </c>
      <c r="TVX79" s="290" t="s">
        <v>567</v>
      </c>
      <c r="TVY79" s="290" t="s">
        <v>567</v>
      </c>
      <c r="TVZ79" s="290" t="s">
        <v>567</v>
      </c>
      <c r="TWA79" s="290" t="s">
        <v>567</v>
      </c>
      <c r="TWB79" s="290" t="s">
        <v>567</v>
      </c>
      <c r="TWC79" s="290" t="s">
        <v>567</v>
      </c>
      <c r="TWD79" s="290" t="s">
        <v>567</v>
      </c>
      <c r="TWE79" s="290" t="s">
        <v>567</v>
      </c>
      <c r="TWF79" s="290" t="s">
        <v>567</v>
      </c>
      <c r="TWG79" s="290" t="s">
        <v>567</v>
      </c>
      <c r="TWH79" s="290" t="s">
        <v>567</v>
      </c>
      <c r="TWI79" s="290" t="s">
        <v>567</v>
      </c>
      <c r="TWJ79" s="290" t="s">
        <v>567</v>
      </c>
      <c r="TWK79" s="290" t="s">
        <v>567</v>
      </c>
      <c r="TWL79" s="290" t="s">
        <v>567</v>
      </c>
      <c r="TWM79" s="290" t="s">
        <v>567</v>
      </c>
      <c r="TWN79" s="290" t="s">
        <v>567</v>
      </c>
      <c r="TWO79" s="290" t="s">
        <v>567</v>
      </c>
      <c r="TWP79" s="290" t="s">
        <v>567</v>
      </c>
      <c r="TWQ79" s="290" t="s">
        <v>567</v>
      </c>
      <c r="TWR79" s="290" t="s">
        <v>567</v>
      </c>
      <c r="TWS79" s="290" t="s">
        <v>567</v>
      </c>
      <c r="TWT79" s="290" t="s">
        <v>567</v>
      </c>
      <c r="TWU79" s="290" t="s">
        <v>567</v>
      </c>
      <c r="TWV79" s="290" t="s">
        <v>567</v>
      </c>
      <c r="TWW79" s="290" t="s">
        <v>567</v>
      </c>
      <c r="TWX79" s="290" t="s">
        <v>567</v>
      </c>
      <c r="TWY79" s="290" t="s">
        <v>567</v>
      </c>
      <c r="TWZ79" s="290" t="s">
        <v>567</v>
      </c>
      <c r="TXA79" s="290" t="s">
        <v>567</v>
      </c>
      <c r="TXB79" s="290" t="s">
        <v>567</v>
      </c>
      <c r="TXC79" s="290" t="s">
        <v>567</v>
      </c>
      <c r="TXD79" s="290" t="s">
        <v>567</v>
      </c>
      <c r="TXE79" s="290" t="s">
        <v>567</v>
      </c>
      <c r="TXF79" s="290" t="s">
        <v>567</v>
      </c>
      <c r="TXG79" s="290" t="s">
        <v>567</v>
      </c>
      <c r="TXH79" s="290" t="s">
        <v>567</v>
      </c>
      <c r="TXI79" s="290" t="s">
        <v>567</v>
      </c>
      <c r="TXJ79" s="290" t="s">
        <v>567</v>
      </c>
      <c r="TXK79" s="290" t="s">
        <v>567</v>
      </c>
      <c r="TXL79" s="290" t="s">
        <v>567</v>
      </c>
      <c r="TXM79" s="290" t="s">
        <v>567</v>
      </c>
      <c r="TXN79" s="290" t="s">
        <v>567</v>
      </c>
      <c r="TXO79" s="290" t="s">
        <v>567</v>
      </c>
      <c r="TXP79" s="290" t="s">
        <v>567</v>
      </c>
      <c r="TXQ79" s="290" t="s">
        <v>567</v>
      </c>
      <c r="TXR79" s="290" t="s">
        <v>567</v>
      </c>
      <c r="TXS79" s="290" t="s">
        <v>567</v>
      </c>
      <c r="TXT79" s="290" t="s">
        <v>567</v>
      </c>
      <c r="TXU79" s="290" t="s">
        <v>567</v>
      </c>
      <c r="TXV79" s="290" t="s">
        <v>567</v>
      </c>
      <c r="TXW79" s="290" t="s">
        <v>567</v>
      </c>
      <c r="TXX79" s="290" t="s">
        <v>567</v>
      </c>
      <c r="TXY79" s="290" t="s">
        <v>567</v>
      </c>
      <c r="TXZ79" s="290" t="s">
        <v>567</v>
      </c>
      <c r="TYA79" s="290" t="s">
        <v>567</v>
      </c>
      <c r="TYB79" s="290" t="s">
        <v>567</v>
      </c>
      <c r="TYC79" s="290" t="s">
        <v>567</v>
      </c>
      <c r="TYD79" s="290" t="s">
        <v>567</v>
      </c>
      <c r="TYE79" s="290" t="s">
        <v>567</v>
      </c>
      <c r="TYF79" s="290" t="s">
        <v>567</v>
      </c>
      <c r="TYG79" s="290" t="s">
        <v>567</v>
      </c>
      <c r="TYH79" s="290" t="s">
        <v>567</v>
      </c>
      <c r="TYI79" s="290" t="s">
        <v>567</v>
      </c>
      <c r="TYJ79" s="290" t="s">
        <v>567</v>
      </c>
      <c r="TYK79" s="290" t="s">
        <v>567</v>
      </c>
      <c r="TYL79" s="290" t="s">
        <v>567</v>
      </c>
      <c r="TYM79" s="290" t="s">
        <v>567</v>
      </c>
      <c r="TYN79" s="290" t="s">
        <v>567</v>
      </c>
      <c r="TYO79" s="290" t="s">
        <v>567</v>
      </c>
      <c r="TYP79" s="290" t="s">
        <v>567</v>
      </c>
      <c r="TYQ79" s="290" t="s">
        <v>567</v>
      </c>
      <c r="TYR79" s="290" t="s">
        <v>567</v>
      </c>
      <c r="TYS79" s="290" t="s">
        <v>567</v>
      </c>
      <c r="TYT79" s="290" t="s">
        <v>567</v>
      </c>
      <c r="TYU79" s="290" t="s">
        <v>567</v>
      </c>
      <c r="TYV79" s="290" t="s">
        <v>567</v>
      </c>
      <c r="TYW79" s="290" t="s">
        <v>567</v>
      </c>
      <c r="TYX79" s="290" t="s">
        <v>567</v>
      </c>
      <c r="TYY79" s="290" t="s">
        <v>567</v>
      </c>
      <c r="TYZ79" s="290" t="s">
        <v>567</v>
      </c>
      <c r="TZA79" s="290" t="s">
        <v>567</v>
      </c>
      <c r="TZB79" s="290" t="s">
        <v>567</v>
      </c>
      <c r="TZC79" s="290" t="s">
        <v>567</v>
      </c>
      <c r="TZD79" s="290" t="s">
        <v>567</v>
      </c>
      <c r="TZE79" s="290" t="s">
        <v>567</v>
      </c>
      <c r="TZF79" s="290" t="s">
        <v>567</v>
      </c>
      <c r="TZG79" s="290" t="s">
        <v>567</v>
      </c>
      <c r="TZH79" s="290" t="s">
        <v>567</v>
      </c>
      <c r="TZI79" s="290" t="s">
        <v>567</v>
      </c>
      <c r="TZJ79" s="290" t="s">
        <v>567</v>
      </c>
      <c r="TZK79" s="290" t="s">
        <v>567</v>
      </c>
      <c r="TZL79" s="290" t="s">
        <v>567</v>
      </c>
      <c r="TZM79" s="290" t="s">
        <v>567</v>
      </c>
      <c r="TZN79" s="290" t="s">
        <v>567</v>
      </c>
      <c r="TZO79" s="290" t="s">
        <v>567</v>
      </c>
      <c r="TZP79" s="290" t="s">
        <v>567</v>
      </c>
      <c r="TZQ79" s="290" t="s">
        <v>567</v>
      </c>
      <c r="TZR79" s="290" t="s">
        <v>567</v>
      </c>
      <c r="TZS79" s="290" t="s">
        <v>567</v>
      </c>
      <c r="TZT79" s="290" t="s">
        <v>567</v>
      </c>
      <c r="TZU79" s="290" t="s">
        <v>567</v>
      </c>
      <c r="TZV79" s="290" t="s">
        <v>567</v>
      </c>
      <c r="TZW79" s="290" t="s">
        <v>567</v>
      </c>
      <c r="TZX79" s="290" t="s">
        <v>567</v>
      </c>
      <c r="TZY79" s="290" t="s">
        <v>567</v>
      </c>
      <c r="TZZ79" s="290" t="s">
        <v>567</v>
      </c>
      <c r="UAA79" s="290" t="s">
        <v>567</v>
      </c>
      <c r="UAB79" s="290" t="s">
        <v>567</v>
      </c>
      <c r="UAC79" s="290" t="s">
        <v>567</v>
      </c>
      <c r="UAD79" s="290" t="s">
        <v>567</v>
      </c>
      <c r="UAE79" s="290" t="s">
        <v>567</v>
      </c>
      <c r="UAF79" s="290" t="s">
        <v>567</v>
      </c>
      <c r="UAG79" s="290" t="s">
        <v>567</v>
      </c>
      <c r="UAH79" s="290" t="s">
        <v>567</v>
      </c>
      <c r="UAI79" s="290" t="s">
        <v>567</v>
      </c>
      <c r="UAJ79" s="290" t="s">
        <v>567</v>
      </c>
      <c r="UAK79" s="290" t="s">
        <v>567</v>
      </c>
      <c r="UAL79" s="290" t="s">
        <v>567</v>
      </c>
      <c r="UAM79" s="290" t="s">
        <v>567</v>
      </c>
      <c r="UAN79" s="290" t="s">
        <v>567</v>
      </c>
      <c r="UAO79" s="290" t="s">
        <v>567</v>
      </c>
      <c r="UAP79" s="290" t="s">
        <v>567</v>
      </c>
      <c r="UAQ79" s="290" t="s">
        <v>567</v>
      </c>
      <c r="UAR79" s="290" t="s">
        <v>567</v>
      </c>
      <c r="UAS79" s="290" t="s">
        <v>567</v>
      </c>
      <c r="UAT79" s="290" t="s">
        <v>567</v>
      </c>
      <c r="UAU79" s="290" t="s">
        <v>567</v>
      </c>
      <c r="UAV79" s="290" t="s">
        <v>567</v>
      </c>
      <c r="UAW79" s="290" t="s">
        <v>567</v>
      </c>
      <c r="UAX79" s="290" t="s">
        <v>567</v>
      </c>
      <c r="UAY79" s="290" t="s">
        <v>567</v>
      </c>
      <c r="UAZ79" s="290" t="s">
        <v>567</v>
      </c>
      <c r="UBA79" s="290" t="s">
        <v>567</v>
      </c>
      <c r="UBB79" s="290" t="s">
        <v>567</v>
      </c>
      <c r="UBC79" s="290" t="s">
        <v>567</v>
      </c>
      <c r="UBD79" s="290" t="s">
        <v>567</v>
      </c>
      <c r="UBE79" s="290" t="s">
        <v>567</v>
      </c>
      <c r="UBF79" s="290" t="s">
        <v>567</v>
      </c>
      <c r="UBG79" s="290" t="s">
        <v>567</v>
      </c>
      <c r="UBH79" s="290" t="s">
        <v>567</v>
      </c>
      <c r="UBI79" s="290" t="s">
        <v>567</v>
      </c>
      <c r="UBJ79" s="290" t="s">
        <v>567</v>
      </c>
      <c r="UBK79" s="290" t="s">
        <v>567</v>
      </c>
      <c r="UBL79" s="290" t="s">
        <v>567</v>
      </c>
      <c r="UBM79" s="290" t="s">
        <v>567</v>
      </c>
      <c r="UBN79" s="290" t="s">
        <v>567</v>
      </c>
      <c r="UBO79" s="290" t="s">
        <v>567</v>
      </c>
      <c r="UBP79" s="290" t="s">
        <v>567</v>
      </c>
      <c r="UBQ79" s="290" t="s">
        <v>567</v>
      </c>
      <c r="UBR79" s="290" t="s">
        <v>567</v>
      </c>
      <c r="UBS79" s="290" t="s">
        <v>567</v>
      </c>
      <c r="UBT79" s="290" t="s">
        <v>567</v>
      </c>
      <c r="UBU79" s="290" t="s">
        <v>567</v>
      </c>
      <c r="UBV79" s="290" t="s">
        <v>567</v>
      </c>
      <c r="UBW79" s="290" t="s">
        <v>567</v>
      </c>
      <c r="UBX79" s="290" t="s">
        <v>567</v>
      </c>
      <c r="UBY79" s="290" t="s">
        <v>567</v>
      </c>
      <c r="UBZ79" s="290" t="s">
        <v>567</v>
      </c>
      <c r="UCA79" s="290" t="s">
        <v>567</v>
      </c>
      <c r="UCB79" s="290" t="s">
        <v>567</v>
      </c>
      <c r="UCC79" s="290" t="s">
        <v>567</v>
      </c>
      <c r="UCD79" s="290" t="s">
        <v>567</v>
      </c>
      <c r="UCE79" s="290" t="s">
        <v>567</v>
      </c>
      <c r="UCF79" s="290" t="s">
        <v>567</v>
      </c>
      <c r="UCG79" s="290" t="s">
        <v>567</v>
      </c>
      <c r="UCH79" s="290" t="s">
        <v>567</v>
      </c>
      <c r="UCI79" s="290" t="s">
        <v>567</v>
      </c>
      <c r="UCJ79" s="290" t="s">
        <v>567</v>
      </c>
      <c r="UCK79" s="290" t="s">
        <v>567</v>
      </c>
      <c r="UCL79" s="290" t="s">
        <v>567</v>
      </c>
      <c r="UCM79" s="290" t="s">
        <v>567</v>
      </c>
      <c r="UCN79" s="290" t="s">
        <v>567</v>
      </c>
      <c r="UCO79" s="290" t="s">
        <v>567</v>
      </c>
      <c r="UCP79" s="290" t="s">
        <v>567</v>
      </c>
      <c r="UCQ79" s="290" t="s">
        <v>567</v>
      </c>
      <c r="UCR79" s="290" t="s">
        <v>567</v>
      </c>
      <c r="UCS79" s="290" t="s">
        <v>567</v>
      </c>
      <c r="UCT79" s="290" t="s">
        <v>567</v>
      </c>
      <c r="UCU79" s="290" t="s">
        <v>567</v>
      </c>
      <c r="UCV79" s="290" t="s">
        <v>567</v>
      </c>
      <c r="UCW79" s="290" t="s">
        <v>567</v>
      </c>
      <c r="UCX79" s="290" t="s">
        <v>567</v>
      </c>
      <c r="UCY79" s="290" t="s">
        <v>567</v>
      </c>
      <c r="UCZ79" s="290" t="s">
        <v>567</v>
      </c>
      <c r="UDA79" s="290" t="s">
        <v>567</v>
      </c>
      <c r="UDB79" s="290" t="s">
        <v>567</v>
      </c>
      <c r="UDC79" s="290" t="s">
        <v>567</v>
      </c>
      <c r="UDD79" s="290" t="s">
        <v>567</v>
      </c>
      <c r="UDE79" s="290" t="s">
        <v>567</v>
      </c>
      <c r="UDF79" s="290" t="s">
        <v>567</v>
      </c>
      <c r="UDG79" s="290" t="s">
        <v>567</v>
      </c>
      <c r="UDH79" s="290" t="s">
        <v>567</v>
      </c>
      <c r="UDI79" s="290" t="s">
        <v>567</v>
      </c>
      <c r="UDJ79" s="290" t="s">
        <v>567</v>
      </c>
      <c r="UDK79" s="290" t="s">
        <v>567</v>
      </c>
      <c r="UDL79" s="290" t="s">
        <v>567</v>
      </c>
      <c r="UDM79" s="290" t="s">
        <v>567</v>
      </c>
      <c r="UDN79" s="290" t="s">
        <v>567</v>
      </c>
      <c r="UDO79" s="290" t="s">
        <v>567</v>
      </c>
      <c r="UDP79" s="290" t="s">
        <v>567</v>
      </c>
      <c r="UDQ79" s="290" t="s">
        <v>567</v>
      </c>
      <c r="UDR79" s="290" t="s">
        <v>567</v>
      </c>
      <c r="UDS79" s="290" t="s">
        <v>567</v>
      </c>
      <c r="UDT79" s="290" t="s">
        <v>567</v>
      </c>
      <c r="UDU79" s="290" t="s">
        <v>567</v>
      </c>
      <c r="UDV79" s="290" t="s">
        <v>567</v>
      </c>
      <c r="UDW79" s="290" t="s">
        <v>567</v>
      </c>
      <c r="UDX79" s="290" t="s">
        <v>567</v>
      </c>
      <c r="UDY79" s="290" t="s">
        <v>567</v>
      </c>
      <c r="UDZ79" s="290" t="s">
        <v>567</v>
      </c>
      <c r="UEA79" s="290" t="s">
        <v>567</v>
      </c>
      <c r="UEB79" s="290" t="s">
        <v>567</v>
      </c>
      <c r="UEC79" s="290" t="s">
        <v>567</v>
      </c>
      <c r="UED79" s="290" t="s">
        <v>567</v>
      </c>
      <c r="UEE79" s="290" t="s">
        <v>567</v>
      </c>
      <c r="UEF79" s="290" t="s">
        <v>567</v>
      </c>
      <c r="UEG79" s="290" t="s">
        <v>567</v>
      </c>
      <c r="UEH79" s="290" t="s">
        <v>567</v>
      </c>
      <c r="UEI79" s="290" t="s">
        <v>567</v>
      </c>
      <c r="UEJ79" s="290" t="s">
        <v>567</v>
      </c>
      <c r="UEK79" s="290" t="s">
        <v>567</v>
      </c>
      <c r="UEL79" s="290" t="s">
        <v>567</v>
      </c>
      <c r="UEM79" s="290" t="s">
        <v>567</v>
      </c>
      <c r="UEN79" s="290" t="s">
        <v>567</v>
      </c>
      <c r="UEO79" s="290" t="s">
        <v>567</v>
      </c>
      <c r="UEP79" s="290" t="s">
        <v>567</v>
      </c>
      <c r="UEQ79" s="290" t="s">
        <v>567</v>
      </c>
      <c r="UER79" s="290" t="s">
        <v>567</v>
      </c>
      <c r="UES79" s="290" t="s">
        <v>567</v>
      </c>
      <c r="UET79" s="290" t="s">
        <v>567</v>
      </c>
      <c r="UEU79" s="290" t="s">
        <v>567</v>
      </c>
      <c r="UEV79" s="290" t="s">
        <v>567</v>
      </c>
      <c r="UEW79" s="290" t="s">
        <v>567</v>
      </c>
      <c r="UEX79" s="290" t="s">
        <v>567</v>
      </c>
      <c r="UEY79" s="290" t="s">
        <v>567</v>
      </c>
      <c r="UEZ79" s="290" t="s">
        <v>567</v>
      </c>
      <c r="UFA79" s="290" t="s">
        <v>567</v>
      </c>
      <c r="UFB79" s="290" t="s">
        <v>567</v>
      </c>
      <c r="UFC79" s="290" t="s">
        <v>567</v>
      </c>
      <c r="UFD79" s="290" t="s">
        <v>567</v>
      </c>
      <c r="UFE79" s="290" t="s">
        <v>567</v>
      </c>
      <c r="UFF79" s="290" t="s">
        <v>567</v>
      </c>
      <c r="UFG79" s="290" t="s">
        <v>567</v>
      </c>
      <c r="UFH79" s="290" t="s">
        <v>567</v>
      </c>
      <c r="UFI79" s="290" t="s">
        <v>567</v>
      </c>
      <c r="UFJ79" s="290" t="s">
        <v>567</v>
      </c>
      <c r="UFK79" s="290" t="s">
        <v>567</v>
      </c>
      <c r="UFL79" s="290" t="s">
        <v>567</v>
      </c>
      <c r="UFM79" s="290" t="s">
        <v>567</v>
      </c>
      <c r="UFN79" s="290" t="s">
        <v>567</v>
      </c>
      <c r="UFO79" s="290" t="s">
        <v>567</v>
      </c>
      <c r="UFP79" s="290" t="s">
        <v>567</v>
      </c>
      <c r="UFQ79" s="290" t="s">
        <v>567</v>
      </c>
      <c r="UFR79" s="290" t="s">
        <v>567</v>
      </c>
      <c r="UFS79" s="290" t="s">
        <v>567</v>
      </c>
      <c r="UFT79" s="290" t="s">
        <v>567</v>
      </c>
      <c r="UFU79" s="290" t="s">
        <v>567</v>
      </c>
      <c r="UFV79" s="290" t="s">
        <v>567</v>
      </c>
      <c r="UFW79" s="290" t="s">
        <v>567</v>
      </c>
      <c r="UFX79" s="290" t="s">
        <v>567</v>
      </c>
      <c r="UFY79" s="290" t="s">
        <v>567</v>
      </c>
      <c r="UFZ79" s="290" t="s">
        <v>567</v>
      </c>
      <c r="UGA79" s="290" t="s">
        <v>567</v>
      </c>
      <c r="UGB79" s="290" t="s">
        <v>567</v>
      </c>
      <c r="UGC79" s="290" t="s">
        <v>567</v>
      </c>
      <c r="UGD79" s="290" t="s">
        <v>567</v>
      </c>
      <c r="UGE79" s="290" t="s">
        <v>567</v>
      </c>
      <c r="UGF79" s="290" t="s">
        <v>567</v>
      </c>
      <c r="UGG79" s="290" t="s">
        <v>567</v>
      </c>
      <c r="UGH79" s="290" t="s">
        <v>567</v>
      </c>
      <c r="UGI79" s="290" t="s">
        <v>567</v>
      </c>
      <c r="UGJ79" s="290" t="s">
        <v>567</v>
      </c>
      <c r="UGK79" s="290" t="s">
        <v>567</v>
      </c>
      <c r="UGL79" s="290" t="s">
        <v>567</v>
      </c>
      <c r="UGM79" s="290" t="s">
        <v>567</v>
      </c>
      <c r="UGN79" s="290" t="s">
        <v>567</v>
      </c>
      <c r="UGO79" s="290" t="s">
        <v>567</v>
      </c>
      <c r="UGP79" s="290" t="s">
        <v>567</v>
      </c>
      <c r="UGQ79" s="290" t="s">
        <v>567</v>
      </c>
      <c r="UGR79" s="290" t="s">
        <v>567</v>
      </c>
      <c r="UGS79" s="290" t="s">
        <v>567</v>
      </c>
      <c r="UGT79" s="290" t="s">
        <v>567</v>
      </c>
      <c r="UGU79" s="290" t="s">
        <v>567</v>
      </c>
      <c r="UGV79" s="290" t="s">
        <v>567</v>
      </c>
      <c r="UGW79" s="290" t="s">
        <v>567</v>
      </c>
      <c r="UGX79" s="290" t="s">
        <v>567</v>
      </c>
      <c r="UGY79" s="290" t="s">
        <v>567</v>
      </c>
      <c r="UGZ79" s="290" t="s">
        <v>567</v>
      </c>
      <c r="UHA79" s="290" t="s">
        <v>567</v>
      </c>
      <c r="UHB79" s="290" t="s">
        <v>567</v>
      </c>
      <c r="UHC79" s="290" t="s">
        <v>567</v>
      </c>
      <c r="UHD79" s="290" t="s">
        <v>567</v>
      </c>
      <c r="UHE79" s="290" t="s">
        <v>567</v>
      </c>
      <c r="UHF79" s="290" t="s">
        <v>567</v>
      </c>
      <c r="UHG79" s="290" t="s">
        <v>567</v>
      </c>
      <c r="UHH79" s="290" t="s">
        <v>567</v>
      </c>
      <c r="UHI79" s="290" t="s">
        <v>567</v>
      </c>
      <c r="UHJ79" s="290" t="s">
        <v>567</v>
      </c>
      <c r="UHK79" s="290" t="s">
        <v>567</v>
      </c>
      <c r="UHL79" s="290" t="s">
        <v>567</v>
      </c>
      <c r="UHM79" s="290" t="s">
        <v>567</v>
      </c>
      <c r="UHN79" s="290" t="s">
        <v>567</v>
      </c>
      <c r="UHO79" s="290" t="s">
        <v>567</v>
      </c>
      <c r="UHP79" s="290" t="s">
        <v>567</v>
      </c>
      <c r="UHQ79" s="290" t="s">
        <v>567</v>
      </c>
      <c r="UHR79" s="290" t="s">
        <v>567</v>
      </c>
      <c r="UHS79" s="290" t="s">
        <v>567</v>
      </c>
      <c r="UHT79" s="290" t="s">
        <v>567</v>
      </c>
      <c r="UHU79" s="290" t="s">
        <v>567</v>
      </c>
      <c r="UHV79" s="290" t="s">
        <v>567</v>
      </c>
      <c r="UHW79" s="290" t="s">
        <v>567</v>
      </c>
      <c r="UHX79" s="290" t="s">
        <v>567</v>
      </c>
      <c r="UHY79" s="290" t="s">
        <v>567</v>
      </c>
      <c r="UHZ79" s="290" t="s">
        <v>567</v>
      </c>
      <c r="UIA79" s="290" t="s">
        <v>567</v>
      </c>
      <c r="UIB79" s="290" t="s">
        <v>567</v>
      </c>
      <c r="UIC79" s="290" t="s">
        <v>567</v>
      </c>
      <c r="UID79" s="290" t="s">
        <v>567</v>
      </c>
      <c r="UIE79" s="290" t="s">
        <v>567</v>
      </c>
      <c r="UIF79" s="290" t="s">
        <v>567</v>
      </c>
      <c r="UIG79" s="290" t="s">
        <v>567</v>
      </c>
      <c r="UIH79" s="290" t="s">
        <v>567</v>
      </c>
      <c r="UII79" s="290" t="s">
        <v>567</v>
      </c>
      <c r="UIJ79" s="290" t="s">
        <v>567</v>
      </c>
      <c r="UIK79" s="290" t="s">
        <v>567</v>
      </c>
      <c r="UIL79" s="290" t="s">
        <v>567</v>
      </c>
      <c r="UIM79" s="290" t="s">
        <v>567</v>
      </c>
      <c r="UIN79" s="290" t="s">
        <v>567</v>
      </c>
      <c r="UIO79" s="290" t="s">
        <v>567</v>
      </c>
      <c r="UIP79" s="290" t="s">
        <v>567</v>
      </c>
      <c r="UIQ79" s="290" t="s">
        <v>567</v>
      </c>
      <c r="UIR79" s="290" t="s">
        <v>567</v>
      </c>
      <c r="UIS79" s="290" t="s">
        <v>567</v>
      </c>
      <c r="UIT79" s="290" t="s">
        <v>567</v>
      </c>
      <c r="UIU79" s="290" t="s">
        <v>567</v>
      </c>
      <c r="UIV79" s="290" t="s">
        <v>567</v>
      </c>
      <c r="UIW79" s="290" t="s">
        <v>567</v>
      </c>
      <c r="UIX79" s="290" t="s">
        <v>567</v>
      </c>
      <c r="UIY79" s="290" t="s">
        <v>567</v>
      </c>
      <c r="UIZ79" s="290" t="s">
        <v>567</v>
      </c>
      <c r="UJA79" s="290" t="s">
        <v>567</v>
      </c>
      <c r="UJB79" s="290" t="s">
        <v>567</v>
      </c>
      <c r="UJC79" s="290" t="s">
        <v>567</v>
      </c>
      <c r="UJD79" s="290" t="s">
        <v>567</v>
      </c>
      <c r="UJE79" s="290" t="s">
        <v>567</v>
      </c>
      <c r="UJF79" s="290" t="s">
        <v>567</v>
      </c>
      <c r="UJG79" s="290" t="s">
        <v>567</v>
      </c>
      <c r="UJH79" s="290" t="s">
        <v>567</v>
      </c>
      <c r="UJI79" s="290" t="s">
        <v>567</v>
      </c>
      <c r="UJJ79" s="290" t="s">
        <v>567</v>
      </c>
      <c r="UJK79" s="290" t="s">
        <v>567</v>
      </c>
      <c r="UJL79" s="290" t="s">
        <v>567</v>
      </c>
      <c r="UJM79" s="290" t="s">
        <v>567</v>
      </c>
      <c r="UJN79" s="290" t="s">
        <v>567</v>
      </c>
      <c r="UJO79" s="290" t="s">
        <v>567</v>
      </c>
      <c r="UJP79" s="290" t="s">
        <v>567</v>
      </c>
      <c r="UJQ79" s="290" t="s">
        <v>567</v>
      </c>
      <c r="UJR79" s="290" t="s">
        <v>567</v>
      </c>
      <c r="UJS79" s="290" t="s">
        <v>567</v>
      </c>
      <c r="UJT79" s="290" t="s">
        <v>567</v>
      </c>
      <c r="UJU79" s="290" t="s">
        <v>567</v>
      </c>
      <c r="UJV79" s="290" t="s">
        <v>567</v>
      </c>
      <c r="UJW79" s="290" t="s">
        <v>567</v>
      </c>
      <c r="UJX79" s="290" t="s">
        <v>567</v>
      </c>
      <c r="UJY79" s="290" t="s">
        <v>567</v>
      </c>
      <c r="UJZ79" s="290" t="s">
        <v>567</v>
      </c>
      <c r="UKA79" s="290" t="s">
        <v>567</v>
      </c>
      <c r="UKB79" s="290" t="s">
        <v>567</v>
      </c>
      <c r="UKC79" s="290" t="s">
        <v>567</v>
      </c>
      <c r="UKD79" s="290" t="s">
        <v>567</v>
      </c>
      <c r="UKE79" s="290" t="s">
        <v>567</v>
      </c>
      <c r="UKF79" s="290" t="s">
        <v>567</v>
      </c>
      <c r="UKG79" s="290" t="s">
        <v>567</v>
      </c>
      <c r="UKH79" s="290" t="s">
        <v>567</v>
      </c>
      <c r="UKI79" s="290" t="s">
        <v>567</v>
      </c>
      <c r="UKJ79" s="290" t="s">
        <v>567</v>
      </c>
      <c r="UKK79" s="290" t="s">
        <v>567</v>
      </c>
      <c r="UKL79" s="290" t="s">
        <v>567</v>
      </c>
      <c r="UKM79" s="290" t="s">
        <v>567</v>
      </c>
      <c r="UKN79" s="290" t="s">
        <v>567</v>
      </c>
      <c r="UKO79" s="290" t="s">
        <v>567</v>
      </c>
      <c r="UKP79" s="290" t="s">
        <v>567</v>
      </c>
      <c r="UKQ79" s="290" t="s">
        <v>567</v>
      </c>
      <c r="UKR79" s="290" t="s">
        <v>567</v>
      </c>
      <c r="UKS79" s="290" t="s">
        <v>567</v>
      </c>
      <c r="UKT79" s="290" t="s">
        <v>567</v>
      </c>
      <c r="UKU79" s="290" t="s">
        <v>567</v>
      </c>
      <c r="UKV79" s="290" t="s">
        <v>567</v>
      </c>
      <c r="UKW79" s="290" t="s">
        <v>567</v>
      </c>
      <c r="UKX79" s="290" t="s">
        <v>567</v>
      </c>
      <c r="UKY79" s="290" t="s">
        <v>567</v>
      </c>
      <c r="UKZ79" s="290" t="s">
        <v>567</v>
      </c>
      <c r="ULA79" s="290" t="s">
        <v>567</v>
      </c>
      <c r="ULB79" s="290" t="s">
        <v>567</v>
      </c>
      <c r="ULC79" s="290" t="s">
        <v>567</v>
      </c>
      <c r="ULD79" s="290" t="s">
        <v>567</v>
      </c>
      <c r="ULE79" s="290" t="s">
        <v>567</v>
      </c>
      <c r="ULF79" s="290" t="s">
        <v>567</v>
      </c>
      <c r="ULG79" s="290" t="s">
        <v>567</v>
      </c>
      <c r="ULH79" s="290" t="s">
        <v>567</v>
      </c>
      <c r="ULI79" s="290" t="s">
        <v>567</v>
      </c>
      <c r="ULJ79" s="290" t="s">
        <v>567</v>
      </c>
      <c r="ULK79" s="290" t="s">
        <v>567</v>
      </c>
      <c r="ULL79" s="290" t="s">
        <v>567</v>
      </c>
      <c r="ULM79" s="290" t="s">
        <v>567</v>
      </c>
      <c r="ULN79" s="290" t="s">
        <v>567</v>
      </c>
      <c r="ULO79" s="290" t="s">
        <v>567</v>
      </c>
      <c r="ULP79" s="290" t="s">
        <v>567</v>
      </c>
      <c r="ULQ79" s="290" t="s">
        <v>567</v>
      </c>
      <c r="ULR79" s="290" t="s">
        <v>567</v>
      </c>
      <c r="ULS79" s="290" t="s">
        <v>567</v>
      </c>
      <c r="ULT79" s="290" t="s">
        <v>567</v>
      </c>
      <c r="ULU79" s="290" t="s">
        <v>567</v>
      </c>
      <c r="ULV79" s="290" t="s">
        <v>567</v>
      </c>
      <c r="ULW79" s="290" t="s">
        <v>567</v>
      </c>
      <c r="ULX79" s="290" t="s">
        <v>567</v>
      </c>
      <c r="ULY79" s="290" t="s">
        <v>567</v>
      </c>
      <c r="ULZ79" s="290" t="s">
        <v>567</v>
      </c>
      <c r="UMA79" s="290" t="s">
        <v>567</v>
      </c>
      <c r="UMB79" s="290" t="s">
        <v>567</v>
      </c>
      <c r="UMC79" s="290" t="s">
        <v>567</v>
      </c>
      <c r="UMD79" s="290" t="s">
        <v>567</v>
      </c>
      <c r="UME79" s="290" t="s">
        <v>567</v>
      </c>
      <c r="UMF79" s="290" t="s">
        <v>567</v>
      </c>
      <c r="UMG79" s="290" t="s">
        <v>567</v>
      </c>
      <c r="UMH79" s="290" t="s">
        <v>567</v>
      </c>
      <c r="UMI79" s="290" t="s">
        <v>567</v>
      </c>
      <c r="UMJ79" s="290" t="s">
        <v>567</v>
      </c>
      <c r="UMK79" s="290" t="s">
        <v>567</v>
      </c>
      <c r="UML79" s="290" t="s">
        <v>567</v>
      </c>
      <c r="UMM79" s="290" t="s">
        <v>567</v>
      </c>
      <c r="UMN79" s="290" t="s">
        <v>567</v>
      </c>
      <c r="UMO79" s="290" t="s">
        <v>567</v>
      </c>
      <c r="UMP79" s="290" t="s">
        <v>567</v>
      </c>
      <c r="UMQ79" s="290" t="s">
        <v>567</v>
      </c>
      <c r="UMR79" s="290" t="s">
        <v>567</v>
      </c>
      <c r="UMS79" s="290" t="s">
        <v>567</v>
      </c>
      <c r="UMT79" s="290" t="s">
        <v>567</v>
      </c>
      <c r="UMU79" s="290" t="s">
        <v>567</v>
      </c>
      <c r="UMV79" s="290" t="s">
        <v>567</v>
      </c>
      <c r="UMW79" s="290" t="s">
        <v>567</v>
      </c>
      <c r="UMX79" s="290" t="s">
        <v>567</v>
      </c>
      <c r="UMY79" s="290" t="s">
        <v>567</v>
      </c>
      <c r="UMZ79" s="290" t="s">
        <v>567</v>
      </c>
      <c r="UNA79" s="290" t="s">
        <v>567</v>
      </c>
      <c r="UNB79" s="290" t="s">
        <v>567</v>
      </c>
      <c r="UNC79" s="290" t="s">
        <v>567</v>
      </c>
      <c r="UND79" s="290" t="s">
        <v>567</v>
      </c>
      <c r="UNE79" s="290" t="s">
        <v>567</v>
      </c>
      <c r="UNF79" s="290" t="s">
        <v>567</v>
      </c>
      <c r="UNG79" s="290" t="s">
        <v>567</v>
      </c>
      <c r="UNH79" s="290" t="s">
        <v>567</v>
      </c>
      <c r="UNI79" s="290" t="s">
        <v>567</v>
      </c>
      <c r="UNJ79" s="290" t="s">
        <v>567</v>
      </c>
      <c r="UNK79" s="290" t="s">
        <v>567</v>
      </c>
      <c r="UNL79" s="290" t="s">
        <v>567</v>
      </c>
      <c r="UNM79" s="290" t="s">
        <v>567</v>
      </c>
      <c r="UNN79" s="290" t="s">
        <v>567</v>
      </c>
      <c r="UNO79" s="290" t="s">
        <v>567</v>
      </c>
      <c r="UNP79" s="290" t="s">
        <v>567</v>
      </c>
      <c r="UNQ79" s="290" t="s">
        <v>567</v>
      </c>
      <c r="UNR79" s="290" t="s">
        <v>567</v>
      </c>
      <c r="UNS79" s="290" t="s">
        <v>567</v>
      </c>
      <c r="UNT79" s="290" t="s">
        <v>567</v>
      </c>
      <c r="UNU79" s="290" t="s">
        <v>567</v>
      </c>
      <c r="UNV79" s="290" t="s">
        <v>567</v>
      </c>
      <c r="UNW79" s="290" t="s">
        <v>567</v>
      </c>
      <c r="UNX79" s="290" t="s">
        <v>567</v>
      </c>
      <c r="UNY79" s="290" t="s">
        <v>567</v>
      </c>
      <c r="UNZ79" s="290" t="s">
        <v>567</v>
      </c>
      <c r="UOA79" s="290" t="s">
        <v>567</v>
      </c>
      <c r="UOB79" s="290" t="s">
        <v>567</v>
      </c>
      <c r="UOC79" s="290" t="s">
        <v>567</v>
      </c>
      <c r="UOD79" s="290" t="s">
        <v>567</v>
      </c>
      <c r="UOE79" s="290" t="s">
        <v>567</v>
      </c>
      <c r="UOF79" s="290" t="s">
        <v>567</v>
      </c>
      <c r="UOG79" s="290" t="s">
        <v>567</v>
      </c>
      <c r="UOH79" s="290" t="s">
        <v>567</v>
      </c>
      <c r="UOI79" s="290" t="s">
        <v>567</v>
      </c>
      <c r="UOJ79" s="290" t="s">
        <v>567</v>
      </c>
      <c r="UOK79" s="290" t="s">
        <v>567</v>
      </c>
      <c r="UOL79" s="290" t="s">
        <v>567</v>
      </c>
      <c r="UOM79" s="290" t="s">
        <v>567</v>
      </c>
      <c r="UON79" s="290" t="s">
        <v>567</v>
      </c>
      <c r="UOO79" s="290" t="s">
        <v>567</v>
      </c>
      <c r="UOP79" s="290" t="s">
        <v>567</v>
      </c>
      <c r="UOQ79" s="290" t="s">
        <v>567</v>
      </c>
      <c r="UOR79" s="290" t="s">
        <v>567</v>
      </c>
      <c r="UOS79" s="290" t="s">
        <v>567</v>
      </c>
      <c r="UOT79" s="290" t="s">
        <v>567</v>
      </c>
      <c r="UOU79" s="290" t="s">
        <v>567</v>
      </c>
      <c r="UOV79" s="290" t="s">
        <v>567</v>
      </c>
      <c r="UOW79" s="290" t="s">
        <v>567</v>
      </c>
      <c r="UOX79" s="290" t="s">
        <v>567</v>
      </c>
      <c r="UOY79" s="290" t="s">
        <v>567</v>
      </c>
      <c r="UOZ79" s="290" t="s">
        <v>567</v>
      </c>
      <c r="UPA79" s="290" t="s">
        <v>567</v>
      </c>
      <c r="UPB79" s="290" t="s">
        <v>567</v>
      </c>
      <c r="UPC79" s="290" t="s">
        <v>567</v>
      </c>
      <c r="UPD79" s="290" t="s">
        <v>567</v>
      </c>
      <c r="UPE79" s="290" t="s">
        <v>567</v>
      </c>
      <c r="UPF79" s="290" t="s">
        <v>567</v>
      </c>
      <c r="UPG79" s="290" t="s">
        <v>567</v>
      </c>
      <c r="UPH79" s="290" t="s">
        <v>567</v>
      </c>
      <c r="UPI79" s="290" t="s">
        <v>567</v>
      </c>
      <c r="UPJ79" s="290" t="s">
        <v>567</v>
      </c>
      <c r="UPK79" s="290" t="s">
        <v>567</v>
      </c>
      <c r="UPL79" s="290" t="s">
        <v>567</v>
      </c>
      <c r="UPM79" s="290" t="s">
        <v>567</v>
      </c>
      <c r="UPN79" s="290" t="s">
        <v>567</v>
      </c>
      <c r="UPO79" s="290" t="s">
        <v>567</v>
      </c>
      <c r="UPP79" s="290" t="s">
        <v>567</v>
      </c>
      <c r="UPQ79" s="290" t="s">
        <v>567</v>
      </c>
      <c r="UPR79" s="290" t="s">
        <v>567</v>
      </c>
      <c r="UPS79" s="290" t="s">
        <v>567</v>
      </c>
      <c r="UPT79" s="290" t="s">
        <v>567</v>
      </c>
      <c r="UPU79" s="290" t="s">
        <v>567</v>
      </c>
      <c r="UPV79" s="290" t="s">
        <v>567</v>
      </c>
      <c r="UPW79" s="290" t="s">
        <v>567</v>
      </c>
      <c r="UPX79" s="290" t="s">
        <v>567</v>
      </c>
      <c r="UPY79" s="290" t="s">
        <v>567</v>
      </c>
      <c r="UPZ79" s="290" t="s">
        <v>567</v>
      </c>
      <c r="UQA79" s="290" t="s">
        <v>567</v>
      </c>
      <c r="UQB79" s="290" t="s">
        <v>567</v>
      </c>
      <c r="UQC79" s="290" t="s">
        <v>567</v>
      </c>
      <c r="UQD79" s="290" t="s">
        <v>567</v>
      </c>
      <c r="UQE79" s="290" t="s">
        <v>567</v>
      </c>
      <c r="UQF79" s="290" t="s">
        <v>567</v>
      </c>
      <c r="UQG79" s="290" t="s">
        <v>567</v>
      </c>
      <c r="UQH79" s="290" t="s">
        <v>567</v>
      </c>
      <c r="UQI79" s="290" t="s">
        <v>567</v>
      </c>
      <c r="UQJ79" s="290" t="s">
        <v>567</v>
      </c>
      <c r="UQK79" s="290" t="s">
        <v>567</v>
      </c>
      <c r="UQL79" s="290" t="s">
        <v>567</v>
      </c>
      <c r="UQM79" s="290" t="s">
        <v>567</v>
      </c>
      <c r="UQN79" s="290" t="s">
        <v>567</v>
      </c>
      <c r="UQO79" s="290" t="s">
        <v>567</v>
      </c>
      <c r="UQP79" s="290" t="s">
        <v>567</v>
      </c>
      <c r="UQQ79" s="290" t="s">
        <v>567</v>
      </c>
      <c r="UQR79" s="290" t="s">
        <v>567</v>
      </c>
      <c r="UQS79" s="290" t="s">
        <v>567</v>
      </c>
      <c r="UQT79" s="290" t="s">
        <v>567</v>
      </c>
      <c r="UQU79" s="290" t="s">
        <v>567</v>
      </c>
      <c r="UQV79" s="290" t="s">
        <v>567</v>
      </c>
      <c r="UQW79" s="290" t="s">
        <v>567</v>
      </c>
      <c r="UQX79" s="290" t="s">
        <v>567</v>
      </c>
      <c r="UQY79" s="290" t="s">
        <v>567</v>
      </c>
      <c r="UQZ79" s="290" t="s">
        <v>567</v>
      </c>
      <c r="URA79" s="290" t="s">
        <v>567</v>
      </c>
      <c r="URB79" s="290" t="s">
        <v>567</v>
      </c>
      <c r="URC79" s="290" t="s">
        <v>567</v>
      </c>
      <c r="URD79" s="290" t="s">
        <v>567</v>
      </c>
      <c r="URE79" s="290" t="s">
        <v>567</v>
      </c>
      <c r="URF79" s="290" t="s">
        <v>567</v>
      </c>
      <c r="URG79" s="290" t="s">
        <v>567</v>
      </c>
      <c r="URH79" s="290" t="s">
        <v>567</v>
      </c>
      <c r="URI79" s="290" t="s">
        <v>567</v>
      </c>
      <c r="URJ79" s="290" t="s">
        <v>567</v>
      </c>
      <c r="URK79" s="290" t="s">
        <v>567</v>
      </c>
      <c r="URL79" s="290" t="s">
        <v>567</v>
      </c>
      <c r="URM79" s="290" t="s">
        <v>567</v>
      </c>
      <c r="URN79" s="290" t="s">
        <v>567</v>
      </c>
      <c r="URO79" s="290" t="s">
        <v>567</v>
      </c>
      <c r="URP79" s="290" t="s">
        <v>567</v>
      </c>
      <c r="URQ79" s="290" t="s">
        <v>567</v>
      </c>
      <c r="URR79" s="290" t="s">
        <v>567</v>
      </c>
      <c r="URS79" s="290" t="s">
        <v>567</v>
      </c>
      <c r="URT79" s="290" t="s">
        <v>567</v>
      </c>
      <c r="URU79" s="290" t="s">
        <v>567</v>
      </c>
      <c r="URV79" s="290" t="s">
        <v>567</v>
      </c>
      <c r="URW79" s="290" t="s">
        <v>567</v>
      </c>
      <c r="URX79" s="290" t="s">
        <v>567</v>
      </c>
      <c r="URY79" s="290" t="s">
        <v>567</v>
      </c>
      <c r="URZ79" s="290" t="s">
        <v>567</v>
      </c>
      <c r="USA79" s="290" t="s">
        <v>567</v>
      </c>
      <c r="USB79" s="290" t="s">
        <v>567</v>
      </c>
      <c r="USC79" s="290" t="s">
        <v>567</v>
      </c>
      <c r="USD79" s="290" t="s">
        <v>567</v>
      </c>
      <c r="USE79" s="290" t="s">
        <v>567</v>
      </c>
      <c r="USF79" s="290" t="s">
        <v>567</v>
      </c>
      <c r="USG79" s="290" t="s">
        <v>567</v>
      </c>
      <c r="USH79" s="290" t="s">
        <v>567</v>
      </c>
      <c r="USI79" s="290" t="s">
        <v>567</v>
      </c>
      <c r="USJ79" s="290" t="s">
        <v>567</v>
      </c>
      <c r="USK79" s="290" t="s">
        <v>567</v>
      </c>
      <c r="USL79" s="290" t="s">
        <v>567</v>
      </c>
      <c r="USM79" s="290" t="s">
        <v>567</v>
      </c>
      <c r="USN79" s="290" t="s">
        <v>567</v>
      </c>
      <c r="USO79" s="290" t="s">
        <v>567</v>
      </c>
      <c r="USP79" s="290" t="s">
        <v>567</v>
      </c>
      <c r="USQ79" s="290" t="s">
        <v>567</v>
      </c>
      <c r="USR79" s="290" t="s">
        <v>567</v>
      </c>
      <c r="USS79" s="290" t="s">
        <v>567</v>
      </c>
      <c r="UST79" s="290" t="s">
        <v>567</v>
      </c>
      <c r="USU79" s="290" t="s">
        <v>567</v>
      </c>
      <c r="USV79" s="290" t="s">
        <v>567</v>
      </c>
      <c r="USW79" s="290" t="s">
        <v>567</v>
      </c>
      <c r="USX79" s="290" t="s">
        <v>567</v>
      </c>
      <c r="USY79" s="290" t="s">
        <v>567</v>
      </c>
      <c r="USZ79" s="290" t="s">
        <v>567</v>
      </c>
      <c r="UTA79" s="290" t="s">
        <v>567</v>
      </c>
      <c r="UTB79" s="290" t="s">
        <v>567</v>
      </c>
      <c r="UTC79" s="290" t="s">
        <v>567</v>
      </c>
      <c r="UTD79" s="290" t="s">
        <v>567</v>
      </c>
      <c r="UTE79" s="290" t="s">
        <v>567</v>
      </c>
      <c r="UTF79" s="290" t="s">
        <v>567</v>
      </c>
      <c r="UTG79" s="290" t="s">
        <v>567</v>
      </c>
      <c r="UTH79" s="290" t="s">
        <v>567</v>
      </c>
      <c r="UTI79" s="290" t="s">
        <v>567</v>
      </c>
      <c r="UTJ79" s="290" t="s">
        <v>567</v>
      </c>
      <c r="UTK79" s="290" t="s">
        <v>567</v>
      </c>
      <c r="UTL79" s="290" t="s">
        <v>567</v>
      </c>
      <c r="UTM79" s="290" t="s">
        <v>567</v>
      </c>
      <c r="UTN79" s="290" t="s">
        <v>567</v>
      </c>
      <c r="UTO79" s="290" t="s">
        <v>567</v>
      </c>
      <c r="UTP79" s="290" t="s">
        <v>567</v>
      </c>
      <c r="UTQ79" s="290" t="s">
        <v>567</v>
      </c>
      <c r="UTR79" s="290" t="s">
        <v>567</v>
      </c>
      <c r="UTS79" s="290" t="s">
        <v>567</v>
      </c>
      <c r="UTT79" s="290" t="s">
        <v>567</v>
      </c>
      <c r="UTU79" s="290" t="s">
        <v>567</v>
      </c>
      <c r="UTV79" s="290" t="s">
        <v>567</v>
      </c>
      <c r="UTW79" s="290" t="s">
        <v>567</v>
      </c>
      <c r="UTX79" s="290" t="s">
        <v>567</v>
      </c>
      <c r="UTY79" s="290" t="s">
        <v>567</v>
      </c>
      <c r="UTZ79" s="290" t="s">
        <v>567</v>
      </c>
      <c r="UUA79" s="290" t="s">
        <v>567</v>
      </c>
      <c r="UUB79" s="290" t="s">
        <v>567</v>
      </c>
      <c r="UUC79" s="290" t="s">
        <v>567</v>
      </c>
      <c r="UUD79" s="290" t="s">
        <v>567</v>
      </c>
      <c r="UUE79" s="290" t="s">
        <v>567</v>
      </c>
      <c r="UUF79" s="290" t="s">
        <v>567</v>
      </c>
      <c r="UUG79" s="290" t="s">
        <v>567</v>
      </c>
      <c r="UUH79" s="290" t="s">
        <v>567</v>
      </c>
      <c r="UUI79" s="290" t="s">
        <v>567</v>
      </c>
      <c r="UUJ79" s="290" t="s">
        <v>567</v>
      </c>
      <c r="UUK79" s="290" t="s">
        <v>567</v>
      </c>
      <c r="UUL79" s="290" t="s">
        <v>567</v>
      </c>
      <c r="UUM79" s="290" t="s">
        <v>567</v>
      </c>
      <c r="UUN79" s="290" t="s">
        <v>567</v>
      </c>
      <c r="UUO79" s="290" t="s">
        <v>567</v>
      </c>
      <c r="UUP79" s="290" t="s">
        <v>567</v>
      </c>
      <c r="UUQ79" s="290" t="s">
        <v>567</v>
      </c>
      <c r="UUR79" s="290" t="s">
        <v>567</v>
      </c>
      <c r="UUS79" s="290" t="s">
        <v>567</v>
      </c>
      <c r="UUT79" s="290" t="s">
        <v>567</v>
      </c>
      <c r="UUU79" s="290" t="s">
        <v>567</v>
      </c>
      <c r="UUV79" s="290" t="s">
        <v>567</v>
      </c>
      <c r="UUW79" s="290" t="s">
        <v>567</v>
      </c>
      <c r="UUX79" s="290" t="s">
        <v>567</v>
      </c>
      <c r="UUY79" s="290" t="s">
        <v>567</v>
      </c>
      <c r="UUZ79" s="290" t="s">
        <v>567</v>
      </c>
      <c r="UVA79" s="290" t="s">
        <v>567</v>
      </c>
      <c r="UVB79" s="290" t="s">
        <v>567</v>
      </c>
      <c r="UVC79" s="290" t="s">
        <v>567</v>
      </c>
      <c r="UVD79" s="290" t="s">
        <v>567</v>
      </c>
      <c r="UVE79" s="290" t="s">
        <v>567</v>
      </c>
      <c r="UVF79" s="290" t="s">
        <v>567</v>
      </c>
      <c r="UVG79" s="290" t="s">
        <v>567</v>
      </c>
      <c r="UVH79" s="290" t="s">
        <v>567</v>
      </c>
      <c r="UVI79" s="290" t="s">
        <v>567</v>
      </c>
      <c r="UVJ79" s="290" t="s">
        <v>567</v>
      </c>
      <c r="UVK79" s="290" t="s">
        <v>567</v>
      </c>
      <c r="UVL79" s="290" t="s">
        <v>567</v>
      </c>
      <c r="UVM79" s="290" t="s">
        <v>567</v>
      </c>
      <c r="UVN79" s="290" t="s">
        <v>567</v>
      </c>
      <c r="UVO79" s="290" t="s">
        <v>567</v>
      </c>
      <c r="UVP79" s="290" t="s">
        <v>567</v>
      </c>
      <c r="UVQ79" s="290" t="s">
        <v>567</v>
      </c>
      <c r="UVR79" s="290" t="s">
        <v>567</v>
      </c>
      <c r="UVS79" s="290" t="s">
        <v>567</v>
      </c>
      <c r="UVT79" s="290" t="s">
        <v>567</v>
      </c>
      <c r="UVU79" s="290" t="s">
        <v>567</v>
      </c>
      <c r="UVV79" s="290" t="s">
        <v>567</v>
      </c>
      <c r="UVW79" s="290" t="s">
        <v>567</v>
      </c>
      <c r="UVX79" s="290" t="s">
        <v>567</v>
      </c>
      <c r="UVY79" s="290" t="s">
        <v>567</v>
      </c>
      <c r="UVZ79" s="290" t="s">
        <v>567</v>
      </c>
      <c r="UWA79" s="290" t="s">
        <v>567</v>
      </c>
      <c r="UWB79" s="290" t="s">
        <v>567</v>
      </c>
      <c r="UWC79" s="290" t="s">
        <v>567</v>
      </c>
      <c r="UWD79" s="290" t="s">
        <v>567</v>
      </c>
      <c r="UWE79" s="290" t="s">
        <v>567</v>
      </c>
      <c r="UWF79" s="290" t="s">
        <v>567</v>
      </c>
      <c r="UWG79" s="290" t="s">
        <v>567</v>
      </c>
      <c r="UWH79" s="290" t="s">
        <v>567</v>
      </c>
      <c r="UWI79" s="290" t="s">
        <v>567</v>
      </c>
      <c r="UWJ79" s="290" t="s">
        <v>567</v>
      </c>
      <c r="UWK79" s="290" t="s">
        <v>567</v>
      </c>
      <c r="UWL79" s="290" t="s">
        <v>567</v>
      </c>
      <c r="UWM79" s="290" t="s">
        <v>567</v>
      </c>
      <c r="UWN79" s="290" t="s">
        <v>567</v>
      </c>
      <c r="UWO79" s="290" t="s">
        <v>567</v>
      </c>
      <c r="UWP79" s="290" t="s">
        <v>567</v>
      </c>
      <c r="UWQ79" s="290" t="s">
        <v>567</v>
      </c>
      <c r="UWR79" s="290" t="s">
        <v>567</v>
      </c>
      <c r="UWS79" s="290" t="s">
        <v>567</v>
      </c>
      <c r="UWT79" s="290" t="s">
        <v>567</v>
      </c>
      <c r="UWU79" s="290" t="s">
        <v>567</v>
      </c>
      <c r="UWV79" s="290" t="s">
        <v>567</v>
      </c>
      <c r="UWW79" s="290" t="s">
        <v>567</v>
      </c>
      <c r="UWX79" s="290" t="s">
        <v>567</v>
      </c>
      <c r="UWY79" s="290" t="s">
        <v>567</v>
      </c>
      <c r="UWZ79" s="290" t="s">
        <v>567</v>
      </c>
      <c r="UXA79" s="290" t="s">
        <v>567</v>
      </c>
      <c r="UXB79" s="290" t="s">
        <v>567</v>
      </c>
      <c r="UXC79" s="290" t="s">
        <v>567</v>
      </c>
      <c r="UXD79" s="290" t="s">
        <v>567</v>
      </c>
      <c r="UXE79" s="290" t="s">
        <v>567</v>
      </c>
      <c r="UXF79" s="290" t="s">
        <v>567</v>
      </c>
      <c r="UXG79" s="290" t="s">
        <v>567</v>
      </c>
      <c r="UXH79" s="290" t="s">
        <v>567</v>
      </c>
      <c r="UXI79" s="290" t="s">
        <v>567</v>
      </c>
      <c r="UXJ79" s="290" t="s">
        <v>567</v>
      </c>
      <c r="UXK79" s="290" t="s">
        <v>567</v>
      </c>
      <c r="UXL79" s="290" t="s">
        <v>567</v>
      </c>
      <c r="UXM79" s="290" t="s">
        <v>567</v>
      </c>
      <c r="UXN79" s="290" t="s">
        <v>567</v>
      </c>
      <c r="UXO79" s="290" t="s">
        <v>567</v>
      </c>
      <c r="UXP79" s="290" t="s">
        <v>567</v>
      </c>
      <c r="UXQ79" s="290" t="s">
        <v>567</v>
      </c>
      <c r="UXR79" s="290" t="s">
        <v>567</v>
      </c>
      <c r="UXS79" s="290" t="s">
        <v>567</v>
      </c>
      <c r="UXT79" s="290" t="s">
        <v>567</v>
      </c>
      <c r="UXU79" s="290" t="s">
        <v>567</v>
      </c>
      <c r="UXV79" s="290" t="s">
        <v>567</v>
      </c>
      <c r="UXW79" s="290" t="s">
        <v>567</v>
      </c>
      <c r="UXX79" s="290" t="s">
        <v>567</v>
      </c>
      <c r="UXY79" s="290" t="s">
        <v>567</v>
      </c>
      <c r="UXZ79" s="290" t="s">
        <v>567</v>
      </c>
      <c r="UYA79" s="290" t="s">
        <v>567</v>
      </c>
      <c r="UYB79" s="290" t="s">
        <v>567</v>
      </c>
      <c r="UYC79" s="290" t="s">
        <v>567</v>
      </c>
      <c r="UYD79" s="290" t="s">
        <v>567</v>
      </c>
      <c r="UYE79" s="290" t="s">
        <v>567</v>
      </c>
      <c r="UYF79" s="290" t="s">
        <v>567</v>
      </c>
      <c r="UYG79" s="290" t="s">
        <v>567</v>
      </c>
      <c r="UYH79" s="290" t="s">
        <v>567</v>
      </c>
      <c r="UYI79" s="290" t="s">
        <v>567</v>
      </c>
      <c r="UYJ79" s="290" t="s">
        <v>567</v>
      </c>
      <c r="UYK79" s="290" t="s">
        <v>567</v>
      </c>
      <c r="UYL79" s="290" t="s">
        <v>567</v>
      </c>
      <c r="UYM79" s="290" t="s">
        <v>567</v>
      </c>
      <c r="UYN79" s="290" t="s">
        <v>567</v>
      </c>
      <c r="UYO79" s="290" t="s">
        <v>567</v>
      </c>
      <c r="UYP79" s="290" t="s">
        <v>567</v>
      </c>
      <c r="UYQ79" s="290" t="s">
        <v>567</v>
      </c>
      <c r="UYR79" s="290" t="s">
        <v>567</v>
      </c>
      <c r="UYS79" s="290" t="s">
        <v>567</v>
      </c>
      <c r="UYT79" s="290" t="s">
        <v>567</v>
      </c>
      <c r="UYU79" s="290" t="s">
        <v>567</v>
      </c>
      <c r="UYV79" s="290" t="s">
        <v>567</v>
      </c>
      <c r="UYW79" s="290" t="s">
        <v>567</v>
      </c>
      <c r="UYX79" s="290" t="s">
        <v>567</v>
      </c>
      <c r="UYY79" s="290" t="s">
        <v>567</v>
      </c>
      <c r="UYZ79" s="290" t="s">
        <v>567</v>
      </c>
      <c r="UZA79" s="290" t="s">
        <v>567</v>
      </c>
      <c r="UZB79" s="290" t="s">
        <v>567</v>
      </c>
      <c r="UZC79" s="290" t="s">
        <v>567</v>
      </c>
      <c r="UZD79" s="290" t="s">
        <v>567</v>
      </c>
      <c r="UZE79" s="290" t="s">
        <v>567</v>
      </c>
      <c r="UZF79" s="290" t="s">
        <v>567</v>
      </c>
      <c r="UZG79" s="290" t="s">
        <v>567</v>
      </c>
      <c r="UZH79" s="290" t="s">
        <v>567</v>
      </c>
      <c r="UZI79" s="290" t="s">
        <v>567</v>
      </c>
      <c r="UZJ79" s="290" t="s">
        <v>567</v>
      </c>
      <c r="UZK79" s="290" t="s">
        <v>567</v>
      </c>
      <c r="UZL79" s="290" t="s">
        <v>567</v>
      </c>
      <c r="UZM79" s="290" t="s">
        <v>567</v>
      </c>
      <c r="UZN79" s="290" t="s">
        <v>567</v>
      </c>
      <c r="UZO79" s="290" t="s">
        <v>567</v>
      </c>
      <c r="UZP79" s="290" t="s">
        <v>567</v>
      </c>
      <c r="UZQ79" s="290" t="s">
        <v>567</v>
      </c>
      <c r="UZR79" s="290" t="s">
        <v>567</v>
      </c>
      <c r="UZS79" s="290" t="s">
        <v>567</v>
      </c>
      <c r="UZT79" s="290" t="s">
        <v>567</v>
      </c>
      <c r="UZU79" s="290" t="s">
        <v>567</v>
      </c>
      <c r="UZV79" s="290" t="s">
        <v>567</v>
      </c>
      <c r="UZW79" s="290" t="s">
        <v>567</v>
      </c>
      <c r="UZX79" s="290" t="s">
        <v>567</v>
      </c>
      <c r="UZY79" s="290" t="s">
        <v>567</v>
      </c>
      <c r="UZZ79" s="290" t="s">
        <v>567</v>
      </c>
      <c r="VAA79" s="290" t="s">
        <v>567</v>
      </c>
      <c r="VAB79" s="290" t="s">
        <v>567</v>
      </c>
      <c r="VAC79" s="290" t="s">
        <v>567</v>
      </c>
      <c r="VAD79" s="290" t="s">
        <v>567</v>
      </c>
      <c r="VAE79" s="290" t="s">
        <v>567</v>
      </c>
      <c r="VAF79" s="290" t="s">
        <v>567</v>
      </c>
      <c r="VAG79" s="290" t="s">
        <v>567</v>
      </c>
      <c r="VAH79" s="290" t="s">
        <v>567</v>
      </c>
      <c r="VAI79" s="290" t="s">
        <v>567</v>
      </c>
      <c r="VAJ79" s="290" t="s">
        <v>567</v>
      </c>
      <c r="VAK79" s="290" t="s">
        <v>567</v>
      </c>
      <c r="VAL79" s="290" t="s">
        <v>567</v>
      </c>
      <c r="VAM79" s="290" t="s">
        <v>567</v>
      </c>
      <c r="VAN79" s="290" t="s">
        <v>567</v>
      </c>
      <c r="VAO79" s="290" t="s">
        <v>567</v>
      </c>
      <c r="VAP79" s="290" t="s">
        <v>567</v>
      </c>
      <c r="VAQ79" s="290" t="s">
        <v>567</v>
      </c>
      <c r="VAR79" s="290" t="s">
        <v>567</v>
      </c>
      <c r="VAS79" s="290" t="s">
        <v>567</v>
      </c>
      <c r="VAT79" s="290" t="s">
        <v>567</v>
      </c>
      <c r="VAU79" s="290" t="s">
        <v>567</v>
      </c>
      <c r="VAV79" s="290" t="s">
        <v>567</v>
      </c>
      <c r="VAW79" s="290" t="s">
        <v>567</v>
      </c>
      <c r="VAX79" s="290" t="s">
        <v>567</v>
      </c>
      <c r="VAY79" s="290" t="s">
        <v>567</v>
      </c>
      <c r="VAZ79" s="290" t="s">
        <v>567</v>
      </c>
      <c r="VBA79" s="290" t="s">
        <v>567</v>
      </c>
      <c r="VBB79" s="290" t="s">
        <v>567</v>
      </c>
      <c r="VBC79" s="290" t="s">
        <v>567</v>
      </c>
      <c r="VBD79" s="290" t="s">
        <v>567</v>
      </c>
      <c r="VBE79" s="290" t="s">
        <v>567</v>
      </c>
      <c r="VBF79" s="290" t="s">
        <v>567</v>
      </c>
      <c r="VBG79" s="290" t="s">
        <v>567</v>
      </c>
      <c r="VBH79" s="290" t="s">
        <v>567</v>
      </c>
      <c r="VBI79" s="290" t="s">
        <v>567</v>
      </c>
      <c r="VBJ79" s="290" t="s">
        <v>567</v>
      </c>
      <c r="VBK79" s="290" t="s">
        <v>567</v>
      </c>
      <c r="VBL79" s="290" t="s">
        <v>567</v>
      </c>
      <c r="VBM79" s="290" t="s">
        <v>567</v>
      </c>
      <c r="VBN79" s="290" t="s">
        <v>567</v>
      </c>
      <c r="VBO79" s="290" t="s">
        <v>567</v>
      </c>
      <c r="VBP79" s="290" t="s">
        <v>567</v>
      </c>
      <c r="VBQ79" s="290" t="s">
        <v>567</v>
      </c>
      <c r="VBR79" s="290" t="s">
        <v>567</v>
      </c>
      <c r="VBS79" s="290" t="s">
        <v>567</v>
      </c>
      <c r="VBT79" s="290" t="s">
        <v>567</v>
      </c>
      <c r="VBU79" s="290" t="s">
        <v>567</v>
      </c>
      <c r="VBV79" s="290" t="s">
        <v>567</v>
      </c>
      <c r="VBW79" s="290" t="s">
        <v>567</v>
      </c>
      <c r="VBX79" s="290" t="s">
        <v>567</v>
      </c>
      <c r="VBY79" s="290" t="s">
        <v>567</v>
      </c>
      <c r="VBZ79" s="290" t="s">
        <v>567</v>
      </c>
      <c r="VCA79" s="290" t="s">
        <v>567</v>
      </c>
      <c r="VCB79" s="290" t="s">
        <v>567</v>
      </c>
      <c r="VCC79" s="290" t="s">
        <v>567</v>
      </c>
      <c r="VCD79" s="290" t="s">
        <v>567</v>
      </c>
      <c r="VCE79" s="290" t="s">
        <v>567</v>
      </c>
      <c r="VCF79" s="290" t="s">
        <v>567</v>
      </c>
      <c r="VCG79" s="290" t="s">
        <v>567</v>
      </c>
      <c r="VCH79" s="290" t="s">
        <v>567</v>
      </c>
      <c r="VCI79" s="290" t="s">
        <v>567</v>
      </c>
      <c r="VCJ79" s="290" t="s">
        <v>567</v>
      </c>
      <c r="VCK79" s="290" t="s">
        <v>567</v>
      </c>
      <c r="VCL79" s="290" t="s">
        <v>567</v>
      </c>
      <c r="VCM79" s="290" t="s">
        <v>567</v>
      </c>
      <c r="VCN79" s="290" t="s">
        <v>567</v>
      </c>
      <c r="VCO79" s="290" t="s">
        <v>567</v>
      </c>
      <c r="VCP79" s="290" t="s">
        <v>567</v>
      </c>
      <c r="VCQ79" s="290" t="s">
        <v>567</v>
      </c>
      <c r="VCR79" s="290" t="s">
        <v>567</v>
      </c>
      <c r="VCS79" s="290" t="s">
        <v>567</v>
      </c>
      <c r="VCT79" s="290" t="s">
        <v>567</v>
      </c>
      <c r="VCU79" s="290" t="s">
        <v>567</v>
      </c>
      <c r="VCV79" s="290" t="s">
        <v>567</v>
      </c>
      <c r="VCW79" s="290" t="s">
        <v>567</v>
      </c>
      <c r="VCX79" s="290" t="s">
        <v>567</v>
      </c>
      <c r="VCY79" s="290" t="s">
        <v>567</v>
      </c>
      <c r="VCZ79" s="290" t="s">
        <v>567</v>
      </c>
      <c r="VDA79" s="290" t="s">
        <v>567</v>
      </c>
      <c r="VDB79" s="290" t="s">
        <v>567</v>
      </c>
      <c r="VDC79" s="290" t="s">
        <v>567</v>
      </c>
      <c r="VDD79" s="290" t="s">
        <v>567</v>
      </c>
      <c r="VDE79" s="290" t="s">
        <v>567</v>
      </c>
      <c r="VDF79" s="290" t="s">
        <v>567</v>
      </c>
      <c r="VDG79" s="290" t="s">
        <v>567</v>
      </c>
      <c r="VDH79" s="290" t="s">
        <v>567</v>
      </c>
      <c r="VDI79" s="290" t="s">
        <v>567</v>
      </c>
      <c r="VDJ79" s="290" t="s">
        <v>567</v>
      </c>
      <c r="VDK79" s="290" t="s">
        <v>567</v>
      </c>
      <c r="VDL79" s="290" t="s">
        <v>567</v>
      </c>
      <c r="VDM79" s="290" t="s">
        <v>567</v>
      </c>
      <c r="VDN79" s="290" t="s">
        <v>567</v>
      </c>
      <c r="VDO79" s="290" t="s">
        <v>567</v>
      </c>
      <c r="VDP79" s="290" t="s">
        <v>567</v>
      </c>
      <c r="VDQ79" s="290" t="s">
        <v>567</v>
      </c>
      <c r="VDR79" s="290" t="s">
        <v>567</v>
      </c>
      <c r="VDS79" s="290" t="s">
        <v>567</v>
      </c>
      <c r="VDT79" s="290" t="s">
        <v>567</v>
      </c>
      <c r="VDU79" s="290" t="s">
        <v>567</v>
      </c>
      <c r="VDV79" s="290" t="s">
        <v>567</v>
      </c>
      <c r="VDW79" s="290" t="s">
        <v>567</v>
      </c>
      <c r="VDX79" s="290" t="s">
        <v>567</v>
      </c>
      <c r="VDY79" s="290" t="s">
        <v>567</v>
      </c>
      <c r="VDZ79" s="290" t="s">
        <v>567</v>
      </c>
      <c r="VEA79" s="290" t="s">
        <v>567</v>
      </c>
      <c r="VEB79" s="290" t="s">
        <v>567</v>
      </c>
      <c r="VEC79" s="290" t="s">
        <v>567</v>
      </c>
      <c r="VED79" s="290" t="s">
        <v>567</v>
      </c>
      <c r="VEE79" s="290" t="s">
        <v>567</v>
      </c>
      <c r="VEF79" s="290" t="s">
        <v>567</v>
      </c>
      <c r="VEG79" s="290" t="s">
        <v>567</v>
      </c>
      <c r="VEH79" s="290" t="s">
        <v>567</v>
      </c>
      <c r="VEI79" s="290" t="s">
        <v>567</v>
      </c>
      <c r="VEJ79" s="290" t="s">
        <v>567</v>
      </c>
      <c r="VEK79" s="290" t="s">
        <v>567</v>
      </c>
      <c r="VEL79" s="290" t="s">
        <v>567</v>
      </c>
      <c r="VEM79" s="290" t="s">
        <v>567</v>
      </c>
      <c r="VEN79" s="290" t="s">
        <v>567</v>
      </c>
      <c r="VEO79" s="290" t="s">
        <v>567</v>
      </c>
      <c r="VEP79" s="290" t="s">
        <v>567</v>
      </c>
      <c r="VEQ79" s="290" t="s">
        <v>567</v>
      </c>
      <c r="VER79" s="290" t="s">
        <v>567</v>
      </c>
      <c r="VES79" s="290" t="s">
        <v>567</v>
      </c>
      <c r="VET79" s="290" t="s">
        <v>567</v>
      </c>
      <c r="VEU79" s="290" t="s">
        <v>567</v>
      </c>
      <c r="VEV79" s="290" t="s">
        <v>567</v>
      </c>
      <c r="VEW79" s="290" t="s">
        <v>567</v>
      </c>
      <c r="VEX79" s="290" t="s">
        <v>567</v>
      </c>
      <c r="VEY79" s="290" t="s">
        <v>567</v>
      </c>
      <c r="VEZ79" s="290" t="s">
        <v>567</v>
      </c>
      <c r="VFA79" s="290" t="s">
        <v>567</v>
      </c>
      <c r="VFB79" s="290" t="s">
        <v>567</v>
      </c>
      <c r="VFC79" s="290" t="s">
        <v>567</v>
      </c>
      <c r="VFD79" s="290" t="s">
        <v>567</v>
      </c>
      <c r="VFE79" s="290" t="s">
        <v>567</v>
      </c>
      <c r="VFF79" s="290" t="s">
        <v>567</v>
      </c>
      <c r="VFG79" s="290" t="s">
        <v>567</v>
      </c>
      <c r="VFH79" s="290" t="s">
        <v>567</v>
      </c>
      <c r="VFI79" s="290" t="s">
        <v>567</v>
      </c>
      <c r="VFJ79" s="290" t="s">
        <v>567</v>
      </c>
      <c r="VFK79" s="290" t="s">
        <v>567</v>
      </c>
      <c r="VFL79" s="290" t="s">
        <v>567</v>
      </c>
      <c r="VFM79" s="290" t="s">
        <v>567</v>
      </c>
      <c r="VFN79" s="290" t="s">
        <v>567</v>
      </c>
      <c r="VFO79" s="290" t="s">
        <v>567</v>
      </c>
      <c r="VFP79" s="290" t="s">
        <v>567</v>
      </c>
      <c r="VFQ79" s="290" t="s">
        <v>567</v>
      </c>
      <c r="VFR79" s="290" t="s">
        <v>567</v>
      </c>
      <c r="VFS79" s="290" t="s">
        <v>567</v>
      </c>
      <c r="VFT79" s="290" t="s">
        <v>567</v>
      </c>
      <c r="VFU79" s="290" t="s">
        <v>567</v>
      </c>
      <c r="VFV79" s="290" t="s">
        <v>567</v>
      </c>
      <c r="VFW79" s="290" t="s">
        <v>567</v>
      </c>
      <c r="VFX79" s="290" t="s">
        <v>567</v>
      </c>
      <c r="VFY79" s="290" t="s">
        <v>567</v>
      </c>
      <c r="VFZ79" s="290" t="s">
        <v>567</v>
      </c>
      <c r="VGA79" s="290" t="s">
        <v>567</v>
      </c>
      <c r="VGB79" s="290" t="s">
        <v>567</v>
      </c>
      <c r="VGC79" s="290" t="s">
        <v>567</v>
      </c>
      <c r="VGD79" s="290" t="s">
        <v>567</v>
      </c>
      <c r="VGE79" s="290" t="s">
        <v>567</v>
      </c>
      <c r="VGF79" s="290" t="s">
        <v>567</v>
      </c>
      <c r="VGG79" s="290" t="s">
        <v>567</v>
      </c>
      <c r="VGH79" s="290" t="s">
        <v>567</v>
      </c>
      <c r="VGI79" s="290" t="s">
        <v>567</v>
      </c>
      <c r="VGJ79" s="290" t="s">
        <v>567</v>
      </c>
      <c r="VGK79" s="290" t="s">
        <v>567</v>
      </c>
      <c r="VGL79" s="290" t="s">
        <v>567</v>
      </c>
      <c r="VGM79" s="290" t="s">
        <v>567</v>
      </c>
      <c r="VGN79" s="290" t="s">
        <v>567</v>
      </c>
      <c r="VGO79" s="290" t="s">
        <v>567</v>
      </c>
      <c r="VGP79" s="290" t="s">
        <v>567</v>
      </c>
      <c r="VGQ79" s="290" t="s">
        <v>567</v>
      </c>
      <c r="VGR79" s="290" t="s">
        <v>567</v>
      </c>
      <c r="VGS79" s="290" t="s">
        <v>567</v>
      </c>
      <c r="VGT79" s="290" t="s">
        <v>567</v>
      </c>
      <c r="VGU79" s="290" t="s">
        <v>567</v>
      </c>
      <c r="VGV79" s="290" t="s">
        <v>567</v>
      </c>
      <c r="VGW79" s="290" t="s">
        <v>567</v>
      </c>
      <c r="VGX79" s="290" t="s">
        <v>567</v>
      </c>
      <c r="VGY79" s="290" t="s">
        <v>567</v>
      </c>
      <c r="VGZ79" s="290" t="s">
        <v>567</v>
      </c>
      <c r="VHA79" s="290" t="s">
        <v>567</v>
      </c>
      <c r="VHB79" s="290" t="s">
        <v>567</v>
      </c>
      <c r="VHC79" s="290" t="s">
        <v>567</v>
      </c>
      <c r="VHD79" s="290" t="s">
        <v>567</v>
      </c>
      <c r="VHE79" s="290" t="s">
        <v>567</v>
      </c>
      <c r="VHF79" s="290" t="s">
        <v>567</v>
      </c>
      <c r="VHG79" s="290" t="s">
        <v>567</v>
      </c>
      <c r="VHH79" s="290" t="s">
        <v>567</v>
      </c>
      <c r="VHI79" s="290" t="s">
        <v>567</v>
      </c>
      <c r="VHJ79" s="290" t="s">
        <v>567</v>
      </c>
      <c r="VHK79" s="290" t="s">
        <v>567</v>
      </c>
      <c r="VHL79" s="290" t="s">
        <v>567</v>
      </c>
      <c r="VHM79" s="290" t="s">
        <v>567</v>
      </c>
      <c r="VHN79" s="290" t="s">
        <v>567</v>
      </c>
      <c r="VHO79" s="290" t="s">
        <v>567</v>
      </c>
      <c r="VHP79" s="290" t="s">
        <v>567</v>
      </c>
      <c r="VHQ79" s="290" t="s">
        <v>567</v>
      </c>
      <c r="VHR79" s="290" t="s">
        <v>567</v>
      </c>
      <c r="VHS79" s="290" t="s">
        <v>567</v>
      </c>
      <c r="VHT79" s="290" t="s">
        <v>567</v>
      </c>
      <c r="VHU79" s="290" t="s">
        <v>567</v>
      </c>
      <c r="VHV79" s="290" t="s">
        <v>567</v>
      </c>
      <c r="VHW79" s="290" t="s">
        <v>567</v>
      </c>
      <c r="VHX79" s="290" t="s">
        <v>567</v>
      </c>
      <c r="VHY79" s="290" t="s">
        <v>567</v>
      </c>
      <c r="VHZ79" s="290" t="s">
        <v>567</v>
      </c>
      <c r="VIA79" s="290" t="s">
        <v>567</v>
      </c>
      <c r="VIB79" s="290" t="s">
        <v>567</v>
      </c>
      <c r="VIC79" s="290" t="s">
        <v>567</v>
      </c>
      <c r="VID79" s="290" t="s">
        <v>567</v>
      </c>
      <c r="VIE79" s="290" t="s">
        <v>567</v>
      </c>
      <c r="VIF79" s="290" t="s">
        <v>567</v>
      </c>
      <c r="VIG79" s="290" t="s">
        <v>567</v>
      </c>
      <c r="VIH79" s="290" t="s">
        <v>567</v>
      </c>
      <c r="VII79" s="290" t="s">
        <v>567</v>
      </c>
      <c r="VIJ79" s="290" t="s">
        <v>567</v>
      </c>
      <c r="VIK79" s="290" t="s">
        <v>567</v>
      </c>
      <c r="VIL79" s="290" t="s">
        <v>567</v>
      </c>
      <c r="VIM79" s="290" t="s">
        <v>567</v>
      </c>
      <c r="VIN79" s="290" t="s">
        <v>567</v>
      </c>
      <c r="VIO79" s="290" t="s">
        <v>567</v>
      </c>
      <c r="VIP79" s="290" t="s">
        <v>567</v>
      </c>
      <c r="VIQ79" s="290" t="s">
        <v>567</v>
      </c>
      <c r="VIR79" s="290" t="s">
        <v>567</v>
      </c>
      <c r="VIS79" s="290" t="s">
        <v>567</v>
      </c>
      <c r="VIT79" s="290" t="s">
        <v>567</v>
      </c>
      <c r="VIU79" s="290" t="s">
        <v>567</v>
      </c>
      <c r="VIV79" s="290" t="s">
        <v>567</v>
      </c>
      <c r="VIW79" s="290" t="s">
        <v>567</v>
      </c>
      <c r="VIX79" s="290" t="s">
        <v>567</v>
      </c>
      <c r="VIY79" s="290" t="s">
        <v>567</v>
      </c>
      <c r="VIZ79" s="290" t="s">
        <v>567</v>
      </c>
      <c r="VJA79" s="290" t="s">
        <v>567</v>
      </c>
      <c r="VJB79" s="290" t="s">
        <v>567</v>
      </c>
      <c r="VJC79" s="290" t="s">
        <v>567</v>
      </c>
      <c r="VJD79" s="290" t="s">
        <v>567</v>
      </c>
      <c r="VJE79" s="290" t="s">
        <v>567</v>
      </c>
      <c r="VJF79" s="290" t="s">
        <v>567</v>
      </c>
      <c r="VJG79" s="290" t="s">
        <v>567</v>
      </c>
      <c r="VJH79" s="290" t="s">
        <v>567</v>
      </c>
      <c r="VJI79" s="290" t="s">
        <v>567</v>
      </c>
      <c r="VJJ79" s="290" t="s">
        <v>567</v>
      </c>
      <c r="VJK79" s="290" t="s">
        <v>567</v>
      </c>
      <c r="VJL79" s="290" t="s">
        <v>567</v>
      </c>
      <c r="VJM79" s="290" t="s">
        <v>567</v>
      </c>
      <c r="VJN79" s="290" t="s">
        <v>567</v>
      </c>
      <c r="VJO79" s="290" t="s">
        <v>567</v>
      </c>
      <c r="VJP79" s="290" t="s">
        <v>567</v>
      </c>
      <c r="VJQ79" s="290" t="s">
        <v>567</v>
      </c>
      <c r="VJR79" s="290" t="s">
        <v>567</v>
      </c>
      <c r="VJS79" s="290" t="s">
        <v>567</v>
      </c>
      <c r="VJT79" s="290" t="s">
        <v>567</v>
      </c>
      <c r="VJU79" s="290" t="s">
        <v>567</v>
      </c>
      <c r="VJV79" s="290" t="s">
        <v>567</v>
      </c>
      <c r="VJW79" s="290" t="s">
        <v>567</v>
      </c>
      <c r="VJX79" s="290" t="s">
        <v>567</v>
      </c>
      <c r="VJY79" s="290" t="s">
        <v>567</v>
      </c>
      <c r="VJZ79" s="290" t="s">
        <v>567</v>
      </c>
      <c r="VKA79" s="290" t="s">
        <v>567</v>
      </c>
      <c r="VKB79" s="290" t="s">
        <v>567</v>
      </c>
      <c r="VKC79" s="290" t="s">
        <v>567</v>
      </c>
      <c r="VKD79" s="290" t="s">
        <v>567</v>
      </c>
      <c r="VKE79" s="290" t="s">
        <v>567</v>
      </c>
      <c r="VKF79" s="290" t="s">
        <v>567</v>
      </c>
      <c r="VKG79" s="290" t="s">
        <v>567</v>
      </c>
      <c r="VKH79" s="290" t="s">
        <v>567</v>
      </c>
      <c r="VKI79" s="290" t="s">
        <v>567</v>
      </c>
      <c r="VKJ79" s="290" t="s">
        <v>567</v>
      </c>
      <c r="VKK79" s="290" t="s">
        <v>567</v>
      </c>
      <c r="VKL79" s="290" t="s">
        <v>567</v>
      </c>
      <c r="VKM79" s="290" t="s">
        <v>567</v>
      </c>
      <c r="VKN79" s="290" t="s">
        <v>567</v>
      </c>
      <c r="VKO79" s="290" t="s">
        <v>567</v>
      </c>
      <c r="VKP79" s="290" t="s">
        <v>567</v>
      </c>
      <c r="VKQ79" s="290" t="s">
        <v>567</v>
      </c>
      <c r="VKR79" s="290" t="s">
        <v>567</v>
      </c>
      <c r="VKS79" s="290" t="s">
        <v>567</v>
      </c>
      <c r="VKT79" s="290" t="s">
        <v>567</v>
      </c>
      <c r="VKU79" s="290" t="s">
        <v>567</v>
      </c>
      <c r="VKV79" s="290" t="s">
        <v>567</v>
      </c>
      <c r="VKW79" s="290" t="s">
        <v>567</v>
      </c>
      <c r="VKX79" s="290" t="s">
        <v>567</v>
      </c>
      <c r="VKY79" s="290" t="s">
        <v>567</v>
      </c>
      <c r="VKZ79" s="290" t="s">
        <v>567</v>
      </c>
      <c r="VLA79" s="290" t="s">
        <v>567</v>
      </c>
      <c r="VLB79" s="290" t="s">
        <v>567</v>
      </c>
      <c r="VLC79" s="290" t="s">
        <v>567</v>
      </c>
      <c r="VLD79" s="290" t="s">
        <v>567</v>
      </c>
      <c r="VLE79" s="290" t="s">
        <v>567</v>
      </c>
      <c r="VLF79" s="290" t="s">
        <v>567</v>
      </c>
      <c r="VLG79" s="290" t="s">
        <v>567</v>
      </c>
      <c r="VLH79" s="290" t="s">
        <v>567</v>
      </c>
      <c r="VLI79" s="290" t="s">
        <v>567</v>
      </c>
      <c r="VLJ79" s="290" t="s">
        <v>567</v>
      </c>
      <c r="VLK79" s="290" t="s">
        <v>567</v>
      </c>
      <c r="VLL79" s="290" t="s">
        <v>567</v>
      </c>
      <c r="VLM79" s="290" t="s">
        <v>567</v>
      </c>
      <c r="VLN79" s="290" t="s">
        <v>567</v>
      </c>
      <c r="VLO79" s="290" t="s">
        <v>567</v>
      </c>
      <c r="VLP79" s="290" t="s">
        <v>567</v>
      </c>
      <c r="VLQ79" s="290" t="s">
        <v>567</v>
      </c>
      <c r="VLR79" s="290" t="s">
        <v>567</v>
      </c>
      <c r="VLS79" s="290" t="s">
        <v>567</v>
      </c>
      <c r="VLT79" s="290" t="s">
        <v>567</v>
      </c>
      <c r="VLU79" s="290" t="s">
        <v>567</v>
      </c>
      <c r="VLV79" s="290" t="s">
        <v>567</v>
      </c>
      <c r="VLW79" s="290" t="s">
        <v>567</v>
      </c>
      <c r="VLX79" s="290" t="s">
        <v>567</v>
      </c>
      <c r="VLY79" s="290" t="s">
        <v>567</v>
      </c>
      <c r="VLZ79" s="290" t="s">
        <v>567</v>
      </c>
      <c r="VMA79" s="290" t="s">
        <v>567</v>
      </c>
      <c r="VMB79" s="290" t="s">
        <v>567</v>
      </c>
      <c r="VMC79" s="290" t="s">
        <v>567</v>
      </c>
      <c r="VMD79" s="290" t="s">
        <v>567</v>
      </c>
      <c r="VME79" s="290" t="s">
        <v>567</v>
      </c>
      <c r="VMF79" s="290" t="s">
        <v>567</v>
      </c>
      <c r="VMG79" s="290" t="s">
        <v>567</v>
      </c>
      <c r="VMH79" s="290" t="s">
        <v>567</v>
      </c>
      <c r="VMI79" s="290" t="s">
        <v>567</v>
      </c>
      <c r="VMJ79" s="290" t="s">
        <v>567</v>
      </c>
      <c r="VMK79" s="290" t="s">
        <v>567</v>
      </c>
      <c r="VML79" s="290" t="s">
        <v>567</v>
      </c>
      <c r="VMM79" s="290" t="s">
        <v>567</v>
      </c>
      <c r="VMN79" s="290" t="s">
        <v>567</v>
      </c>
      <c r="VMO79" s="290" t="s">
        <v>567</v>
      </c>
      <c r="VMP79" s="290" t="s">
        <v>567</v>
      </c>
      <c r="VMQ79" s="290" t="s">
        <v>567</v>
      </c>
      <c r="VMR79" s="290" t="s">
        <v>567</v>
      </c>
      <c r="VMS79" s="290" t="s">
        <v>567</v>
      </c>
      <c r="VMT79" s="290" t="s">
        <v>567</v>
      </c>
      <c r="VMU79" s="290" t="s">
        <v>567</v>
      </c>
      <c r="VMV79" s="290" t="s">
        <v>567</v>
      </c>
      <c r="VMW79" s="290" t="s">
        <v>567</v>
      </c>
      <c r="VMX79" s="290" t="s">
        <v>567</v>
      </c>
      <c r="VMY79" s="290" t="s">
        <v>567</v>
      </c>
      <c r="VMZ79" s="290" t="s">
        <v>567</v>
      </c>
      <c r="VNA79" s="290" t="s">
        <v>567</v>
      </c>
      <c r="VNB79" s="290" t="s">
        <v>567</v>
      </c>
      <c r="VNC79" s="290" t="s">
        <v>567</v>
      </c>
      <c r="VND79" s="290" t="s">
        <v>567</v>
      </c>
      <c r="VNE79" s="290" t="s">
        <v>567</v>
      </c>
      <c r="VNF79" s="290" t="s">
        <v>567</v>
      </c>
      <c r="VNG79" s="290" t="s">
        <v>567</v>
      </c>
      <c r="VNH79" s="290" t="s">
        <v>567</v>
      </c>
      <c r="VNI79" s="290" t="s">
        <v>567</v>
      </c>
      <c r="VNJ79" s="290" t="s">
        <v>567</v>
      </c>
      <c r="VNK79" s="290" t="s">
        <v>567</v>
      </c>
      <c r="VNL79" s="290" t="s">
        <v>567</v>
      </c>
      <c r="VNM79" s="290" t="s">
        <v>567</v>
      </c>
      <c r="VNN79" s="290" t="s">
        <v>567</v>
      </c>
      <c r="VNO79" s="290" t="s">
        <v>567</v>
      </c>
      <c r="VNP79" s="290" t="s">
        <v>567</v>
      </c>
      <c r="VNQ79" s="290" t="s">
        <v>567</v>
      </c>
      <c r="VNR79" s="290" t="s">
        <v>567</v>
      </c>
      <c r="VNS79" s="290" t="s">
        <v>567</v>
      </c>
      <c r="VNT79" s="290" t="s">
        <v>567</v>
      </c>
      <c r="VNU79" s="290" t="s">
        <v>567</v>
      </c>
      <c r="VNV79" s="290" t="s">
        <v>567</v>
      </c>
      <c r="VNW79" s="290" t="s">
        <v>567</v>
      </c>
      <c r="VNX79" s="290" t="s">
        <v>567</v>
      </c>
      <c r="VNY79" s="290" t="s">
        <v>567</v>
      </c>
      <c r="VNZ79" s="290" t="s">
        <v>567</v>
      </c>
      <c r="VOA79" s="290" t="s">
        <v>567</v>
      </c>
      <c r="VOB79" s="290" t="s">
        <v>567</v>
      </c>
      <c r="VOC79" s="290" t="s">
        <v>567</v>
      </c>
      <c r="VOD79" s="290" t="s">
        <v>567</v>
      </c>
      <c r="VOE79" s="290" t="s">
        <v>567</v>
      </c>
      <c r="VOF79" s="290" t="s">
        <v>567</v>
      </c>
      <c r="VOG79" s="290" t="s">
        <v>567</v>
      </c>
      <c r="VOH79" s="290" t="s">
        <v>567</v>
      </c>
      <c r="VOI79" s="290" t="s">
        <v>567</v>
      </c>
      <c r="VOJ79" s="290" t="s">
        <v>567</v>
      </c>
      <c r="VOK79" s="290" t="s">
        <v>567</v>
      </c>
      <c r="VOL79" s="290" t="s">
        <v>567</v>
      </c>
      <c r="VOM79" s="290" t="s">
        <v>567</v>
      </c>
      <c r="VON79" s="290" t="s">
        <v>567</v>
      </c>
      <c r="VOO79" s="290" t="s">
        <v>567</v>
      </c>
      <c r="VOP79" s="290" t="s">
        <v>567</v>
      </c>
      <c r="VOQ79" s="290" t="s">
        <v>567</v>
      </c>
      <c r="VOR79" s="290" t="s">
        <v>567</v>
      </c>
      <c r="VOS79" s="290" t="s">
        <v>567</v>
      </c>
      <c r="VOT79" s="290" t="s">
        <v>567</v>
      </c>
      <c r="VOU79" s="290" t="s">
        <v>567</v>
      </c>
      <c r="VOV79" s="290" t="s">
        <v>567</v>
      </c>
      <c r="VOW79" s="290" t="s">
        <v>567</v>
      </c>
      <c r="VOX79" s="290" t="s">
        <v>567</v>
      </c>
      <c r="VOY79" s="290" t="s">
        <v>567</v>
      </c>
      <c r="VOZ79" s="290" t="s">
        <v>567</v>
      </c>
      <c r="VPA79" s="290" t="s">
        <v>567</v>
      </c>
      <c r="VPB79" s="290" t="s">
        <v>567</v>
      </c>
      <c r="VPC79" s="290" t="s">
        <v>567</v>
      </c>
      <c r="VPD79" s="290" t="s">
        <v>567</v>
      </c>
      <c r="VPE79" s="290" t="s">
        <v>567</v>
      </c>
      <c r="VPF79" s="290" t="s">
        <v>567</v>
      </c>
      <c r="VPG79" s="290" t="s">
        <v>567</v>
      </c>
      <c r="VPH79" s="290" t="s">
        <v>567</v>
      </c>
      <c r="VPI79" s="290" t="s">
        <v>567</v>
      </c>
      <c r="VPJ79" s="290" t="s">
        <v>567</v>
      </c>
      <c r="VPK79" s="290" t="s">
        <v>567</v>
      </c>
      <c r="VPL79" s="290" t="s">
        <v>567</v>
      </c>
      <c r="VPM79" s="290" t="s">
        <v>567</v>
      </c>
      <c r="VPN79" s="290" t="s">
        <v>567</v>
      </c>
      <c r="VPO79" s="290" t="s">
        <v>567</v>
      </c>
      <c r="VPP79" s="290" t="s">
        <v>567</v>
      </c>
      <c r="VPQ79" s="290" t="s">
        <v>567</v>
      </c>
      <c r="VPR79" s="290" t="s">
        <v>567</v>
      </c>
      <c r="VPS79" s="290" t="s">
        <v>567</v>
      </c>
      <c r="VPT79" s="290" t="s">
        <v>567</v>
      </c>
      <c r="VPU79" s="290" t="s">
        <v>567</v>
      </c>
      <c r="VPV79" s="290" t="s">
        <v>567</v>
      </c>
      <c r="VPW79" s="290" t="s">
        <v>567</v>
      </c>
      <c r="VPX79" s="290" t="s">
        <v>567</v>
      </c>
      <c r="VPY79" s="290" t="s">
        <v>567</v>
      </c>
      <c r="VPZ79" s="290" t="s">
        <v>567</v>
      </c>
      <c r="VQA79" s="290" t="s">
        <v>567</v>
      </c>
      <c r="VQB79" s="290" t="s">
        <v>567</v>
      </c>
      <c r="VQC79" s="290" t="s">
        <v>567</v>
      </c>
      <c r="VQD79" s="290" t="s">
        <v>567</v>
      </c>
      <c r="VQE79" s="290" t="s">
        <v>567</v>
      </c>
      <c r="VQF79" s="290" t="s">
        <v>567</v>
      </c>
      <c r="VQG79" s="290" t="s">
        <v>567</v>
      </c>
      <c r="VQH79" s="290" t="s">
        <v>567</v>
      </c>
      <c r="VQI79" s="290" t="s">
        <v>567</v>
      </c>
      <c r="VQJ79" s="290" t="s">
        <v>567</v>
      </c>
      <c r="VQK79" s="290" t="s">
        <v>567</v>
      </c>
      <c r="VQL79" s="290" t="s">
        <v>567</v>
      </c>
      <c r="VQM79" s="290" t="s">
        <v>567</v>
      </c>
      <c r="VQN79" s="290" t="s">
        <v>567</v>
      </c>
      <c r="VQO79" s="290" t="s">
        <v>567</v>
      </c>
      <c r="VQP79" s="290" t="s">
        <v>567</v>
      </c>
      <c r="VQQ79" s="290" t="s">
        <v>567</v>
      </c>
      <c r="VQR79" s="290" t="s">
        <v>567</v>
      </c>
      <c r="VQS79" s="290" t="s">
        <v>567</v>
      </c>
      <c r="VQT79" s="290" t="s">
        <v>567</v>
      </c>
      <c r="VQU79" s="290" t="s">
        <v>567</v>
      </c>
      <c r="VQV79" s="290" t="s">
        <v>567</v>
      </c>
      <c r="VQW79" s="290" t="s">
        <v>567</v>
      </c>
      <c r="VQX79" s="290" t="s">
        <v>567</v>
      </c>
      <c r="VQY79" s="290" t="s">
        <v>567</v>
      </c>
      <c r="VQZ79" s="290" t="s">
        <v>567</v>
      </c>
      <c r="VRA79" s="290" t="s">
        <v>567</v>
      </c>
      <c r="VRB79" s="290" t="s">
        <v>567</v>
      </c>
      <c r="VRC79" s="290" t="s">
        <v>567</v>
      </c>
      <c r="VRD79" s="290" t="s">
        <v>567</v>
      </c>
      <c r="VRE79" s="290" t="s">
        <v>567</v>
      </c>
      <c r="VRF79" s="290" t="s">
        <v>567</v>
      </c>
      <c r="VRG79" s="290" t="s">
        <v>567</v>
      </c>
      <c r="VRH79" s="290" t="s">
        <v>567</v>
      </c>
      <c r="VRI79" s="290" t="s">
        <v>567</v>
      </c>
      <c r="VRJ79" s="290" t="s">
        <v>567</v>
      </c>
      <c r="VRK79" s="290" t="s">
        <v>567</v>
      </c>
      <c r="VRL79" s="290" t="s">
        <v>567</v>
      </c>
      <c r="VRM79" s="290" t="s">
        <v>567</v>
      </c>
      <c r="VRN79" s="290" t="s">
        <v>567</v>
      </c>
      <c r="VRO79" s="290" t="s">
        <v>567</v>
      </c>
      <c r="VRP79" s="290" t="s">
        <v>567</v>
      </c>
      <c r="VRQ79" s="290" t="s">
        <v>567</v>
      </c>
      <c r="VRR79" s="290" t="s">
        <v>567</v>
      </c>
      <c r="VRS79" s="290" t="s">
        <v>567</v>
      </c>
      <c r="VRT79" s="290" t="s">
        <v>567</v>
      </c>
      <c r="VRU79" s="290" t="s">
        <v>567</v>
      </c>
      <c r="VRV79" s="290" t="s">
        <v>567</v>
      </c>
      <c r="VRW79" s="290" t="s">
        <v>567</v>
      </c>
      <c r="VRX79" s="290" t="s">
        <v>567</v>
      </c>
      <c r="VRY79" s="290" t="s">
        <v>567</v>
      </c>
      <c r="VRZ79" s="290" t="s">
        <v>567</v>
      </c>
      <c r="VSA79" s="290" t="s">
        <v>567</v>
      </c>
      <c r="VSB79" s="290" t="s">
        <v>567</v>
      </c>
      <c r="VSC79" s="290" t="s">
        <v>567</v>
      </c>
      <c r="VSD79" s="290" t="s">
        <v>567</v>
      </c>
      <c r="VSE79" s="290" t="s">
        <v>567</v>
      </c>
      <c r="VSF79" s="290" t="s">
        <v>567</v>
      </c>
      <c r="VSG79" s="290" t="s">
        <v>567</v>
      </c>
      <c r="VSH79" s="290" t="s">
        <v>567</v>
      </c>
      <c r="VSI79" s="290" t="s">
        <v>567</v>
      </c>
      <c r="VSJ79" s="290" t="s">
        <v>567</v>
      </c>
      <c r="VSK79" s="290" t="s">
        <v>567</v>
      </c>
      <c r="VSL79" s="290" t="s">
        <v>567</v>
      </c>
      <c r="VSM79" s="290" t="s">
        <v>567</v>
      </c>
      <c r="VSN79" s="290" t="s">
        <v>567</v>
      </c>
      <c r="VSO79" s="290" t="s">
        <v>567</v>
      </c>
      <c r="VSP79" s="290" t="s">
        <v>567</v>
      </c>
      <c r="VSQ79" s="290" t="s">
        <v>567</v>
      </c>
      <c r="VSR79" s="290" t="s">
        <v>567</v>
      </c>
      <c r="VSS79" s="290" t="s">
        <v>567</v>
      </c>
      <c r="VST79" s="290" t="s">
        <v>567</v>
      </c>
      <c r="VSU79" s="290" t="s">
        <v>567</v>
      </c>
      <c r="VSV79" s="290" t="s">
        <v>567</v>
      </c>
      <c r="VSW79" s="290" t="s">
        <v>567</v>
      </c>
      <c r="VSX79" s="290" t="s">
        <v>567</v>
      </c>
      <c r="VSY79" s="290" t="s">
        <v>567</v>
      </c>
      <c r="VSZ79" s="290" t="s">
        <v>567</v>
      </c>
      <c r="VTA79" s="290" t="s">
        <v>567</v>
      </c>
      <c r="VTB79" s="290" t="s">
        <v>567</v>
      </c>
      <c r="VTC79" s="290" t="s">
        <v>567</v>
      </c>
      <c r="VTD79" s="290" t="s">
        <v>567</v>
      </c>
      <c r="VTE79" s="290" t="s">
        <v>567</v>
      </c>
      <c r="VTF79" s="290" t="s">
        <v>567</v>
      </c>
      <c r="VTG79" s="290" t="s">
        <v>567</v>
      </c>
      <c r="VTH79" s="290" t="s">
        <v>567</v>
      </c>
      <c r="VTI79" s="290" t="s">
        <v>567</v>
      </c>
      <c r="VTJ79" s="290" t="s">
        <v>567</v>
      </c>
      <c r="VTK79" s="290" t="s">
        <v>567</v>
      </c>
      <c r="VTL79" s="290" t="s">
        <v>567</v>
      </c>
      <c r="VTM79" s="290" t="s">
        <v>567</v>
      </c>
      <c r="VTN79" s="290" t="s">
        <v>567</v>
      </c>
      <c r="VTO79" s="290" t="s">
        <v>567</v>
      </c>
      <c r="VTP79" s="290" t="s">
        <v>567</v>
      </c>
      <c r="VTQ79" s="290" t="s">
        <v>567</v>
      </c>
      <c r="VTR79" s="290" t="s">
        <v>567</v>
      </c>
      <c r="VTS79" s="290" t="s">
        <v>567</v>
      </c>
      <c r="VTT79" s="290" t="s">
        <v>567</v>
      </c>
      <c r="VTU79" s="290" t="s">
        <v>567</v>
      </c>
      <c r="VTV79" s="290" t="s">
        <v>567</v>
      </c>
      <c r="VTW79" s="290" t="s">
        <v>567</v>
      </c>
      <c r="VTX79" s="290" t="s">
        <v>567</v>
      </c>
      <c r="VTY79" s="290" t="s">
        <v>567</v>
      </c>
      <c r="VTZ79" s="290" t="s">
        <v>567</v>
      </c>
      <c r="VUA79" s="290" t="s">
        <v>567</v>
      </c>
      <c r="VUB79" s="290" t="s">
        <v>567</v>
      </c>
      <c r="VUC79" s="290" t="s">
        <v>567</v>
      </c>
      <c r="VUD79" s="290" t="s">
        <v>567</v>
      </c>
      <c r="VUE79" s="290" t="s">
        <v>567</v>
      </c>
      <c r="VUF79" s="290" t="s">
        <v>567</v>
      </c>
      <c r="VUG79" s="290" t="s">
        <v>567</v>
      </c>
      <c r="VUH79" s="290" t="s">
        <v>567</v>
      </c>
      <c r="VUI79" s="290" t="s">
        <v>567</v>
      </c>
      <c r="VUJ79" s="290" t="s">
        <v>567</v>
      </c>
      <c r="VUK79" s="290" t="s">
        <v>567</v>
      </c>
      <c r="VUL79" s="290" t="s">
        <v>567</v>
      </c>
      <c r="VUM79" s="290" t="s">
        <v>567</v>
      </c>
      <c r="VUN79" s="290" t="s">
        <v>567</v>
      </c>
      <c r="VUO79" s="290" t="s">
        <v>567</v>
      </c>
      <c r="VUP79" s="290" t="s">
        <v>567</v>
      </c>
      <c r="VUQ79" s="290" t="s">
        <v>567</v>
      </c>
      <c r="VUR79" s="290" t="s">
        <v>567</v>
      </c>
      <c r="VUS79" s="290" t="s">
        <v>567</v>
      </c>
      <c r="VUT79" s="290" t="s">
        <v>567</v>
      </c>
      <c r="VUU79" s="290" t="s">
        <v>567</v>
      </c>
      <c r="VUV79" s="290" t="s">
        <v>567</v>
      </c>
      <c r="VUW79" s="290" t="s">
        <v>567</v>
      </c>
      <c r="VUX79" s="290" t="s">
        <v>567</v>
      </c>
      <c r="VUY79" s="290" t="s">
        <v>567</v>
      </c>
      <c r="VUZ79" s="290" t="s">
        <v>567</v>
      </c>
      <c r="VVA79" s="290" t="s">
        <v>567</v>
      </c>
      <c r="VVB79" s="290" t="s">
        <v>567</v>
      </c>
      <c r="VVC79" s="290" t="s">
        <v>567</v>
      </c>
      <c r="VVD79" s="290" t="s">
        <v>567</v>
      </c>
      <c r="VVE79" s="290" t="s">
        <v>567</v>
      </c>
      <c r="VVF79" s="290" t="s">
        <v>567</v>
      </c>
      <c r="VVG79" s="290" t="s">
        <v>567</v>
      </c>
      <c r="VVH79" s="290" t="s">
        <v>567</v>
      </c>
      <c r="VVI79" s="290" t="s">
        <v>567</v>
      </c>
      <c r="VVJ79" s="290" t="s">
        <v>567</v>
      </c>
      <c r="VVK79" s="290" t="s">
        <v>567</v>
      </c>
      <c r="VVL79" s="290" t="s">
        <v>567</v>
      </c>
      <c r="VVM79" s="290" t="s">
        <v>567</v>
      </c>
      <c r="VVN79" s="290" t="s">
        <v>567</v>
      </c>
      <c r="VVO79" s="290" t="s">
        <v>567</v>
      </c>
      <c r="VVP79" s="290" t="s">
        <v>567</v>
      </c>
      <c r="VVQ79" s="290" t="s">
        <v>567</v>
      </c>
      <c r="VVR79" s="290" t="s">
        <v>567</v>
      </c>
      <c r="VVS79" s="290" t="s">
        <v>567</v>
      </c>
      <c r="VVT79" s="290" t="s">
        <v>567</v>
      </c>
      <c r="VVU79" s="290" t="s">
        <v>567</v>
      </c>
      <c r="VVV79" s="290" t="s">
        <v>567</v>
      </c>
      <c r="VVW79" s="290" t="s">
        <v>567</v>
      </c>
      <c r="VVX79" s="290" t="s">
        <v>567</v>
      </c>
      <c r="VVY79" s="290" t="s">
        <v>567</v>
      </c>
      <c r="VVZ79" s="290" t="s">
        <v>567</v>
      </c>
      <c r="VWA79" s="290" t="s">
        <v>567</v>
      </c>
      <c r="VWB79" s="290" t="s">
        <v>567</v>
      </c>
      <c r="VWC79" s="290" t="s">
        <v>567</v>
      </c>
      <c r="VWD79" s="290" t="s">
        <v>567</v>
      </c>
      <c r="VWE79" s="290" t="s">
        <v>567</v>
      </c>
      <c r="VWF79" s="290" t="s">
        <v>567</v>
      </c>
      <c r="VWG79" s="290" t="s">
        <v>567</v>
      </c>
      <c r="VWH79" s="290" t="s">
        <v>567</v>
      </c>
      <c r="VWI79" s="290" t="s">
        <v>567</v>
      </c>
      <c r="VWJ79" s="290" t="s">
        <v>567</v>
      </c>
      <c r="VWK79" s="290" t="s">
        <v>567</v>
      </c>
      <c r="VWL79" s="290" t="s">
        <v>567</v>
      </c>
      <c r="VWM79" s="290" t="s">
        <v>567</v>
      </c>
      <c r="VWN79" s="290" t="s">
        <v>567</v>
      </c>
      <c r="VWO79" s="290" t="s">
        <v>567</v>
      </c>
      <c r="VWP79" s="290" t="s">
        <v>567</v>
      </c>
      <c r="VWQ79" s="290" t="s">
        <v>567</v>
      </c>
      <c r="VWR79" s="290" t="s">
        <v>567</v>
      </c>
      <c r="VWS79" s="290" t="s">
        <v>567</v>
      </c>
      <c r="VWT79" s="290" t="s">
        <v>567</v>
      </c>
      <c r="VWU79" s="290" t="s">
        <v>567</v>
      </c>
      <c r="VWV79" s="290" t="s">
        <v>567</v>
      </c>
      <c r="VWW79" s="290" t="s">
        <v>567</v>
      </c>
      <c r="VWX79" s="290" t="s">
        <v>567</v>
      </c>
      <c r="VWY79" s="290" t="s">
        <v>567</v>
      </c>
      <c r="VWZ79" s="290" t="s">
        <v>567</v>
      </c>
      <c r="VXA79" s="290" t="s">
        <v>567</v>
      </c>
      <c r="VXB79" s="290" t="s">
        <v>567</v>
      </c>
      <c r="VXC79" s="290" t="s">
        <v>567</v>
      </c>
      <c r="VXD79" s="290" t="s">
        <v>567</v>
      </c>
      <c r="VXE79" s="290" t="s">
        <v>567</v>
      </c>
      <c r="VXF79" s="290" t="s">
        <v>567</v>
      </c>
      <c r="VXG79" s="290" t="s">
        <v>567</v>
      </c>
      <c r="VXH79" s="290" t="s">
        <v>567</v>
      </c>
      <c r="VXI79" s="290" t="s">
        <v>567</v>
      </c>
      <c r="VXJ79" s="290" t="s">
        <v>567</v>
      </c>
      <c r="VXK79" s="290" t="s">
        <v>567</v>
      </c>
      <c r="VXL79" s="290" t="s">
        <v>567</v>
      </c>
      <c r="VXM79" s="290" t="s">
        <v>567</v>
      </c>
      <c r="VXN79" s="290" t="s">
        <v>567</v>
      </c>
      <c r="VXO79" s="290" t="s">
        <v>567</v>
      </c>
      <c r="VXP79" s="290" t="s">
        <v>567</v>
      </c>
      <c r="VXQ79" s="290" t="s">
        <v>567</v>
      </c>
      <c r="VXR79" s="290" t="s">
        <v>567</v>
      </c>
      <c r="VXS79" s="290" t="s">
        <v>567</v>
      </c>
      <c r="VXT79" s="290" t="s">
        <v>567</v>
      </c>
      <c r="VXU79" s="290" t="s">
        <v>567</v>
      </c>
      <c r="VXV79" s="290" t="s">
        <v>567</v>
      </c>
      <c r="VXW79" s="290" t="s">
        <v>567</v>
      </c>
      <c r="VXX79" s="290" t="s">
        <v>567</v>
      </c>
      <c r="VXY79" s="290" t="s">
        <v>567</v>
      </c>
      <c r="VXZ79" s="290" t="s">
        <v>567</v>
      </c>
      <c r="VYA79" s="290" t="s">
        <v>567</v>
      </c>
      <c r="VYB79" s="290" t="s">
        <v>567</v>
      </c>
      <c r="VYC79" s="290" t="s">
        <v>567</v>
      </c>
      <c r="VYD79" s="290" t="s">
        <v>567</v>
      </c>
      <c r="VYE79" s="290" t="s">
        <v>567</v>
      </c>
      <c r="VYF79" s="290" t="s">
        <v>567</v>
      </c>
      <c r="VYG79" s="290" t="s">
        <v>567</v>
      </c>
      <c r="VYH79" s="290" t="s">
        <v>567</v>
      </c>
      <c r="VYI79" s="290" t="s">
        <v>567</v>
      </c>
      <c r="VYJ79" s="290" t="s">
        <v>567</v>
      </c>
      <c r="VYK79" s="290" t="s">
        <v>567</v>
      </c>
      <c r="VYL79" s="290" t="s">
        <v>567</v>
      </c>
      <c r="VYM79" s="290" t="s">
        <v>567</v>
      </c>
      <c r="VYN79" s="290" t="s">
        <v>567</v>
      </c>
      <c r="VYO79" s="290" t="s">
        <v>567</v>
      </c>
      <c r="VYP79" s="290" t="s">
        <v>567</v>
      </c>
      <c r="VYQ79" s="290" t="s">
        <v>567</v>
      </c>
      <c r="VYR79" s="290" t="s">
        <v>567</v>
      </c>
      <c r="VYS79" s="290" t="s">
        <v>567</v>
      </c>
      <c r="VYT79" s="290" t="s">
        <v>567</v>
      </c>
      <c r="VYU79" s="290" t="s">
        <v>567</v>
      </c>
      <c r="VYV79" s="290" t="s">
        <v>567</v>
      </c>
      <c r="VYW79" s="290" t="s">
        <v>567</v>
      </c>
      <c r="VYX79" s="290" t="s">
        <v>567</v>
      </c>
      <c r="VYY79" s="290" t="s">
        <v>567</v>
      </c>
      <c r="VYZ79" s="290" t="s">
        <v>567</v>
      </c>
      <c r="VZA79" s="290" t="s">
        <v>567</v>
      </c>
      <c r="VZB79" s="290" t="s">
        <v>567</v>
      </c>
      <c r="VZC79" s="290" t="s">
        <v>567</v>
      </c>
      <c r="VZD79" s="290" t="s">
        <v>567</v>
      </c>
      <c r="VZE79" s="290" t="s">
        <v>567</v>
      </c>
      <c r="VZF79" s="290" t="s">
        <v>567</v>
      </c>
      <c r="VZG79" s="290" t="s">
        <v>567</v>
      </c>
      <c r="VZH79" s="290" t="s">
        <v>567</v>
      </c>
      <c r="VZI79" s="290" t="s">
        <v>567</v>
      </c>
      <c r="VZJ79" s="290" t="s">
        <v>567</v>
      </c>
      <c r="VZK79" s="290" t="s">
        <v>567</v>
      </c>
      <c r="VZL79" s="290" t="s">
        <v>567</v>
      </c>
      <c r="VZM79" s="290" t="s">
        <v>567</v>
      </c>
      <c r="VZN79" s="290" t="s">
        <v>567</v>
      </c>
      <c r="VZO79" s="290" t="s">
        <v>567</v>
      </c>
      <c r="VZP79" s="290" t="s">
        <v>567</v>
      </c>
      <c r="VZQ79" s="290" t="s">
        <v>567</v>
      </c>
      <c r="VZR79" s="290" t="s">
        <v>567</v>
      </c>
      <c r="VZS79" s="290" t="s">
        <v>567</v>
      </c>
      <c r="VZT79" s="290" t="s">
        <v>567</v>
      </c>
      <c r="VZU79" s="290" t="s">
        <v>567</v>
      </c>
      <c r="VZV79" s="290" t="s">
        <v>567</v>
      </c>
      <c r="VZW79" s="290" t="s">
        <v>567</v>
      </c>
      <c r="VZX79" s="290" t="s">
        <v>567</v>
      </c>
      <c r="VZY79" s="290" t="s">
        <v>567</v>
      </c>
      <c r="VZZ79" s="290" t="s">
        <v>567</v>
      </c>
      <c r="WAA79" s="290" t="s">
        <v>567</v>
      </c>
      <c r="WAB79" s="290" t="s">
        <v>567</v>
      </c>
      <c r="WAC79" s="290" t="s">
        <v>567</v>
      </c>
      <c r="WAD79" s="290" t="s">
        <v>567</v>
      </c>
      <c r="WAE79" s="290" t="s">
        <v>567</v>
      </c>
      <c r="WAF79" s="290" t="s">
        <v>567</v>
      </c>
      <c r="WAG79" s="290" t="s">
        <v>567</v>
      </c>
      <c r="WAH79" s="290" t="s">
        <v>567</v>
      </c>
      <c r="WAI79" s="290" t="s">
        <v>567</v>
      </c>
      <c r="WAJ79" s="290" t="s">
        <v>567</v>
      </c>
      <c r="WAK79" s="290" t="s">
        <v>567</v>
      </c>
      <c r="WAL79" s="290" t="s">
        <v>567</v>
      </c>
      <c r="WAM79" s="290" t="s">
        <v>567</v>
      </c>
      <c r="WAN79" s="290" t="s">
        <v>567</v>
      </c>
      <c r="WAO79" s="290" t="s">
        <v>567</v>
      </c>
      <c r="WAP79" s="290" t="s">
        <v>567</v>
      </c>
      <c r="WAQ79" s="290" t="s">
        <v>567</v>
      </c>
      <c r="WAR79" s="290" t="s">
        <v>567</v>
      </c>
      <c r="WAS79" s="290" t="s">
        <v>567</v>
      </c>
      <c r="WAT79" s="290" t="s">
        <v>567</v>
      </c>
      <c r="WAU79" s="290" t="s">
        <v>567</v>
      </c>
      <c r="WAV79" s="290" t="s">
        <v>567</v>
      </c>
      <c r="WAW79" s="290" t="s">
        <v>567</v>
      </c>
      <c r="WAX79" s="290" t="s">
        <v>567</v>
      </c>
      <c r="WAY79" s="290" t="s">
        <v>567</v>
      </c>
      <c r="WAZ79" s="290" t="s">
        <v>567</v>
      </c>
      <c r="WBA79" s="290" t="s">
        <v>567</v>
      </c>
      <c r="WBB79" s="290" t="s">
        <v>567</v>
      </c>
      <c r="WBC79" s="290" t="s">
        <v>567</v>
      </c>
      <c r="WBD79" s="290" t="s">
        <v>567</v>
      </c>
      <c r="WBE79" s="290" t="s">
        <v>567</v>
      </c>
      <c r="WBF79" s="290" t="s">
        <v>567</v>
      </c>
      <c r="WBG79" s="290" t="s">
        <v>567</v>
      </c>
      <c r="WBH79" s="290" t="s">
        <v>567</v>
      </c>
      <c r="WBI79" s="290" t="s">
        <v>567</v>
      </c>
      <c r="WBJ79" s="290" t="s">
        <v>567</v>
      </c>
      <c r="WBK79" s="290" t="s">
        <v>567</v>
      </c>
      <c r="WBL79" s="290" t="s">
        <v>567</v>
      </c>
      <c r="WBM79" s="290" t="s">
        <v>567</v>
      </c>
      <c r="WBN79" s="290" t="s">
        <v>567</v>
      </c>
      <c r="WBO79" s="290" t="s">
        <v>567</v>
      </c>
      <c r="WBP79" s="290" t="s">
        <v>567</v>
      </c>
      <c r="WBQ79" s="290" t="s">
        <v>567</v>
      </c>
      <c r="WBR79" s="290" t="s">
        <v>567</v>
      </c>
      <c r="WBS79" s="290" t="s">
        <v>567</v>
      </c>
      <c r="WBT79" s="290" t="s">
        <v>567</v>
      </c>
      <c r="WBU79" s="290" t="s">
        <v>567</v>
      </c>
      <c r="WBV79" s="290" t="s">
        <v>567</v>
      </c>
      <c r="WBW79" s="290" t="s">
        <v>567</v>
      </c>
      <c r="WBX79" s="290" t="s">
        <v>567</v>
      </c>
      <c r="WBY79" s="290" t="s">
        <v>567</v>
      </c>
      <c r="WBZ79" s="290" t="s">
        <v>567</v>
      </c>
      <c r="WCA79" s="290" t="s">
        <v>567</v>
      </c>
      <c r="WCB79" s="290" t="s">
        <v>567</v>
      </c>
      <c r="WCC79" s="290" t="s">
        <v>567</v>
      </c>
      <c r="WCD79" s="290" t="s">
        <v>567</v>
      </c>
      <c r="WCE79" s="290" t="s">
        <v>567</v>
      </c>
      <c r="WCF79" s="290" t="s">
        <v>567</v>
      </c>
      <c r="WCG79" s="290" t="s">
        <v>567</v>
      </c>
      <c r="WCH79" s="290" t="s">
        <v>567</v>
      </c>
      <c r="WCI79" s="290" t="s">
        <v>567</v>
      </c>
      <c r="WCJ79" s="290" t="s">
        <v>567</v>
      </c>
      <c r="WCK79" s="290" t="s">
        <v>567</v>
      </c>
      <c r="WCL79" s="290" t="s">
        <v>567</v>
      </c>
      <c r="WCM79" s="290" t="s">
        <v>567</v>
      </c>
      <c r="WCN79" s="290" t="s">
        <v>567</v>
      </c>
      <c r="WCO79" s="290" t="s">
        <v>567</v>
      </c>
      <c r="WCP79" s="290" t="s">
        <v>567</v>
      </c>
      <c r="WCQ79" s="290" t="s">
        <v>567</v>
      </c>
      <c r="WCR79" s="290" t="s">
        <v>567</v>
      </c>
      <c r="WCS79" s="290" t="s">
        <v>567</v>
      </c>
      <c r="WCT79" s="290" t="s">
        <v>567</v>
      </c>
      <c r="WCU79" s="290" t="s">
        <v>567</v>
      </c>
      <c r="WCV79" s="290" t="s">
        <v>567</v>
      </c>
      <c r="WCW79" s="290" t="s">
        <v>567</v>
      </c>
      <c r="WCX79" s="290" t="s">
        <v>567</v>
      </c>
      <c r="WCY79" s="290" t="s">
        <v>567</v>
      </c>
      <c r="WCZ79" s="290" t="s">
        <v>567</v>
      </c>
      <c r="WDA79" s="290" t="s">
        <v>567</v>
      </c>
      <c r="WDB79" s="290" t="s">
        <v>567</v>
      </c>
      <c r="WDC79" s="290" t="s">
        <v>567</v>
      </c>
      <c r="WDD79" s="290" t="s">
        <v>567</v>
      </c>
      <c r="WDE79" s="290" t="s">
        <v>567</v>
      </c>
      <c r="WDF79" s="290" t="s">
        <v>567</v>
      </c>
      <c r="WDG79" s="290" t="s">
        <v>567</v>
      </c>
      <c r="WDH79" s="290" t="s">
        <v>567</v>
      </c>
      <c r="WDI79" s="290" t="s">
        <v>567</v>
      </c>
      <c r="WDJ79" s="290" t="s">
        <v>567</v>
      </c>
      <c r="WDK79" s="290" t="s">
        <v>567</v>
      </c>
      <c r="WDL79" s="290" t="s">
        <v>567</v>
      </c>
      <c r="WDM79" s="290" t="s">
        <v>567</v>
      </c>
      <c r="WDN79" s="290" t="s">
        <v>567</v>
      </c>
      <c r="WDO79" s="290" t="s">
        <v>567</v>
      </c>
      <c r="WDP79" s="290" t="s">
        <v>567</v>
      </c>
      <c r="WDQ79" s="290" t="s">
        <v>567</v>
      </c>
      <c r="WDR79" s="290" t="s">
        <v>567</v>
      </c>
      <c r="WDS79" s="290" t="s">
        <v>567</v>
      </c>
      <c r="WDT79" s="290" t="s">
        <v>567</v>
      </c>
      <c r="WDU79" s="290" t="s">
        <v>567</v>
      </c>
      <c r="WDV79" s="290" t="s">
        <v>567</v>
      </c>
      <c r="WDW79" s="290" t="s">
        <v>567</v>
      </c>
      <c r="WDX79" s="290" t="s">
        <v>567</v>
      </c>
      <c r="WDY79" s="290" t="s">
        <v>567</v>
      </c>
      <c r="WDZ79" s="290" t="s">
        <v>567</v>
      </c>
      <c r="WEA79" s="290" t="s">
        <v>567</v>
      </c>
      <c r="WEB79" s="290" t="s">
        <v>567</v>
      </c>
      <c r="WEC79" s="290" t="s">
        <v>567</v>
      </c>
      <c r="WED79" s="290" t="s">
        <v>567</v>
      </c>
      <c r="WEE79" s="290" t="s">
        <v>567</v>
      </c>
      <c r="WEF79" s="290" t="s">
        <v>567</v>
      </c>
      <c r="WEG79" s="290" t="s">
        <v>567</v>
      </c>
      <c r="WEH79" s="290" t="s">
        <v>567</v>
      </c>
      <c r="WEI79" s="290" t="s">
        <v>567</v>
      </c>
      <c r="WEJ79" s="290" t="s">
        <v>567</v>
      </c>
      <c r="WEK79" s="290" t="s">
        <v>567</v>
      </c>
      <c r="WEL79" s="290" t="s">
        <v>567</v>
      </c>
      <c r="WEM79" s="290" t="s">
        <v>567</v>
      </c>
      <c r="WEN79" s="290" t="s">
        <v>567</v>
      </c>
      <c r="WEO79" s="290" t="s">
        <v>567</v>
      </c>
      <c r="WEP79" s="290" t="s">
        <v>567</v>
      </c>
      <c r="WEQ79" s="290" t="s">
        <v>567</v>
      </c>
      <c r="WER79" s="290" t="s">
        <v>567</v>
      </c>
      <c r="WES79" s="290" t="s">
        <v>567</v>
      </c>
      <c r="WET79" s="290" t="s">
        <v>567</v>
      </c>
      <c r="WEU79" s="290" t="s">
        <v>567</v>
      </c>
      <c r="WEV79" s="290" t="s">
        <v>567</v>
      </c>
      <c r="WEW79" s="290" t="s">
        <v>567</v>
      </c>
      <c r="WEX79" s="290" t="s">
        <v>567</v>
      </c>
      <c r="WEY79" s="290" t="s">
        <v>567</v>
      </c>
      <c r="WEZ79" s="290" t="s">
        <v>567</v>
      </c>
      <c r="WFA79" s="290" t="s">
        <v>567</v>
      </c>
      <c r="WFB79" s="290" t="s">
        <v>567</v>
      </c>
      <c r="WFC79" s="290" t="s">
        <v>567</v>
      </c>
      <c r="WFD79" s="290" t="s">
        <v>567</v>
      </c>
      <c r="WFE79" s="290" t="s">
        <v>567</v>
      </c>
      <c r="WFF79" s="290" t="s">
        <v>567</v>
      </c>
      <c r="WFG79" s="290" t="s">
        <v>567</v>
      </c>
      <c r="WFH79" s="290" t="s">
        <v>567</v>
      </c>
      <c r="WFI79" s="290" t="s">
        <v>567</v>
      </c>
      <c r="WFJ79" s="290" t="s">
        <v>567</v>
      </c>
      <c r="WFK79" s="290" t="s">
        <v>567</v>
      </c>
      <c r="WFL79" s="290" t="s">
        <v>567</v>
      </c>
      <c r="WFM79" s="290" t="s">
        <v>567</v>
      </c>
      <c r="WFN79" s="290" t="s">
        <v>567</v>
      </c>
      <c r="WFO79" s="290" t="s">
        <v>567</v>
      </c>
      <c r="WFP79" s="290" t="s">
        <v>567</v>
      </c>
      <c r="WFQ79" s="290" t="s">
        <v>567</v>
      </c>
      <c r="WFR79" s="290" t="s">
        <v>567</v>
      </c>
      <c r="WFS79" s="290" t="s">
        <v>567</v>
      </c>
      <c r="WFT79" s="290" t="s">
        <v>567</v>
      </c>
      <c r="WFU79" s="290" t="s">
        <v>567</v>
      </c>
      <c r="WFV79" s="290" t="s">
        <v>567</v>
      </c>
      <c r="WFW79" s="290" t="s">
        <v>567</v>
      </c>
      <c r="WFX79" s="290" t="s">
        <v>567</v>
      </c>
      <c r="WFY79" s="290" t="s">
        <v>567</v>
      </c>
      <c r="WFZ79" s="290" t="s">
        <v>567</v>
      </c>
      <c r="WGA79" s="290" t="s">
        <v>567</v>
      </c>
      <c r="WGB79" s="290" t="s">
        <v>567</v>
      </c>
      <c r="WGC79" s="290" t="s">
        <v>567</v>
      </c>
      <c r="WGD79" s="290" t="s">
        <v>567</v>
      </c>
      <c r="WGE79" s="290" t="s">
        <v>567</v>
      </c>
      <c r="WGF79" s="290" t="s">
        <v>567</v>
      </c>
      <c r="WGG79" s="290" t="s">
        <v>567</v>
      </c>
      <c r="WGH79" s="290" t="s">
        <v>567</v>
      </c>
      <c r="WGI79" s="290" t="s">
        <v>567</v>
      </c>
      <c r="WGJ79" s="290" t="s">
        <v>567</v>
      </c>
      <c r="WGK79" s="290" t="s">
        <v>567</v>
      </c>
      <c r="WGL79" s="290" t="s">
        <v>567</v>
      </c>
      <c r="WGM79" s="290" t="s">
        <v>567</v>
      </c>
      <c r="WGN79" s="290" t="s">
        <v>567</v>
      </c>
      <c r="WGO79" s="290" t="s">
        <v>567</v>
      </c>
      <c r="WGP79" s="290" t="s">
        <v>567</v>
      </c>
      <c r="WGQ79" s="290" t="s">
        <v>567</v>
      </c>
      <c r="WGR79" s="290" t="s">
        <v>567</v>
      </c>
      <c r="WGS79" s="290" t="s">
        <v>567</v>
      </c>
      <c r="WGT79" s="290" t="s">
        <v>567</v>
      </c>
      <c r="WGU79" s="290" t="s">
        <v>567</v>
      </c>
      <c r="WGV79" s="290" t="s">
        <v>567</v>
      </c>
      <c r="WGW79" s="290" t="s">
        <v>567</v>
      </c>
      <c r="WGX79" s="290" t="s">
        <v>567</v>
      </c>
      <c r="WGY79" s="290" t="s">
        <v>567</v>
      </c>
      <c r="WGZ79" s="290" t="s">
        <v>567</v>
      </c>
      <c r="WHA79" s="290" t="s">
        <v>567</v>
      </c>
      <c r="WHB79" s="290" t="s">
        <v>567</v>
      </c>
      <c r="WHC79" s="290" t="s">
        <v>567</v>
      </c>
      <c r="WHD79" s="290" t="s">
        <v>567</v>
      </c>
      <c r="WHE79" s="290" t="s">
        <v>567</v>
      </c>
      <c r="WHF79" s="290" t="s">
        <v>567</v>
      </c>
      <c r="WHG79" s="290" t="s">
        <v>567</v>
      </c>
      <c r="WHH79" s="290" t="s">
        <v>567</v>
      </c>
      <c r="WHI79" s="290" t="s">
        <v>567</v>
      </c>
      <c r="WHJ79" s="290" t="s">
        <v>567</v>
      </c>
      <c r="WHK79" s="290" t="s">
        <v>567</v>
      </c>
      <c r="WHL79" s="290" t="s">
        <v>567</v>
      </c>
      <c r="WHM79" s="290" t="s">
        <v>567</v>
      </c>
      <c r="WHN79" s="290" t="s">
        <v>567</v>
      </c>
      <c r="WHO79" s="290" t="s">
        <v>567</v>
      </c>
      <c r="WHP79" s="290" t="s">
        <v>567</v>
      </c>
      <c r="WHQ79" s="290" t="s">
        <v>567</v>
      </c>
      <c r="WHR79" s="290" t="s">
        <v>567</v>
      </c>
      <c r="WHS79" s="290" t="s">
        <v>567</v>
      </c>
      <c r="WHT79" s="290" t="s">
        <v>567</v>
      </c>
      <c r="WHU79" s="290" t="s">
        <v>567</v>
      </c>
      <c r="WHV79" s="290" t="s">
        <v>567</v>
      </c>
      <c r="WHW79" s="290" t="s">
        <v>567</v>
      </c>
      <c r="WHX79" s="290" t="s">
        <v>567</v>
      </c>
      <c r="WHY79" s="290" t="s">
        <v>567</v>
      </c>
      <c r="WHZ79" s="290" t="s">
        <v>567</v>
      </c>
      <c r="WIA79" s="290" t="s">
        <v>567</v>
      </c>
      <c r="WIB79" s="290" t="s">
        <v>567</v>
      </c>
      <c r="WIC79" s="290" t="s">
        <v>567</v>
      </c>
      <c r="WID79" s="290" t="s">
        <v>567</v>
      </c>
      <c r="WIE79" s="290" t="s">
        <v>567</v>
      </c>
      <c r="WIF79" s="290" t="s">
        <v>567</v>
      </c>
      <c r="WIG79" s="290" t="s">
        <v>567</v>
      </c>
      <c r="WIH79" s="290" t="s">
        <v>567</v>
      </c>
      <c r="WII79" s="290" t="s">
        <v>567</v>
      </c>
      <c r="WIJ79" s="290" t="s">
        <v>567</v>
      </c>
      <c r="WIK79" s="290" t="s">
        <v>567</v>
      </c>
      <c r="WIL79" s="290" t="s">
        <v>567</v>
      </c>
      <c r="WIM79" s="290" t="s">
        <v>567</v>
      </c>
      <c r="WIN79" s="290" t="s">
        <v>567</v>
      </c>
      <c r="WIO79" s="290" t="s">
        <v>567</v>
      </c>
      <c r="WIP79" s="290" t="s">
        <v>567</v>
      </c>
      <c r="WIQ79" s="290" t="s">
        <v>567</v>
      </c>
      <c r="WIR79" s="290" t="s">
        <v>567</v>
      </c>
      <c r="WIS79" s="290" t="s">
        <v>567</v>
      </c>
      <c r="WIT79" s="290" t="s">
        <v>567</v>
      </c>
      <c r="WIU79" s="290" t="s">
        <v>567</v>
      </c>
      <c r="WIV79" s="290" t="s">
        <v>567</v>
      </c>
      <c r="WIW79" s="290" t="s">
        <v>567</v>
      </c>
      <c r="WIX79" s="290" t="s">
        <v>567</v>
      </c>
      <c r="WIY79" s="290" t="s">
        <v>567</v>
      </c>
      <c r="WIZ79" s="290" t="s">
        <v>567</v>
      </c>
      <c r="WJA79" s="290" t="s">
        <v>567</v>
      </c>
      <c r="WJB79" s="290" t="s">
        <v>567</v>
      </c>
      <c r="WJC79" s="290" t="s">
        <v>567</v>
      </c>
      <c r="WJD79" s="290" t="s">
        <v>567</v>
      </c>
      <c r="WJE79" s="290" t="s">
        <v>567</v>
      </c>
      <c r="WJF79" s="290" t="s">
        <v>567</v>
      </c>
      <c r="WJG79" s="290" t="s">
        <v>567</v>
      </c>
      <c r="WJH79" s="290" t="s">
        <v>567</v>
      </c>
      <c r="WJI79" s="290" t="s">
        <v>567</v>
      </c>
      <c r="WJJ79" s="290" t="s">
        <v>567</v>
      </c>
      <c r="WJK79" s="290" t="s">
        <v>567</v>
      </c>
      <c r="WJL79" s="290" t="s">
        <v>567</v>
      </c>
      <c r="WJM79" s="290" t="s">
        <v>567</v>
      </c>
      <c r="WJN79" s="290" t="s">
        <v>567</v>
      </c>
      <c r="WJO79" s="290" t="s">
        <v>567</v>
      </c>
      <c r="WJP79" s="290" t="s">
        <v>567</v>
      </c>
      <c r="WJQ79" s="290" t="s">
        <v>567</v>
      </c>
      <c r="WJR79" s="290" t="s">
        <v>567</v>
      </c>
      <c r="WJS79" s="290" t="s">
        <v>567</v>
      </c>
      <c r="WJT79" s="290" t="s">
        <v>567</v>
      </c>
      <c r="WJU79" s="290" t="s">
        <v>567</v>
      </c>
      <c r="WJV79" s="290" t="s">
        <v>567</v>
      </c>
      <c r="WJW79" s="290" t="s">
        <v>567</v>
      </c>
      <c r="WJX79" s="290" t="s">
        <v>567</v>
      </c>
      <c r="WJY79" s="290" t="s">
        <v>567</v>
      </c>
      <c r="WJZ79" s="290" t="s">
        <v>567</v>
      </c>
      <c r="WKA79" s="290" t="s">
        <v>567</v>
      </c>
      <c r="WKB79" s="290" t="s">
        <v>567</v>
      </c>
      <c r="WKC79" s="290" t="s">
        <v>567</v>
      </c>
      <c r="WKD79" s="290" t="s">
        <v>567</v>
      </c>
      <c r="WKE79" s="290" t="s">
        <v>567</v>
      </c>
      <c r="WKF79" s="290" t="s">
        <v>567</v>
      </c>
      <c r="WKG79" s="290" t="s">
        <v>567</v>
      </c>
      <c r="WKH79" s="290" t="s">
        <v>567</v>
      </c>
      <c r="WKI79" s="290" t="s">
        <v>567</v>
      </c>
      <c r="WKJ79" s="290" t="s">
        <v>567</v>
      </c>
      <c r="WKK79" s="290" t="s">
        <v>567</v>
      </c>
      <c r="WKL79" s="290" t="s">
        <v>567</v>
      </c>
      <c r="WKM79" s="290" t="s">
        <v>567</v>
      </c>
      <c r="WKN79" s="290" t="s">
        <v>567</v>
      </c>
      <c r="WKO79" s="290" t="s">
        <v>567</v>
      </c>
      <c r="WKP79" s="290" t="s">
        <v>567</v>
      </c>
      <c r="WKQ79" s="290" t="s">
        <v>567</v>
      </c>
      <c r="WKR79" s="290" t="s">
        <v>567</v>
      </c>
      <c r="WKS79" s="290" t="s">
        <v>567</v>
      </c>
      <c r="WKT79" s="290" t="s">
        <v>567</v>
      </c>
      <c r="WKU79" s="290" t="s">
        <v>567</v>
      </c>
      <c r="WKV79" s="290" t="s">
        <v>567</v>
      </c>
      <c r="WKW79" s="290" t="s">
        <v>567</v>
      </c>
      <c r="WKX79" s="290" t="s">
        <v>567</v>
      </c>
      <c r="WKY79" s="290" t="s">
        <v>567</v>
      </c>
      <c r="WKZ79" s="290" t="s">
        <v>567</v>
      </c>
      <c r="WLA79" s="290" t="s">
        <v>567</v>
      </c>
      <c r="WLB79" s="290" t="s">
        <v>567</v>
      </c>
      <c r="WLC79" s="290" t="s">
        <v>567</v>
      </c>
      <c r="WLD79" s="290" t="s">
        <v>567</v>
      </c>
      <c r="WLE79" s="290" t="s">
        <v>567</v>
      </c>
      <c r="WLF79" s="290" t="s">
        <v>567</v>
      </c>
      <c r="WLG79" s="290" t="s">
        <v>567</v>
      </c>
      <c r="WLH79" s="290" t="s">
        <v>567</v>
      </c>
      <c r="WLI79" s="290" t="s">
        <v>567</v>
      </c>
      <c r="WLJ79" s="290" t="s">
        <v>567</v>
      </c>
      <c r="WLK79" s="290" t="s">
        <v>567</v>
      </c>
      <c r="WLL79" s="290" t="s">
        <v>567</v>
      </c>
      <c r="WLM79" s="290" t="s">
        <v>567</v>
      </c>
      <c r="WLN79" s="290" t="s">
        <v>567</v>
      </c>
      <c r="WLO79" s="290" t="s">
        <v>567</v>
      </c>
      <c r="WLP79" s="290" t="s">
        <v>567</v>
      </c>
      <c r="WLQ79" s="290" t="s">
        <v>567</v>
      </c>
      <c r="WLR79" s="290" t="s">
        <v>567</v>
      </c>
      <c r="WLS79" s="290" t="s">
        <v>567</v>
      </c>
      <c r="WLT79" s="290" t="s">
        <v>567</v>
      </c>
      <c r="WLU79" s="290" t="s">
        <v>567</v>
      </c>
      <c r="WLV79" s="290" t="s">
        <v>567</v>
      </c>
      <c r="WLW79" s="290" t="s">
        <v>567</v>
      </c>
      <c r="WLX79" s="290" t="s">
        <v>567</v>
      </c>
      <c r="WLY79" s="290" t="s">
        <v>567</v>
      </c>
      <c r="WLZ79" s="290" t="s">
        <v>567</v>
      </c>
      <c r="WMA79" s="290" t="s">
        <v>567</v>
      </c>
      <c r="WMB79" s="290" t="s">
        <v>567</v>
      </c>
      <c r="WMC79" s="290" t="s">
        <v>567</v>
      </c>
      <c r="WMD79" s="290" t="s">
        <v>567</v>
      </c>
      <c r="WME79" s="290" t="s">
        <v>567</v>
      </c>
      <c r="WMF79" s="290" t="s">
        <v>567</v>
      </c>
      <c r="WMG79" s="290" t="s">
        <v>567</v>
      </c>
      <c r="WMH79" s="290" t="s">
        <v>567</v>
      </c>
      <c r="WMI79" s="290" t="s">
        <v>567</v>
      </c>
      <c r="WMJ79" s="290" t="s">
        <v>567</v>
      </c>
      <c r="WMK79" s="290" t="s">
        <v>567</v>
      </c>
      <c r="WML79" s="290" t="s">
        <v>567</v>
      </c>
      <c r="WMM79" s="290" t="s">
        <v>567</v>
      </c>
      <c r="WMN79" s="290" t="s">
        <v>567</v>
      </c>
      <c r="WMO79" s="290" t="s">
        <v>567</v>
      </c>
      <c r="WMP79" s="290" t="s">
        <v>567</v>
      </c>
      <c r="WMQ79" s="290" t="s">
        <v>567</v>
      </c>
      <c r="WMR79" s="290" t="s">
        <v>567</v>
      </c>
      <c r="WMS79" s="290" t="s">
        <v>567</v>
      </c>
      <c r="WMT79" s="290" t="s">
        <v>567</v>
      </c>
      <c r="WMU79" s="290" t="s">
        <v>567</v>
      </c>
      <c r="WMV79" s="290" t="s">
        <v>567</v>
      </c>
      <c r="WMW79" s="290" t="s">
        <v>567</v>
      </c>
      <c r="WMX79" s="290" t="s">
        <v>567</v>
      </c>
      <c r="WMY79" s="290" t="s">
        <v>567</v>
      </c>
      <c r="WMZ79" s="290" t="s">
        <v>567</v>
      </c>
      <c r="WNA79" s="290" t="s">
        <v>567</v>
      </c>
      <c r="WNB79" s="290" t="s">
        <v>567</v>
      </c>
      <c r="WNC79" s="290" t="s">
        <v>567</v>
      </c>
      <c r="WND79" s="290" t="s">
        <v>567</v>
      </c>
      <c r="WNE79" s="290" t="s">
        <v>567</v>
      </c>
      <c r="WNF79" s="290" t="s">
        <v>567</v>
      </c>
      <c r="WNG79" s="290" t="s">
        <v>567</v>
      </c>
      <c r="WNH79" s="290" t="s">
        <v>567</v>
      </c>
      <c r="WNI79" s="290" t="s">
        <v>567</v>
      </c>
      <c r="WNJ79" s="290" t="s">
        <v>567</v>
      </c>
      <c r="WNK79" s="290" t="s">
        <v>567</v>
      </c>
      <c r="WNL79" s="290" t="s">
        <v>567</v>
      </c>
      <c r="WNM79" s="290" t="s">
        <v>567</v>
      </c>
      <c r="WNN79" s="290" t="s">
        <v>567</v>
      </c>
      <c r="WNO79" s="290" t="s">
        <v>567</v>
      </c>
      <c r="WNP79" s="290" t="s">
        <v>567</v>
      </c>
      <c r="WNQ79" s="290" t="s">
        <v>567</v>
      </c>
      <c r="WNR79" s="290" t="s">
        <v>567</v>
      </c>
      <c r="WNS79" s="290" t="s">
        <v>567</v>
      </c>
      <c r="WNT79" s="290" t="s">
        <v>567</v>
      </c>
      <c r="WNU79" s="290" t="s">
        <v>567</v>
      </c>
      <c r="WNV79" s="290" t="s">
        <v>567</v>
      </c>
      <c r="WNW79" s="290" t="s">
        <v>567</v>
      </c>
      <c r="WNX79" s="290" t="s">
        <v>567</v>
      </c>
      <c r="WNY79" s="290" t="s">
        <v>567</v>
      </c>
      <c r="WNZ79" s="290" t="s">
        <v>567</v>
      </c>
      <c r="WOA79" s="290" t="s">
        <v>567</v>
      </c>
      <c r="WOB79" s="290" t="s">
        <v>567</v>
      </c>
      <c r="WOC79" s="290" t="s">
        <v>567</v>
      </c>
      <c r="WOD79" s="290" t="s">
        <v>567</v>
      </c>
      <c r="WOE79" s="290" t="s">
        <v>567</v>
      </c>
      <c r="WOF79" s="290" t="s">
        <v>567</v>
      </c>
      <c r="WOG79" s="290" t="s">
        <v>567</v>
      </c>
      <c r="WOH79" s="290" t="s">
        <v>567</v>
      </c>
      <c r="WOI79" s="290" t="s">
        <v>567</v>
      </c>
      <c r="WOJ79" s="290" t="s">
        <v>567</v>
      </c>
      <c r="WOK79" s="290" t="s">
        <v>567</v>
      </c>
      <c r="WOL79" s="290" t="s">
        <v>567</v>
      </c>
      <c r="WOM79" s="290" t="s">
        <v>567</v>
      </c>
      <c r="WON79" s="290" t="s">
        <v>567</v>
      </c>
      <c r="WOO79" s="290" t="s">
        <v>567</v>
      </c>
      <c r="WOP79" s="290" t="s">
        <v>567</v>
      </c>
      <c r="WOQ79" s="290" t="s">
        <v>567</v>
      </c>
      <c r="WOR79" s="290" t="s">
        <v>567</v>
      </c>
      <c r="WOS79" s="290" t="s">
        <v>567</v>
      </c>
      <c r="WOT79" s="290" t="s">
        <v>567</v>
      </c>
      <c r="WOU79" s="290" t="s">
        <v>567</v>
      </c>
      <c r="WOV79" s="290" t="s">
        <v>567</v>
      </c>
      <c r="WOW79" s="290" t="s">
        <v>567</v>
      </c>
      <c r="WOX79" s="290" t="s">
        <v>567</v>
      </c>
      <c r="WOY79" s="290" t="s">
        <v>567</v>
      </c>
      <c r="WOZ79" s="290" t="s">
        <v>567</v>
      </c>
      <c r="WPA79" s="290" t="s">
        <v>567</v>
      </c>
      <c r="WPB79" s="290" t="s">
        <v>567</v>
      </c>
      <c r="WPC79" s="290" t="s">
        <v>567</v>
      </c>
      <c r="WPD79" s="290" t="s">
        <v>567</v>
      </c>
      <c r="WPE79" s="290" t="s">
        <v>567</v>
      </c>
      <c r="WPF79" s="290" t="s">
        <v>567</v>
      </c>
      <c r="WPG79" s="290" t="s">
        <v>567</v>
      </c>
      <c r="WPH79" s="290" t="s">
        <v>567</v>
      </c>
      <c r="WPI79" s="290" t="s">
        <v>567</v>
      </c>
      <c r="WPJ79" s="290" t="s">
        <v>567</v>
      </c>
      <c r="WPK79" s="290" t="s">
        <v>567</v>
      </c>
      <c r="WPL79" s="290" t="s">
        <v>567</v>
      </c>
      <c r="WPM79" s="290" t="s">
        <v>567</v>
      </c>
      <c r="WPN79" s="290" t="s">
        <v>567</v>
      </c>
      <c r="WPO79" s="290" t="s">
        <v>567</v>
      </c>
      <c r="WPP79" s="290" t="s">
        <v>567</v>
      </c>
      <c r="WPQ79" s="290" t="s">
        <v>567</v>
      </c>
      <c r="WPR79" s="290" t="s">
        <v>567</v>
      </c>
      <c r="WPS79" s="290" t="s">
        <v>567</v>
      </c>
      <c r="WPT79" s="290" t="s">
        <v>567</v>
      </c>
      <c r="WPU79" s="290" t="s">
        <v>567</v>
      </c>
      <c r="WPV79" s="290" t="s">
        <v>567</v>
      </c>
      <c r="WPW79" s="290" t="s">
        <v>567</v>
      </c>
      <c r="WPX79" s="290" t="s">
        <v>567</v>
      </c>
      <c r="WPY79" s="290" t="s">
        <v>567</v>
      </c>
      <c r="WPZ79" s="290" t="s">
        <v>567</v>
      </c>
      <c r="WQA79" s="290" t="s">
        <v>567</v>
      </c>
      <c r="WQB79" s="290" t="s">
        <v>567</v>
      </c>
      <c r="WQC79" s="290" t="s">
        <v>567</v>
      </c>
      <c r="WQD79" s="290" t="s">
        <v>567</v>
      </c>
      <c r="WQE79" s="290" t="s">
        <v>567</v>
      </c>
      <c r="WQF79" s="290" t="s">
        <v>567</v>
      </c>
      <c r="WQG79" s="290" t="s">
        <v>567</v>
      </c>
      <c r="WQH79" s="290" t="s">
        <v>567</v>
      </c>
      <c r="WQI79" s="290" t="s">
        <v>567</v>
      </c>
      <c r="WQJ79" s="290" t="s">
        <v>567</v>
      </c>
      <c r="WQK79" s="290" t="s">
        <v>567</v>
      </c>
      <c r="WQL79" s="290" t="s">
        <v>567</v>
      </c>
      <c r="WQM79" s="290" t="s">
        <v>567</v>
      </c>
      <c r="WQN79" s="290" t="s">
        <v>567</v>
      </c>
      <c r="WQO79" s="290" t="s">
        <v>567</v>
      </c>
      <c r="WQP79" s="290" t="s">
        <v>567</v>
      </c>
      <c r="WQQ79" s="290" t="s">
        <v>567</v>
      </c>
      <c r="WQR79" s="290" t="s">
        <v>567</v>
      </c>
      <c r="WQS79" s="290" t="s">
        <v>567</v>
      </c>
      <c r="WQT79" s="290" t="s">
        <v>567</v>
      </c>
      <c r="WQU79" s="290" t="s">
        <v>567</v>
      </c>
      <c r="WQV79" s="290" t="s">
        <v>567</v>
      </c>
      <c r="WQW79" s="290" t="s">
        <v>567</v>
      </c>
      <c r="WQX79" s="290" t="s">
        <v>567</v>
      </c>
      <c r="WQY79" s="290" t="s">
        <v>567</v>
      </c>
      <c r="WQZ79" s="290" t="s">
        <v>567</v>
      </c>
      <c r="WRA79" s="290" t="s">
        <v>567</v>
      </c>
      <c r="WRB79" s="290" t="s">
        <v>567</v>
      </c>
      <c r="WRC79" s="290" t="s">
        <v>567</v>
      </c>
      <c r="WRD79" s="290" t="s">
        <v>567</v>
      </c>
      <c r="WRE79" s="290" t="s">
        <v>567</v>
      </c>
      <c r="WRF79" s="290" t="s">
        <v>567</v>
      </c>
      <c r="WRG79" s="290" t="s">
        <v>567</v>
      </c>
      <c r="WRH79" s="290" t="s">
        <v>567</v>
      </c>
      <c r="WRI79" s="290" t="s">
        <v>567</v>
      </c>
      <c r="WRJ79" s="290" t="s">
        <v>567</v>
      </c>
      <c r="WRK79" s="290" t="s">
        <v>567</v>
      </c>
      <c r="WRL79" s="290" t="s">
        <v>567</v>
      </c>
      <c r="WRM79" s="290" t="s">
        <v>567</v>
      </c>
      <c r="WRN79" s="290" t="s">
        <v>567</v>
      </c>
      <c r="WRO79" s="290" t="s">
        <v>567</v>
      </c>
      <c r="WRP79" s="290" t="s">
        <v>567</v>
      </c>
      <c r="WRQ79" s="290" t="s">
        <v>567</v>
      </c>
      <c r="WRR79" s="290" t="s">
        <v>567</v>
      </c>
      <c r="WRS79" s="290" t="s">
        <v>567</v>
      </c>
      <c r="WRT79" s="290" t="s">
        <v>567</v>
      </c>
      <c r="WRU79" s="290" t="s">
        <v>567</v>
      </c>
      <c r="WRV79" s="290" t="s">
        <v>567</v>
      </c>
      <c r="WRW79" s="290" t="s">
        <v>567</v>
      </c>
      <c r="WRX79" s="290" t="s">
        <v>567</v>
      </c>
      <c r="WRY79" s="290" t="s">
        <v>567</v>
      </c>
      <c r="WRZ79" s="290" t="s">
        <v>567</v>
      </c>
      <c r="WSA79" s="290" t="s">
        <v>567</v>
      </c>
      <c r="WSB79" s="290" t="s">
        <v>567</v>
      </c>
      <c r="WSC79" s="290" t="s">
        <v>567</v>
      </c>
      <c r="WSD79" s="290" t="s">
        <v>567</v>
      </c>
      <c r="WSE79" s="290" t="s">
        <v>567</v>
      </c>
      <c r="WSF79" s="290" t="s">
        <v>567</v>
      </c>
      <c r="WSG79" s="290" t="s">
        <v>567</v>
      </c>
      <c r="WSH79" s="290" t="s">
        <v>567</v>
      </c>
      <c r="WSI79" s="290" t="s">
        <v>567</v>
      </c>
      <c r="WSJ79" s="290" t="s">
        <v>567</v>
      </c>
      <c r="WSK79" s="290" t="s">
        <v>567</v>
      </c>
      <c r="WSL79" s="290" t="s">
        <v>567</v>
      </c>
      <c r="WSM79" s="290" t="s">
        <v>567</v>
      </c>
      <c r="WSN79" s="290" t="s">
        <v>567</v>
      </c>
      <c r="WSO79" s="290" t="s">
        <v>567</v>
      </c>
      <c r="WSP79" s="290" t="s">
        <v>567</v>
      </c>
      <c r="WSQ79" s="290" t="s">
        <v>567</v>
      </c>
      <c r="WSR79" s="290" t="s">
        <v>567</v>
      </c>
      <c r="WSS79" s="290" t="s">
        <v>567</v>
      </c>
      <c r="WST79" s="290" t="s">
        <v>567</v>
      </c>
      <c r="WSU79" s="290" t="s">
        <v>567</v>
      </c>
      <c r="WSV79" s="290" t="s">
        <v>567</v>
      </c>
      <c r="WSW79" s="290" t="s">
        <v>567</v>
      </c>
      <c r="WSX79" s="290" t="s">
        <v>567</v>
      </c>
      <c r="WSY79" s="290" t="s">
        <v>567</v>
      </c>
      <c r="WSZ79" s="290" t="s">
        <v>567</v>
      </c>
      <c r="WTA79" s="290" t="s">
        <v>567</v>
      </c>
      <c r="WTB79" s="290" t="s">
        <v>567</v>
      </c>
      <c r="WTC79" s="290" t="s">
        <v>567</v>
      </c>
      <c r="WTD79" s="290" t="s">
        <v>567</v>
      </c>
      <c r="WTE79" s="290" t="s">
        <v>567</v>
      </c>
      <c r="WTF79" s="290" t="s">
        <v>567</v>
      </c>
      <c r="WTG79" s="290" t="s">
        <v>567</v>
      </c>
      <c r="WTH79" s="290" t="s">
        <v>567</v>
      </c>
      <c r="WTI79" s="290" t="s">
        <v>567</v>
      </c>
      <c r="WTJ79" s="290" t="s">
        <v>567</v>
      </c>
      <c r="WTK79" s="290" t="s">
        <v>567</v>
      </c>
      <c r="WTL79" s="290" t="s">
        <v>567</v>
      </c>
      <c r="WTM79" s="290" t="s">
        <v>567</v>
      </c>
      <c r="WTN79" s="290" t="s">
        <v>567</v>
      </c>
      <c r="WTO79" s="290" t="s">
        <v>567</v>
      </c>
      <c r="WTP79" s="290" t="s">
        <v>567</v>
      </c>
      <c r="WTQ79" s="290" t="s">
        <v>567</v>
      </c>
      <c r="WTR79" s="290" t="s">
        <v>567</v>
      </c>
      <c r="WTS79" s="290" t="s">
        <v>567</v>
      </c>
      <c r="WTT79" s="290" t="s">
        <v>567</v>
      </c>
      <c r="WTU79" s="290" t="s">
        <v>567</v>
      </c>
      <c r="WTV79" s="290" t="s">
        <v>567</v>
      </c>
      <c r="WTW79" s="290" t="s">
        <v>567</v>
      </c>
      <c r="WTX79" s="290" t="s">
        <v>567</v>
      </c>
      <c r="WTY79" s="290" t="s">
        <v>567</v>
      </c>
      <c r="WTZ79" s="290" t="s">
        <v>567</v>
      </c>
      <c r="WUA79" s="290" t="s">
        <v>567</v>
      </c>
      <c r="WUB79" s="290" t="s">
        <v>567</v>
      </c>
      <c r="WUC79" s="290" t="s">
        <v>567</v>
      </c>
      <c r="WUD79" s="290" t="s">
        <v>567</v>
      </c>
      <c r="WUE79" s="290" t="s">
        <v>567</v>
      </c>
      <c r="WUF79" s="290" t="s">
        <v>567</v>
      </c>
      <c r="WUG79" s="290" t="s">
        <v>567</v>
      </c>
      <c r="WUH79" s="290" t="s">
        <v>567</v>
      </c>
      <c r="WUI79" s="290" t="s">
        <v>567</v>
      </c>
      <c r="WUJ79" s="290" t="s">
        <v>567</v>
      </c>
      <c r="WUK79" s="290" t="s">
        <v>567</v>
      </c>
      <c r="WUL79" s="290" t="s">
        <v>567</v>
      </c>
      <c r="WUM79" s="290" t="s">
        <v>567</v>
      </c>
      <c r="WUN79" s="290" t="s">
        <v>567</v>
      </c>
      <c r="WUO79" s="290" t="s">
        <v>567</v>
      </c>
      <c r="WUP79" s="290" t="s">
        <v>567</v>
      </c>
      <c r="WUQ79" s="290" t="s">
        <v>567</v>
      </c>
      <c r="WUR79" s="290" t="s">
        <v>567</v>
      </c>
      <c r="WUS79" s="290" t="s">
        <v>567</v>
      </c>
      <c r="WUT79" s="290" t="s">
        <v>567</v>
      </c>
      <c r="WUU79" s="290" t="s">
        <v>567</v>
      </c>
      <c r="WUV79" s="290" t="s">
        <v>567</v>
      </c>
      <c r="WUW79" s="290" t="s">
        <v>567</v>
      </c>
      <c r="WUX79" s="290" t="s">
        <v>567</v>
      </c>
      <c r="WUY79" s="290" t="s">
        <v>567</v>
      </c>
      <c r="WUZ79" s="290" t="s">
        <v>567</v>
      </c>
      <c r="WVA79" s="290" t="s">
        <v>567</v>
      </c>
      <c r="WVB79" s="290" t="s">
        <v>567</v>
      </c>
      <c r="WVC79" s="290" t="s">
        <v>567</v>
      </c>
      <c r="WVD79" s="290" t="s">
        <v>567</v>
      </c>
      <c r="WVE79" s="290" t="s">
        <v>567</v>
      </c>
      <c r="WVF79" s="290" t="s">
        <v>567</v>
      </c>
      <c r="WVG79" s="290" t="s">
        <v>567</v>
      </c>
      <c r="WVH79" s="290" t="s">
        <v>567</v>
      </c>
      <c r="WVI79" s="290" t="s">
        <v>567</v>
      </c>
      <c r="WVJ79" s="290" t="s">
        <v>567</v>
      </c>
      <c r="WVK79" s="290" t="s">
        <v>567</v>
      </c>
      <c r="WVL79" s="290" t="s">
        <v>567</v>
      </c>
      <c r="WVM79" s="290" t="s">
        <v>567</v>
      </c>
      <c r="WVN79" s="290" t="s">
        <v>567</v>
      </c>
      <c r="WVO79" s="290" t="s">
        <v>567</v>
      </c>
      <c r="WVP79" s="290" t="s">
        <v>567</v>
      </c>
      <c r="WVQ79" s="290" t="s">
        <v>567</v>
      </c>
      <c r="WVR79" s="290" t="s">
        <v>567</v>
      </c>
      <c r="WVS79" s="290" t="s">
        <v>567</v>
      </c>
      <c r="WVT79" s="290" t="s">
        <v>567</v>
      </c>
      <c r="WVU79" s="290" t="s">
        <v>567</v>
      </c>
      <c r="WVV79" s="290" t="s">
        <v>567</v>
      </c>
      <c r="WVW79" s="290" t="s">
        <v>567</v>
      </c>
      <c r="WVX79" s="290" t="s">
        <v>567</v>
      </c>
      <c r="WVY79" s="290" t="s">
        <v>567</v>
      </c>
      <c r="WVZ79" s="290" t="s">
        <v>567</v>
      </c>
      <c r="WWA79" s="290" t="s">
        <v>567</v>
      </c>
      <c r="WWB79" s="290" t="s">
        <v>567</v>
      </c>
      <c r="WWC79" s="290" t="s">
        <v>567</v>
      </c>
      <c r="WWD79" s="290" t="s">
        <v>567</v>
      </c>
      <c r="WWE79" s="290" t="s">
        <v>567</v>
      </c>
      <c r="WWF79" s="290" t="s">
        <v>567</v>
      </c>
      <c r="WWG79" s="290" t="s">
        <v>567</v>
      </c>
      <c r="WWH79" s="290" t="s">
        <v>567</v>
      </c>
      <c r="WWI79" s="290" t="s">
        <v>567</v>
      </c>
      <c r="WWJ79" s="290" t="s">
        <v>567</v>
      </c>
      <c r="WWK79" s="290" t="s">
        <v>567</v>
      </c>
      <c r="WWL79" s="290" t="s">
        <v>567</v>
      </c>
      <c r="WWM79" s="290" t="s">
        <v>567</v>
      </c>
      <c r="WWN79" s="290" t="s">
        <v>567</v>
      </c>
      <c r="WWO79" s="290" t="s">
        <v>567</v>
      </c>
      <c r="WWP79" s="290" t="s">
        <v>567</v>
      </c>
      <c r="WWQ79" s="290" t="s">
        <v>567</v>
      </c>
      <c r="WWR79" s="290" t="s">
        <v>567</v>
      </c>
      <c r="WWS79" s="290" t="s">
        <v>567</v>
      </c>
      <c r="WWT79" s="290" t="s">
        <v>567</v>
      </c>
      <c r="WWU79" s="290" t="s">
        <v>567</v>
      </c>
      <c r="WWV79" s="290" t="s">
        <v>567</v>
      </c>
      <c r="WWW79" s="290" t="s">
        <v>567</v>
      </c>
      <c r="WWX79" s="290" t="s">
        <v>567</v>
      </c>
      <c r="WWY79" s="290" t="s">
        <v>567</v>
      </c>
      <c r="WWZ79" s="290" t="s">
        <v>567</v>
      </c>
      <c r="WXA79" s="290" t="s">
        <v>567</v>
      </c>
      <c r="WXB79" s="290" t="s">
        <v>567</v>
      </c>
      <c r="WXC79" s="290" t="s">
        <v>567</v>
      </c>
      <c r="WXD79" s="290" t="s">
        <v>567</v>
      </c>
      <c r="WXE79" s="290" t="s">
        <v>567</v>
      </c>
      <c r="WXF79" s="290" t="s">
        <v>567</v>
      </c>
      <c r="WXG79" s="290" t="s">
        <v>567</v>
      </c>
      <c r="WXH79" s="290" t="s">
        <v>567</v>
      </c>
      <c r="WXI79" s="290" t="s">
        <v>567</v>
      </c>
      <c r="WXJ79" s="290" t="s">
        <v>567</v>
      </c>
      <c r="WXK79" s="290" t="s">
        <v>567</v>
      </c>
      <c r="WXL79" s="290" t="s">
        <v>567</v>
      </c>
      <c r="WXM79" s="290" t="s">
        <v>567</v>
      </c>
      <c r="WXN79" s="290" t="s">
        <v>567</v>
      </c>
      <c r="WXO79" s="290" t="s">
        <v>567</v>
      </c>
      <c r="WXP79" s="290" t="s">
        <v>567</v>
      </c>
      <c r="WXQ79" s="290" t="s">
        <v>567</v>
      </c>
      <c r="WXR79" s="290" t="s">
        <v>567</v>
      </c>
      <c r="WXS79" s="290" t="s">
        <v>567</v>
      </c>
      <c r="WXT79" s="290" t="s">
        <v>567</v>
      </c>
      <c r="WXU79" s="290" t="s">
        <v>567</v>
      </c>
      <c r="WXV79" s="290" t="s">
        <v>567</v>
      </c>
      <c r="WXW79" s="290" t="s">
        <v>567</v>
      </c>
      <c r="WXX79" s="290" t="s">
        <v>567</v>
      </c>
      <c r="WXY79" s="290" t="s">
        <v>567</v>
      </c>
      <c r="WXZ79" s="290" t="s">
        <v>567</v>
      </c>
      <c r="WYA79" s="290" t="s">
        <v>567</v>
      </c>
      <c r="WYB79" s="290" t="s">
        <v>567</v>
      </c>
      <c r="WYC79" s="290" t="s">
        <v>567</v>
      </c>
      <c r="WYD79" s="290" t="s">
        <v>567</v>
      </c>
      <c r="WYE79" s="290" t="s">
        <v>567</v>
      </c>
      <c r="WYF79" s="290" t="s">
        <v>567</v>
      </c>
      <c r="WYG79" s="290" t="s">
        <v>567</v>
      </c>
      <c r="WYH79" s="290" t="s">
        <v>567</v>
      </c>
      <c r="WYI79" s="290" t="s">
        <v>567</v>
      </c>
      <c r="WYJ79" s="290" t="s">
        <v>567</v>
      </c>
      <c r="WYK79" s="290" t="s">
        <v>567</v>
      </c>
      <c r="WYL79" s="290" t="s">
        <v>567</v>
      </c>
      <c r="WYM79" s="290" t="s">
        <v>567</v>
      </c>
      <c r="WYN79" s="290" t="s">
        <v>567</v>
      </c>
      <c r="WYO79" s="290" t="s">
        <v>567</v>
      </c>
      <c r="WYP79" s="290" t="s">
        <v>567</v>
      </c>
      <c r="WYQ79" s="290" t="s">
        <v>567</v>
      </c>
      <c r="WYR79" s="290" t="s">
        <v>567</v>
      </c>
      <c r="WYS79" s="290" t="s">
        <v>567</v>
      </c>
      <c r="WYT79" s="290" t="s">
        <v>567</v>
      </c>
      <c r="WYU79" s="290" t="s">
        <v>567</v>
      </c>
      <c r="WYV79" s="290" t="s">
        <v>567</v>
      </c>
      <c r="WYW79" s="290" t="s">
        <v>567</v>
      </c>
      <c r="WYX79" s="290" t="s">
        <v>567</v>
      </c>
      <c r="WYY79" s="290" t="s">
        <v>567</v>
      </c>
      <c r="WYZ79" s="290" t="s">
        <v>567</v>
      </c>
      <c r="WZA79" s="290" t="s">
        <v>567</v>
      </c>
      <c r="WZB79" s="290" t="s">
        <v>567</v>
      </c>
      <c r="WZC79" s="290" t="s">
        <v>567</v>
      </c>
      <c r="WZD79" s="290" t="s">
        <v>567</v>
      </c>
      <c r="WZE79" s="290" t="s">
        <v>567</v>
      </c>
      <c r="WZF79" s="290" t="s">
        <v>567</v>
      </c>
      <c r="WZG79" s="290" t="s">
        <v>567</v>
      </c>
      <c r="WZH79" s="290" t="s">
        <v>567</v>
      </c>
      <c r="WZI79" s="290" t="s">
        <v>567</v>
      </c>
      <c r="WZJ79" s="290" t="s">
        <v>567</v>
      </c>
      <c r="WZK79" s="290" t="s">
        <v>567</v>
      </c>
      <c r="WZL79" s="290" t="s">
        <v>567</v>
      </c>
      <c r="WZM79" s="290" t="s">
        <v>567</v>
      </c>
      <c r="WZN79" s="290" t="s">
        <v>567</v>
      </c>
      <c r="WZO79" s="290" t="s">
        <v>567</v>
      </c>
      <c r="WZP79" s="290" t="s">
        <v>567</v>
      </c>
      <c r="WZQ79" s="290" t="s">
        <v>567</v>
      </c>
      <c r="WZR79" s="290" t="s">
        <v>567</v>
      </c>
      <c r="WZS79" s="290" t="s">
        <v>567</v>
      </c>
      <c r="WZT79" s="290" t="s">
        <v>567</v>
      </c>
      <c r="WZU79" s="290" t="s">
        <v>567</v>
      </c>
      <c r="WZV79" s="290" t="s">
        <v>567</v>
      </c>
      <c r="WZW79" s="290" t="s">
        <v>567</v>
      </c>
      <c r="WZX79" s="290" t="s">
        <v>567</v>
      </c>
      <c r="WZY79" s="290" t="s">
        <v>567</v>
      </c>
      <c r="WZZ79" s="290" t="s">
        <v>567</v>
      </c>
      <c r="XAA79" s="290" t="s">
        <v>567</v>
      </c>
      <c r="XAB79" s="290" t="s">
        <v>567</v>
      </c>
      <c r="XAC79" s="290" t="s">
        <v>567</v>
      </c>
      <c r="XAD79" s="290" t="s">
        <v>567</v>
      </c>
      <c r="XAE79" s="290" t="s">
        <v>567</v>
      </c>
      <c r="XAF79" s="290" t="s">
        <v>567</v>
      </c>
      <c r="XAG79" s="290" t="s">
        <v>567</v>
      </c>
      <c r="XAH79" s="290" t="s">
        <v>567</v>
      </c>
      <c r="XAI79" s="290" t="s">
        <v>567</v>
      </c>
      <c r="XAJ79" s="290" t="s">
        <v>567</v>
      </c>
      <c r="XAK79" s="290" t="s">
        <v>567</v>
      </c>
      <c r="XAL79" s="290" t="s">
        <v>567</v>
      </c>
      <c r="XAM79" s="290" t="s">
        <v>567</v>
      </c>
      <c r="XAN79" s="290" t="s">
        <v>567</v>
      </c>
      <c r="XAO79" s="290" t="s">
        <v>567</v>
      </c>
      <c r="XAP79" s="290" t="s">
        <v>567</v>
      </c>
      <c r="XAQ79" s="290" t="s">
        <v>567</v>
      </c>
      <c r="XAR79" s="290" t="s">
        <v>567</v>
      </c>
      <c r="XAS79" s="290" t="s">
        <v>567</v>
      </c>
      <c r="XAT79" s="290" t="s">
        <v>567</v>
      </c>
      <c r="XAU79" s="290" t="s">
        <v>567</v>
      </c>
      <c r="XAV79" s="290" t="s">
        <v>567</v>
      </c>
      <c r="XAW79" s="290" t="s">
        <v>567</v>
      </c>
      <c r="XAX79" s="290" t="s">
        <v>567</v>
      </c>
      <c r="XAY79" s="290" t="s">
        <v>567</v>
      </c>
      <c r="XAZ79" s="290" t="s">
        <v>567</v>
      </c>
      <c r="XBA79" s="290" t="s">
        <v>567</v>
      </c>
      <c r="XBB79" s="290" t="s">
        <v>567</v>
      </c>
      <c r="XBC79" s="290" t="s">
        <v>567</v>
      </c>
      <c r="XBD79" s="290" t="s">
        <v>567</v>
      </c>
      <c r="XBE79" s="290" t="s">
        <v>567</v>
      </c>
      <c r="XBF79" s="290" t="s">
        <v>567</v>
      </c>
      <c r="XBG79" s="290" t="s">
        <v>567</v>
      </c>
      <c r="XBH79" s="290" t="s">
        <v>567</v>
      </c>
      <c r="XBI79" s="290" t="s">
        <v>567</v>
      </c>
      <c r="XBJ79" s="290" t="s">
        <v>567</v>
      </c>
      <c r="XBK79" s="290" t="s">
        <v>567</v>
      </c>
      <c r="XBL79" s="290" t="s">
        <v>567</v>
      </c>
      <c r="XBM79" s="290" t="s">
        <v>567</v>
      </c>
      <c r="XBN79" s="290" t="s">
        <v>567</v>
      </c>
      <c r="XBO79" s="290" t="s">
        <v>567</v>
      </c>
      <c r="XBP79" s="290" t="s">
        <v>567</v>
      </c>
      <c r="XBQ79" s="290" t="s">
        <v>567</v>
      </c>
      <c r="XBR79" s="290" t="s">
        <v>567</v>
      </c>
      <c r="XBS79" s="290" t="s">
        <v>567</v>
      </c>
      <c r="XBT79" s="290" t="s">
        <v>567</v>
      </c>
      <c r="XBU79" s="290" t="s">
        <v>567</v>
      </c>
      <c r="XBV79" s="290" t="s">
        <v>567</v>
      </c>
      <c r="XBW79" s="290" t="s">
        <v>567</v>
      </c>
      <c r="XBX79" s="290" t="s">
        <v>567</v>
      </c>
      <c r="XBY79" s="290" t="s">
        <v>567</v>
      </c>
      <c r="XBZ79" s="290" t="s">
        <v>567</v>
      </c>
      <c r="XCA79" s="290" t="s">
        <v>567</v>
      </c>
      <c r="XCB79" s="290" t="s">
        <v>567</v>
      </c>
      <c r="XCC79" s="290" t="s">
        <v>567</v>
      </c>
      <c r="XCD79" s="290" t="s">
        <v>567</v>
      </c>
      <c r="XCE79" s="290" t="s">
        <v>567</v>
      </c>
      <c r="XCF79" s="290" t="s">
        <v>567</v>
      </c>
      <c r="XCG79" s="290" t="s">
        <v>567</v>
      </c>
      <c r="XCH79" s="290" t="s">
        <v>567</v>
      </c>
      <c r="XCI79" s="290" t="s">
        <v>567</v>
      </c>
      <c r="XCJ79" s="290" t="s">
        <v>567</v>
      </c>
      <c r="XCK79" s="290" t="s">
        <v>567</v>
      </c>
      <c r="XCL79" s="290" t="s">
        <v>567</v>
      </c>
      <c r="XCM79" s="290" t="s">
        <v>567</v>
      </c>
      <c r="XCN79" s="290" t="s">
        <v>567</v>
      </c>
      <c r="XCO79" s="290" t="s">
        <v>567</v>
      </c>
      <c r="XCP79" s="290" t="s">
        <v>567</v>
      </c>
      <c r="XCQ79" s="290" t="s">
        <v>567</v>
      </c>
      <c r="XCR79" s="290" t="s">
        <v>567</v>
      </c>
      <c r="XCS79" s="290" t="s">
        <v>567</v>
      </c>
      <c r="XCT79" s="290" t="s">
        <v>567</v>
      </c>
      <c r="XCU79" s="290" t="s">
        <v>567</v>
      </c>
      <c r="XCV79" s="290" t="s">
        <v>567</v>
      </c>
      <c r="XCW79" s="290" t="s">
        <v>567</v>
      </c>
      <c r="XCX79" s="290" t="s">
        <v>567</v>
      </c>
      <c r="XCY79" s="290" t="s">
        <v>567</v>
      </c>
      <c r="XCZ79" s="290" t="s">
        <v>567</v>
      </c>
      <c r="XDA79" s="290" t="s">
        <v>567</v>
      </c>
      <c r="XDB79" s="290" t="s">
        <v>567</v>
      </c>
      <c r="XDC79" s="290" t="s">
        <v>567</v>
      </c>
      <c r="XDD79" s="290" t="s">
        <v>567</v>
      </c>
      <c r="XDE79" s="290" t="s">
        <v>567</v>
      </c>
      <c r="XDF79" s="290" t="s">
        <v>567</v>
      </c>
      <c r="XDG79" s="290" t="s">
        <v>567</v>
      </c>
      <c r="XDH79" s="290" t="s">
        <v>567</v>
      </c>
      <c r="XDI79" s="290" t="s">
        <v>567</v>
      </c>
      <c r="XDJ79" s="290" t="s">
        <v>567</v>
      </c>
      <c r="XDK79" s="290" t="s">
        <v>567</v>
      </c>
      <c r="XDL79" s="290" t="s">
        <v>567</v>
      </c>
      <c r="XDM79" s="290" t="s">
        <v>567</v>
      </c>
      <c r="XDN79" s="290" t="s">
        <v>567</v>
      </c>
      <c r="XDO79" s="290" t="s">
        <v>567</v>
      </c>
      <c r="XDP79" s="290" t="s">
        <v>567</v>
      </c>
      <c r="XDQ79" s="290" t="s">
        <v>567</v>
      </c>
      <c r="XDR79" s="290" t="s">
        <v>567</v>
      </c>
      <c r="XDS79" s="290" t="s">
        <v>567</v>
      </c>
      <c r="XDT79" s="290" t="s">
        <v>567</v>
      </c>
      <c r="XDU79" s="290" t="s">
        <v>567</v>
      </c>
      <c r="XDV79" s="290" t="s">
        <v>567</v>
      </c>
      <c r="XDW79" s="290" t="s">
        <v>567</v>
      </c>
      <c r="XDX79" s="290" t="s">
        <v>567</v>
      </c>
      <c r="XDY79" s="290" t="s">
        <v>567</v>
      </c>
      <c r="XDZ79" s="290" t="s">
        <v>567</v>
      </c>
      <c r="XEA79" s="290" t="s">
        <v>567</v>
      </c>
      <c r="XEB79" s="290" t="s">
        <v>567</v>
      </c>
      <c r="XEC79" s="290" t="s">
        <v>567</v>
      </c>
      <c r="XED79" s="290" t="s">
        <v>567</v>
      </c>
      <c r="XEE79" s="290" t="s">
        <v>567</v>
      </c>
      <c r="XEF79" s="290" t="s">
        <v>567</v>
      </c>
      <c r="XEG79" s="290" t="s">
        <v>567</v>
      </c>
      <c r="XEH79" s="290" t="s">
        <v>567</v>
      </c>
      <c r="XEI79" s="290" t="s">
        <v>567</v>
      </c>
      <c r="XEJ79" s="290" t="s">
        <v>567</v>
      </c>
      <c r="XEK79" s="290" t="s">
        <v>567</v>
      </c>
      <c r="XEL79" s="290" t="s">
        <v>567</v>
      </c>
      <c r="XEM79" s="290" t="s">
        <v>567</v>
      </c>
      <c r="XEN79" s="290" t="s">
        <v>567</v>
      </c>
      <c r="XEO79" s="290" t="s">
        <v>567</v>
      </c>
      <c r="XEP79" s="290" t="s">
        <v>567</v>
      </c>
      <c r="XEQ79" s="290" t="s">
        <v>567</v>
      </c>
      <c r="XER79" s="290" t="s">
        <v>567</v>
      </c>
      <c r="XES79" s="290" t="s">
        <v>567</v>
      </c>
      <c r="XET79" s="290" t="s">
        <v>567</v>
      </c>
      <c r="XEU79" s="290" t="s">
        <v>567</v>
      </c>
      <c r="XEV79" s="290" t="s">
        <v>567</v>
      </c>
      <c r="XEW79" s="290" t="s">
        <v>567</v>
      </c>
      <c r="XEX79" s="290" t="s">
        <v>567</v>
      </c>
      <c r="XEY79" s="290" t="s">
        <v>567</v>
      </c>
      <c r="XEZ79" s="290" t="s">
        <v>567</v>
      </c>
      <c r="XFA79" s="290" t="s">
        <v>567</v>
      </c>
      <c r="XFB79" s="290" t="s">
        <v>567</v>
      </c>
      <c r="XFC79" s="290" t="s">
        <v>567</v>
      </c>
      <c r="XFD79" s="290" t="s">
        <v>567</v>
      </c>
    </row>
    <row r="80" spans="1:16384" ht="13.05" customHeight="1">
      <c r="A80" s="181">
        <v>76</v>
      </c>
      <c r="B80" s="411">
        <v>43585</v>
      </c>
      <c r="C80" s="247" t="s">
        <v>553</v>
      </c>
      <c r="D80" s="188">
        <v>77.47</v>
      </c>
      <c r="E80" s="193" t="s">
        <v>876</v>
      </c>
      <c r="F80" s="253">
        <v>19401065.454545453</v>
      </c>
      <c r="H80" s="541">
        <v>19760513</v>
      </c>
      <c r="I80" s="202">
        <f t="shared" si="8"/>
        <v>255073.09926423131</v>
      </c>
      <c r="J80" s="202">
        <v>1</v>
      </c>
      <c r="K80" s="223"/>
      <c r="L80" s="223"/>
      <c r="M80" s="223"/>
      <c r="N80" s="202">
        <v>1</v>
      </c>
      <c r="O80" s="230" t="s">
        <v>954</v>
      </c>
      <c r="P80" s="223"/>
      <c r="Q80" s="188" t="s">
        <v>629</v>
      </c>
      <c r="R80" s="191" t="s">
        <v>618</v>
      </c>
      <c r="S80" s="194" t="s">
        <v>621</v>
      </c>
      <c r="T80" s="233"/>
      <c r="U80" s="194"/>
    </row>
    <row r="81" spans="1:21" ht="13.05" customHeight="1">
      <c r="A81" s="181">
        <v>77</v>
      </c>
      <c r="B81" s="411">
        <v>43585</v>
      </c>
      <c r="C81" s="182" t="s">
        <v>580</v>
      </c>
      <c r="D81" s="188">
        <v>58.290000000000006</v>
      </c>
      <c r="E81" s="193" t="s">
        <v>876</v>
      </c>
      <c r="F81" s="253">
        <v>15929199.191919195</v>
      </c>
      <c r="H81" s="541">
        <f t="shared" si="10"/>
        <v>15929199.191919195</v>
      </c>
      <c r="I81" s="202">
        <f t="shared" si="8"/>
        <v>273274.99042578816</v>
      </c>
      <c r="J81" s="202">
        <v>1</v>
      </c>
      <c r="K81" s="223"/>
      <c r="L81" s="223"/>
      <c r="M81" s="223"/>
      <c r="N81" s="202">
        <v>1</v>
      </c>
      <c r="O81" s="230" t="s">
        <v>954</v>
      </c>
      <c r="P81" s="223"/>
      <c r="Q81" s="188" t="s">
        <v>629</v>
      </c>
      <c r="R81" s="191" t="s">
        <v>618</v>
      </c>
      <c r="S81" s="194" t="s">
        <v>621</v>
      </c>
      <c r="T81" s="233"/>
      <c r="U81" s="194"/>
    </row>
    <row r="82" spans="1:21" ht="13.05" customHeight="1">
      <c r="A82" s="181">
        <v>78</v>
      </c>
      <c r="B82" s="411">
        <v>43585</v>
      </c>
      <c r="C82" s="182" t="s">
        <v>581</v>
      </c>
      <c r="D82" s="188">
        <v>56.260000000000005</v>
      </c>
      <c r="E82" s="193" t="s">
        <v>876</v>
      </c>
      <c r="F82" s="253">
        <v>15440542.222222224</v>
      </c>
      <c r="H82" s="541">
        <f t="shared" si="10"/>
        <v>15440542.222222224</v>
      </c>
      <c r="I82" s="202">
        <f t="shared" si="8"/>
        <v>274449.73733064742</v>
      </c>
      <c r="J82" s="202">
        <v>1</v>
      </c>
      <c r="K82" s="223"/>
      <c r="L82" s="223"/>
      <c r="M82" s="223"/>
      <c r="N82" s="202">
        <v>1</v>
      </c>
      <c r="O82" s="230" t="s">
        <v>954</v>
      </c>
      <c r="P82" s="223"/>
      <c r="Q82" s="188" t="s">
        <v>629</v>
      </c>
      <c r="R82" s="191" t="s">
        <v>618</v>
      </c>
      <c r="S82" s="194" t="s">
        <v>621</v>
      </c>
      <c r="T82" s="233"/>
      <c r="U82" s="194"/>
    </row>
    <row r="83" spans="1:21" ht="13.05" customHeight="1">
      <c r="A83" s="181">
        <v>79</v>
      </c>
      <c r="B83" s="411">
        <v>43585</v>
      </c>
      <c r="C83" s="182" t="s">
        <v>582</v>
      </c>
      <c r="D83" s="188">
        <v>47.42</v>
      </c>
      <c r="E83" s="193" t="s">
        <v>876</v>
      </c>
      <c r="F83" s="253">
        <v>12986066.262626262</v>
      </c>
      <c r="H83" s="541">
        <f t="shared" si="10"/>
        <v>12986066.262626262</v>
      </c>
      <c r="I83" s="202">
        <f t="shared" si="8"/>
        <v>273852.09326499922</v>
      </c>
      <c r="J83" s="202">
        <v>1</v>
      </c>
      <c r="K83" s="223"/>
      <c r="L83" s="223"/>
      <c r="M83" s="223"/>
      <c r="N83" s="202">
        <v>1</v>
      </c>
      <c r="O83" s="230" t="s">
        <v>954</v>
      </c>
      <c r="P83" s="223"/>
      <c r="Q83" s="188" t="s">
        <v>629</v>
      </c>
      <c r="R83" s="191" t="s">
        <v>618</v>
      </c>
      <c r="S83" s="194" t="s">
        <v>621</v>
      </c>
      <c r="T83" s="233"/>
      <c r="U83" s="194"/>
    </row>
    <row r="84" spans="1:21" ht="13.05" customHeight="1">
      <c r="A84" s="181">
        <v>80</v>
      </c>
      <c r="B84" s="411">
        <v>43585</v>
      </c>
      <c r="C84" s="182" t="s">
        <v>569</v>
      </c>
      <c r="D84" s="497">
        <v>30.26</v>
      </c>
      <c r="E84" s="193" t="s">
        <v>876</v>
      </c>
      <c r="F84" s="252">
        <v>8982249.6026935969</v>
      </c>
      <c r="H84" s="542">
        <v>8982249.6026935969</v>
      </c>
      <c r="I84" s="202">
        <f t="shared" si="8"/>
        <v>296835.74364486441</v>
      </c>
      <c r="J84" s="202">
        <v>1</v>
      </c>
      <c r="K84" s="223"/>
      <c r="L84" s="223"/>
      <c r="M84" s="223"/>
      <c r="N84" s="202">
        <v>1</v>
      </c>
      <c r="O84" s="230" t="s">
        <v>954</v>
      </c>
      <c r="P84" s="223"/>
      <c r="Q84" s="188" t="s">
        <v>629</v>
      </c>
      <c r="R84" s="191" t="s">
        <v>618</v>
      </c>
      <c r="S84" s="194" t="s">
        <v>621</v>
      </c>
      <c r="T84" s="233"/>
      <c r="U84" s="194"/>
    </row>
    <row r="85" spans="1:21" ht="13.05" customHeight="1">
      <c r="A85" s="181">
        <v>81</v>
      </c>
      <c r="B85" s="411">
        <v>43593</v>
      </c>
      <c r="C85" s="182" t="s">
        <v>547</v>
      </c>
      <c r="D85" s="188">
        <v>139.41999999999999</v>
      </c>
      <c r="E85" s="193" t="s">
        <v>878</v>
      </c>
      <c r="F85" s="253">
        <v>36671875</v>
      </c>
      <c r="G85" s="223">
        <v>2513593.75</v>
      </c>
      <c r="H85" s="543">
        <f t="shared" si="10"/>
        <v>34158281.25</v>
      </c>
      <c r="I85" s="202">
        <f t="shared" si="8"/>
        <v>245002.73454310719</v>
      </c>
      <c r="J85" s="202">
        <v>1</v>
      </c>
      <c r="K85" s="202"/>
      <c r="L85" s="202"/>
      <c r="M85" s="223"/>
      <c r="N85" s="202">
        <v>1</v>
      </c>
      <c r="O85" s="230" t="s">
        <v>951</v>
      </c>
      <c r="P85" s="223"/>
      <c r="Q85" s="188" t="s">
        <v>110</v>
      </c>
      <c r="R85" s="194" t="s">
        <v>620</v>
      </c>
      <c r="S85" s="437" t="s">
        <v>621</v>
      </c>
      <c r="T85" s="233"/>
      <c r="U85" s="194"/>
    </row>
    <row r="86" spans="1:21" ht="13.05" customHeight="1">
      <c r="A86" s="181">
        <v>82</v>
      </c>
      <c r="B86" s="411">
        <v>43606</v>
      </c>
      <c r="C86" s="182" t="s">
        <v>358</v>
      </c>
      <c r="D86" s="188">
        <v>84.63</v>
      </c>
      <c r="E86" s="193" t="s">
        <v>886</v>
      </c>
      <c r="F86" s="465">
        <v>19524531</v>
      </c>
      <c r="G86" s="223">
        <v>2524531</v>
      </c>
      <c r="H86" s="416">
        <v>17000000</v>
      </c>
      <c r="I86" s="202">
        <v>200874</v>
      </c>
      <c r="J86" s="202">
        <v>1</v>
      </c>
      <c r="K86" s="202">
        <v>1</v>
      </c>
      <c r="L86" s="202">
        <v>1</v>
      </c>
      <c r="M86" s="202"/>
      <c r="N86" s="223"/>
      <c r="O86" s="223"/>
      <c r="P86" s="223"/>
      <c r="Q86" s="188" t="s">
        <v>655</v>
      </c>
      <c r="R86" s="437" t="s">
        <v>621</v>
      </c>
      <c r="S86" s="194"/>
      <c r="T86" s="233"/>
      <c r="U86" s="194"/>
    </row>
    <row r="87" spans="1:21" ht="13.05" customHeight="1">
      <c r="A87" s="181">
        <v>83</v>
      </c>
      <c r="B87" s="411">
        <v>43613</v>
      </c>
      <c r="C87" s="188" t="s">
        <v>473</v>
      </c>
      <c r="D87" s="188">
        <v>84.63</v>
      </c>
      <c r="E87" s="193" t="s">
        <v>887</v>
      </c>
      <c r="F87" s="223">
        <v>21655326</v>
      </c>
      <c r="G87" s="223">
        <f>'Tower B'!N199+'Tower B'!O199</f>
        <v>1269333</v>
      </c>
      <c r="H87" s="416">
        <f>F87-G87</f>
        <v>20385993</v>
      </c>
      <c r="I87" s="202">
        <f>H87/D87</f>
        <v>240883.76462247432</v>
      </c>
      <c r="J87" s="202">
        <v>1</v>
      </c>
      <c r="K87" s="202">
        <v>1</v>
      </c>
      <c r="L87" s="202">
        <v>1</v>
      </c>
      <c r="M87" s="223"/>
      <c r="N87" s="202"/>
      <c r="O87" s="230" t="s">
        <v>952</v>
      </c>
      <c r="P87" s="223"/>
      <c r="Q87" s="188" t="s">
        <v>629</v>
      </c>
      <c r="R87" s="193" t="s">
        <v>889</v>
      </c>
      <c r="S87" s="194"/>
      <c r="T87" s="233"/>
      <c r="U87" s="194"/>
    </row>
    <row r="88" spans="1:21" ht="13.05" customHeight="1">
      <c r="A88" s="181">
        <v>84</v>
      </c>
      <c r="B88" s="411">
        <v>43613</v>
      </c>
      <c r="C88" s="188" t="s">
        <v>489</v>
      </c>
      <c r="D88" s="188">
        <v>84.63</v>
      </c>
      <c r="E88" s="193" t="s">
        <v>888</v>
      </c>
      <c r="F88" s="223">
        <v>22042743.333333336</v>
      </c>
      <c r="G88" s="223">
        <f>'Tower B'!N215+'Tower B'!O215</f>
        <v>1286942</v>
      </c>
      <c r="H88" s="416">
        <f>F88-G88</f>
        <v>20755801.333333336</v>
      </c>
      <c r="I88" s="202">
        <f>H88/D88</f>
        <v>245253.47197605265</v>
      </c>
      <c r="J88" s="202">
        <v>1</v>
      </c>
      <c r="K88" s="223"/>
      <c r="L88" s="223"/>
      <c r="M88" s="223"/>
      <c r="N88" s="202">
        <v>1</v>
      </c>
      <c r="O88" s="230" t="s">
        <v>952</v>
      </c>
      <c r="P88" s="223"/>
      <c r="Q88" s="188" t="s">
        <v>629</v>
      </c>
      <c r="R88" s="193" t="s">
        <v>889</v>
      </c>
      <c r="S88" s="194"/>
      <c r="T88" s="233"/>
      <c r="U88" s="194"/>
    </row>
    <row r="89" spans="1:21" ht="13.05" customHeight="1">
      <c r="A89" s="181">
        <v>85</v>
      </c>
      <c r="B89" s="411">
        <v>43623</v>
      </c>
      <c r="C89" s="188" t="s">
        <v>488</v>
      </c>
      <c r="D89" s="188">
        <v>84.63</v>
      </c>
      <c r="E89" s="188" t="s">
        <v>913</v>
      </c>
      <c r="F89" s="223">
        <v>20090877.777777776</v>
      </c>
      <c r="G89" s="223">
        <f>'Tower B'!N214+'Tower B'!O214+'Tower B'!P214</f>
        <v>1290878</v>
      </c>
      <c r="H89" s="416">
        <f>F89-G89</f>
        <v>18799999.777777776</v>
      </c>
      <c r="I89" s="202">
        <f>H89/D89</f>
        <v>222143.44532409048</v>
      </c>
      <c r="J89" s="202">
        <v>1</v>
      </c>
      <c r="K89" s="202">
        <v>1</v>
      </c>
      <c r="L89" s="202">
        <v>1</v>
      </c>
      <c r="M89" s="202"/>
      <c r="N89" s="223"/>
      <c r="O89" s="223"/>
      <c r="P89" s="223"/>
      <c r="Q89" s="188" t="s">
        <v>110</v>
      </c>
      <c r="R89" s="191" t="s">
        <v>619</v>
      </c>
      <c r="S89" s="194"/>
      <c r="T89" s="233"/>
      <c r="U89" s="194"/>
    </row>
    <row r="90" spans="1:21" ht="13.05" customHeight="1">
      <c r="A90" s="181">
        <v>86</v>
      </c>
      <c r="B90" s="411">
        <v>43652</v>
      </c>
      <c r="C90" s="188" t="s">
        <v>282</v>
      </c>
      <c r="D90" s="188">
        <v>41.150000000000006</v>
      </c>
      <c r="E90" s="193" t="s">
        <v>940</v>
      </c>
      <c r="F90" s="223">
        <v>7681091.1111111129</v>
      </c>
      <c r="G90" s="223">
        <f>F90-H90</f>
        <v>1961241.1111111119</v>
      </c>
      <c r="H90" s="416">
        <v>5719850.0000000009</v>
      </c>
      <c r="I90" s="202">
        <f>H90/D90</f>
        <v>139000</v>
      </c>
      <c r="J90" s="202">
        <v>1</v>
      </c>
      <c r="K90" s="202">
        <v>1</v>
      </c>
      <c r="L90" s="202">
        <v>1</v>
      </c>
      <c r="M90" s="223"/>
      <c r="N90" s="202"/>
      <c r="O90" s="223" t="s">
        <v>947</v>
      </c>
      <c r="P90" s="223"/>
      <c r="Q90" s="188" t="s">
        <v>110</v>
      </c>
      <c r="R90" s="191" t="s">
        <v>619</v>
      </c>
      <c r="S90" s="194" t="s">
        <v>620</v>
      </c>
      <c r="T90" s="233"/>
      <c r="U90" s="194"/>
    </row>
    <row r="91" spans="1:21" ht="13.05" customHeight="1">
      <c r="A91" s="181">
        <v>87</v>
      </c>
      <c r="B91" s="411">
        <v>43664</v>
      </c>
      <c r="C91" s="188" t="s">
        <v>136</v>
      </c>
      <c r="D91" s="515">
        <v>34.49</v>
      </c>
      <c r="E91" s="188" t="s">
        <v>956</v>
      </c>
      <c r="F91" s="223">
        <v>6087755.4545454541</v>
      </c>
      <c r="G91" s="223">
        <f t="shared" ref="G91:G94" si="11">F91-H91</f>
        <v>1346632.6500000004</v>
      </c>
      <c r="H91" s="416">
        <v>4741122.8045454537</v>
      </c>
      <c r="I91" s="202">
        <f t="shared" ref="I91:I100" si="12">H91/D91</f>
        <v>137463.69395608737</v>
      </c>
      <c r="J91" s="202">
        <v>1</v>
      </c>
      <c r="K91" s="223"/>
      <c r="L91" s="223"/>
      <c r="M91" s="223"/>
      <c r="N91" s="202">
        <v>1</v>
      </c>
      <c r="O91" s="230"/>
      <c r="P91" s="223"/>
      <c r="Q91" s="188"/>
      <c r="R91" s="191"/>
      <c r="S91" s="194"/>
      <c r="T91" s="233"/>
      <c r="U91" s="194"/>
    </row>
    <row r="92" spans="1:21" ht="13.05" customHeight="1">
      <c r="A92" s="181">
        <v>88</v>
      </c>
      <c r="B92" s="411">
        <v>43664</v>
      </c>
      <c r="C92" s="188" t="s">
        <v>140</v>
      </c>
      <c r="D92" s="515">
        <v>34.49</v>
      </c>
      <c r="E92" s="188" t="s">
        <v>965</v>
      </c>
      <c r="F92" s="223">
        <v>6211542.7272727275</v>
      </c>
      <c r="G92" s="223">
        <v>1200000</v>
      </c>
      <c r="H92" s="416">
        <f>F92-G92</f>
        <v>5011542.7272727275</v>
      </c>
      <c r="I92" s="202">
        <f t="shared" si="12"/>
        <v>145304.22520361634</v>
      </c>
      <c r="J92" s="202">
        <v>1</v>
      </c>
      <c r="K92" s="223"/>
      <c r="L92" s="223"/>
      <c r="M92" s="223"/>
      <c r="N92" s="202">
        <v>1</v>
      </c>
      <c r="O92" s="230"/>
      <c r="P92" s="223"/>
      <c r="Q92" s="188"/>
      <c r="R92" s="191"/>
      <c r="S92" s="194"/>
      <c r="T92" s="233"/>
      <c r="U92" s="194"/>
    </row>
    <row r="93" spans="1:21" ht="13.05" customHeight="1">
      <c r="A93" s="181">
        <v>89</v>
      </c>
      <c r="B93" s="411">
        <v>43664</v>
      </c>
      <c r="C93" s="188" t="s">
        <v>144</v>
      </c>
      <c r="D93" s="515">
        <v>34.49</v>
      </c>
      <c r="E93" s="188" t="s">
        <v>965</v>
      </c>
      <c r="F93" s="223">
        <v>6283309.7979797982</v>
      </c>
      <c r="G93" s="223">
        <v>1200000</v>
      </c>
      <c r="H93" s="416">
        <f>F93-G93</f>
        <v>5083309.7979797982</v>
      </c>
      <c r="I93" s="202">
        <f t="shared" si="12"/>
        <v>147385.0332844244</v>
      </c>
      <c r="J93" s="202">
        <v>1</v>
      </c>
      <c r="K93" s="223"/>
      <c r="L93" s="223"/>
      <c r="M93" s="223"/>
      <c r="N93" s="202">
        <v>1</v>
      </c>
      <c r="O93" s="230"/>
      <c r="P93" s="223"/>
      <c r="Q93" s="188"/>
      <c r="R93" s="191"/>
      <c r="S93" s="194"/>
      <c r="T93" s="233"/>
      <c r="U93" s="194"/>
    </row>
    <row r="94" spans="1:21" ht="13.05" customHeight="1">
      <c r="A94" s="181">
        <v>90</v>
      </c>
      <c r="B94" s="411">
        <v>43664</v>
      </c>
      <c r="C94" s="188" t="s">
        <v>148</v>
      </c>
      <c r="D94" s="515">
        <v>34.49</v>
      </c>
      <c r="E94" s="188" t="s">
        <v>955</v>
      </c>
      <c r="F94" s="223">
        <v>6857446.3636363633</v>
      </c>
      <c r="G94" s="223">
        <f t="shared" si="11"/>
        <v>1399723.3800000036</v>
      </c>
      <c r="H94" s="416">
        <v>5457722.9836363597</v>
      </c>
      <c r="I94" s="202">
        <f t="shared" si="12"/>
        <v>158240.73597090054</v>
      </c>
      <c r="J94" s="202">
        <v>1</v>
      </c>
      <c r="K94" s="223"/>
      <c r="L94" s="223"/>
      <c r="M94" s="223"/>
      <c r="N94" s="202">
        <v>1</v>
      </c>
      <c r="O94" s="230"/>
      <c r="P94" s="223"/>
      <c r="Q94" s="188"/>
      <c r="R94" s="191"/>
      <c r="S94" s="194"/>
      <c r="T94" s="233"/>
      <c r="U94" s="194"/>
    </row>
    <row r="95" spans="1:21" ht="13.05" customHeight="1">
      <c r="A95" s="181">
        <v>91</v>
      </c>
      <c r="B95" s="411">
        <v>43664</v>
      </c>
      <c r="C95" s="188" t="s">
        <v>168</v>
      </c>
      <c r="D95" s="515">
        <v>34.49</v>
      </c>
      <c r="E95" s="188" t="s">
        <v>958</v>
      </c>
      <c r="F95" s="223">
        <v>8245887.0618270617</v>
      </c>
      <c r="G95" s="223">
        <v>1200000</v>
      </c>
      <c r="H95" s="416">
        <v>8245887.0618270598</v>
      </c>
      <c r="I95" s="202">
        <f t="shared" si="12"/>
        <v>239080.51788422902</v>
      </c>
      <c r="J95" s="202">
        <v>1</v>
      </c>
      <c r="K95" s="202">
        <v>1</v>
      </c>
      <c r="L95" s="202">
        <v>1</v>
      </c>
      <c r="M95" s="202"/>
      <c r="N95" s="223"/>
      <c r="O95" s="230"/>
      <c r="P95" s="223"/>
      <c r="Q95" s="188"/>
      <c r="R95" s="191"/>
      <c r="S95" s="194"/>
      <c r="T95" s="233"/>
      <c r="U95" s="194"/>
    </row>
    <row r="96" spans="1:21" ht="13.05" customHeight="1">
      <c r="A96" s="181">
        <v>92</v>
      </c>
      <c r="B96" s="411">
        <v>43664</v>
      </c>
      <c r="C96" s="188" t="s">
        <v>196</v>
      </c>
      <c r="D96" s="515">
        <v>76.73</v>
      </c>
      <c r="E96" s="188" t="s">
        <v>960</v>
      </c>
      <c r="F96" s="223">
        <v>19702171</v>
      </c>
      <c r="H96" s="416">
        <v>18432062.449999999</v>
      </c>
      <c r="I96" s="202">
        <f t="shared" si="12"/>
        <v>240219.76345627522</v>
      </c>
      <c r="J96" s="202">
        <v>1</v>
      </c>
      <c r="K96" s="202">
        <v>1</v>
      </c>
      <c r="L96" s="202">
        <v>1</v>
      </c>
      <c r="M96" s="202">
        <v>1</v>
      </c>
      <c r="N96" s="202"/>
      <c r="O96" s="230"/>
      <c r="P96" s="223"/>
      <c r="Q96" s="188"/>
      <c r="R96" s="191"/>
      <c r="S96" s="194"/>
      <c r="T96" s="233"/>
      <c r="U96" s="194"/>
    </row>
    <row r="97" spans="1:21" ht="13.05" customHeight="1">
      <c r="A97" s="181">
        <v>93</v>
      </c>
      <c r="B97" s="411">
        <v>43664</v>
      </c>
      <c r="C97" s="188" t="s">
        <v>197</v>
      </c>
      <c r="D97" s="515">
        <v>34.49</v>
      </c>
      <c r="E97" s="188" t="s">
        <v>960</v>
      </c>
      <c r="F97" s="223">
        <v>8996538</v>
      </c>
      <c r="H97" s="416">
        <v>8356711.0999999996</v>
      </c>
      <c r="I97" s="202">
        <f t="shared" si="12"/>
        <v>242293.74021455491</v>
      </c>
      <c r="J97" s="202">
        <v>1</v>
      </c>
      <c r="K97" s="202">
        <v>1</v>
      </c>
      <c r="L97" s="202">
        <v>1</v>
      </c>
      <c r="M97" s="202">
        <v>1</v>
      </c>
      <c r="N97" s="202"/>
      <c r="O97" s="230"/>
      <c r="P97" s="223"/>
      <c r="Q97" s="188"/>
      <c r="R97" s="191"/>
      <c r="S97" s="194"/>
      <c r="T97" s="233"/>
      <c r="U97" s="194"/>
    </row>
    <row r="98" spans="1:21" ht="13.05" customHeight="1">
      <c r="A98" s="181">
        <v>93</v>
      </c>
      <c r="B98" s="411">
        <v>43664</v>
      </c>
      <c r="C98" s="188" t="s">
        <v>441</v>
      </c>
      <c r="D98" s="516">
        <v>84.63</v>
      </c>
      <c r="E98" s="188" t="s">
        <v>959</v>
      </c>
      <c r="F98" s="223">
        <v>19132264.848484848</v>
      </c>
      <c r="G98" s="223">
        <v>1864967.95</v>
      </c>
      <c r="H98" s="416">
        <f>F98+G98</f>
        <v>20997232.798484847</v>
      </c>
      <c r="I98" s="202">
        <f t="shared" si="12"/>
        <v>248106.26017351824</v>
      </c>
      <c r="J98" s="202">
        <v>1</v>
      </c>
      <c r="K98" s="202">
        <v>1</v>
      </c>
      <c r="L98" s="202">
        <v>1</v>
      </c>
      <c r="M98" s="202"/>
      <c r="N98" s="202"/>
      <c r="O98" s="230"/>
      <c r="P98" s="223"/>
      <c r="Q98" s="188"/>
      <c r="R98" s="191"/>
      <c r="S98" s="194"/>
      <c r="T98" s="233"/>
      <c r="U98" s="194"/>
    </row>
    <row r="99" spans="1:21" ht="13.05" customHeight="1">
      <c r="A99" s="181">
        <v>95</v>
      </c>
      <c r="B99" s="411">
        <v>43671</v>
      </c>
      <c r="C99" s="188" t="s">
        <v>567</v>
      </c>
      <c r="D99" s="188">
        <v>138.94999999999999</v>
      </c>
      <c r="E99" s="188" t="s">
        <v>966</v>
      </c>
      <c r="F99" s="223">
        <v>39780090.098790094</v>
      </c>
      <c r="H99" s="416">
        <f>F99-G99</f>
        <v>39780090.098790094</v>
      </c>
      <c r="I99" s="223">
        <f t="shared" si="12"/>
        <v>286290.68081173155</v>
      </c>
      <c r="J99" s="202">
        <v>1</v>
      </c>
      <c r="K99" s="223"/>
      <c r="L99" s="223"/>
      <c r="M99" s="223"/>
      <c r="N99" s="202">
        <v>1</v>
      </c>
      <c r="O99" s="230" t="s">
        <v>992</v>
      </c>
      <c r="P99" s="223"/>
      <c r="Q99" s="188"/>
      <c r="R99" s="191"/>
      <c r="S99" s="194"/>
      <c r="T99" s="233"/>
      <c r="U99" s="194"/>
    </row>
    <row r="100" spans="1:21" ht="13.05" customHeight="1">
      <c r="A100" s="181">
        <v>96</v>
      </c>
      <c r="B100" s="411">
        <v>43671</v>
      </c>
      <c r="C100" s="188" t="s">
        <v>568</v>
      </c>
      <c r="D100" s="188">
        <v>139.06</v>
      </c>
      <c r="E100" s="188" t="s">
        <v>966</v>
      </c>
      <c r="F100" s="223">
        <v>39755301.227661215</v>
      </c>
      <c r="H100" s="416">
        <f>F100-G100</f>
        <v>39755301.227661215</v>
      </c>
      <c r="I100" s="223">
        <f t="shared" si="12"/>
        <v>285885.95733971818</v>
      </c>
      <c r="J100" s="202">
        <v>1</v>
      </c>
      <c r="K100" s="223"/>
      <c r="L100" s="223"/>
      <c r="M100" s="223"/>
      <c r="N100" s="202">
        <v>1</v>
      </c>
      <c r="O100" s="230" t="s">
        <v>992</v>
      </c>
      <c r="P100" s="223"/>
      <c r="Q100" s="188"/>
      <c r="R100" s="191"/>
      <c r="S100" s="194"/>
      <c r="T100" s="233"/>
      <c r="U100" s="194"/>
    </row>
    <row r="101" spans="1:21" s="439" customFormat="1" ht="13.05" customHeight="1">
      <c r="A101" s="182">
        <v>97</v>
      </c>
      <c r="B101" s="434">
        <v>43672</v>
      </c>
      <c r="C101" s="182" t="s">
        <v>314</v>
      </c>
      <c r="D101" s="182">
        <v>30.26</v>
      </c>
      <c r="E101" s="182" t="s">
        <v>972</v>
      </c>
      <c r="F101" s="436">
        <v>5932608.888888889</v>
      </c>
      <c r="G101" s="436">
        <f>F101-H101</f>
        <v>818668.88888888899</v>
      </c>
      <c r="H101" s="416">
        <v>5113940</v>
      </c>
      <c r="I101" s="436">
        <f>H101/D101</f>
        <v>169000</v>
      </c>
      <c r="J101" s="202">
        <v>1</v>
      </c>
      <c r="K101" s="436"/>
      <c r="L101" s="436"/>
      <c r="M101" s="436"/>
      <c r="N101" s="202">
        <v>1</v>
      </c>
      <c r="O101" s="230"/>
      <c r="P101" s="436"/>
      <c r="Q101" s="182"/>
      <c r="R101" s="194" t="s">
        <v>620</v>
      </c>
      <c r="S101" s="437"/>
      <c r="T101" s="438"/>
      <c r="U101" s="437"/>
    </row>
    <row r="102" spans="1:21" ht="13.05" customHeight="1">
      <c r="A102" s="181">
        <v>98</v>
      </c>
      <c r="B102" s="434">
        <v>43700</v>
      </c>
      <c r="C102" s="188" t="s">
        <v>319</v>
      </c>
      <c r="D102" s="188">
        <v>43.26</v>
      </c>
      <c r="E102" s="188" t="s">
        <v>990</v>
      </c>
      <c r="F102" s="223">
        <v>8354848.444444445</v>
      </c>
      <c r="G102" s="223">
        <f>F102-H102</f>
        <v>1043908.444444445</v>
      </c>
      <c r="H102" s="416">
        <v>7310940</v>
      </c>
      <c r="I102" s="436">
        <f>H102/D102</f>
        <v>169000</v>
      </c>
      <c r="J102" s="202">
        <v>1</v>
      </c>
      <c r="K102" s="202">
        <v>1</v>
      </c>
      <c r="L102" s="202">
        <v>1</v>
      </c>
      <c r="M102" s="202"/>
      <c r="N102" s="202"/>
      <c r="O102" s="230"/>
      <c r="P102" s="223"/>
      <c r="Q102" s="188"/>
      <c r="R102" s="191" t="s">
        <v>619</v>
      </c>
      <c r="S102" s="194" t="s">
        <v>620</v>
      </c>
      <c r="T102" s="233"/>
      <c r="U102" s="194"/>
    </row>
    <row r="103" spans="1:21" ht="13.05" customHeight="1">
      <c r="A103" s="181">
        <v>99</v>
      </c>
      <c r="B103" s="434"/>
      <c r="E103" s="188"/>
      <c r="H103" s="416"/>
      <c r="I103" s="436"/>
      <c r="J103" s="202"/>
      <c r="K103" s="202"/>
      <c r="L103" s="202"/>
      <c r="M103" s="202"/>
      <c r="N103" s="202"/>
      <c r="O103" s="230"/>
      <c r="P103" s="223"/>
      <c r="Q103" s="188"/>
      <c r="R103" s="191"/>
      <c r="S103" s="194"/>
      <c r="T103" s="233"/>
      <c r="U103" s="194"/>
    </row>
    <row r="104" spans="1:21" ht="13.05" customHeight="1">
      <c r="A104" s="181">
        <v>100</v>
      </c>
      <c r="E104" s="188"/>
      <c r="F104" s="540">
        <f>SUM(F5:F102)</f>
        <v>1504122329.6632497</v>
      </c>
      <c r="G104" s="540">
        <f>SUM(G5:G102)</f>
        <v>121969021.53525254</v>
      </c>
      <c r="H104" s="540">
        <f>SUM(H5:H102)</f>
        <v>1386300158.1628456</v>
      </c>
      <c r="I104" s="223"/>
      <c r="J104" s="223"/>
      <c r="K104" s="223"/>
      <c r="L104" s="223"/>
      <c r="M104" s="223"/>
      <c r="N104" s="223"/>
      <c r="O104" s="230"/>
      <c r="P104" s="223"/>
      <c r="Q104" s="188"/>
      <c r="R104" s="191"/>
      <c r="S104" s="194"/>
      <c r="T104" s="233"/>
      <c r="U104" s="194"/>
    </row>
    <row r="105" spans="1:21" ht="13.05" customHeight="1">
      <c r="A105" s="181">
        <v>101</v>
      </c>
      <c r="E105" s="188"/>
      <c r="H105" s="223"/>
      <c r="I105" s="223"/>
      <c r="J105" s="223"/>
      <c r="K105" s="223"/>
      <c r="L105" s="223"/>
      <c r="M105" s="223"/>
      <c r="N105" s="223"/>
      <c r="O105" s="230"/>
      <c r="P105" s="223"/>
      <c r="Q105" s="188"/>
      <c r="R105" s="191"/>
      <c r="S105" s="194"/>
      <c r="T105" s="233"/>
      <c r="U105" s="194"/>
    </row>
    <row r="106" spans="1:21" ht="13.05" customHeight="1">
      <c r="A106" s="181">
        <v>102</v>
      </c>
      <c r="E106" s="188"/>
      <c r="H106" s="223"/>
      <c r="I106" s="223"/>
      <c r="J106" s="223"/>
      <c r="K106" s="223"/>
      <c r="L106" s="223"/>
      <c r="M106" s="223"/>
      <c r="N106" s="223"/>
      <c r="O106" s="230"/>
      <c r="P106" s="223"/>
      <c r="Q106" s="188"/>
      <c r="R106" s="191"/>
      <c r="S106" s="194"/>
      <c r="U106" s="194"/>
    </row>
    <row r="107" spans="1:21" ht="13.05" customHeight="1">
      <c r="A107" s="181">
        <v>103</v>
      </c>
      <c r="E107" s="188"/>
      <c r="H107" s="223"/>
      <c r="I107" s="223"/>
      <c r="J107" s="223"/>
      <c r="K107" s="223"/>
      <c r="L107" s="223"/>
      <c r="M107" s="223"/>
      <c r="N107" s="223"/>
      <c r="O107" s="230"/>
      <c r="P107" s="223"/>
      <c r="Q107" s="188"/>
      <c r="R107" s="191"/>
      <c r="S107" s="194"/>
      <c r="U107" s="194"/>
    </row>
    <row r="108" spans="1:21" ht="13.05" customHeight="1">
      <c r="A108" s="181">
        <v>104</v>
      </c>
      <c r="E108" s="188"/>
      <c r="H108" s="223"/>
      <c r="I108" s="223"/>
      <c r="J108" s="223"/>
      <c r="K108" s="223"/>
      <c r="L108" s="223"/>
      <c r="M108" s="223"/>
      <c r="N108" s="223"/>
      <c r="O108" s="230"/>
      <c r="P108" s="223"/>
      <c r="Q108" s="188"/>
      <c r="R108" s="191"/>
      <c r="S108" s="194"/>
      <c r="U108" s="194"/>
    </row>
    <row r="109" spans="1:21" ht="13.05" customHeight="1">
      <c r="A109" s="181">
        <v>105</v>
      </c>
      <c r="E109" s="188"/>
      <c r="H109" s="223"/>
      <c r="I109" s="223"/>
      <c r="J109" s="223"/>
      <c r="K109" s="223"/>
      <c r="L109" s="223"/>
      <c r="M109" s="223"/>
      <c r="N109" s="223"/>
      <c r="O109" s="230"/>
      <c r="P109" s="223"/>
      <c r="Q109" s="188"/>
      <c r="R109" s="191"/>
      <c r="S109" s="194"/>
      <c r="U109" s="194"/>
    </row>
    <row r="110" spans="1:21" ht="13.05" customHeight="1">
      <c r="A110" s="181">
        <v>106</v>
      </c>
      <c r="E110" s="188"/>
      <c r="H110" s="223"/>
      <c r="I110" s="223"/>
      <c r="J110" s="223"/>
      <c r="K110" s="223"/>
      <c r="L110" s="223"/>
      <c r="M110" s="223"/>
      <c r="N110" s="223"/>
      <c r="O110" s="230"/>
      <c r="P110" s="223"/>
      <c r="Q110" s="188"/>
      <c r="R110" s="191"/>
      <c r="S110" s="194"/>
      <c r="U110" s="194"/>
    </row>
    <row r="111" spans="1:21" ht="13.05" customHeight="1">
      <c r="A111" s="181">
        <v>107</v>
      </c>
      <c r="E111" s="188"/>
      <c r="H111" s="223"/>
      <c r="I111" s="223"/>
      <c r="J111" s="223"/>
      <c r="K111" s="223"/>
      <c r="L111" s="223"/>
      <c r="M111" s="223"/>
      <c r="N111" s="223"/>
      <c r="O111" s="230"/>
      <c r="P111" s="223"/>
      <c r="Q111" s="188"/>
      <c r="R111" s="191"/>
      <c r="S111" s="194"/>
      <c r="U111" s="194"/>
    </row>
    <row r="112" spans="1:21" ht="13.05" customHeight="1">
      <c r="A112" s="181">
        <v>108</v>
      </c>
      <c r="E112" s="188"/>
      <c r="H112" s="223"/>
      <c r="I112" s="223"/>
      <c r="J112" s="223"/>
      <c r="K112" s="223"/>
      <c r="L112" s="223"/>
      <c r="M112" s="223"/>
      <c r="N112" s="223"/>
      <c r="O112" s="230"/>
      <c r="P112" s="223"/>
      <c r="Q112" s="188"/>
      <c r="R112" s="191"/>
      <c r="S112" s="194"/>
      <c r="U112" s="194"/>
    </row>
    <row r="113" spans="1:21" ht="13.05" customHeight="1">
      <c r="A113" s="181">
        <v>109</v>
      </c>
      <c r="C113" s="182"/>
      <c r="D113" s="182"/>
      <c r="E113" s="182"/>
      <c r="F113" s="434"/>
      <c r="H113" s="223"/>
      <c r="I113" s="223"/>
      <c r="J113" s="223"/>
      <c r="K113" s="223"/>
      <c r="L113" s="223"/>
      <c r="M113" s="223"/>
      <c r="N113" s="223"/>
      <c r="O113" s="230"/>
      <c r="P113" s="223"/>
      <c r="Q113" s="188"/>
      <c r="R113" s="191"/>
      <c r="S113" s="194"/>
      <c r="U113" s="194"/>
    </row>
    <row r="114" spans="1:21" ht="13.05" customHeight="1">
      <c r="A114" s="181">
        <v>110</v>
      </c>
      <c r="C114" s="814"/>
      <c r="D114" s="814"/>
      <c r="E114" s="814"/>
      <c r="F114" s="814"/>
      <c r="H114" s="223"/>
      <c r="I114" s="223"/>
      <c r="J114" s="223"/>
      <c r="K114" s="223"/>
      <c r="L114" s="223"/>
      <c r="M114" s="223"/>
      <c r="N114" s="223"/>
      <c r="O114" s="230"/>
      <c r="P114" s="223"/>
      <c r="Q114" s="188"/>
      <c r="R114" s="191"/>
      <c r="S114" s="194"/>
      <c r="U114" s="194"/>
    </row>
    <row r="115" spans="1:21" ht="13.05" customHeight="1">
      <c r="A115" s="181">
        <v>111</v>
      </c>
      <c r="C115" s="182"/>
      <c r="D115" s="182"/>
      <c r="E115" s="182"/>
      <c r="F115" s="436"/>
      <c r="H115" s="223"/>
      <c r="I115" s="223"/>
      <c r="J115" s="223"/>
      <c r="K115" s="223"/>
      <c r="L115" s="223"/>
      <c r="M115" s="223"/>
      <c r="N115" s="223"/>
      <c r="O115" s="230"/>
      <c r="P115" s="223"/>
      <c r="Q115" s="188"/>
      <c r="R115" s="191"/>
      <c r="S115" s="194"/>
      <c r="U115" s="194"/>
    </row>
    <row r="116" spans="1:21" ht="13.05" customHeight="1">
      <c r="A116" s="181">
        <v>112</v>
      </c>
      <c r="C116" s="182"/>
      <c r="D116" s="182"/>
      <c r="E116" s="211"/>
      <c r="F116" s="211"/>
      <c r="H116" s="223"/>
      <c r="I116" s="223"/>
      <c r="J116" s="223"/>
      <c r="K116" s="223"/>
      <c r="L116" s="223"/>
      <c r="M116" s="223"/>
      <c r="N116" s="223"/>
      <c r="O116" s="230"/>
      <c r="P116" s="223"/>
      <c r="Q116" s="188"/>
      <c r="R116" s="191"/>
      <c r="S116" s="194"/>
      <c r="U116" s="194"/>
    </row>
    <row r="117" spans="1:21" ht="13.05" customHeight="1">
      <c r="A117" s="181">
        <v>113</v>
      </c>
      <c r="C117" s="182"/>
      <c r="D117" s="182"/>
      <c r="E117" s="211"/>
      <c r="F117" s="211"/>
      <c r="H117" s="223"/>
      <c r="I117" s="223"/>
      <c r="J117" s="223"/>
      <c r="K117" s="223"/>
      <c r="L117" s="223"/>
      <c r="M117" s="223"/>
      <c r="N117" s="223"/>
      <c r="O117" s="230"/>
      <c r="P117" s="223"/>
      <c r="Q117" s="188"/>
      <c r="R117" s="191"/>
      <c r="S117" s="194"/>
    </row>
    <row r="118" spans="1:21" ht="13.05" customHeight="1">
      <c r="A118" s="181">
        <v>114</v>
      </c>
      <c r="C118" s="182"/>
      <c r="D118" s="182"/>
      <c r="E118" s="182"/>
      <c r="F118" s="182"/>
      <c r="H118" s="223"/>
      <c r="I118" s="223"/>
      <c r="J118" s="223"/>
      <c r="K118" s="223"/>
      <c r="L118" s="223"/>
      <c r="M118" s="223"/>
      <c r="N118" s="223"/>
      <c r="O118" s="230"/>
      <c r="P118" s="223"/>
      <c r="Q118" s="188"/>
      <c r="R118" s="191"/>
      <c r="S118" s="194"/>
    </row>
    <row r="119" spans="1:21" ht="13.05" customHeight="1">
      <c r="A119" s="181">
        <v>115</v>
      </c>
      <c r="C119" s="182"/>
      <c r="D119" s="182"/>
      <c r="E119" s="182"/>
      <c r="F119" s="436"/>
      <c r="H119" s="223"/>
      <c r="I119" s="223"/>
      <c r="J119" s="223"/>
      <c r="K119" s="223"/>
      <c r="L119" s="223"/>
      <c r="M119" s="223"/>
      <c r="N119" s="223"/>
      <c r="O119" s="230"/>
      <c r="P119" s="223"/>
      <c r="Q119" s="188"/>
      <c r="R119" s="191"/>
      <c r="S119" s="194"/>
    </row>
    <row r="120" spans="1:21" ht="13.05" customHeight="1">
      <c r="A120" s="181">
        <v>116</v>
      </c>
      <c r="E120" s="188"/>
      <c r="H120" s="223"/>
      <c r="I120" s="223"/>
      <c r="J120" s="223"/>
      <c r="K120" s="223"/>
      <c r="L120" s="223"/>
      <c r="M120" s="223"/>
      <c r="N120" s="223"/>
      <c r="O120" s="230"/>
      <c r="P120" s="223"/>
      <c r="Q120" s="188"/>
      <c r="R120" s="191"/>
      <c r="S120" s="194"/>
    </row>
    <row r="121" spans="1:21" ht="13.05" customHeight="1">
      <c r="A121" s="181">
        <v>117</v>
      </c>
      <c r="E121" s="188"/>
      <c r="H121" s="223"/>
      <c r="I121" s="223"/>
      <c r="J121" s="223"/>
      <c r="K121" s="223"/>
      <c r="L121" s="223"/>
      <c r="M121" s="223"/>
      <c r="N121" s="223"/>
      <c r="O121" s="230"/>
      <c r="P121" s="223"/>
      <c r="Q121" s="188"/>
      <c r="R121" s="191"/>
      <c r="S121" s="194"/>
    </row>
    <row r="122" spans="1:21" ht="13.05" customHeight="1">
      <c r="A122" s="181">
        <v>118</v>
      </c>
      <c r="E122" s="188"/>
      <c r="H122" s="223"/>
      <c r="I122" s="223"/>
      <c r="J122" s="223"/>
      <c r="K122" s="223"/>
      <c r="L122" s="223"/>
      <c r="M122" s="223"/>
      <c r="N122" s="223"/>
      <c r="O122" s="230"/>
      <c r="P122" s="223"/>
      <c r="Q122" s="188"/>
      <c r="R122" s="191"/>
      <c r="S122" s="194"/>
    </row>
    <row r="123" spans="1:21" ht="13.05" customHeight="1">
      <c r="A123" s="181">
        <v>119</v>
      </c>
      <c r="E123" s="188"/>
      <c r="H123" s="223"/>
      <c r="I123" s="223"/>
      <c r="J123" s="223"/>
      <c r="K123" s="223"/>
      <c r="L123" s="223"/>
      <c r="M123" s="223"/>
      <c r="N123" s="223"/>
      <c r="O123" s="230"/>
      <c r="P123" s="223"/>
      <c r="Q123" s="188"/>
      <c r="R123" s="191"/>
      <c r="S123" s="194"/>
    </row>
    <row r="124" spans="1:21" ht="13.05" customHeight="1">
      <c r="A124" s="181">
        <v>120</v>
      </c>
      <c r="E124" s="188"/>
      <c r="H124" s="223"/>
      <c r="I124" s="223"/>
      <c r="J124" s="223"/>
      <c r="K124" s="223"/>
      <c r="L124" s="223"/>
      <c r="M124" s="223"/>
      <c r="N124" s="223"/>
      <c r="O124" s="230"/>
      <c r="P124" s="223"/>
      <c r="Q124" s="188"/>
      <c r="R124" s="191"/>
      <c r="S124" s="194"/>
    </row>
    <row r="125" spans="1:21" ht="13.05" customHeight="1">
      <c r="A125" s="181">
        <v>121</v>
      </c>
      <c r="E125" s="188"/>
      <c r="H125" s="223"/>
      <c r="I125" s="223"/>
      <c r="J125" s="223"/>
      <c r="K125" s="223"/>
      <c r="L125" s="223"/>
      <c r="M125" s="223"/>
      <c r="N125" s="223"/>
      <c r="O125" s="230"/>
      <c r="P125" s="223"/>
      <c r="Q125" s="188"/>
      <c r="R125" s="191"/>
      <c r="S125" s="194"/>
    </row>
    <row r="126" spans="1:21" ht="13.05" customHeight="1">
      <c r="A126" s="181">
        <v>122</v>
      </c>
      <c r="E126" s="188"/>
      <c r="H126" s="223"/>
      <c r="I126" s="223"/>
      <c r="J126" s="223"/>
      <c r="K126" s="223"/>
      <c r="L126" s="223"/>
      <c r="M126" s="223"/>
      <c r="N126" s="223"/>
      <c r="O126" s="230"/>
      <c r="P126" s="223"/>
      <c r="Q126" s="188"/>
      <c r="R126" s="191"/>
      <c r="S126" s="194"/>
    </row>
    <row r="127" spans="1:21" ht="13.05" customHeight="1">
      <c r="A127" s="181">
        <v>123</v>
      </c>
      <c r="E127" s="188"/>
      <c r="H127" s="223"/>
      <c r="I127" s="223"/>
      <c r="J127" s="223"/>
      <c r="K127" s="223"/>
      <c r="L127" s="223"/>
      <c r="M127" s="223"/>
      <c r="N127" s="223"/>
      <c r="O127" s="230"/>
      <c r="P127" s="223"/>
      <c r="Q127" s="188"/>
      <c r="R127" s="191"/>
      <c r="S127" s="194"/>
    </row>
    <row r="128" spans="1:21" ht="13.05" customHeight="1">
      <c r="A128" s="181">
        <v>124</v>
      </c>
      <c r="E128" s="188"/>
      <c r="H128" s="223"/>
      <c r="I128" s="223"/>
      <c r="J128" s="223"/>
      <c r="K128" s="223"/>
      <c r="L128" s="223"/>
      <c r="M128" s="223"/>
      <c r="N128" s="223"/>
      <c r="O128" s="230"/>
      <c r="P128" s="223"/>
      <c r="Q128" s="188"/>
      <c r="R128" s="191"/>
      <c r="S128" s="194"/>
    </row>
    <row r="129" spans="1:19" ht="13.05" customHeight="1">
      <c r="A129" s="181">
        <v>125</v>
      </c>
      <c r="E129" s="188"/>
      <c r="H129" s="223"/>
      <c r="I129" s="223"/>
      <c r="J129" s="223"/>
      <c r="K129" s="223"/>
      <c r="L129" s="223"/>
      <c r="M129" s="223"/>
      <c r="N129" s="223"/>
      <c r="O129" s="230"/>
      <c r="P129" s="223"/>
      <c r="Q129" s="188"/>
      <c r="R129" s="191"/>
      <c r="S129" s="194"/>
    </row>
    <row r="130" spans="1:19" ht="13.05" customHeight="1">
      <c r="A130" s="181">
        <v>126</v>
      </c>
      <c r="E130" s="188"/>
      <c r="H130" s="223"/>
      <c r="I130" s="223"/>
      <c r="J130" s="223"/>
      <c r="K130" s="223"/>
      <c r="L130" s="223"/>
      <c r="M130" s="223"/>
      <c r="N130" s="223"/>
      <c r="O130" s="230"/>
      <c r="P130" s="223"/>
      <c r="Q130" s="188"/>
      <c r="R130" s="191"/>
      <c r="S130" s="194"/>
    </row>
    <row r="131" spans="1:19" ht="13.05" customHeight="1">
      <c r="A131" s="181">
        <v>127</v>
      </c>
      <c r="E131" s="188"/>
      <c r="H131" s="223"/>
      <c r="I131" s="223"/>
      <c r="J131" s="223"/>
      <c r="K131" s="223"/>
      <c r="L131" s="223"/>
      <c r="M131" s="223"/>
      <c r="N131" s="223"/>
      <c r="O131" s="230"/>
      <c r="P131" s="223"/>
      <c r="Q131" s="188"/>
      <c r="R131" s="191"/>
      <c r="S131" s="194"/>
    </row>
    <row r="132" spans="1:19" ht="13.05" customHeight="1">
      <c r="A132" s="181">
        <v>128</v>
      </c>
      <c r="D132" s="210"/>
      <c r="E132" s="210"/>
      <c r="H132" s="223"/>
      <c r="I132" s="223"/>
      <c r="J132" s="223"/>
      <c r="K132" s="223"/>
      <c r="L132" s="223"/>
      <c r="M132" s="223"/>
      <c r="N132" s="223"/>
      <c r="O132" s="230"/>
      <c r="P132" s="223"/>
      <c r="Q132" s="188"/>
      <c r="R132" s="191"/>
      <c r="S132" s="194"/>
    </row>
    <row r="133" spans="1:19" ht="13.05" customHeight="1">
      <c r="A133" s="181">
        <v>129</v>
      </c>
      <c r="E133" s="188"/>
      <c r="H133" s="223"/>
      <c r="I133" s="223"/>
      <c r="J133" s="223"/>
      <c r="K133" s="223"/>
      <c r="L133" s="223"/>
      <c r="M133" s="223"/>
      <c r="N133" s="223"/>
      <c r="O133" s="230"/>
      <c r="P133" s="223"/>
      <c r="Q133" s="188"/>
      <c r="R133" s="191"/>
      <c r="S133" s="194"/>
    </row>
    <row r="134" spans="1:19" ht="13.05" customHeight="1">
      <c r="A134" s="181">
        <v>130</v>
      </c>
      <c r="E134" s="188"/>
      <c r="H134" s="223"/>
      <c r="I134" s="223"/>
      <c r="J134" s="223"/>
      <c r="K134" s="223"/>
      <c r="L134" s="223"/>
      <c r="M134" s="223"/>
      <c r="N134" s="223"/>
      <c r="O134" s="230"/>
      <c r="P134" s="223"/>
      <c r="Q134" s="188"/>
      <c r="R134" s="191"/>
      <c r="S134" s="194"/>
    </row>
    <row r="135" spans="1:19" ht="13.05" customHeight="1">
      <c r="A135" s="181">
        <v>131</v>
      </c>
      <c r="E135" s="188"/>
      <c r="H135" s="223"/>
      <c r="I135" s="223"/>
      <c r="J135" s="223"/>
      <c r="K135" s="223"/>
      <c r="L135" s="223"/>
      <c r="M135" s="223"/>
      <c r="N135" s="223"/>
      <c r="O135" s="230"/>
      <c r="P135" s="223"/>
      <c r="Q135" s="188"/>
      <c r="R135" s="191"/>
      <c r="S135" s="194"/>
    </row>
    <row r="136" spans="1:19" ht="13.05" customHeight="1">
      <c r="A136" s="181">
        <v>132</v>
      </c>
      <c r="E136" s="188"/>
      <c r="H136" s="223"/>
      <c r="I136" s="223"/>
      <c r="J136" s="223"/>
      <c r="K136" s="223"/>
      <c r="L136" s="223"/>
      <c r="M136" s="223"/>
      <c r="N136" s="223"/>
      <c r="O136" s="230"/>
      <c r="P136" s="223"/>
      <c r="Q136" s="188"/>
      <c r="R136" s="191"/>
      <c r="S136" s="194"/>
    </row>
    <row r="137" spans="1:19" ht="13.05" customHeight="1">
      <c r="A137" s="181">
        <v>133</v>
      </c>
      <c r="E137" s="188"/>
      <c r="H137" s="223"/>
      <c r="I137" s="223"/>
      <c r="J137" s="223"/>
      <c r="K137" s="223"/>
      <c r="L137" s="223"/>
      <c r="M137" s="223"/>
      <c r="N137" s="223"/>
      <c r="O137" s="230"/>
      <c r="P137" s="223"/>
      <c r="Q137" s="188"/>
      <c r="R137" s="191"/>
      <c r="S137" s="194"/>
    </row>
    <row r="138" spans="1:19" ht="13.05" customHeight="1">
      <c r="A138" s="181">
        <v>134</v>
      </c>
      <c r="E138" s="188"/>
      <c r="H138" s="223"/>
      <c r="I138" s="223"/>
      <c r="J138" s="223"/>
      <c r="K138" s="223"/>
      <c r="L138" s="223"/>
      <c r="M138" s="223"/>
      <c r="N138" s="223"/>
      <c r="O138" s="230"/>
      <c r="P138" s="223"/>
      <c r="Q138" s="188"/>
      <c r="R138" s="191"/>
      <c r="S138" s="194"/>
    </row>
    <row r="139" spans="1:19" ht="13.05" customHeight="1">
      <c r="A139" s="181">
        <v>135</v>
      </c>
      <c r="E139" s="188"/>
      <c r="H139" s="223"/>
      <c r="I139" s="223"/>
      <c r="J139" s="223"/>
      <c r="K139" s="223"/>
      <c r="L139" s="223"/>
      <c r="M139" s="223"/>
      <c r="N139" s="223"/>
      <c r="O139" s="230"/>
      <c r="P139" s="223"/>
      <c r="Q139" s="188"/>
      <c r="R139" s="191"/>
      <c r="S139" s="194"/>
    </row>
    <row r="140" spans="1:19" ht="13.05" customHeight="1">
      <c r="A140" s="181">
        <v>136</v>
      </c>
      <c r="E140" s="188"/>
      <c r="H140" s="223"/>
      <c r="I140" s="223"/>
      <c r="J140" s="223"/>
      <c r="K140" s="223"/>
      <c r="L140" s="223"/>
      <c r="M140" s="223"/>
      <c r="N140" s="223"/>
      <c r="O140" s="230"/>
      <c r="P140" s="223"/>
      <c r="Q140" s="188"/>
      <c r="R140" s="191"/>
      <c r="S140" s="194"/>
    </row>
    <row r="141" spans="1:19" ht="13.05" customHeight="1">
      <c r="A141" s="181">
        <v>137</v>
      </c>
      <c r="E141" s="188"/>
      <c r="H141" s="223"/>
      <c r="I141" s="223"/>
      <c r="J141" s="223"/>
      <c r="K141" s="223"/>
      <c r="L141" s="223"/>
      <c r="M141" s="223"/>
      <c r="N141" s="223"/>
      <c r="O141" s="230"/>
      <c r="P141" s="223"/>
      <c r="Q141" s="188"/>
      <c r="R141" s="191"/>
      <c r="S141" s="194"/>
    </row>
    <row r="142" spans="1:19" ht="13.05" customHeight="1">
      <c r="A142" s="181">
        <v>138</v>
      </c>
      <c r="E142" s="188"/>
      <c r="H142" s="223"/>
      <c r="I142" s="223"/>
      <c r="J142" s="223"/>
      <c r="K142" s="223"/>
      <c r="L142" s="223"/>
      <c r="M142" s="223"/>
      <c r="N142" s="223"/>
      <c r="O142" s="230"/>
      <c r="P142" s="223"/>
      <c r="Q142" s="188"/>
      <c r="R142" s="191"/>
      <c r="S142" s="194"/>
    </row>
    <row r="143" spans="1:19" ht="13.05" customHeight="1">
      <c r="A143" s="181">
        <v>139</v>
      </c>
      <c r="E143" s="188"/>
      <c r="H143" s="223"/>
      <c r="I143" s="223"/>
      <c r="J143" s="223"/>
      <c r="K143" s="223"/>
      <c r="L143" s="223"/>
      <c r="M143" s="223"/>
      <c r="N143" s="223"/>
      <c r="O143" s="230"/>
      <c r="P143" s="223"/>
      <c r="Q143" s="188"/>
      <c r="R143" s="191"/>
      <c r="S143" s="194"/>
    </row>
    <row r="144" spans="1:19" ht="13.05" customHeight="1">
      <c r="A144" s="181">
        <v>140</v>
      </c>
      <c r="E144" s="188"/>
      <c r="H144" s="223"/>
      <c r="I144" s="223"/>
      <c r="J144" s="223"/>
      <c r="K144" s="223"/>
      <c r="L144" s="223"/>
      <c r="M144" s="223"/>
      <c r="N144" s="223"/>
      <c r="O144" s="230"/>
      <c r="P144" s="223"/>
      <c r="Q144" s="188"/>
      <c r="R144" s="191"/>
      <c r="S144" s="194"/>
    </row>
    <row r="145" spans="1:19" ht="13.05" customHeight="1">
      <c r="A145" s="181">
        <v>141</v>
      </c>
      <c r="E145" s="188"/>
      <c r="H145" s="223"/>
      <c r="I145" s="223"/>
      <c r="J145" s="223"/>
      <c r="K145" s="223"/>
      <c r="L145" s="223"/>
      <c r="M145" s="223"/>
      <c r="N145" s="223"/>
      <c r="O145" s="230"/>
      <c r="P145" s="223"/>
      <c r="Q145" s="188"/>
      <c r="R145" s="191"/>
      <c r="S145" s="194"/>
    </row>
    <row r="146" spans="1:19" ht="13.05" customHeight="1">
      <c r="A146" s="181">
        <v>142</v>
      </c>
      <c r="E146" s="188"/>
      <c r="H146" s="223"/>
      <c r="I146" s="223"/>
      <c r="J146" s="223"/>
      <c r="K146" s="223"/>
      <c r="L146" s="223"/>
      <c r="M146" s="223"/>
      <c r="N146" s="223"/>
      <c r="O146" s="230"/>
      <c r="P146" s="223"/>
      <c r="Q146" s="188"/>
      <c r="R146" s="191"/>
      <c r="S146" s="194"/>
    </row>
    <row r="147" spans="1:19" ht="13.05" customHeight="1">
      <c r="A147" s="181">
        <v>143</v>
      </c>
      <c r="E147" s="188"/>
      <c r="H147" s="223"/>
      <c r="I147" s="223"/>
      <c r="J147" s="223"/>
      <c r="K147" s="223"/>
      <c r="L147" s="223"/>
      <c r="M147" s="223"/>
      <c r="N147" s="223"/>
      <c r="O147" s="230"/>
      <c r="P147" s="223"/>
      <c r="Q147" s="188"/>
      <c r="R147" s="191"/>
      <c r="S147" s="194"/>
    </row>
    <row r="148" spans="1:19" ht="13.05" customHeight="1">
      <c r="A148" s="181">
        <v>144</v>
      </c>
      <c r="E148" s="188"/>
      <c r="H148" s="223"/>
      <c r="I148" s="223"/>
      <c r="J148" s="223"/>
      <c r="K148" s="223"/>
      <c r="L148" s="223"/>
      <c r="M148" s="223"/>
      <c r="N148" s="223"/>
      <c r="O148" s="230"/>
      <c r="P148" s="223"/>
      <c r="Q148" s="188"/>
      <c r="R148" s="191"/>
      <c r="S148" s="194"/>
    </row>
    <row r="149" spans="1:19" ht="13.05" customHeight="1">
      <c r="A149" s="181">
        <v>145</v>
      </c>
      <c r="E149" s="188"/>
      <c r="H149" s="223"/>
      <c r="I149" s="223"/>
      <c r="J149" s="223"/>
      <c r="K149" s="223"/>
      <c r="L149" s="223"/>
      <c r="M149" s="223"/>
      <c r="N149" s="223"/>
      <c r="O149" s="230"/>
      <c r="P149" s="223"/>
      <c r="Q149" s="188"/>
      <c r="R149" s="191"/>
      <c r="S149" s="194"/>
    </row>
    <row r="150" spans="1:19" ht="13.05" customHeight="1">
      <c r="A150" s="181">
        <v>146</v>
      </c>
      <c r="E150" s="188"/>
      <c r="H150" s="223"/>
      <c r="I150" s="223"/>
      <c r="J150" s="223"/>
      <c r="K150" s="223"/>
      <c r="L150" s="223"/>
      <c r="M150" s="223"/>
      <c r="N150" s="223"/>
      <c r="O150" s="230"/>
      <c r="P150" s="223"/>
      <c r="Q150" s="188"/>
      <c r="R150" s="191"/>
      <c r="S150" s="194"/>
    </row>
    <row r="151" spans="1:19" ht="13.05" customHeight="1">
      <c r="A151" s="181">
        <v>147</v>
      </c>
      <c r="E151" s="188"/>
      <c r="H151" s="223"/>
      <c r="I151" s="223"/>
      <c r="J151" s="223"/>
      <c r="K151" s="223"/>
      <c r="L151" s="223"/>
      <c r="M151" s="223"/>
      <c r="N151" s="223"/>
      <c r="O151" s="230"/>
      <c r="P151" s="223"/>
      <c r="Q151" s="188"/>
      <c r="R151" s="191"/>
      <c r="S151" s="194"/>
    </row>
    <row r="152" spans="1:19" ht="13.05" customHeight="1">
      <c r="A152" s="181">
        <v>148</v>
      </c>
      <c r="E152" s="188"/>
      <c r="H152" s="223"/>
      <c r="I152" s="223"/>
      <c r="J152" s="223"/>
      <c r="K152" s="223"/>
      <c r="L152" s="223"/>
      <c r="M152" s="223"/>
      <c r="N152" s="223"/>
      <c r="O152" s="230"/>
      <c r="P152" s="223"/>
      <c r="Q152" s="188"/>
      <c r="R152" s="191"/>
      <c r="S152" s="194"/>
    </row>
    <row r="153" spans="1:19" ht="13.05" customHeight="1">
      <c r="A153" s="181">
        <v>149</v>
      </c>
      <c r="E153" s="188"/>
      <c r="H153" s="223"/>
      <c r="I153" s="223"/>
      <c r="J153" s="223"/>
      <c r="K153" s="223"/>
      <c r="L153" s="223"/>
      <c r="M153" s="223"/>
      <c r="N153" s="223"/>
      <c r="O153" s="230"/>
      <c r="P153" s="223"/>
      <c r="Q153" s="188"/>
      <c r="R153" s="191"/>
      <c r="S153" s="194"/>
    </row>
    <row r="154" spans="1:19" ht="13.05" customHeight="1">
      <c r="A154" s="181">
        <v>150</v>
      </c>
      <c r="E154" s="188"/>
      <c r="H154" s="223"/>
      <c r="I154" s="223"/>
      <c r="J154" s="223"/>
      <c r="K154" s="223"/>
      <c r="L154" s="223"/>
      <c r="M154" s="223"/>
      <c r="N154" s="223"/>
      <c r="O154" s="230"/>
      <c r="P154" s="223"/>
      <c r="Q154" s="188"/>
      <c r="R154" s="191"/>
      <c r="S154" s="194"/>
    </row>
    <row r="155" spans="1:19" ht="13.05" customHeight="1">
      <c r="A155" s="181">
        <v>151</v>
      </c>
      <c r="E155" s="188"/>
      <c r="H155" s="223"/>
      <c r="I155" s="223"/>
      <c r="J155" s="223"/>
      <c r="K155" s="223"/>
      <c r="L155" s="223"/>
      <c r="M155" s="223"/>
      <c r="N155" s="223"/>
      <c r="O155" s="230"/>
      <c r="P155" s="223"/>
      <c r="Q155" s="188"/>
      <c r="R155" s="191"/>
      <c r="S155" s="194"/>
    </row>
    <row r="156" spans="1:19" ht="13.05" customHeight="1">
      <c r="A156" s="181">
        <v>152</v>
      </c>
      <c r="E156" s="188"/>
      <c r="H156" s="223"/>
      <c r="I156" s="223"/>
      <c r="J156" s="223"/>
      <c r="K156" s="223"/>
      <c r="L156" s="223"/>
      <c r="M156" s="223"/>
      <c r="N156" s="223"/>
      <c r="O156" s="230"/>
      <c r="P156" s="223"/>
      <c r="Q156" s="188"/>
      <c r="R156" s="191"/>
      <c r="S156" s="194"/>
    </row>
    <row r="157" spans="1:19" ht="13.05" customHeight="1">
      <c r="A157" s="181">
        <v>153</v>
      </c>
      <c r="E157" s="188"/>
      <c r="H157" s="223"/>
      <c r="I157" s="223"/>
      <c r="J157" s="223"/>
      <c r="K157" s="223"/>
      <c r="L157" s="223"/>
      <c r="M157" s="223"/>
      <c r="N157" s="223"/>
      <c r="O157" s="230"/>
      <c r="P157" s="223"/>
      <c r="Q157" s="188"/>
      <c r="R157" s="191"/>
      <c r="S157" s="194"/>
    </row>
    <row r="158" spans="1:19" ht="13.05" customHeight="1">
      <c r="A158" s="181">
        <v>154</v>
      </c>
      <c r="E158" s="188"/>
      <c r="H158" s="223"/>
      <c r="I158" s="223"/>
      <c r="J158" s="223"/>
      <c r="K158" s="223"/>
      <c r="L158" s="223"/>
      <c r="M158" s="223"/>
      <c r="N158" s="223"/>
      <c r="O158" s="230"/>
      <c r="P158" s="223"/>
      <c r="Q158" s="188"/>
      <c r="R158" s="191"/>
      <c r="S158" s="194"/>
    </row>
    <row r="159" spans="1:19" ht="13.05" customHeight="1">
      <c r="A159" s="181">
        <v>155</v>
      </c>
      <c r="E159" s="188"/>
      <c r="H159" s="223"/>
      <c r="I159" s="223"/>
      <c r="J159" s="223"/>
      <c r="K159" s="223"/>
      <c r="L159" s="223"/>
      <c r="M159" s="223"/>
      <c r="N159" s="223"/>
      <c r="O159" s="230"/>
      <c r="P159" s="223"/>
      <c r="Q159" s="188"/>
      <c r="R159" s="191"/>
      <c r="S159" s="194"/>
    </row>
    <row r="160" spans="1:19" ht="13.05" customHeight="1">
      <c r="A160" s="181">
        <v>156</v>
      </c>
      <c r="E160" s="188"/>
      <c r="H160" s="223"/>
      <c r="I160" s="223"/>
      <c r="J160" s="223"/>
      <c r="K160" s="223"/>
      <c r="L160" s="223"/>
      <c r="M160" s="223"/>
      <c r="N160" s="223"/>
      <c r="O160" s="230"/>
      <c r="P160" s="223"/>
      <c r="Q160" s="188"/>
      <c r="R160" s="191"/>
      <c r="S160" s="194"/>
    </row>
    <row r="161" spans="1:19" ht="13.05" customHeight="1">
      <c r="A161" s="181">
        <v>157</v>
      </c>
      <c r="E161" s="188"/>
      <c r="H161" s="223"/>
      <c r="I161" s="223"/>
      <c r="J161" s="223"/>
      <c r="K161" s="223"/>
      <c r="L161" s="223"/>
      <c r="M161" s="223"/>
      <c r="N161" s="223"/>
      <c r="O161" s="230"/>
      <c r="P161" s="223"/>
      <c r="Q161" s="188"/>
      <c r="R161" s="191"/>
      <c r="S161" s="194"/>
    </row>
    <row r="162" spans="1:19" ht="13.05" customHeight="1">
      <c r="A162" s="181">
        <v>158</v>
      </c>
      <c r="E162" s="188"/>
      <c r="H162" s="223"/>
      <c r="I162" s="223"/>
      <c r="J162" s="223"/>
      <c r="K162" s="223"/>
      <c r="L162" s="223"/>
      <c r="M162" s="223"/>
      <c r="N162" s="223"/>
      <c r="O162" s="230"/>
      <c r="P162" s="223"/>
      <c r="Q162" s="188"/>
      <c r="R162" s="191"/>
      <c r="S162" s="194"/>
    </row>
    <row r="163" spans="1:19" ht="13.05" customHeight="1">
      <c r="A163" s="181">
        <v>159</v>
      </c>
      <c r="E163" s="188"/>
      <c r="H163" s="223"/>
      <c r="I163" s="223"/>
      <c r="J163" s="223"/>
      <c r="K163" s="223"/>
      <c r="L163" s="223"/>
      <c r="M163" s="223"/>
      <c r="N163" s="223"/>
      <c r="O163" s="230"/>
      <c r="P163" s="223"/>
      <c r="Q163" s="188"/>
      <c r="R163" s="191"/>
      <c r="S163" s="194"/>
    </row>
    <row r="164" spans="1:19" ht="13.05" customHeight="1">
      <c r="A164" s="181">
        <v>160</v>
      </c>
      <c r="E164" s="188"/>
      <c r="H164" s="223"/>
      <c r="I164" s="223"/>
      <c r="J164" s="223"/>
      <c r="K164" s="223"/>
      <c r="L164" s="223"/>
      <c r="M164" s="223"/>
      <c r="N164" s="223"/>
      <c r="O164" s="230"/>
      <c r="P164" s="223"/>
      <c r="Q164" s="188"/>
      <c r="R164" s="191"/>
      <c r="S164" s="194"/>
    </row>
    <row r="165" spans="1:19" ht="13.05" customHeight="1">
      <c r="A165" s="181">
        <v>161</v>
      </c>
      <c r="E165" s="188"/>
      <c r="H165" s="223"/>
      <c r="I165" s="223"/>
      <c r="J165" s="223"/>
      <c r="K165" s="223"/>
      <c r="L165" s="223"/>
      <c r="M165" s="223"/>
      <c r="N165" s="223"/>
      <c r="O165" s="230"/>
      <c r="P165" s="223"/>
      <c r="Q165" s="188"/>
      <c r="R165" s="191"/>
      <c r="S165" s="194"/>
    </row>
    <row r="166" spans="1:19" ht="13.05" customHeight="1">
      <c r="A166" s="181">
        <v>162</v>
      </c>
      <c r="E166" s="188"/>
      <c r="H166" s="223"/>
      <c r="I166" s="223"/>
      <c r="J166" s="223"/>
      <c r="K166" s="223"/>
      <c r="L166" s="223"/>
      <c r="M166" s="223"/>
      <c r="N166" s="223"/>
      <c r="O166" s="230"/>
      <c r="P166" s="223"/>
      <c r="Q166" s="188"/>
      <c r="R166" s="191"/>
      <c r="S166" s="194"/>
    </row>
    <row r="167" spans="1:19" ht="13.05" customHeight="1">
      <c r="A167" s="181">
        <v>163</v>
      </c>
      <c r="E167" s="188"/>
      <c r="H167" s="223"/>
      <c r="I167" s="223"/>
      <c r="J167" s="223"/>
      <c r="K167" s="223"/>
      <c r="L167" s="223"/>
      <c r="M167" s="223"/>
      <c r="N167" s="223"/>
      <c r="O167" s="230"/>
      <c r="P167" s="223"/>
      <c r="Q167" s="188"/>
      <c r="R167" s="191"/>
      <c r="S167" s="194"/>
    </row>
    <row r="168" spans="1:19" ht="13.05" customHeight="1">
      <c r="A168" s="181">
        <v>164</v>
      </c>
      <c r="E168" s="188"/>
      <c r="H168" s="223"/>
      <c r="I168" s="223"/>
      <c r="J168" s="223"/>
      <c r="K168" s="223"/>
      <c r="L168" s="223"/>
      <c r="M168" s="223"/>
      <c r="N168" s="223"/>
      <c r="O168" s="230"/>
      <c r="P168" s="223"/>
      <c r="Q168" s="188"/>
      <c r="R168" s="191"/>
      <c r="S168" s="194"/>
    </row>
    <row r="169" spans="1:19" ht="13.05" customHeight="1">
      <c r="A169" s="181">
        <v>165</v>
      </c>
      <c r="E169" s="188"/>
      <c r="H169" s="223"/>
      <c r="I169" s="223"/>
      <c r="J169" s="223"/>
      <c r="K169" s="223"/>
      <c r="L169" s="223"/>
      <c r="M169" s="223"/>
      <c r="N169" s="223"/>
      <c r="O169" s="230"/>
      <c r="P169" s="223"/>
      <c r="Q169" s="188"/>
      <c r="R169" s="191"/>
      <c r="S169" s="194"/>
    </row>
    <row r="170" spans="1:19" ht="13.05" customHeight="1">
      <c r="A170" s="181">
        <v>166</v>
      </c>
      <c r="E170" s="188"/>
      <c r="H170" s="223"/>
      <c r="I170" s="223"/>
      <c r="J170" s="223"/>
      <c r="K170" s="223"/>
      <c r="L170" s="223"/>
      <c r="M170" s="223"/>
      <c r="N170" s="223"/>
      <c r="O170" s="230"/>
      <c r="P170" s="223"/>
      <c r="Q170" s="188"/>
      <c r="R170" s="191"/>
      <c r="S170" s="194"/>
    </row>
    <row r="171" spans="1:19" ht="13.05" customHeight="1">
      <c r="A171" s="181">
        <v>167</v>
      </c>
      <c r="E171" s="188"/>
      <c r="H171" s="223"/>
      <c r="I171" s="223"/>
      <c r="J171" s="223"/>
      <c r="K171" s="223"/>
      <c r="L171" s="223"/>
      <c r="M171" s="223"/>
      <c r="N171" s="223"/>
      <c r="O171" s="230"/>
      <c r="P171" s="223"/>
      <c r="Q171" s="188"/>
      <c r="R171" s="191"/>
      <c r="S171" s="194"/>
    </row>
    <row r="172" spans="1:19" ht="13.05" customHeight="1">
      <c r="A172" s="181">
        <v>168</v>
      </c>
      <c r="E172" s="188"/>
      <c r="H172" s="223"/>
      <c r="I172" s="223"/>
      <c r="J172" s="223"/>
      <c r="K172" s="223"/>
      <c r="L172" s="223"/>
      <c r="M172" s="223"/>
      <c r="N172" s="223"/>
      <c r="O172" s="230"/>
      <c r="P172" s="223"/>
      <c r="Q172" s="188"/>
      <c r="R172" s="191"/>
      <c r="S172" s="194"/>
    </row>
    <row r="173" spans="1:19" ht="13.05" customHeight="1">
      <c r="A173" s="181">
        <v>169</v>
      </c>
      <c r="E173" s="188"/>
      <c r="H173" s="223"/>
      <c r="I173" s="223"/>
      <c r="J173" s="223"/>
      <c r="K173" s="223"/>
      <c r="L173" s="223"/>
      <c r="M173" s="223"/>
      <c r="N173" s="223"/>
      <c r="O173" s="230"/>
      <c r="P173" s="223"/>
      <c r="Q173" s="188"/>
      <c r="R173" s="191"/>
      <c r="S173" s="194"/>
    </row>
    <row r="174" spans="1:19" ht="13.05" customHeight="1">
      <c r="A174" s="181">
        <v>170</v>
      </c>
      <c r="E174" s="188"/>
      <c r="H174" s="223"/>
      <c r="I174" s="223"/>
      <c r="J174" s="223"/>
      <c r="K174" s="223"/>
      <c r="L174" s="223"/>
      <c r="M174" s="223"/>
      <c r="N174" s="223"/>
      <c r="O174" s="230"/>
      <c r="P174" s="223"/>
      <c r="Q174" s="188"/>
      <c r="R174" s="191"/>
      <c r="S174" s="194"/>
    </row>
    <row r="175" spans="1:19" ht="13.05" customHeight="1">
      <c r="A175" s="181">
        <v>171</v>
      </c>
      <c r="E175" s="188"/>
      <c r="H175" s="223"/>
      <c r="I175" s="223"/>
      <c r="J175" s="223"/>
      <c r="K175" s="223"/>
      <c r="L175" s="223"/>
      <c r="M175" s="223"/>
      <c r="N175" s="223"/>
      <c r="O175" s="230"/>
      <c r="P175" s="223"/>
      <c r="Q175" s="188"/>
      <c r="R175" s="191"/>
      <c r="S175" s="194"/>
    </row>
    <row r="176" spans="1:19" ht="13.05" customHeight="1">
      <c r="A176" s="181">
        <v>172</v>
      </c>
      <c r="E176" s="188"/>
      <c r="H176" s="223"/>
      <c r="I176" s="223"/>
      <c r="J176" s="223"/>
      <c r="K176" s="223"/>
      <c r="L176" s="223"/>
      <c r="M176" s="223"/>
      <c r="N176" s="223"/>
      <c r="O176" s="230"/>
      <c r="P176" s="223"/>
      <c r="Q176" s="188"/>
      <c r="R176" s="191"/>
      <c r="S176" s="194"/>
    </row>
    <row r="177" spans="1:19" ht="13.05" customHeight="1">
      <c r="A177" s="181">
        <v>173</v>
      </c>
      <c r="E177" s="188"/>
      <c r="H177" s="223"/>
      <c r="I177" s="223"/>
      <c r="J177" s="223"/>
      <c r="K177" s="223"/>
      <c r="L177" s="223"/>
      <c r="M177" s="223"/>
      <c r="N177" s="223"/>
      <c r="O177" s="230"/>
      <c r="P177" s="223"/>
      <c r="Q177" s="188"/>
      <c r="R177" s="191"/>
      <c r="S177" s="194"/>
    </row>
    <row r="178" spans="1:19" ht="13.05" customHeight="1">
      <c r="A178" s="181">
        <v>174</v>
      </c>
      <c r="E178" s="188"/>
      <c r="H178" s="223"/>
      <c r="I178" s="223"/>
      <c r="J178" s="223"/>
      <c r="K178" s="223"/>
      <c r="L178" s="223"/>
      <c r="M178" s="223"/>
      <c r="N178" s="223"/>
      <c r="O178" s="230"/>
      <c r="P178" s="223"/>
      <c r="Q178" s="188"/>
      <c r="R178" s="191"/>
      <c r="S178" s="194"/>
    </row>
    <row r="179" spans="1:19" ht="13.05" customHeight="1">
      <c r="A179" s="181">
        <v>175</v>
      </c>
      <c r="E179" s="188"/>
      <c r="H179" s="223"/>
      <c r="I179" s="223"/>
      <c r="J179" s="223"/>
      <c r="K179" s="223"/>
      <c r="L179" s="223"/>
      <c r="M179" s="223"/>
      <c r="N179" s="223"/>
      <c r="O179" s="230"/>
      <c r="P179" s="223"/>
      <c r="Q179" s="188"/>
      <c r="R179" s="191"/>
      <c r="S179" s="194"/>
    </row>
    <row r="180" spans="1:19" ht="13.05" customHeight="1">
      <c r="A180" s="181">
        <v>176</v>
      </c>
      <c r="E180" s="188"/>
      <c r="H180" s="223"/>
      <c r="I180" s="223"/>
      <c r="J180" s="223"/>
      <c r="K180" s="223"/>
      <c r="L180" s="223"/>
      <c r="M180" s="223"/>
      <c r="N180" s="223"/>
      <c r="O180" s="230"/>
      <c r="P180" s="223"/>
      <c r="Q180" s="188"/>
      <c r="R180" s="191"/>
      <c r="S180" s="194"/>
    </row>
    <row r="181" spans="1:19" ht="13.05" customHeight="1">
      <c r="A181" s="181">
        <v>177</v>
      </c>
      <c r="E181" s="188"/>
      <c r="H181" s="223"/>
      <c r="I181" s="223"/>
      <c r="J181" s="223"/>
      <c r="K181" s="223"/>
      <c r="L181" s="223"/>
      <c r="M181" s="223"/>
      <c r="N181" s="223"/>
      <c r="O181" s="230"/>
      <c r="P181" s="223"/>
      <c r="Q181" s="188"/>
      <c r="R181" s="191"/>
      <c r="S181" s="194"/>
    </row>
    <row r="182" spans="1:19" ht="13.05" customHeight="1">
      <c r="A182" s="181">
        <v>178</v>
      </c>
      <c r="E182" s="188"/>
      <c r="H182" s="223"/>
      <c r="I182" s="223"/>
      <c r="J182" s="223"/>
      <c r="K182" s="223"/>
      <c r="L182" s="223"/>
      <c r="M182" s="223"/>
      <c r="N182" s="223"/>
      <c r="O182" s="230"/>
      <c r="P182" s="223"/>
      <c r="Q182" s="188"/>
      <c r="R182" s="191"/>
      <c r="S182" s="194"/>
    </row>
    <row r="183" spans="1:19" ht="13.05" customHeight="1">
      <c r="A183" s="181">
        <v>179</v>
      </c>
      <c r="E183" s="188"/>
      <c r="H183" s="223"/>
      <c r="I183" s="223"/>
      <c r="J183" s="223"/>
      <c r="K183" s="223"/>
      <c r="L183" s="223"/>
      <c r="M183" s="223"/>
      <c r="N183" s="223"/>
      <c r="O183" s="230"/>
      <c r="P183" s="223"/>
      <c r="Q183" s="188"/>
      <c r="R183" s="191"/>
      <c r="S183" s="194"/>
    </row>
    <row r="184" spans="1:19" ht="13.05" customHeight="1">
      <c r="A184" s="181">
        <v>180</v>
      </c>
      <c r="E184" s="188"/>
      <c r="H184" s="223"/>
      <c r="I184" s="223"/>
      <c r="J184" s="223"/>
      <c r="K184" s="223"/>
      <c r="L184" s="223"/>
      <c r="M184" s="223"/>
      <c r="N184" s="223"/>
      <c r="O184" s="230"/>
      <c r="P184" s="223"/>
      <c r="Q184" s="188"/>
      <c r="R184" s="191"/>
      <c r="S184" s="194"/>
    </row>
    <row r="185" spans="1:19" ht="13.05" customHeight="1">
      <c r="A185" s="181">
        <v>181</v>
      </c>
      <c r="E185" s="188"/>
      <c r="H185" s="223"/>
      <c r="I185" s="223"/>
      <c r="J185" s="223"/>
      <c r="K185" s="223"/>
      <c r="L185" s="223"/>
      <c r="M185" s="223"/>
      <c r="N185" s="223"/>
      <c r="O185" s="230"/>
      <c r="P185" s="223"/>
      <c r="Q185" s="188"/>
      <c r="R185" s="191"/>
      <c r="S185" s="194"/>
    </row>
    <row r="186" spans="1:19" ht="13.05" customHeight="1">
      <c r="A186" s="181">
        <v>182</v>
      </c>
      <c r="E186" s="188"/>
      <c r="H186" s="223"/>
      <c r="I186" s="223"/>
      <c r="J186" s="223"/>
      <c r="K186" s="223"/>
      <c r="L186" s="223"/>
      <c r="M186" s="223"/>
      <c r="N186" s="223"/>
      <c r="O186" s="230"/>
      <c r="P186" s="223"/>
      <c r="Q186" s="188"/>
      <c r="R186" s="191"/>
      <c r="S186" s="194"/>
    </row>
    <row r="187" spans="1:19" ht="13.05" customHeight="1">
      <c r="A187" s="181">
        <v>183</v>
      </c>
      <c r="E187" s="188"/>
      <c r="H187" s="223"/>
      <c r="I187" s="223"/>
      <c r="J187" s="223"/>
      <c r="K187" s="223"/>
      <c r="L187" s="223"/>
      <c r="M187" s="223"/>
      <c r="N187" s="223"/>
      <c r="O187" s="230"/>
      <c r="P187" s="223"/>
      <c r="Q187" s="188"/>
      <c r="R187" s="191"/>
      <c r="S187" s="194"/>
    </row>
    <row r="188" spans="1:19" ht="13.05" customHeight="1">
      <c r="A188" s="181">
        <v>184</v>
      </c>
      <c r="E188" s="188"/>
      <c r="H188" s="223"/>
      <c r="I188" s="223"/>
      <c r="J188" s="223"/>
      <c r="K188" s="223"/>
      <c r="L188" s="223"/>
      <c r="M188" s="223"/>
      <c r="N188" s="223"/>
      <c r="O188" s="230"/>
      <c r="P188" s="223"/>
      <c r="Q188" s="188"/>
      <c r="R188" s="191"/>
      <c r="S188" s="194"/>
    </row>
    <row r="189" spans="1:19" ht="13.05" customHeight="1">
      <c r="A189" s="181">
        <v>185</v>
      </c>
      <c r="E189" s="188"/>
      <c r="H189" s="223"/>
      <c r="I189" s="223"/>
      <c r="J189" s="223"/>
      <c r="K189" s="223"/>
      <c r="L189" s="223"/>
      <c r="M189" s="223"/>
      <c r="N189" s="223"/>
      <c r="O189" s="230"/>
      <c r="P189" s="223"/>
      <c r="Q189" s="188"/>
      <c r="R189" s="191"/>
      <c r="S189" s="194"/>
    </row>
    <row r="190" spans="1:19" ht="13.05" customHeight="1">
      <c r="A190" s="181">
        <v>186</v>
      </c>
      <c r="E190" s="188"/>
      <c r="H190" s="223"/>
      <c r="I190" s="223"/>
      <c r="J190" s="223"/>
      <c r="K190" s="223"/>
      <c r="L190" s="223"/>
      <c r="M190" s="223"/>
      <c r="N190" s="223"/>
      <c r="O190" s="230"/>
      <c r="P190" s="223"/>
      <c r="Q190" s="188"/>
      <c r="R190" s="191"/>
      <c r="S190" s="194"/>
    </row>
    <row r="191" spans="1:19" ht="13.05" customHeight="1">
      <c r="A191" s="181">
        <v>187</v>
      </c>
      <c r="E191" s="188"/>
      <c r="H191" s="223"/>
      <c r="I191" s="223"/>
      <c r="J191" s="223"/>
      <c r="K191" s="223"/>
      <c r="L191" s="223"/>
      <c r="M191" s="223"/>
      <c r="N191" s="223"/>
      <c r="O191" s="230"/>
      <c r="P191" s="223"/>
      <c r="Q191" s="188"/>
      <c r="R191" s="191"/>
      <c r="S191" s="194"/>
    </row>
    <row r="192" spans="1:19" ht="13.05" customHeight="1">
      <c r="A192" s="181">
        <v>188</v>
      </c>
      <c r="E192" s="188"/>
      <c r="H192" s="223"/>
      <c r="I192" s="223"/>
      <c r="J192" s="223"/>
      <c r="K192" s="223"/>
      <c r="L192" s="223"/>
      <c r="M192" s="223"/>
      <c r="N192" s="223"/>
      <c r="O192" s="230"/>
      <c r="P192" s="223"/>
      <c r="Q192" s="188"/>
      <c r="R192" s="191"/>
      <c r="S192" s="194"/>
    </row>
    <row r="193" spans="1:19" ht="13.05" customHeight="1">
      <c r="A193" s="181">
        <v>189</v>
      </c>
      <c r="E193" s="188"/>
      <c r="H193" s="223"/>
      <c r="I193" s="223"/>
      <c r="J193" s="223"/>
      <c r="K193" s="223"/>
      <c r="L193" s="223"/>
      <c r="M193" s="223"/>
      <c r="N193" s="223"/>
      <c r="O193" s="230"/>
      <c r="P193" s="223"/>
      <c r="Q193" s="188"/>
      <c r="R193" s="191"/>
      <c r="S193" s="194"/>
    </row>
    <row r="194" spans="1:19" ht="13.05" customHeight="1">
      <c r="A194" s="181">
        <v>190</v>
      </c>
      <c r="E194" s="188"/>
      <c r="H194" s="223"/>
      <c r="I194" s="223"/>
      <c r="J194" s="223"/>
      <c r="K194" s="223"/>
      <c r="L194" s="223"/>
      <c r="M194" s="223"/>
      <c r="N194" s="223"/>
      <c r="O194" s="230"/>
      <c r="P194" s="223"/>
      <c r="Q194" s="188"/>
      <c r="R194" s="191"/>
      <c r="S194" s="194"/>
    </row>
    <row r="195" spans="1:19" ht="13.05" customHeight="1">
      <c r="A195" s="181">
        <v>191</v>
      </c>
      <c r="E195" s="188"/>
      <c r="H195" s="223"/>
      <c r="I195" s="223"/>
      <c r="J195" s="223"/>
      <c r="K195" s="223"/>
      <c r="L195" s="223"/>
      <c r="M195" s="223"/>
      <c r="N195" s="223"/>
      <c r="O195" s="230"/>
      <c r="P195" s="223"/>
      <c r="Q195" s="188"/>
      <c r="R195" s="191"/>
      <c r="S195" s="194"/>
    </row>
    <row r="196" spans="1:19" ht="13.05" customHeight="1">
      <c r="A196" s="181">
        <v>192</v>
      </c>
      <c r="E196" s="188"/>
      <c r="H196" s="223"/>
      <c r="I196" s="223"/>
      <c r="J196" s="223"/>
      <c r="K196" s="223"/>
      <c r="L196" s="223"/>
      <c r="M196" s="223"/>
      <c r="N196" s="223"/>
      <c r="O196" s="230"/>
      <c r="P196" s="223"/>
      <c r="Q196" s="188"/>
      <c r="R196" s="191"/>
      <c r="S196" s="194"/>
    </row>
    <row r="197" spans="1:19" ht="13.05" customHeight="1">
      <c r="A197" s="181">
        <v>193</v>
      </c>
      <c r="E197" s="188"/>
      <c r="H197" s="223"/>
      <c r="I197" s="223"/>
      <c r="J197" s="223"/>
      <c r="K197" s="223"/>
      <c r="L197" s="223"/>
      <c r="M197" s="223"/>
      <c r="N197" s="223"/>
      <c r="O197" s="230"/>
      <c r="P197" s="223"/>
      <c r="Q197" s="188"/>
      <c r="R197" s="191"/>
      <c r="S197" s="194"/>
    </row>
    <row r="198" spans="1:19" ht="13.05" customHeight="1">
      <c r="A198" s="181">
        <v>194</v>
      </c>
      <c r="E198" s="188"/>
      <c r="H198" s="223"/>
      <c r="I198" s="223"/>
      <c r="J198" s="223"/>
      <c r="K198" s="223"/>
      <c r="L198" s="223"/>
      <c r="M198" s="223"/>
      <c r="N198" s="223"/>
      <c r="O198" s="230"/>
      <c r="P198" s="223"/>
      <c r="Q198" s="188"/>
      <c r="R198" s="191"/>
      <c r="S198" s="194"/>
    </row>
    <row r="199" spans="1:19" ht="13.05" customHeight="1">
      <c r="A199" s="181">
        <v>195</v>
      </c>
      <c r="E199" s="188"/>
      <c r="H199" s="223"/>
      <c r="I199" s="223"/>
      <c r="J199" s="223"/>
      <c r="K199" s="223"/>
      <c r="L199" s="223"/>
      <c r="M199" s="223"/>
      <c r="N199" s="223"/>
      <c r="O199" s="230"/>
      <c r="P199" s="223"/>
      <c r="Q199" s="188"/>
      <c r="R199" s="191"/>
      <c r="S199" s="194"/>
    </row>
    <row r="200" spans="1:19" ht="13.05" customHeight="1">
      <c r="A200" s="181">
        <v>196</v>
      </c>
      <c r="E200" s="188"/>
      <c r="H200" s="223"/>
      <c r="I200" s="223"/>
      <c r="J200" s="223"/>
      <c r="K200" s="223"/>
      <c r="L200" s="223"/>
      <c r="M200" s="223"/>
      <c r="N200" s="223"/>
      <c r="O200" s="230"/>
      <c r="P200" s="223"/>
      <c r="Q200" s="188"/>
      <c r="R200" s="191"/>
      <c r="S200" s="194"/>
    </row>
    <row r="201" spans="1:19" ht="13.05" customHeight="1">
      <c r="A201" s="181">
        <v>197</v>
      </c>
      <c r="E201" s="188"/>
      <c r="H201" s="223"/>
      <c r="I201" s="223"/>
      <c r="J201" s="223"/>
      <c r="K201" s="223"/>
      <c r="L201" s="223"/>
      <c r="M201" s="223"/>
      <c r="N201" s="223"/>
      <c r="O201" s="230"/>
      <c r="P201" s="223"/>
      <c r="Q201" s="188"/>
      <c r="R201" s="191"/>
      <c r="S201" s="194"/>
    </row>
    <row r="202" spans="1:19" ht="13.05" customHeight="1">
      <c r="A202" s="181">
        <v>198</v>
      </c>
      <c r="E202" s="188"/>
      <c r="H202" s="223"/>
      <c r="I202" s="223"/>
      <c r="J202" s="223"/>
      <c r="K202" s="223"/>
      <c r="L202" s="223"/>
      <c r="M202" s="223"/>
      <c r="N202" s="223"/>
      <c r="O202" s="230"/>
      <c r="P202" s="223"/>
      <c r="Q202" s="188"/>
      <c r="R202" s="191"/>
      <c r="S202" s="194"/>
    </row>
    <row r="203" spans="1:19" ht="13.05" customHeight="1">
      <c r="A203" s="181">
        <v>199</v>
      </c>
      <c r="E203" s="188"/>
      <c r="H203" s="223"/>
      <c r="I203" s="223"/>
      <c r="J203" s="223"/>
      <c r="K203" s="223"/>
      <c r="L203" s="223"/>
      <c r="M203" s="223"/>
      <c r="N203" s="223"/>
      <c r="O203" s="230"/>
      <c r="P203" s="223"/>
      <c r="Q203" s="188"/>
      <c r="R203" s="191"/>
      <c r="S203" s="194"/>
    </row>
    <row r="204" spans="1:19" ht="13.05" customHeight="1">
      <c r="A204" s="181">
        <v>200</v>
      </c>
      <c r="E204" s="188"/>
      <c r="H204" s="223"/>
      <c r="I204" s="223"/>
      <c r="J204" s="223"/>
      <c r="K204" s="223"/>
      <c r="L204" s="223"/>
      <c r="M204" s="223"/>
      <c r="N204" s="223"/>
      <c r="O204" s="230"/>
      <c r="P204" s="223"/>
      <c r="Q204" s="188"/>
      <c r="R204" s="191"/>
      <c r="S204" s="194"/>
    </row>
    <row r="205" spans="1:19" ht="13.05" customHeight="1">
      <c r="A205" s="181">
        <v>201</v>
      </c>
      <c r="E205" s="188"/>
      <c r="H205" s="223"/>
      <c r="I205" s="223"/>
      <c r="J205" s="223"/>
      <c r="K205" s="223"/>
      <c r="L205" s="223"/>
      <c r="M205" s="223"/>
      <c r="N205" s="223"/>
      <c r="O205" s="230"/>
      <c r="P205" s="223"/>
      <c r="Q205" s="188"/>
      <c r="R205" s="191"/>
      <c r="S205" s="194"/>
    </row>
    <row r="206" spans="1:19" ht="13.05" customHeight="1">
      <c r="A206" s="181">
        <v>202</v>
      </c>
      <c r="E206" s="188"/>
      <c r="H206" s="223"/>
      <c r="I206" s="223"/>
      <c r="J206" s="223"/>
      <c r="K206" s="223"/>
      <c r="L206" s="223"/>
      <c r="M206" s="223"/>
      <c r="N206" s="223"/>
      <c r="O206" s="230"/>
      <c r="P206" s="223"/>
      <c r="Q206" s="188"/>
      <c r="R206" s="191"/>
      <c r="S206" s="194"/>
    </row>
    <row r="207" spans="1:19" ht="13.05" customHeight="1">
      <c r="A207" s="181">
        <v>203</v>
      </c>
      <c r="E207" s="188"/>
      <c r="H207" s="223"/>
      <c r="I207" s="223"/>
      <c r="J207" s="223"/>
      <c r="K207" s="223"/>
      <c r="L207" s="223"/>
      <c r="M207" s="223"/>
      <c r="N207" s="223"/>
      <c r="O207" s="230"/>
      <c r="P207" s="223"/>
      <c r="Q207" s="188"/>
      <c r="R207" s="191"/>
      <c r="S207" s="194"/>
    </row>
    <row r="208" spans="1:19" ht="13.05" customHeight="1">
      <c r="A208" s="181">
        <v>204</v>
      </c>
      <c r="E208" s="188"/>
      <c r="H208" s="223"/>
      <c r="I208" s="223"/>
      <c r="J208" s="223"/>
      <c r="K208" s="223"/>
      <c r="L208" s="223"/>
      <c r="M208" s="223"/>
      <c r="N208" s="223"/>
      <c r="O208" s="230"/>
      <c r="P208" s="223"/>
      <c r="Q208" s="188"/>
      <c r="R208" s="191"/>
      <c r="S208" s="194"/>
    </row>
    <row r="209" spans="1:19" ht="13.05" customHeight="1">
      <c r="A209" s="181">
        <v>205</v>
      </c>
      <c r="E209" s="188"/>
      <c r="H209" s="223"/>
      <c r="I209" s="223"/>
      <c r="J209" s="223"/>
      <c r="K209" s="223"/>
      <c r="L209" s="223"/>
      <c r="M209" s="223"/>
      <c r="N209" s="223"/>
      <c r="O209" s="230"/>
      <c r="P209" s="223"/>
      <c r="Q209" s="188"/>
      <c r="R209" s="191"/>
      <c r="S209" s="194"/>
    </row>
    <row r="210" spans="1:19" ht="13.05" customHeight="1">
      <c r="A210" s="181">
        <v>206</v>
      </c>
      <c r="E210" s="188"/>
      <c r="H210" s="223"/>
      <c r="I210" s="223"/>
      <c r="J210" s="223"/>
      <c r="K210" s="223"/>
      <c r="L210" s="223"/>
      <c r="M210" s="223"/>
      <c r="N210" s="223"/>
      <c r="O210" s="230"/>
      <c r="P210" s="223"/>
      <c r="Q210" s="188"/>
      <c r="R210" s="191"/>
      <c r="S210" s="194"/>
    </row>
    <row r="211" spans="1:19" ht="13.05" customHeight="1">
      <c r="A211" s="181">
        <v>207</v>
      </c>
      <c r="E211" s="188"/>
      <c r="H211" s="223"/>
      <c r="I211" s="223"/>
      <c r="J211" s="223"/>
      <c r="K211" s="223"/>
      <c r="L211" s="223"/>
      <c r="M211" s="223"/>
      <c r="N211" s="223"/>
      <c r="O211" s="230"/>
      <c r="P211" s="223"/>
      <c r="Q211" s="188"/>
      <c r="R211" s="191"/>
      <c r="S211" s="194"/>
    </row>
    <row r="212" spans="1:19" ht="13.05" customHeight="1">
      <c r="A212" s="181">
        <v>208</v>
      </c>
      <c r="E212" s="188"/>
      <c r="H212" s="223"/>
      <c r="I212" s="223"/>
      <c r="J212" s="223"/>
      <c r="K212" s="223"/>
      <c r="L212" s="223"/>
      <c r="M212" s="223"/>
      <c r="N212" s="223"/>
      <c r="O212" s="230"/>
      <c r="P212" s="223"/>
      <c r="Q212" s="188"/>
      <c r="R212" s="191"/>
      <c r="S212" s="194"/>
    </row>
    <row r="213" spans="1:19" ht="13.05" customHeight="1">
      <c r="A213" s="181">
        <v>209</v>
      </c>
      <c r="E213" s="188"/>
      <c r="H213" s="223"/>
      <c r="I213" s="223"/>
      <c r="J213" s="223"/>
      <c r="K213" s="223"/>
      <c r="L213" s="223"/>
      <c r="M213" s="223"/>
      <c r="N213" s="223"/>
      <c r="O213" s="230"/>
      <c r="P213" s="223"/>
      <c r="Q213" s="188"/>
      <c r="R213" s="191"/>
      <c r="S213" s="194"/>
    </row>
    <row r="214" spans="1:19" ht="13.05" customHeight="1">
      <c r="A214" s="181">
        <v>210</v>
      </c>
      <c r="E214" s="188"/>
      <c r="H214" s="223"/>
      <c r="I214" s="223"/>
      <c r="J214" s="223"/>
      <c r="K214" s="223"/>
      <c r="L214" s="223"/>
      <c r="M214" s="223"/>
      <c r="N214" s="223"/>
      <c r="O214" s="230"/>
      <c r="P214" s="223"/>
      <c r="Q214" s="188"/>
      <c r="R214" s="191"/>
      <c r="S214" s="194"/>
    </row>
    <row r="215" spans="1:19" ht="13.05" customHeight="1">
      <c r="A215" s="181">
        <v>211</v>
      </c>
      <c r="E215" s="188"/>
      <c r="H215" s="223"/>
      <c r="I215" s="223"/>
      <c r="J215" s="223"/>
      <c r="K215" s="223"/>
      <c r="L215" s="223"/>
      <c r="M215" s="223"/>
      <c r="N215" s="223"/>
      <c r="O215" s="230"/>
      <c r="P215" s="223"/>
      <c r="Q215" s="188"/>
      <c r="R215" s="191"/>
      <c r="S215" s="194"/>
    </row>
    <row r="216" spans="1:19" ht="13.05" customHeight="1">
      <c r="A216" s="181">
        <v>212</v>
      </c>
      <c r="E216" s="188"/>
      <c r="H216" s="223"/>
      <c r="I216" s="223"/>
      <c r="J216" s="223"/>
      <c r="K216" s="223"/>
      <c r="L216" s="223"/>
      <c r="M216" s="223"/>
      <c r="N216" s="223"/>
      <c r="O216" s="230"/>
      <c r="P216" s="223"/>
      <c r="Q216" s="188"/>
      <c r="R216" s="191"/>
      <c r="S216" s="194"/>
    </row>
    <row r="217" spans="1:19" ht="13.05" customHeight="1">
      <c r="A217" s="181">
        <v>213</v>
      </c>
      <c r="E217" s="188"/>
      <c r="H217" s="223"/>
      <c r="I217" s="223"/>
      <c r="J217" s="223"/>
      <c r="K217" s="223"/>
      <c r="L217" s="223"/>
      <c r="M217" s="223"/>
      <c r="N217" s="223"/>
      <c r="O217" s="230"/>
      <c r="P217" s="223"/>
      <c r="Q217" s="188"/>
      <c r="R217" s="191"/>
      <c r="S217" s="194"/>
    </row>
    <row r="218" spans="1:19" ht="13.05" customHeight="1">
      <c r="A218" s="181">
        <v>214</v>
      </c>
      <c r="E218" s="188"/>
      <c r="H218" s="223"/>
      <c r="I218" s="223"/>
      <c r="J218" s="223"/>
      <c r="K218" s="223"/>
      <c r="L218" s="223"/>
      <c r="M218" s="223"/>
      <c r="N218" s="223"/>
      <c r="O218" s="230"/>
      <c r="P218" s="223"/>
      <c r="Q218" s="188"/>
      <c r="R218" s="191"/>
      <c r="S218" s="194"/>
    </row>
    <row r="219" spans="1:19" ht="13.05" customHeight="1">
      <c r="A219" s="181">
        <v>215</v>
      </c>
      <c r="E219" s="188"/>
      <c r="H219" s="223"/>
      <c r="I219" s="223"/>
      <c r="J219" s="223"/>
      <c r="K219" s="223"/>
      <c r="L219" s="223"/>
      <c r="M219" s="223"/>
      <c r="N219" s="223"/>
      <c r="O219" s="230"/>
      <c r="P219" s="223"/>
      <c r="Q219" s="188"/>
      <c r="R219" s="191"/>
      <c r="S219" s="194"/>
    </row>
    <row r="220" spans="1:19" ht="13.05" customHeight="1">
      <c r="A220" s="181">
        <v>216</v>
      </c>
      <c r="E220" s="188"/>
      <c r="H220" s="223"/>
      <c r="I220" s="223"/>
      <c r="J220" s="223"/>
      <c r="K220" s="223"/>
      <c r="L220" s="223"/>
      <c r="M220" s="223"/>
      <c r="N220" s="223"/>
      <c r="O220" s="230"/>
      <c r="P220" s="223"/>
      <c r="Q220" s="188"/>
      <c r="R220" s="191"/>
      <c r="S220" s="194"/>
    </row>
    <row r="221" spans="1:19" ht="13.05" customHeight="1">
      <c r="A221" s="181">
        <v>217</v>
      </c>
      <c r="E221" s="188"/>
      <c r="H221" s="223"/>
      <c r="I221" s="223"/>
      <c r="J221" s="223"/>
      <c r="K221" s="223"/>
      <c r="L221" s="223"/>
      <c r="M221" s="223"/>
      <c r="N221" s="223"/>
      <c r="O221" s="230"/>
      <c r="P221" s="223"/>
      <c r="Q221" s="188"/>
      <c r="R221" s="191"/>
      <c r="S221" s="194"/>
    </row>
    <row r="222" spans="1:19" ht="13.05" customHeight="1">
      <c r="A222" s="181">
        <v>218</v>
      </c>
      <c r="E222" s="188"/>
      <c r="H222" s="223"/>
      <c r="I222" s="223"/>
      <c r="J222" s="223"/>
      <c r="K222" s="223"/>
      <c r="L222" s="223"/>
      <c r="M222" s="223"/>
      <c r="N222" s="223"/>
      <c r="O222" s="230"/>
      <c r="P222" s="223"/>
      <c r="Q222" s="188"/>
      <c r="R222" s="191"/>
      <c r="S222" s="194"/>
    </row>
    <row r="223" spans="1:19" ht="13.05" customHeight="1">
      <c r="A223" s="181">
        <v>219</v>
      </c>
      <c r="E223" s="188"/>
      <c r="H223" s="223"/>
      <c r="I223" s="223"/>
      <c r="J223" s="223"/>
      <c r="K223" s="223"/>
      <c r="L223" s="223"/>
      <c r="M223" s="223"/>
      <c r="N223" s="223"/>
      <c r="O223" s="230"/>
      <c r="P223" s="223"/>
      <c r="Q223" s="188"/>
      <c r="R223" s="191"/>
      <c r="S223" s="194"/>
    </row>
    <row r="224" spans="1:19" ht="13.05" customHeight="1">
      <c r="A224" s="181">
        <v>220</v>
      </c>
      <c r="E224" s="188"/>
      <c r="H224" s="223"/>
      <c r="I224" s="223"/>
      <c r="J224" s="223"/>
      <c r="K224" s="223"/>
      <c r="L224" s="223"/>
      <c r="M224" s="223"/>
      <c r="N224" s="223"/>
      <c r="O224" s="230"/>
      <c r="P224" s="223"/>
      <c r="Q224" s="188"/>
      <c r="R224" s="191"/>
      <c r="S224" s="194"/>
    </row>
    <row r="225" spans="1:19" ht="13.05" customHeight="1">
      <c r="A225" s="181">
        <v>221</v>
      </c>
      <c r="E225" s="188"/>
      <c r="H225" s="223"/>
      <c r="I225" s="223"/>
      <c r="J225" s="223"/>
      <c r="K225" s="223"/>
      <c r="L225" s="223"/>
      <c r="M225" s="223"/>
      <c r="N225" s="223"/>
      <c r="O225" s="230"/>
      <c r="P225" s="223"/>
      <c r="Q225" s="188"/>
      <c r="R225" s="191"/>
      <c r="S225" s="194"/>
    </row>
    <row r="226" spans="1:19" ht="13.05" customHeight="1">
      <c r="A226" s="181">
        <v>227</v>
      </c>
      <c r="E226" s="188"/>
      <c r="H226" s="223"/>
      <c r="I226" s="223"/>
      <c r="J226" s="223"/>
      <c r="K226" s="223"/>
      <c r="L226" s="223"/>
      <c r="M226" s="223"/>
      <c r="N226" s="223"/>
      <c r="O226" s="230"/>
      <c r="P226" s="223"/>
      <c r="Q226" s="188"/>
      <c r="R226" s="191"/>
      <c r="S226" s="194"/>
    </row>
    <row r="227" spans="1:19" ht="13.05" customHeight="1">
      <c r="A227" s="181">
        <v>228</v>
      </c>
      <c r="E227" s="188"/>
      <c r="H227" s="223"/>
      <c r="I227" s="223"/>
      <c r="J227" s="223"/>
      <c r="K227" s="223"/>
      <c r="L227" s="223"/>
      <c r="M227" s="223"/>
      <c r="N227" s="223"/>
      <c r="O227" s="230"/>
      <c r="P227" s="223"/>
      <c r="Q227" s="188"/>
      <c r="R227" s="191"/>
      <c r="S227" s="194"/>
    </row>
    <row r="228" spans="1:19" ht="13.05" customHeight="1">
      <c r="A228" s="181">
        <v>229</v>
      </c>
      <c r="E228" s="188"/>
      <c r="H228" s="223"/>
      <c r="I228" s="223"/>
      <c r="J228" s="223"/>
      <c r="K228" s="223"/>
      <c r="L228" s="223"/>
      <c r="M228" s="223"/>
      <c r="N228" s="223"/>
      <c r="O228" s="230"/>
      <c r="P228" s="223"/>
      <c r="Q228" s="188"/>
      <c r="R228" s="191"/>
      <c r="S228" s="194"/>
    </row>
    <row r="229" spans="1:19" ht="13.05" customHeight="1">
      <c r="A229" s="181">
        <v>230</v>
      </c>
      <c r="E229" s="188"/>
      <c r="H229" s="223"/>
      <c r="I229" s="223"/>
      <c r="J229" s="223"/>
      <c r="K229" s="223"/>
      <c r="L229" s="223"/>
      <c r="M229" s="223"/>
      <c r="N229" s="223"/>
      <c r="O229" s="230"/>
      <c r="P229" s="223"/>
      <c r="Q229" s="188"/>
      <c r="R229" s="191"/>
      <c r="S229" s="194"/>
    </row>
    <row r="230" spans="1:19" ht="13.05" customHeight="1">
      <c r="A230" s="181">
        <v>235</v>
      </c>
      <c r="E230" s="188"/>
      <c r="H230" s="223"/>
      <c r="I230" s="223"/>
      <c r="J230" s="223"/>
      <c r="K230" s="223"/>
      <c r="L230" s="223"/>
      <c r="M230" s="223"/>
      <c r="N230" s="223"/>
      <c r="O230" s="230"/>
      <c r="P230" s="223"/>
      <c r="Q230" s="188"/>
      <c r="R230" s="191"/>
      <c r="S230" s="194"/>
    </row>
    <row r="231" spans="1:19" ht="13.05" customHeight="1">
      <c r="A231" s="181">
        <v>236</v>
      </c>
      <c r="E231" s="188"/>
      <c r="H231" s="223"/>
      <c r="I231" s="223"/>
      <c r="J231" s="223"/>
      <c r="K231" s="223"/>
      <c r="L231" s="223"/>
      <c r="M231" s="223"/>
      <c r="N231" s="223"/>
      <c r="O231" s="230"/>
      <c r="P231" s="223"/>
      <c r="Q231" s="188"/>
      <c r="R231" s="191"/>
      <c r="S231" s="194"/>
    </row>
    <row r="232" spans="1:19" ht="13.05" customHeight="1">
      <c r="A232" s="181">
        <v>237</v>
      </c>
      <c r="E232" s="188"/>
      <c r="H232" s="223"/>
      <c r="I232" s="223"/>
      <c r="J232" s="223"/>
      <c r="K232" s="223"/>
      <c r="L232" s="223"/>
      <c r="M232" s="223"/>
      <c r="N232" s="223"/>
      <c r="O232" s="230"/>
      <c r="P232" s="223"/>
      <c r="Q232" s="188"/>
      <c r="R232" s="191"/>
      <c r="S232" s="194"/>
    </row>
    <row r="233" spans="1:19" ht="13.05" customHeight="1">
      <c r="A233" s="181">
        <v>238</v>
      </c>
      <c r="E233" s="188"/>
      <c r="H233" s="223"/>
      <c r="I233" s="223"/>
      <c r="J233" s="223"/>
      <c r="K233" s="223"/>
      <c r="L233" s="223"/>
      <c r="M233" s="223"/>
      <c r="N233" s="223"/>
      <c r="O233" s="230"/>
      <c r="P233" s="223"/>
      <c r="Q233" s="188"/>
      <c r="R233" s="191"/>
      <c r="S233" s="194"/>
    </row>
    <row r="234" spans="1:19" ht="13.05" customHeight="1">
      <c r="A234" s="181">
        <v>239</v>
      </c>
      <c r="E234" s="188"/>
      <c r="H234" s="223"/>
      <c r="I234" s="223"/>
      <c r="J234" s="223"/>
      <c r="K234" s="223"/>
      <c r="L234" s="223"/>
      <c r="M234" s="223"/>
      <c r="N234" s="223"/>
      <c r="O234" s="230"/>
      <c r="P234" s="223"/>
      <c r="Q234" s="188"/>
      <c r="R234" s="191"/>
      <c r="S234" s="194"/>
    </row>
    <row r="235" spans="1:19" ht="13.05" customHeight="1">
      <c r="A235" s="181">
        <v>240</v>
      </c>
      <c r="E235" s="188"/>
      <c r="H235" s="223"/>
      <c r="I235" s="223"/>
      <c r="J235" s="223"/>
      <c r="K235" s="223"/>
      <c r="L235" s="223"/>
      <c r="M235" s="223"/>
      <c r="N235" s="223"/>
      <c r="O235" s="230"/>
      <c r="P235" s="223"/>
      <c r="Q235" s="188"/>
      <c r="R235" s="191"/>
      <c r="S235" s="194"/>
    </row>
    <row r="236" spans="1:19" ht="13.05" customHeight="1">
      <c r="A236" s="181">
        <v>241</v>
      </c>
      <c r="E236" s="188"/>
      <c r="H236" s="223"/>
      <c r="I236" s="223"/>
      <c r="J236" s="223"/>
      <c r="K236" s="223"/>
      <c r="L236" s="223"/>
      <c r="M236" s="223"/>
      <c r="N236" s="223"/>
      <c r="O236" s="230"/>
      <c r="P236" s="223"/>
      <c r="Q236" s="188"/>
      <c r="R236" s="191"/>
      <c r="S236" s="194"/>
    </row>
    <row r="237" spans="1:19" ht="13.05" customHeight="1">
      <c r="A237" s="181">
        <v>242</v>
      </c>
      <c r="E237" s="188"/>
      <c r="H237" s="223"/>
      <c r="I237" s="223"/>
      <c r="J237" s="223"/>
      <c r="K237" s="223"/>
      <c r="L237" s="223"/>
      <c r="M237" s="223"/>
      <c r="N237" s="223"/>
      <c r="O237" s="230"/>
      <c r="P237" s="223"/>
      <c r="Q237" s="188"/>
      <c r="R237" s="191"/>
      <c r="S237" s="194"/>
    </row>
    <row r="238" spans="1:19" ht="13.05" customHeight="1">
      <c r="A238" s="181">
        <v>243</v>
      </c>
      <c r="E238" s="188"/>
      <c r="H238" s="223"/>
      <c r="I238" s="223"/>
      <c r="J238" s="223"/>
      <c r="K238" s="223"/>
      <c r="L238" s="223"/>
      <c r="M238" s="223"/>
      <c r="N238" s="223"/>
      <c r="O238" s="230"/>
      <c r="P238" s="223"/>
      <c r="Q238" s="188"/>
      <c r="R238" s="191"/>
      <c r="S238" s="194"/>
    </row>
    <row r="239" spans="1:19" ht="13.05" customHeight="1">
      <c r="A239" s="181">
        <v>244</v>
      </c>
      <c r="E239" s="188"/>
      <c r="H239" s="223"/>
      <c r="I239" s="223"/>
      <c r="J239" s="223"/>
      <c r="K239" s="223"/>
      <c r="L239" s="223"/>
      <c r="M239" s="223"/>
      <c r="N239" s="223"/>
      <c r="O239" s="230"/>
      <c r="P239" s="223"/>
      <c r="Q239" s="188"/>
      <c r="R239" s="191"/>
      <c r="S239" s="194"/>
    </row>
    <row r="240" spans="1:19" ht="13.05" customHeight="1">
      <c r="A240" s="181">
        <v>245</v>
      </c>
      <c r="E240" s="188"/>
      <c r="H240" s="223"/>
      <c r="I240" s="223"/>
      <c r="J240" s="223"/>
      <c r="K240" s="223"/>
      <c r="L240" s="223"/>
      <c r="M240" s="223"/>
      <c r="N240" s="223"/>
      <c r="O240" s="230"/>
      <c r="P240" s="223"/>
      <c r="Q240" s="188"/>
      <c r="R240" s="191"/>
      <c r="S240" s="194"/>
    </row>
    <row r="241" spans="1:19" ht="13.05" customHeight="1">
      <c r="A241" s="181">
        <v>246</v>
      </c>
      <c r="E241" s="188"/>
      <c r="H241" s="223"/>
      <c r="I241" s="223"/>
      <c r="J241" s="223"/>
      <c r="K241" s="223"/>
      <c r="L241" s="223"/>
      <c r="M241" s="223"/>
      <c r="N241" s="223"/>
      <c r="O241" s="230"/>
      <c r="P241" s="223"/>
      <c r="Q241" s="188"/>
      <c r="R241" s="191"/>
      <c r="S241" s="194"/>
    </row>
    <row r="242" spans="1:19" ht="13.05" customHeight="1">
      <c r="A242" s="181">
        <v>247</v>
      </c>
      <c r="E242" s="188"/>
      <c r="H242" s="223"/>
      <c r="I242" s="223"/>
      <c r="J242" s="223"/>
      <c r="K242" s="223"/>
      <c r="L242" s="223"/>
      <c r="M242" s="223"/>
      <c r="N242" s="223"/>
      <c r="O242" s="230"/>
      <c r="P242" s="223"/>
      <c r="Q242" s="188"/>
      <c r="R242" s="191"/>
      <c r="S242" s="194"/>
    </row>
    <row r="243" spans="1:19" ht="13.05" customHeight="1">
      <c r="A243" s="181">
        <v>248</v>
      </c>
      <c r="E243" s="188"/>
      <c r="H243" s="223"/>
      <c r="I243" s="223"/>
      <c r="J243" s="223"/>
      <c r="K243" s="223"/>
      <c r="L243" s="223"/>
      <c r="M243" s="223"/>
      <c r="N243" s="223"/>
      <c r="O243" s="230"/>
      <c r="P243" s="223"/>
      <c r="Q243" s="188"/>
      <c r="R243" s="191"/>
      <c r="S243" s="194"/>
    </row>
    <row r="244" spans="1:19" ht="13.05" customHeight="1">
      <c r="A244" s="181">
        <v>249</v>
      </c>
      <c r="E244" s="188"/>
      <c r="H244" s="223"/>
      <c r="I244" s="223"/>
      <c r="J244" s="223"/>
      <c r="K244" s="223"/>
      <c r="L244" s="223"/>
      <c r="M244" s="223"/>
      <c r="N244" s="223"/>
      <c r="O244" s="230"/>
      <c r="P244" s="223"/>
      <c r="Q244" s="188"/>
      <c r="R244" s="191"/>
      <c r="S244" s="194"/>
    </row>
    <row r="245" spans="1:19" ht="13.05" customHeight="1">
      <c r="A245" s="181">
        <v>250</v>
      </c>
      <c r="E245" s="188"/>
      <c r="H245" s="223"/>
      <c r="I245" s="223"/>
      <c r="J245" s="223"/>
      <c r="K245" s="223"/>
      <c r="L245" s="223"/>
      <c r="M245" s="223"/>
      <c r="N245" s="223"/>
      <c r="O245" s="230"/>
      <c r="P245" s="223"/>
      <c r="Q245" s="188"/>
      <c r="R245" s="191"/>
      <c r="S245" s="194"/>
    </row>
    <row r="246" spans="1:19" ht="13.05" customHeight="1">
      <c r="A246" s="181">
        <v>251</v>
      </c>
      <c r="E246" s="188"/>
      <c r="H246" s="223"/>
      <c r="I246" s="223"/>
      <c r="J246" s="223"/>
      <c r="K246" s="223"/>
      <c r="L246" s="223"/>
      <c r="M246" s="223"/>
      <c r="N246" s="223"/>
      <c r="O246" s="230"/>
      <c r="P246" s="223"/>
      <c r="Q246" s="188"/>
      <c r="R246" s="191"/>
      <c r="S246" s="194"/>
    </row>
    <row r="247" spans="1:19" ht="13.05" customHeight="1">
      <c r="A247" s="181">
        <v>252</v>
      </c>
      <c r="E247" s="188"/>
      <c r="H247" s="223"/>
      <c r="I247" s="223"/>
      <c r="J247" s="223"/>
      <c r="K247" s="223"/>
      <c r="L247" s="223"/>
      <c r="M247" s="223"/>
      <c r="N247" s="223"/>
      <c r="O247" s="230"/>
      <c r="P247" s="223"/>
      <c r="Q247" s="188"/>
      <c r="R247" s="191"/>
      <c r="S247" s="194"/>
    </row>
    <row r="248" spans="1:19" ht="13.05" customHeight="1">
      <c r="A248" s="181">
        <v>253</v>
      </c>
      <c r="E248" s="188"/>
      <c r="H248" s="223"/>
      <c r="I248" s="223"/>
      <c r="J248" s="223"/>
      <c r="K248" s="223"/>
      <c r="L248" s="223"/>
      <c r="M248" s="223"/>
      <c r="N248" s="223"/>
      <c r="O248" s="230"/>
      <c r="P248" s="223"/>
      <c r="Q248" s="188"/>
      <c r="R248" s="191"/>
      <c r="S248" s="194"/>
    </row>
    <row r="249" spans="1:19" ht="13.05" customHeight="1">
      <c r="A249" s="181">
        <v>254</v>
      </c>
      <c r="E249" s="188"/>
      <c r="H249" s="223"/>
      <c r="I249" s="223"/>
      <c r="J249" s="223"/>
      <c r="K249" s="223"/>
      <c r="L249" s="223"/>
      <c r="M249" s="223"/>
      <c r="N249" s="223"/>
      <c r="O249" s="230"/>
      <c r="P249" s="223"/>
      <c r="Q249" s="188"/>
      <c r="R249" s="191"/>
      <c r="S249" s="194"/>
    </row>
    <row r="250" spans="1:19" ht="13.05" customHeight="1">
      <c r="A250" s="181">
        <v>255</v>
      </c>
      <c r="E250" s="188"/>
      <c r="H250" s="223"/>
      <c r="I250" s="223"/>
      <c r="J250" s="223"/>
      <c r="K250" s="223"/>
      <c r="L250" s="223"/>
      <c r="M250" s="223"/>
      <c r="N250" s="223"/>
      <c r="O250" s="230"/>
      <c r="P250" s="223"/>
      <c r="Q250" s="188"/>
      <c r="R250" s="191"/>
      <c r="S250" s="194"/>
    </row>
    <row r="251" spans="1:19" ht="13.05" customHeight="1">
      <c r="A251" s="181">
        <v>256</v>
      </c>
      <c r="E251" s="188"/>
      <c r="H251" s="223"/>
      <c r="I251" s="223"/>
      <c r="J251" s="223"/>
      <c r="K251" s="223"/>
      <c r="L251" s="223"/>
      <c r="M251" s="223"/>
      <c r="N251" s="223"/>
      <c r="O251" s="230"/>
      <c r="P251" s="223"/>
      <c r="Q251" s="188"/>
      <c r="R251" s="191"/>
      <c r="S251" s="194"/>
    </row>
    <row r="252" spans="1:19" ht="13.05" customHeight="1">
      <c r="A252" s="181">
        <v>257</v>
      </c>
      <c r="E252" s="188"/>
      <c r="H252" s="223"/>
      <c r="I252" s="223"/>
      <c r="J252" s="223"/>
      <c r="K252" s="223"/>
      <c r="L252" s="223"/>
      <c r="M252" s="223"/>
      <c r="N252" s="223"/>
      <c r="O252" s="230"/>
      <c r="P252" s="223"/>
      <c r="Q252" s="188"/>
      <c r="R252" s="191"/>
      <c r="S252" s="194"/>
    </row>
    <row r="253" spans="1:19" ht="13.05" customHeight="1">
      <c r="A253" s="181">
        <v>258</v>
      </c>
      <c r="E253" s="188"/>
      <c r="H253" s="223"/>
      <c r="I253" s="223"/>
      <c r="J253" s="223"/>
      <c r="K253" s="223"/>
      <c r="L253" s="223"/>
      <c r="M253" s="223"/>
      <c r="N253" s="223"/>
      <c r="O253" s="230"/>
      <c r="P253" s="223"/>
      <c r="Q253" s="188"/>
      <c r="R253" s="191"/>
      <c r="S253" s="194"/>
    </row>
    <row r="254" spans="1:19" ht="13.05" customHeight="1">
      <c r="A254" s="181">
        <v>259</v>
      </c>
      <c r="E254" s="188"/>
      <c r="H254" s="223"/>
      <c r="I254" s="223"/>
      <c r="J254" s="223"/>
      <c r="K254" s="223"/>
      <c r="L254" s="223"/>
      <c r="M254" s="223"/>
      <c r="N254" s="223"/>
      <c r="O254" s="230"/>
      <c r="P254" s="223"/>
      <c r="Q254" s="188"/>
      <c r="R254" s="191"/>
      <c r="S254" s="194"/>
    </row>
    <row r="255" spans="1:19" ht="13.05" customHeight="1">
      <c r="A255" s="181">
        <v>260</v>
      </c>
      <c r="E255" s="188"/>
      <c r="H255" s="223"/>
      <c r="I255" s="223"/>
      <c r="J255" s="223"/>
      <c r="K255" s="223"/>
      <c r="L255" s="223"/>
      <c r="M255" s="223"/>
      <c r="N255" s="223"/>
      <c r="O255" s="230"/>
      <c r="P255" s="223"/>
      <c r="Q255" s="188"/>
      <c r="R255" s="191"/>
      <c r="S255" s="194"/>
    </row>
    <row r="256" spans="1:19" ht="13.05" customHeight="1">
      <c r="A256" s="181">
        <v>261</v>
      </c>
      <c r="E256" s="188"/>
      <c r="H256" s="223"/>
      <c r="I256" s="223"/>
      <c r="J256" s="223"/>
      <c r="K256" s="223"/>
      <c r="L256" s="223"/>
      <c r="M256" s="223"/>
      <c r="N256" s="223"/>
      <c r="O256" s="230"/>
      <c r="P256" s="223"/>
      <c r="Q256" s="188"/>
      <c r="R256" s="191"/>
      <c r="S256" s="194"/>
    </row>
    <row r="257" spans="1:19" ht="13.05" customHeight="1">
      <c r="A257" s="181">
        <v>262</v>
      </c>
      <c r="E257" s="188"/>
      <c r="H257" s="223"/>
      <c r="I257" s="223"/>
      <c r="J257" s="223"/>
      <c r="K257" s="223"/>
      <c r="L257" s="223"/>
      <c r="M257" s="223"/>
      <c r="N257" s="223"/>
      <c r="O257" s="230"/>
      <c r="P257" s="223"/>
      <c r="Q257" s="188"/>
      <c r="R257" s="191"/>
      <c r="S257" s="194"/>
    </row>
    <row r="258" spans="1:19" ht="13.05" customHeight="1">
      <c r="A258" s="181">
        <v>263</v>
      </c>
      <c r="E258" s="188"/>
      <c r="H258" s="223"/>
      <c r="I258" s="223"/>
      <c r="J258" s="223"/>
      <c r="K258" s="223"/>
      <c r="L258" s="223"/>
      <c r="M258" s="223"/>
      <c r="N258" s="223"/>
      <c r="O258" s="230"/>
      <c r="P258" s="223"/>
      <c r="Q258" s="188"/>
      <c r="R258" s="191"/>
      <c r="S258" s="194"/>
    </row>
    <row r="259" spans="1:19" ht="13.05" customHeight="1">
      <c r="A259" s="181">
        <v>264</v>
      </c>
      <c r="E259" s="188"/>
      <c r="H259" s="223"/>
      <c r="I259" s="223"/>
      <c r="J259" s="223"/>
      <c r="K259" s="223"/>
      <c r="L259" s="223"/>
      <c r="M259" s="223"/>
      <c r="N259" s="223"/>
      <c r="O259" s="230"/>
      <c r="P259" s="223"/>
      <c r="Q259" s="188"/>
      <c r="R259" s="191"/>
      <c r="S259" s="194"/>
    </row>
    <row r="260" spans="1:19" ht="13.05" customHeight="1">
      <c r="A260" s="181">
        <v>265</v>
      </c>
      <c r="E260" s="188"/>
      <c r="H260" s="223"/>
      <c r="I260" s="223"/>
      <c r="J260" s="223"/>
      <c r="K260" s="223"/>
      <c r="L260" s="223"/>
      <c r="M260" s="223"/>
      <c r="N260" s="223"/>
      <c r="O260" s="230"/>
      <c r="P260" s="223"/>
      <c r="Q260" s="188"/>
      <c r="R260" s="191"/>
      <c r="S260" s="194"/>
    </row>
    <row r="261" spans="1:19" ht="13.05" customHeight="1">
      <c r="A261" s="181">
        <v>266</v>
      </c>
      <c r="E261" s="188"/>
      <c r="H261" s="223"/>
      <c r="I261" s="223"/>
      <c r="J261" s="223"/>
      <c r="K261" s="223"/>
      <c r="L261" s="223"/>
      <c r="M261" s="223"/>
      <c r="N261" s="223"/>
      <c r="O261" s="230"/>
      <c r="P261" s="223"/>
      <c r="Q261" s="188"/>
      <c r="R261" s="191"/>
      <c r="S261" s="194"/>
    </row>
    <row r="262" spans="1:19" ht="13.05" customHeight="1">
      <c r="A262" s="181">
        <v>267</v>
      </c>
      <c r="E262" s="188"/>
      <c r="H262" s="223"/>
      <c r="I262" s="223"/>
      <c r="J262" s="223"/>
      <c r="K262" s="223"/>
      <c r="L262" s="223"/>
      <c r="M262" s="223"/>
      <c r="N262" s="223"/>
      <c r="O262" s="230"/>
      <c r="P262" s="223"/>
      <c r="Q262" s="188"/>
      <c r="R262" s="191"/>
      <c r="S262" s="194"/>
    </row>
    <row r="263" spans="1:19" ht="13.05" customHeight="1">
      <c r="A263" s="181">
        <v>268</v>
      </c>
      <c r="E263" s="188"/>
      <c r="H263" s="223"/>
      <c r="I263" s="223"/>
      <c r="J263" s="223"/>
      <c r="K263" s="223"/>
      <c r="L263" s="223"/>
      <c r="M263" s="223"/>
      <c r="N263" s="223"/>
      <c r="O263" s="230"/>
      <c r="P263" s="223"/>
      <c r="Q263" s="188"/>
      <c r="R263" s="191"/>
      <c r="S263" s="194"/>
    </row>
    <row r="264" spans="1:19" ht="13.05" customHeight="1">
      <c r="A264" s="181">
        <v>269</v>
      </c>
      <c r="E264" s="188"/>
      <c r="H264" s="223"/>
      <c r="I264" s="223"/>
      <c r="J264" s="223"/>
      <c r="K264" s="223"/>
      <c r="L264" s="223"/>
      <c r="M264" s="223"/>
      <c r="N264" s="223"/>
      <c r="O264" s="230"/>
      <c r="P264" s="223"/>
      <c r="Q264" s="188"/>
      <c r="R264" s="191"/>
      <c r="S264" s="194"/>
    </row>
    <row r="265" spans="1:19" ht="13.05" customHeight="1">
      <c r="A265" s="181">
        <v>270</v>
      </c>
      <c r="E265" s="188"/>
      <c r="H265" s="223"/>
      <c r="I265" s="223"/>
      <c r="J265" s="223"/>
      <c r="K265" s="223"/>
      <c r="L265" s="223"/>
      <c r="M265" s="223"/>
      <c r="N265" s="223"/>
      <c r="O265" s="230"/>
      <c r="P265" s="223"/>
      <c r="Q265" s="188"/>
      <c r="R265" s="191"/>
      <c r="S265" s="194"/>
    </row>
    <row r="266" spans="1:19" ht="13.05" customHeight="1">
      <c r="A266" s="181">
        <v>271</v>
      </c>
      <c r="E266" s="188"/>
      <c r="H266" s="223"/>
      <c r="I266" s="223"/>
      <c r="J266" s="223"/>
      <c r="K266" s="223"/>
      <c r="L266" s="223"/>
      <c r="M266" s="223"/>
      <c r="N266" s="223"/>
      <c r="O266" s="230"/>
      <c r="P266" s="223"/>
      <c r="Q266" s="188"/>
      <c r="R266" s="191"/>
      <c r="S266" s="194"/>
    </row>
    <row r="267" spans="1:19" ht="13.05" customHeight="1">
      <c r="A267" s="181">
        <v>272</v>
      </c>
      <c r="E267" s="188"/>
      <c r="H267" s="223"/>
      <c r="I267" s="223"/>
      <c r="J267" s="223"/>
      <c r="K267" s="223"/>
      <c r="L267" s="223"/>
      <c r="M267" s="223"/>
      <c r="N267" s="223"/>
      <c r="O267" s="230"/>
      <c r="P267" s="223"/>
      <c r="Q267" s="188"/>
      <c r="R267" s="191"/>
      <c r="S267" s="194"/>
    </row>
    <row r="268" spans="1:19" ht="13.05" customHeight="1">
      <c r="A268" s="181">
        <v>273</v>
      </c>
      <c r="E268" s="188"/>
      <c r="H268" s="223"/>
      <c r="I268" s="223"/>
      <c r="J268" s="223"/>
      <c r="K268" s="223"/>
      <c r="L268" s="223"/>
      <c r="M268" s="223"/>
      <c r="N268" s="223"/>
      <c r="O268" s="230"/>
      <c r="P268" s="223"/>
      <c r="Q268" s="188"/>
      <c r="R268" s="191"/>
      <c r="S268" s="194"/>
    </row>
    <row r="269" spans="1:19" ht="13.05" customHeight="1">
      <c r="A269" s="181">
        <v>274</v>
      </c>
      <c r="E269" s="188"/>
      <c r="H269" s="223"/>
      <c r="I269" s="223"/>
      <c r="J269" s="223"/>
      <c r="K269" s="223"/>
      <c r="L269" s="223"/>
      <c r="M269" s="223"/>
      <c r="N269" s="223"/>
      <c r="O269" s="230"/>
      <c r="P269" s="223"/>
      <c r="Q269" s="188"/>
      <c r="R269" s="191"/>
      <c r="S269" s="194"/>
    </row>
    <row r="270" spans="1:19" ht="13.05" customHeight="1">
      <c r="A270" s="181">
        <v>275</v>
      </c>
      <c r="E270" s="188"/>
      <c r="H270" s="223"/>
      <c r="I270" s="223"/>
      <c r="J270" s="223"/>
      <c r="K270" s="223"/>
      <c r="L270" s="223"/>
      <c r="M270" s="223"/>
      <c r="N270" s="223"/>
      <c r="O270" s="230"/>
      <c r="P270" s="223"/>
      <c r="Q270" s="188"/>
      <c r="R270" s="191"/>
      <c r="S270" s="194"/>
    </row>
    <row r="271" spans="1:19" ht="13.05" customHeight="1">
      <c r="A271" s="181">
        <v>276</v>
      </c>
      <c r="E271" s="188"/>
      <c r="H271" s="223"/>
      <c r="I271" s="223"/>
      <c r="J271" s="223"/>
      <c r="K271" s="223"/>
      <c r="L271" s="223"/>
      <c r="M271" s="223"/>
      <c r="N271" s="223"/>
      <c r="O271" s="230"/>
      <c r="P271" s="223"/>
      <c r="Q271" s="188"/>
      <c r="R271" s="191"/>
      <c r="S271" s="194"/>
    </row>
    <row r="272" spans="1:19" ht="13.05" customHeight="1">
      <c r="A272" s="181">
        <v>277</v>
      </c>
      <c r="E272" s="188"/>
      <c r="H272" s="223"/>
      <c r="I272" s="223"/>
      <c r="J272" s="223"/>
      <c r="K272" s="223"/>
      <c r="L272" s="223"/>
      <c r="M272" s="223"/>
      <c r="N272" s="223"/>
      <c r="O272" s="230"/>
      <c r="P272" s="223"/>
      <c r="Q272" s="188"/>
      <c r="R272" s="191"/>
      <c r="S272" s="194"/>
    </row>
    <row r="273" spans="1:19" ht="13.05" customHeight="1">
      <c r="A273" s="181">
        <v>278</v>
      </c>
      <c r="E273" s="188"/>
      <c r="H273" s="223"/>
      <c r="I273" s="223"/>
      <c r="J273" s="223"/>
      <c r="K273" s="223"/>
      <c r="L273" s="223"/>
      <c r="M273" s="223"/>
      <c r="N273" s="223"/>
      <c r="O273" s="230"/>
      <c r="P273" s="223"/>
      <c r="Q273" s="188"/>
      <c r="R273" s="191"/>
      <c r="S273" s="194"/>
    </row>
    <row r="274" spans="1:19" ht="13.05" customHeight="1">
      <c r="A274" s="181">
        <v>279</v>
      </c>
      <c r="E274" s="188"/>
      <c r="H274" s="223"/>
      <c r="I274" s="223"/>
      <c r="J274" s="223"/>
      <c r="K274" s="223"/>
      <c r="L274" s="223"/>
      <c r="M274" s="223"/>
      <c r="N274" s="223"/>
      <c r="O274" s="230"/>
      <c r="P274" s="223"/>
      <c r="Q274" s="188"/>
      <c r="R274" s="191"/>
      <c r="S274" s="194"/>
    </row>
    <row r="275" spans="1:19" ht="13.05" customHeight="1">
      <c r="A275" s="181">
        <v>280</v>
      </c>
      <c r="E275" s="188"/>
      <c r="H275" s="223"/>
      <c r="I275" s="223"/>
      <c r="J275" s="223"/>
      <c r="K275" s="223"/>
      <c r="L275" s="223"/>
      <c r="M275" s="223"/>
      <c r="N275" s="223"/>
      <c r="O275" s="230"/>
      <c r="P275" s="223"/>
      <c r="Q275" s="188"/>
      <c r="R275" s="191"/>
      <c r="S275" s="194"/>
    </row>
    <row r="276" spans="1:19" ht="13.05" customHeight="1">
      <c r="A276" s="181">
        <v>281</v>
      </c>
      <c r="E276" s="188"/>
      <c r="H276" s="223"/>
      <c r="I276" s="223"/>
      <c r="J276" s="223"/>
      <c r="K276" s="223"/>
      <c r="L276" s="223"/>
      <c r="M276" s="223"/>
      <c r="N276" s="223"/>
      <c r="O276" s="230"/>
      <c r="P276" s="223"/>
      <c r="Q276" s="188"/>
      <c r="R276" s="191"/>
      <c r="S276" s="194"/>
    </row>
    <row r="277" spans="1:19" ht="13.05" customHeight="1">
      <c r="A277" s="181">
        <v>282</v>
      </c>
      <c r="E277" s="188"/>
      <c r="H277" s="223"/>
      <c r="I277" s="223"/>
      <c r="J277" s="223"/>
      <c r="K277" s="223"/>
      <c r="L277" s="223"/>
      <c r="M277" s="223"/>
      <c r="N277" s="223"/>
      <c r="O277" s="230"/>
      <c r="P277" s="223"/>
      <c r="Q277" s="188"/>
      <c r="R277" s="191"/>
      <c r="S277" s="194"/>
    </row>
    <row r="278" spans="1:19" ht="13.05" customHeight="1">
      <c r="A278" s="181">
        <v>283</v>
      </c>
      <c r="E278" s="188"/>
      <c r="H278" s="223"/>
      <c r="I278" s="223"/>
      <c r="J278" s="223"/>
      <c r="K278" s="223"/>
      <c r="L278" s="223"/>
      <c r="M278" s="223"/>
      <c r="N278" s="223"/>
      <c r="O278" s="230"/>
      <c r="P278" s="223"/>
      <c r="Q278" s="188"/>
      <c r="R278" s="191"/>
      <c r="S278" s="194"/>
    </row>
    <row r="279" spans="1:19" ht="13.05" customHeight="1">
      <c r="A279" s="181">
        <v>284</v>
      </c>
      <c r="E279" s="188"/>
      <c r="H279" s="223"/>
      <c r="I279" s="223"/>
      <c r="J279" s="223"/>
      <c r="K279" s="223"/>
      <c r="L279" s="223"/>
      <c r="M279" s="223"/>
      <c r="N279" s="223"/>
      <c r="O279" s="230"/>
      <c r="P279" s="223"/>
      <c r="Q279" s="188"/>
      <c r="R279" s="191"/>
      <c r="S279" s="194"/>
    </row>
    <row r="280" spans="1:19" ht="13.05" customHeight="1">
      <c r="A280" s="181">
        <v>285</v>
      </c>
      <c r="E280" s="188"/>
      <c r="H280" s="223"/>
      <c r="I280" s="223"/>
      <c r="J280" s="223"/>
      <c r="K280" s="223"/>
      <c r="L280" s="223"/>
      <c r="M280" s="223"/>
      <c r="N280" s="223"/>
      <c r="O280" s="230"/>
      <c r="P280" s="223"/>
      <c r="Q280" s="188"/>
      <c r="R280" s="191"/>
    </row>
    <row r="281" spans="1:19" ht="13.05" customHeight="1">
      <c r="A281" s="181">
        <v>286</v>
      </c>
      <c r="E281" s="188"/>
      <c r="H281" s="223"/>
      <c r="I281" s="223"/>
      <c r="J281" s="223"/>
      <c r="K281" s="223"/>
      <c r="L281" s="223"/>
      <c r="M281" s="223"/>
      <c r="N281" s="223"/>
      <c r="O281" s="230"/>
      <c r="P281" s="223"/>
      <c r="Q281" s="188"/>
      <c r="R281" s="191"/>
    </row>
    <row r="282" spans="1:19" ht="13.05" customHeight="1">
      <c r="A282" s="181">
        <v>287</v>
      </c>
      <c r="E282" s="188"/>
      <c r="H282" s="223"/>
      <c r="I282" s="223"/>
      <c r="J282" s="223"/>
      <c r="K282" s="223"/>
      <c r="L282" s="223"/>
      <c r="M282" s="223"/>
      <c r="N282" s="223"/>
      <c r="O282" s="230"/>
      <c r="P282" s="223"/>
      <c r="Q282" s="188"/>
      <c r="R282" s="191"/>
    </row>
    <row r="283" spans="1:19" ht="13.05" customHeight="1">
      <c r="A283" s="181">
        <v>288</v>
      </c>
      <c r="E283" s="188"/>
      <c r="H283" s="223"/>
      <c r="I283" s="223"/>
      <c r="J283" s="223"/>
      <c r="K283" s="223"/>
      <c r="L283" s="223"/>
      <c r="M283" s="223"/>
      <c r="N283" s="223"/>
      <c r="O283" s="230"/>
      <c r="P283" s="223"/>
      <c r="Q283" s="188"/>
      <c r="R283" s="191"/>
    </row>
    <row r="284" spans="1:19" ht="13.05" customHeight="1">
      <c r="A284" s="181">
        <v>289</v>
      </c>
      <c r="E284" s="188"/>
      <c r="H284" s="223"/>
      <c r="I284" s="223"/>
      <c r="J284" s="223"/>
      <c r="K284" s="223"/>
      <c r="L284" s="223"/>
      <c r="M284" s="223"/>
      <c r="N284" s="223"/>
      <c r="O284" s="230"/>
      <c r="P284" s="223"/>
      <c r="Q284" s="188"/>
      <c r="R284" s="191"/>
    </row>
    <row r="285" spans="1:19" ht="13.05" customHeight="1">
      <c r="A285" s="181">
        <v>290</v>
      </c>
      <c r="E285" s="188"/>
      <c r="H285" s="223"/>
      <c r="I285" s="223"/>
      <c r="J285" s="223"/>
      <c r="K285" s="223"/>
      <c r="L285" s="223"/>
      <c r="M285" s="223"/>
      <c r="N285" s="223"/>
      <c r="O285" s="230"/>
      <c r="P285" s="223"/>
      <c r="Q285" s="188"/>
      <c r="R285" s="191"/>
    </row>
    <row r="286" spans="1:19" ht="13.05" customHeight="1">
      <c r="A286" s="181">
        <v>291</v>
      </c>
      <c r="E286" s="188"/>
      <c r="H286" s="223"/>
      <c r="I286" s="223"/>
      <c r="J286" s="223"/>
      <c r="K286" s="223"/>
      <c r="L286" s="223"/>
      <c r="M286" s="223"/>
      <c r="N286" s="223"/>
      <c r="O286" s="230"/>
      <c r="P286" s="223"/>
      <c r="Q286" s="188"/>
      <c r="R286" s="191"/>
    </row>
    <row r="287" spans="1:19" ht="13.05" customHeight="1">
      <c r="A287" s="181">
        <v>292</v>
      </c>
      <c r="E287" s="188"/>
      <c r="H287" s="223"/>
      <c r="I287" s="223"/>
      <c r="J287" s="223"/>
      <c r="K287" s="223"/>
      <c r="L287" s="223"/>
      <c r="M287" s="223"/>
      <c r="N287" s="223"/>
      <c r="O287" s="230"/>
      <c r="P287" s="223"/>
      <c r="Q287" s="188"/>
      <c r="R287" s="191"/>
    </row>
    <row r="288" spans="1:19" ht="13.05" customHeight="1">
      <c r="A288" s="181">
        <v>293</v>
      </c>
      <c r="E288" s="188"/>
      <c r="H288" s="223"/>
      <c r="I288" s="223"/>
      <c r="J288" s="223"/>
      <c r="K288" s="223"/>
      <c r="L288" s="223"/>
      <c r="M288" s="223"/>
      <c r="N288" s="223"/>
      <c r="O288" s="230"/>
      <c r="P288" s="223"/>
      <c r="Q288" s="188"/>
      <c r="R288" s="191"/>
    </row>
    <row r="289" spans="1:18" ht="13.05" customHeight="1">
      <c r="A289" s="181">
        <v>294</v>
      </c>
      <c r="E289" s="188"/>
      <c r="H289" s="223"/>
      <c r="I289" s="223"/>
      <c r="J289" s="223"/>
      <c r="K289" s="223"/>
      <c r="L289" s="223"/>
      <c r="M289" s="223"/>
      <c r="N289" s="223"/>
      <c r="O289" s="230"/>
      <c r="P289" s="223"/>
      <c r="Q289" s="188"/>
      <c r="R289" s="191"/>
    </row>
    <row r="290" spans="1:18" ht="13.05" customHeight="1">
      <c r="A290" s="181">
        <v>295</v>
      </c>
      <c r="E290" s="188"/>
      <c r="H290" s="223"/>
      <c r="I290" s="223"/>
      <c r="J290" s="223"/>
      <c r="K290" s="223"/>
      <c r="L290" s="223"/>
      <c r="M290" s="223"/>
      <c r="N290" s="223"/>
      <c r="O290" s="230"/>
      <c r="P290" s="223"/>
      <c r="Q290" s="188"/>
      <c r="R290" s="191"/>
    </row>
    <row r="291" spans="1:18" ht="13.05" customHeight="1">
      <c r="A291" s="181">
        <v>296</v>
      </c>
      <c r="E291" s="188"/>
      <c r="H291" s="223"/>
      <c r="I291" s="223"/>
      <c r="J291" s="223"/>
      <c r="K291" s="223"/>
      <c r="L291" s="223"/>
      <c r="M291" s="223"/>
      <c r="N291" s="223"/>
      <c r="O291" s="230"/>
      <c r="P291" s="223"/>
      <c r="Q291" s="188"/>
      <c r="R291" s="191"/>
    </row>
    <row r="292" spans="1:18" ht="13.05" customHeight="1">
      <c r="A292" s="181">
        <v>297</v>
      </c>
      <c r="E292" s="188"/>
      <c r="H292" s="223"/>
      <c r="I292" s="223"/>
      <c r="J292" s="223"/>
      <c r="K292" s="223"/>
      <c r="L292" s="223"/>
      <c r="M292" s="223"/>
      <c r="N292" s="223"/>
      <c r="O292" s="230"/>
      <c r="P292" s="223"/>
      <c r="Q292" s="188"/>
      <c r="R292" s="191"/>
    </row>
    <row r="293" spans="1:18" ht="13.05" customHeight="1">
      <c r="A293" s="181">
        <v>298</v>
      </c>
      <c r="E293" s="188"/>
      <c r="H293" s="223"/>
      <c r="I293" s="223"/>
      <c r="J293" s="223"/>
      <c r="K293" s="223"/>
      <c r="L293" s="223"/>
      <c r="M293" s="223"/>
      <c r="N293" s="223"/>
      <c r="O293" s="230"/>
      <c r="P293" s="223"/>
      <c r="Q293" s="188"/>
      <c r="R293" s="191"/>
    </row>
    <row r="294" spans="1:18" ht="13.05" customHeight="1">
      <c r="A294" s="181">
        <v>299</v>
      </c>
      <c r="E294" s="188"/>
      <c r="H294" s="223"/>
      <c r="I294" s="223"/>
      <c r="J294" s="223"/>
      <c r="K294" s="223"/>
      <c r="L294" s="223"/>
      <c r="M294" s="223"/>
      <c r="N294" s="223"/>
      <c r="O294" s="230"/>
      <c r="P294" s="223"/>
      <c r="Q294" s="188"/>
      <c r="R294" s="191"/>
    </row>
    <row r="295" spans="1:18" ht="13.05" customHeight="1">
      <c r="A295" s="181">
        <v>300</v>
      </c>
      <c r="E295" s="188"/>
      <c r="H295" s="223"/>
      <c r="I295" s="223"/>
      <c r="J295" s="223"/>
      <c r="K295" s="223"/>
      <c r="L295" s="223"/>
      <c r="M295" s="223"/>
      <c r="N295" s="223"/>
      <c r="O295" s="230"/>
      <c r="P295" s="223"/>
      <c r="Q295" s="188"/>
      <c r="R295" s="191"/>
    </row>
    <row r="296" spans="1:18" ht="13.05" customHeight="1">
      <c r="A296" s="181">
        <v>301</v>
      </c>
      <c r="E296" s="188"/>
      <c r="H296" s="223"/>
      <c r="I296" s="223"/>
      <c r="J296" s="223"/>
      <c r="K296" s="223"/>
      <c r="L296" s="223"/>
      <c r="M296" s="223"/>
      <c r="N296" s="223"/>
      <c r="O296" s="230"/>
      <c r="P296" s="223"/>
      <c r="Q296" s="188"/>
      <c r="R296" s="191"/>
    </row>
    <row r="297" spans="1:18" ht="13.05" customHeight="1">
      <c r="A297" s="181">
        <v>302</v>
      </c>
      <c r="E297" s="188"/>
      <c r="H297" s="223"/>
      <c r="I297" s="223"/>
      <c r="J297" s="223"/>
      <c r="K297" s="223"/>
      <c r="L297" s="223"/>
      <c r="M297" s="223"/>
      <c r="N297" s="223"/>
      <c r="O297" s="230"/>
      <c r="P297" s="223"/>
      <c r="Q297" s="188"/>
      <c r="R297" s="191"/>
    </row>
    <row r="298" spans="1:18" ht="13.05" customHeight="1">
      <c r="A298" s="181">
        <v>303</v>
      </c>
      <c r="E298" s="188"/>
      <c r="H298" s="223"/>
      <c r="I298" s="223"/>
      <c r="J298" s="223"/>
      <c r="K298" s="223"/>
      <c r="L298" s="223"/>
      <c r="M298" s="223"/>
      <c r="N298" s="223"/>
      <c r="O298" s="230"/>
      <c r="P298" s="223"/>
      <c r="Q298" s="188"/>
      <c r="R298" s="191"/>
    </row>
    <row r="299" spans="1:18" ht="13.05" customHeight="1">
      <c r="A299" s="181">
        <v>304</v>
      </c>
      <c r="E299" s="188"/>
      <c r="H299" s="223"/>
      <c r="I299" s="223"/>
      <c r="J299" s="223"/>
      <c r="K299" s="223"/>
      <c r="L299" s="223"/>
      <c r="M299" s="223"/>
      <c r="N299" s="223"/>
      <c r="O299" s="230"/>
      <c r="P299" s="223"/>
      <c r="Q299" s="188"/>
      <c r="R299" s="191"/>
    </row>
    <row r="300" spans="1:18" ht="13.05" customHeight="1">
      <c r="A300" s="181">
        <v>305</v>
      </c>
      <c r="E300" s="188"/>
      <c r="H300" s="223"/>
      <c r="I300" s="223"/>
      <c r="J300" s="223"/>
      <c r="K300" s="223"/>
      <c r="L300" s="223"/>
      <c r="M300" s="223"/>
      <c r="N300" s="223"/>
      <c r="O300" s="230"/>
      <c r="P300" s="223"/>
      <c r="Q300" s="188"/>
      <c r="R300" s="191"/>
    </row>
    <row r="301" spans="1:18" ht="13.05" customHeight="1">
      <c r="A301" s="181">
        <v>306</v>
      </c>
      <c r="E301" s="188"/>
      <c r="H301" s="223"/>
      <c r="I301" s="223"/>
      <c r="J301" s="223"/>
      <c r="K301" s="223"/>
      <c r="L301" s="223"/>
      <c r="M301" s="223"/>
      <c r="N301" s="223"/>
      <c r="O301" s="230"/>
      <c r="P301" s="223"/>
      <c r="Q301" s="188"/>
      <c r="R301" s="191"/>
    </row>
    <row r="302" spans="1:18" ht="13.05" customHeight="1">
      <c r="A302" s="181">
        <v>307</v>
      </c>
      <c r="E302" s="188"/>
      <c r="H302" s="223"/>
      <c r="I302" s="223"/>
      <c r="J302" s="223"/>
      <c r="K302" s="223"/>
      <c r="L302" s="223"/>
      <c r="M302" s="223"/>
      <c r="N302" s="223"/>
      <c r="O302" s="230"/>
      <c r="P302" s="223"/>
      <c r="Q302" s="188"/>
      <c r="R302" s="191"/>
    </row>
    <row r="303" spans="1:18" ht="13.05" customHeight="1">
      <c r="A303" s="181">
        <v>308</v>
      </c>
      <c r="E303" s="188"/>
      <c r="H303" s="223"/>
      <c r="I303" s="223"/>
      <c r="J303" s="223"/>
      <c r="K303" s="223"/>
      <c r="L303" s="223"/>
      <c r="M303" s="223"/>
      <c r="N303" s="223"/>
      <c r="O303" s="230"/>
      <c r="P303" s="223"/>
      <c r="Q303" s="188"/>
      <c r="R303" s="191"/>
    </row>
    <row r="304" spans="1:18" ht="13.05" customHeight="1">
      <c r="A304" s="181">
        <v>309</v>
      </c>
      <c r="E304" s="188"/>
      <c r="H304" s="223"/>
      <c r="I304" s="223"/>
      <c r="J304" s="223"/>
      <c r="K304" s="223"/>
      <c r="L304" s="223"/>
      <c r="M304" s="223"/>
      <c r="N304" s="223"/>
      <c r="O304" s="230"/>
      <c r="P304" s="223"/>
      <c r="Q304" s="188"/>
      <c r="R304" s="191"/>
    </row>
    <row r="305" spans="1:18" ht="13.05" customHeight="1">
      <c r="A305" s="181">
        <v>310</v>
      </c>
      <c r="E305" s="188"/>
      <c r="H305" s="223"/>
      <c r="I305" s="223"/>
      <c r="J305" s="223"/>
      <c r="K305" s="223"/>
      <c r="L305" s="223"/>
      <c r="M305" s="223"/>
      <c r="N305" s="223"/>
      <c r="O305" s="230"/>
      <c r="P305" s="223"/>
      <c r="Q305" s="188"/>
      <c r="R305" s="191"/>
    </row>
    <row r="306" spans="1:18" ht="13.05" customHeight="1">
      <c r="A306" s="181">
        <v>311</v>
      </c>
      <c r="E306" s="188"/>
      <c r="H306" s="223"/>
      <c r="I306" s="223"/>
      <c r="J306" s="223"/>
      <c r="K306" s="223"/>
      <c r="L306" s="223"/>
      <c r="M306" s="223"/>
      <c r="N306" s="223"/>
      <c r="O306" s="230"/>
      <c r="P306" s="223"/>
      <c r="Q306" s="188"/>
      <c r="R306" s="191"/>
    </row>
    <row r="307" spans="1:18" ht="13.05" customHeight="1">
      <c r="A307" s="181">
        <v>312</v>
      </c>
      <c r="E307" s="188"/>
      <c r="H307" s="223"/>
      <c r="I307" s="223"/>
      <c r="J307" s="223"/>
      <c r="K307" s="223"/>
      <c r="L307" s="223"/>
      <c r="M307" s="223"/>
      <c r="N307" s="223"/>
      <c r="O307" s="230"/>
      <c r="P307" s="223"/>
      <c r="Q307" s="188"/>
      <c r="R307" s="191"/>
    </row>
    <row r="308" spans="1:18" ht="13.05" customHeight="1">
      <c r="A308" s="181">
        <v>313</v>
      </c>
      <c r="E308" s="188"/>
      <c r="H308" s="223"/>
      <c r="I308" s="223"/>
      <c r="J308" s="223"/>
      <c r="K308" s="223"/>
      <c r="L308" s="223"/>
      <c r="M308" s="223"/>
      <c r="N308" s="223"/>
      <c r="O308" s="230"/>
      <c r="P308" s="223"/>
      <c r="Q308" s="188"/>
      <c r="R308" s="191"/>
    </row>
    <row r="309" spans="1:18" ht="13.05" customHeight="1">
      <c r="A309" s="181">
        <v>314</v>
      </c>
      <c r="E309" s="188"/>
      <c r="H309" s="223"/>
      <c r="I309" s="223"/>
      <c r="J309" s="223"/>
      <c r="K309" s="223"/>
      <c r="L309" s="223"/>
      <c r="M309" s="223"/>
      <c r="N309" s="223"/>
      <c r="O309" s="230"/>
      <c r="P309" s="223"/>
      <c r="Q309" s="188"/>
      <c r="R309" s="191"/>
    </row>
    <row r="310" spans="1:18" ht="13.05" customHeight="1">
      <c r="C310" s="229"/>
      <c r="D310" s="182"/>
      <c r="E310" s="230"/>
      <c r="F310" s="798"/>
      <c r="G310" s="798"/>
      <c r="H310" s="801"/>
      <c r="I310" s="801"/>
      <c r="J310" s="188"/>
      <c r="K310" s="188"/>
      <c r="L310" s="188"/>
      <c r="M310" s="188"/>
      <c r="N310" s="188"/>
      <c r="O310" s="193"/>
      <c r="P310" s="188"/>
      <c r="Q310" s="188"/>
    </row>
    <row r="311" spans="1:18" ht="13.05" customHeight="1">
      <c r="C311" s="159"/>
      <c r="D311" s="182"/>
      <c r="E311" s="230"/>
      <c r="F311" s="799"/>
      <c r="G311" s="799"/>
      <c r="H311" s="802"/>
      <c r="I311" s="802"/>
      <c r="J311" s="188"/>
      <c r="K311" s="188"/>
      <c r="L311" s="188"/>
      <c r="M311" s="188"/>
      <c r="N311" s="188"/>
      <c r="O311" s="193"/>
      <c r="P311" s="188"/>
      <c r="Q311" s="188"/>
    </row>
    <row r="312" spans="1:18" ht="13.05" customHeight="1">
      <c r="C312" s="159"/>
      <c r="D312" s="182"/>
      <c r="E312" s="230"/>
      <c r="F312" s="800"/>
      <c r="G312" s="800"/>
      <c r="H312" s="803"/>
      <c r="I312" s="803"/>
      <c r="J312" s="188"/>
      <c r="K312" s="188"/>
      <c r="L312" s="188"/>
      <c r="M312" s="188"/>
      <c r="N312" s="188"/>
      <c r="O312" s="193"/>
      <c r="P312" s="188"/>
      <c r="Q312" s="188"/>
    </row>
    <row r="313" spans="1:18" ht="13.05" customHeight="1">
      <c r="I313" s="188"/>
      <c r="J313" s="188"/>
      <c r="K313" s="188"/>
      <c r="L313" s="188"/>
      <c r="M313" s="188"/>
      <c r="N313" s="188"/>
      <c r="O313" s="193"/>
      <c r="P313" s="188"/>
      <c r="Q313" s="188"/>
    </row>
    <row r="314" spans="1:18" ht="13.05" customHeight="1">
      <c r="I314" s="188"/>
      <c r="J314" s="188"/>
      <c r="K314" s="188"/>
      <c r="L314" s="188"/>
      <c r="M314" s="188"/>
      <c r="N314" s="188"/>
      <c r="O314" s="193"/>
      <c r="P314" s="188"/>
      <c r="Q314" s="188"/>
    </row>
    <row r="315" spans="1:18" ht="13.05" customHeight="1">
      <c r="I315" s="188"/>
      <c r="J315" s="188"/>
      <c r="K315" s="188"/>
      <c r="L315" s="188"/>
      <c r="M315" s="188"/>
      <c r="N315" s="188"/>
      <c r="O315" s="193"/>
      <c r="P315" s="188"/>
      <c r="Q315" s="188"/>
    </row>
    <row r="316" spans="1:18" ht="13.05" customHeight="1">
      <c r="I316" s="188"/>
      <c r="J316" s="188"/>
      <c r="K316" s="188"/>
      <c r="L316" s="188"/>
      <c r="M316" s="188"/>
      <c r="N316" s="188"/>
      <c r="O316" s="193"/>
      <c r="P316" s="188"/>
      <c r="Q316" s="188"/>
    </row>
    <row r="317" spans="1:18" ht="13.05" customHeight="1">
      <c r="I317" s="188"/>
      <c r="J317" s="188"/>
      <c r="K317" s="188"/>
      <c r="L317" s="188"/>
      <c r="M317" s="188"/>
      <c r="N317" s="188"/>
      <c r="O317" s="193"/>
      <c r="P317" s="188"/>
      <c r="Q317" s="188"/>
    </row>
    <row r="318" spans="1:18" ht="13.05" customHeight="1">
      <c r="I318" s="188"/>
      <c r="J318" s="188"/>
      <c r="K318" s="188"/>
      <c r="L318" s="188"/>
      <c r="M318" s="188"/>
      <c r="N318" s="188"/>
      <c r="O318" s="193"/>
      <c r="P318" s="188"/>
      <c r="Q318" s="188"/>
    </row>
    <row r="319" spans="1:18" ht="13.05" customHeight="1">
      <c r="I319" s="188"/>
      <c r="J319" s="188"/>
      <c r="K319" s="188"/>
      <c r="L319" s="188"/>
      <c r="M319" s="188"/>
      <c r="N319" s="188"/>
      <c r="O319" s="193"/>
      <c r="P319" s="188"/>
      <c r="Q319" s="188"/>
    </row>
    <row r="320" spans="1:18" ht="13.05" customHeight="1">
      <c r="I320" s="188"/>
      <c r="J320" s="188"/>
      <c r="K320" s="188"/>
      <c r="L320" s="188"/>
      <c r="M320" s="188"/>
      <c r="N320" s="188"/>
      <c r="O320" s="193"/>
      <c r="P320" s="188"/>
      <c r="Q320" s="188"/>
    </row>
    <row r="321" spans="9:17" ht="13.05" customHeight="1">
      <c r="I321" s="188"/>
      <c r="J321" s="188"/>
      <c r="K321" s="188"/>
      <c r="L321" s="188"/>
      <c r="M321" s="188"/>
      <c r="N321" s="188"/>
      <c r="O321" s="193"/>
      <c r="P321" s="188"/>
      <c r="Q321" s="188"/>
    </row>
    <row r="322" spans="9:17" ht="13.05" customHeight="1">
      <c r="I322" s="188"/>
      <c r="J322" s="188"/>
      <c r="K322" s="188"/>
      <c r="L322" s="188"/>
      <c r="M322" s="188"/>
      <c r="N322" s="188"/>
      <c r="O322" s="193"/>
      <c r="P322" s="188"/>
      <c r="Q322" s="188"/>
    </row>
    <row r="323" spans="9:17" ht="13.05" customHeight="1">
      <c r="I323" s="188"/>
      <c r="J323" s="188"/>
      <c r="K323" s="188"/>
      <c r="L323" s="188"/>
      <c r="M323" s="188"/>
      <c r="N323" s="188"/>
      <c r="O323" s="193"/>
      <c r="P323" s="188"/>
      <c r="Q323" s="188"/>
    </row>
    <row r="324" spans="9:17" ht="13.05" customHeight="1">
      <c r="I324" s="188"/>
      <c r="J324" s="188"/>
      <c r="K324" s="188"/>
      <c r="L324" s="188"/>
      <c r="M324" s="188"/>
      <c r="N324" s="188"/>
      <c r="O324" s="193"/>
      <c r="P324" s="188"/>
      <c r="Q324" s="188"/>
    </row>
    <row r="325" spans="9:17" ht="13.05" customHeight="1">
      <c r="I325" s="188"/>
      <c r="J325" s="188"/>
      <c r="K325" s="188"/>
      <c r="L325" s="188"/>
      <c r="M325" s="188"/>
      <c r="N325" s="188"/>
      <c r="O325" s="193"/>
      <c r="P325" s="188"/>
      <c r="Q325" s="188"/>
    </row>
    <row r="326" spans="9:17" ht="13.05" customHeight="1">
      <c r="I326" s="188"/>
      <c r="J326" s="188"/>
      <c r="K326" s="188"/>
      <c r="L326" s="188"/>
      <c r="M326" s="188"/>
      <c r="N326" s="188"/>
      <c r="O326" s="193"/>
      <c r="P326" s="188"/>
      <c r="Q326" s="188"/>
    </row>
    <row r="327" spans="9:17" ht="13.05" customHeight="1">
      <c r="I327" s="188"/>
      <c r="J327" s="188"/>
      <c r="K327" s="188"/>
      <c r="L327" s="188"/>
      <c r="M327" s="188"/>
      <c r="N327" s="188"/>
      <c r="O327" s="193"/>
      <c r="P327" s="188"/>
      <c r="Q327" s="188"/>
    </row>
    <row r="328" spans="9:17" ht="13.05" customHeight="1">
      <c r="I328" s="188"/>
      <c r="J328" s="188"/>
      <c r="K328" s="188"/>
      <c r="L328" s="188"/>
      <c r="M328" s="188"/>
      <c r="N328" s="188"/>
      <c r="O328" s="193"/>
      <c r="P328" s="188"/>
      <c r="Q328" s="188"/>
    </row>
    <row r="329" spans="9:17" ht="13.05" customHeight="1">
      <c r="I329" s="188"/>
      <c r="J329" s="188"/>
      <c r="K329" s="188"/>
      <c r="L329" s="188"/>
      <c r="M329" s="188"/>
      <c r="N329" s="188"/>
      <c r="O329" s="193"/>
      <c r="P329" s="188"/>
      <c r="Q329" s="188"/>
    </row>
    <row r="330" spans="9:17" ht="13.05" customHeight="1">
      <c r="I330" s="188"/>
      <c r="J330" s="188"/>
      <c r="K330" s="188"/>
      <c r="L330" s="188"/>
      <c r="M330" s="188"/>
      <c r="N330" s="188"/>
      <c r="O330" s="193"/>
      <c r="P330" s="188"/>
      <c r="Q330" s="188"/>
    </row>
    <row r="331" spans="9:17" ht="13.05" customHeight="1">
      <c r="I331" s="188"/>
      <c r="J331" s="188"/>
      <c r="K331" s="188"/>
      <c r="L331" s="188"/>
      <c r="M331" s="188"/>
      <c r="N331" s="188"/>
      <c r="O331" s="193"/>
      <c r="P331" s="188"/>
      <c r="Q331" s="188"/>
    </row>
    <row r="332" spans="9:17" ht="13.05" customHeight="1">
      <c r="I332" s="188"/>
      <c r="J332" s="188"/>
      <c r="K332" s="188"/>
      <c r="L332" s="188"/>
      <c r="M332" s="188"/>
      <c r="N332" s="188"/>
      <c r="O332" s="193"/>
      <c r="P332" s="188"/>
      <c r="Q332" s="188"/>
    </row>
    <row r="333" spans="9:17" ht="13.05" customHeight="1">
      <c r="I333" s="188"/>
      <c r="J333" s="188"/>
      <c r="K333" s="188"/>
      <c r="L333" s="188"/>
      <c r="M333" s="188"/>
      <c r="N333" s="188"/>
      <c r="O333" s="193"/>
      <c r="P333" s="188"/>
      <c r="Q333" s="188"/>
    </row>
    <row r="334" spans="9:17" ht="13.05" customHeight="1">
      <c r="I334" s="188"/>
      <c r="J334" s="188"/>
      <c r="K334" s="188"/>
      <c r="L334" s="188"/>
      <c r="M334" s="188"/>
      <c r="N334" s="188"/>
      <c r="O334" s="193"/>
      <c r="P334" s="188"/>
      <c r="Q334" s="188"/>
    </row>
    <row r="335" spans="9:17" ht="13.05" customHeight="1">
      <c r="I335" s="188"/>
      <c r="J335" s="188"/>
      <c r="K335" s="188"/>
      <c r="L335" s="188"/>
      <c r="M335" s="188"/>
      <c r="N335" s="188"/>
      <c r="O335" s="193"/>
      <c r="P335" s="188"/>
      <c r="Q335" s="188"/>
    </row>
    <row r="336" spans="9:17" ht="13.05" customHeight="1">
      <c r="I336" s="188"/>
      <c r="J336" s="188"/>
      <c r="K336" s="188"/>
      <c r="L336" s="188"/>
      <c r="M336" s="188"/>
      <c r="N336" s="188"/>
      <c r="O336" s="193"/>
      <c r="P336" s="188"/>
      <c r="Q336" s="188"/>
    </row>
    <row r="337" spans="9:17" ht="13.05" customHeight="1">
      <c r="I337" s="188"/>
      <c r="J337" s="188"/>
      <c r="K337" s="188"/>
      <c r="L337" s="188"/>
      <c r="M337" s="188"/>
      <c r="N337" s="188"/>
      <c r="O337" s="193"/>
      <c r="P337" s="188"/>
      <c r="Q337" s="188"/>
    </row>
    <row r="338" spans="9:17" ht="13.05" customHeight="1">
      <c r="I338" s="188"/>
      <c r="J338" s="188"/>
      <c r="K338" s="188"/>
      <c r="L338" s="188"/>
      <c r="M338" s="188"/>
      <c r="N338" s="188"/>
      <c r="O338" s="193"/>
      <c r="P338" s="188"/>
      <c r="Q338" s="188"/>
    </row>
    <row r="339" spans="9:17" ht="13.05" customHeight="1">
      <c r="I339" s="188"/>
      <c r="J339" s="188"/>
      <c r="K339" s="188"/>
      <c r="L339" s="188"/>
      <c r="M339" s="188"/>
      <c r="N339" s="188"/>
      <c r="O339" s="193"/>
      <c r="P339" s="188"/>
      <c r="Q339" s="188"/>
    </row>
    <row r="340" spans="9:17" ht="13.05" customHeight="1">
      <c r="I340" s="188"/>
      <c r="J340" s="188"/>
      <c r="K340" s="188"/>
      <c r="L340" s="188"/>
      <c r="M340" s="188"/>
      <c r="N340" s="188"/>
      <c r="O340" s="193"/>
      <c r="P340" s="188"/>
      <c r="Q340" s="188"/>
    </row>
    <row r="341" spans="9:17" ht="13.05" customHeight="1">
      <c r="I341" s="188"/>
      <c r="J341" s="188"/>
      <c r="K341" s="188"/>
      <c r="L341" s="188"/>
      <c r="M341" s="188"/>
      <c r="N341" s="188"/>
      <c r="O341" s="193"/>
      <c r="P341" s="188"/>
      <c r="Q341" s="188"/>
    </row>
    <row r="342" spans="9:17" ht="13.05" customHeight="1">
      <c r="I342" s="188"/>
      <c r="J342" s="188"/>
      <c r="K342" s="188"/>
      <c r="L342" s="188"/>
      <c r="M342" s="188"/>
      <c r="N342" s="188"/>
      <c r="O342" s="193"/>
      <c r="P342" s="188"/>
      <c r="Q342" s="188"/>
    </row>
    <row r="343" spans="9:17" ht="13.05" customHeight="1">
      <c r="I343" s="188"/>
      <c r="J343" s="188"/>
      <c r="K343" s="188"/>
      <c r="L343" s="188"/>
      <c r="M343" s="188"/>
      <c r="N343" s="188"/>
      <c r="O343" s="193"/>
      <c r="P343" s="188"/>
      <c r="Q343" s="188"/>
    </row>
    <row r="344" spans="9:17" ht="13.05" customHeight="1">
      <c r="I344" s="188"/>
      <c r="J344" s="188"/>
      <c r="K344" s="188"/>
      <c r="L344" s="188"/>
      <c r="M344" s="188"/>
      <c r="N344" s="188"/>
      <c r="O344" s="193"/>
      <c r="P344" s="188"/>
      <c r="Q344" s="188"/>
    </row>
    <row r="345" spans="9:17" ht="13.05" customHeight="1">
      <c r="I345" s="188"/>
      <c r="J345" s="188"/>
      <c r="K345" s="188"/>
      <c r="L345" s="188"/>
      <c r="M345" s="188"/>
      <c r="N345" s="188"/>
      <c r="O345" s="193"/>
      <c r="P345" s="188"/>
      <c r="Q345" s="188"/>
    </row>
    <row r="346" spans="9:17" ht="13.05" customHeight="1">
      <c r="I346" s="188"/>
      <c r="J346" s="188"/>
      <c r="K346" s="188"/>
      <c r="L346" s="188"/>
      <c r="M346" s="188"/>
      <c r="N346" s="188"/>
      <c r="O346" s="193"/>
      <c r="P346" s="188"/>
      <c r="Q346" s="188"/>
    </row>
    <row r="347" spans="9:17" ht="13.05" customHeight="1">
      <c r="I347" s="188"/>
      <c r="J347" s="188"/>
      <c r="K347" s="188"/>
      <c r="L347" s="188"/>
      <c r="M347" s="188"/>
      <c r="N347" s="188"/>
      <c r="O347" s="193"/>
      <c r="P347" s="188"/>
      <c r="Q347" s="188"/>
    </row>
    <row r="348" spans="9:17" ht="13.05" customHeight="1">
      <c r="I348" s="188"/>
      <c r="J348" s="188"/>
      <c r="K348" s="188"/>
      <c r="L348" s="188"/>
      <c r="M348" s="188"/>
      <c r="N348" s="188"/>
      <c r="O348" s="193"/>
      <c r="P348" s="188"/>
      <c r="Q348" s="188"/>
    </row>
    <row r="349" spans="9:17" ht="13.05" customHeight="1">
      <c r="I349" s="188"/>
      <c r="J349" s="188"/>
      <c r="K349" s="188"/>
      <c r="L349" s="188"/>
      <c r="M349" s="188"/>
      <c r="N349" s="188"/>
      <c r="O349" s="193"/>
      <c r="P349" s="188"/>
      <c r="Q349" s="188"/>
    </row>
    <row r="350" spans="9:17" ht="13.05" customHeight="1">
      <c r="I350" s="188"/>
      <c r="J350" s="188"/>
      <c r="K350" s="188"/>
      <c r="L350" s="188"/>
      <c r="M350" s="188"/>
      <c r="N350" s="188"/>
      <c r="O350" s="193"/>
      <c r="P350" s="188"/>
      <c r="Q350" s="188"/>
    </row>
    <row r="351" spans="9:17" ht="13.05" customHeight="1">
      <c r="I351" s="188"/>
      <c r="J351" s="188"/>
      <c r="K351" s="188"/>
      <c r="L351" s="188"/>
      <c r="M351" s="188"/>
      <c r="N351" s="188"/>
      <c r="O351" s="193"/>
      <c r="P351" s="188"/>
      <c r="Q351" s="188"/>
    </row>
    <row r="352" spans="9:17" ht="13.05" customHeight="1">
      <c r="I352" s="188"/>
      <c r="J352" s="188"/>
      <c r="K352" s="188"/>
      <c r="L352" s="188"/>
      <c r="M352" s="188"/>
      <c r="N352" s="188"/>
      <c r="O352" s="193"/>
      <c r="P352" s="188"/>
      <c r="Q352" s="188"/>
    </row>
    <row r="353" spans="9:17" ht="13.05" customHeight="1">
      <c r="I353" s="188"/>
      <c r="J353" s="188"/>
      <c r="K353" s="188"/>
      <c r="L353" s="188"/>
      <c r="M353" s="188"/>
      <c r="N353" s="188"/>
      <c r="O353" s="193"/>
      <c r="P353" s="188"/>
      <c r="Q353" s="188"/>
    </row>
    <row r="354" spans="9:17" ht="13.05" customHeight="1">
      <c r="I354" s="188"/>
      <c r="J354" s="188"/>
      <c r="K354" s="188"/>
      <c r="L354" s="188"/>
      <c r="M354" s="188"/>
      <c r="N354" s="188"/>
      <c r="O354" s="193"/>
      <c r="P354" s="188"/>
      <c r="Q354" s="188"/>
    </row>
    <row r="355" spans="9:17" ht="13.05" customHeight="1">
      <c r="I355" s="188"/>
      <c r="J355" s="188"/>
      <c r="K355" s="188"/>
      <c r="L355" s="188"/>
      <c r="M355" s="188"/>
      <c r="N355" s="188"/>
      <c r="O355" s="193"/>
      <c r="P355" s="188"/>
      <c r="Q355" s="188"/>
    </row>
    <row r="356" spans="9:17" ht="13.05" customHeight="1">
      <c r="I356" s="188"/>
      <c r="J356" s="188"/>
      <c r="K356" s="188"/>
      <c r="L356" s="188"/>
      <c r="M356" s="188"/>
      <c r="N356" s="188"/>
      <c r="O356" s="193"/>
      <c r="P356" s="188"/>
      <c r="Q356" s="188"/>
    </row>
    <row r="357" spans="9:17" ht="13.05" customHeight="1">
      <c r="I357" s="188"/>
      <c r="J357" s="188"/>
      <c r="K357" s="188"/>
      <c r="L357" s="188"/>
      <c r="M357" s="188"/>
      <c r="N357" s="188"/>
      <c r="O357" s="193"/>
      <c r="P357" s="188"/>
      <c r="Q357" s="188"/>
    </row>
    <row r="358" spans="9:17" ht="13.05" customHeight="1">
      <c r="I358" s="188"/>
      <c r="J358" s="188"/>
      <c r="K358" s="188"/>
      <c r="L358" s="188"/>
      <c r="M358" s="188"/>
      <c r="N358" s="188"/>
      <c r="O358" s="193"/>
      <c r="P358" s="188"/>
      <c r="Q358" s="188"/>
    </row>
    <row r="359" spans="9:17" ht="13.05" customHeight="1">
      <c r="I359" s="188"/>
      <c r="J359" s="188"/>
      <c r="K359" s="188"/>
      <c r="L359" s="188"/>
      <c r="M359" s="188"/>
      <c r="N359" s="188"/>
      <c r="O359" s="193"/>
      <c r="P359" s="188"/>
      <c r="Q359" s="188"/>
    </row>
    <row r="360" spans="9:17" ht="13.05" customHeight="1">
      <c r="I360" s="188"/>
      <c r="J360" s="188"/>
      <c r="K360" s="188"/>
      <c r="L360" s="188"/>
      <c r="M360" s="188"/>
      <c r="N360" s="188"/>
      <c r="O360" s="193"/>
      <c r="P360" s="188"/>
      <c r="Q360" s="188"/>
    </row>
    <row r="361" spans="9:17" ht="13.05" customHeight="1">
      <c r="I361" s="188"/>
      <c r="J361" s="188"/>
      <c r="K361" s="188"/>
      <c r="L361" s="188"/>
      <c r="M361" s="188"/>
      <c r="N361" s="188"/>
      <c r="O361" s="193"/>
      <c r="P361" s="188"/>
      <c r="Q361" s="188"/>
    </row>
    <row r="362" spans="9:17" ht="13.05" customHeight="1">
      <c r="I362" s="188"/>
      <c r="J362" s="188"/>
      <c r="K362" s="188"/>
      <c r="L362" s="188"/>
      <c r="M362" s="188"/>
      <c r="N362" s="188"/>
      <c r="O362" s="193"/>
      <c r="P362" s="188"/>
      <c r="Q362" s="188"/>
    </row>
    <row r="363" spans="9:17" ht="13.05" customHeight="1">
      <c r="I363" s="188"/>
      <c r="J363" s="188"/>
      <c r="K363" s="188"/>
      <c r="L363" s="188"/>
      <c r="M363" s="188"/>
      <c r="N363" s="188"/>
      <c r="O363" s="193"/>
      <c r="P363" s="188"/>
      <c r="Q363" s="188"/>
    </row>
    <row r="364" spans="9:17" ht="13.05" customHeight="1">
      <c r="I364" s="188"/>
      <c r="J364" s="188"/>
      <c r="K364" s="188"/>
      <c r="L364" s="188"/>
      <c r="M364" s="188"/>
      <c r="N364" s="188"/>
      <c r="O364" s="193"/>
      <c r="P364" s="188"/>
      <c r="Q364" s="188"/>
    </row>
    <row r="365" spans="9:17" ht="13.05" customHeight="1">
      <c r="I365" s="188"/>
      <c r="J365" s="188"/>
      <c r="K365" s="188"/>
      <c r="L365" s="188"/>
      <c r="M365" s="188"/>
      <c r="N365" s="188"/>
      <c r="O365" s="193"/>
      <c r="P365" s="188"/>
      <c r="Q365" s="188"/>
    </row>
    <row r="366" spans="9:17" ht="13.05" customHeight="1">
      <c r="I366" s="188"/>
      <c r="J366" s="188"/>
      <c r="K366" s="188"/>
      <c r="L366" s="188"/>
      <c r="M366" s="188"/>
      <c r="N366" s="188"/>
      <c r="O366" s="193"/>
      <c r="P366" s="188"/>
      <c r="Q366" s="188"/>
    </row>
    <row r="367" spans="9:17" ht="13.05" customHeight="1">
      <c r="I367" s="188"/>
      <c r="J367" s="188"/>
      <c r="K367" s="188"/>
      <c r="L367" s="188"/>
      <c r="M367" s="188"/>
      <c r="N367" s="188"/>
      <c r="O367" s="193"/>
      <c r="P367" s="188"/>
      <c r="Q367" s="188"/>
    </row>
    <row r="368" spans="9:17" ht="13.05" customHeight="1">
      <c r="I368" s="188"/>
      <c r="J368" s="188"/>
      <c r="K368" s="188"/>
      <c r="L368" s="188"/>
      <c r="M368" s="188"/>
      <c r="N368" s="188"/>
      <c r="O368" s="193"/>
      <c r="P368" s="188"/>
      <c r="Q368" s="188"/>
    </row>
    <row r="369" spans="9:17" ht="13.05" customHeight="1">
      <c r="I369" s="188"/>
      <c r="J369" s="188"/>
      <c r="K369" s="188"/>
      <c r="L369" s="188"/>
      <c r="M369" s="188"/>
      <c r="N369" s="188"/>
      <c r="O369" s="193"/>
      <c r="P369" s="188"/>
      <c r="Q369" s="188"/>
    </row>
    <row r="370" spans="9:17" ht="13.05" customHeight="1">
      <c r="I370" s="188"/>
      <c r="J370" s="188"/>
      <c r="K370" s="188"/>
      <c r="L370" s="188"/>
      <c r="M370" s="188"/>
      <c r="N370" s="188"/>
      <c r="O370" s="193"/>
      <c r="P370" s="188"/>
      <c r="Q370" s="188"/>
    </row>
    <row r="371" spans="9:17" ht="13.05" customHeight="1">
      <c r="I371" s="188"/>
      <c r="J371" s="188"/>
      <c r="K371" s="188"/>
      <c r="L371" s="188"/>
      <c r="M371" s="188"/>
      <c r="N371" s="188"/>
      <c r="O371" s="193"/>
      <c r="P371" s="188"/>
      <c r="Q371" s="188"/>
    </row>
    <row r="372" spans="9:17" ht="13.05" customHeight="1">
      <c r="I372" s="188"/>
      <c r="J372" s="188"/>
      <c r="K372" s="188"/>
      <c r="L372" s="188"/>
      <c r="M372" s="188"/>
      <c r="N372" s="188"/>
      <c r="O372" s="193"/>
      <c r="P372" s="188"/>
      <c r="Q372" s="188"/>
    </row>
    <row r="373" spans="9:17" ht="13.05" customHeight="1">
      <c r="I373" s="188"/>
      <c r="J373" s="188"/>
      <c r="K373" s="188"/>
      <c r="L373" s="188"/>
      <c r="M373" s="188"/>
      <c r="N373" s="188"/>
      <c r="O373" s="193"/>
      <c r="P373" s="188"/>
      <c r="Q373" s="188"/>
    </row>
    <row r="374" spans="9:17" ht="13.05" customHeight="1">
      <c r="I374" s="188"/>
      <c r="J374" s="188"/>
      <c r="K374" s="188"/>
      <c r="L374" s="188"/>
      <c r="M374" s="188"/>
      <c r="N374" s="188"/>
      <c r="O374" s="193"/>
      <c r="P374" s="188"/>
      <c r="Q374" s="188"/>
    </row>
    <row r="375" spans="9:17" ht="13.05" customHeight="1">
      <c r="I375" s="188"/>
      <c r="J375" s="188"/>
      <c r="K375" s="188"/>
      <c r="L375" s="188"/>
      <c r="M375" s="188"/>
      <c r="N375" s="188"/>
      <c r="O375" s="193"/>
      <c r="P375" s="188"/>
      <c r="Q375" s="188"/>
    </row>
    <row r="376" spans="9:17" ht="13.05" customHeight="1">
      <c r="I376" s="188"/>
      <c r="J376" s="188"/>
      <c r="K376" s="188"/>
      <c r="L376" s="188"/>
      <c r="M376" s="188"/>
      <c r="N376" s="188"/>
      <c r="O376" s="193"/>
      <c r="P376" s="188"/>
      <c r="Q376" s="188"/>
    </row>
    <row r="377" spans="9:17" ht="13.05" customHeight="1">
      <c r="I377" s="188"/>
      <c r="J377" s="188"/>
      <c r="K377" s="188"/>
      <c r="L377" s="188"/>
      <c r="M377" s="188"/>
      <c r="N377" s="188"/>
      <c r="O377" s="193"/>
      <c r="P377" s="188"/>
      <c r="Q377" s="188"/>
    </row>
    <row r="378" spans="9:17" ht="13.05" customHeight="1">
      <c r="I378" s="188"/>
      <c r="J378" s="188"/>
      <c r="K378" s="188"/>
      <c r="L378" s="188"/>
      <c r="M378" s="188"/>
      <c r="N378" s="188"/>
      <c r="O378" s="193"/>
      <c r="P378" s="188"/>
      <c r="Q378" s="188"/>
    </row>
    <row r="379" spans="9:17" ht="13.05" customHeight="1">
      <c r="I379" s="188"/>
      <c r="J379" s="188"/>
      <c r="K379" s="188"/>
      <c r="L379" s="188"/>
      <c r="M379" s="188"/>
      <c r="N379" s="188"/>
      <c r="O379" s="193"/>
      <c r="P379" s="188"/>
      <c r="Q379" s="188"/>
    </row>
    <row r="380" spans="9:17" ht="13.05" customHeight="1">
      <c r="I380" s="188"/>
      <c r="J380" s="188"/>
      <c r="K380" s="188"/>
      <c r="L380" s="188"/>
      <c r="M380" s="188"/>
      <c r="N380" s="188"/>
      <c r="O380" s="193"/>
      <c r="P380" s="188"/>
      <c r="Q380" s="188"/>
    </row>
    <row r="381" spans="9:17" ht="13.05" customHeight="1">
      <c r="I381" s="188"/>
      <c r="J381" s="188"/>
      <c r="K381" s="188"/>
      <c r="L381" s="188"/>
      <c r="M381" s="188"/>
      <c r="N381" s="188"/>
      <c r="O381" s="193"/>
      <c r="P381" s="188"/>
      <c r="Q381" s="188"/>
    </row>
    <row r="382" spans="9:17" ht="13.05" customHeight="1">
      <c r="I382" s="188"/>
      <c r="J382" s="188"/>
      <c r="K382" s="188"/>
      <c r="L382" s="188"/>
      <c r="M382" s="188"/>
      <c r="N382" s="188"/>
      <c r="O382" s="193"/>
      <c r="P382" s="188"/>
      <c r="Q382" s="188"/>
    </row>
    <row r="383" spans="9:17" ht="13.05" customHeight="1">
      <c r="I383" s="188"/>
      <c r="J383" s="188"/>
      <c r="K383" s="188"/>
      <c r="L383" s="188"/>
      <c r="M383" s="188"/>
      <c r="N383" s="188"/>
      <c r="O383" s="193"/>
      <c r="P383" s="188"/>
      <c r="Q383" s="188"/>
    </row>
    <row r="384" spans="9:17" ht="13.05" customHeight="1">
      <c r="I384" s="188"/>
      <c r="J384" s="188"/>
      <c r="K384" s="188"/>
      <c r="L384" s="188"/>
      <c r="M384" s="188"/>
      <c r="N384" s="188"/>
      <c r="O384" s="193"/>
      <c r="P384" s="188"/>
      <c r="Q384" s="188"/>
    </row>
    <row r="385" spans="9:17" ht="13.05" customHeight="1">
      <c r="I385" s="188"/>
      <c r="J385" s="188"/>
      <c r="K385" s="188"/>
      <c r="L385" s="188"/>
      <c r="M385" s="188"/>
      <c r="N385" s="188"/>
      <c r="O385" s="193"/>
      <c r="P385" s="188"/>
      <c r="Q385" s="188"/>
    </row>
    <row r="386" spans="9:17" ht="13.05" customHeight="1">
      <c r="I386" s="188"/>
      <c r="J386" s="188"/>
      <c r="K386" s="188"/>
      <c r="L386" s="188"/>
      <c r="M386" s="188"/>
      <c r="N386" s="188"/>
      <c r="O386" s="193"/>
      <c r="P386" s="188"/>
      <c r="Q386" s="188"/>
    </row>
    <row r="387" spans="9:17" ht="13.05" customHeight="1">
      <c r="I387" s="188"/>
      <c r="J387" s="188"/>
      <c r="K387" s="188"/>
      <c r="L387" s="188"/>
      <c r="M387" s="188"/>
      <c r="N387" s="188"/>
      <c r="O387" s="193"/>
      <c r="P387" s="188"/>
      <c r="Q387" s="188"/>
    </row>
    <row r="388" spans="9:17" ht="13.05" customHeight="1">
      <c r="I388" s="188"/>
      <c r="J388" s="188"/>
      <c r="K388" s="188"/>
      <c r="L388" s="188"/>
      <c r="M388" s="188"/>
      <c r="N388" s="188"/>
      <c r="O388" s="193"/>
      <c r="P388" s="188"/>
      <c r="Q388" s="188"/>
    </row>
    <row r="389" spans="9:17" ht="13.05" customHeight="1">
      <c r="I389" s="188"/>
      <c r="J389" s="188"/>
      <c r="K389" s="188"/>
      <c r="L389" s="188"/>
      <c r="M389" s="188"/>
      <c r="N389" s="188"/>
      <c r="O389" s="193"/>
      <c r="P389" s="188"/>
      <c r="Q389" s="188"/>
    </row>
    <row r="390" spans="9:17" ht="13.05" customHeight="1">
      <c r="I390" s="188"/>
      <c r="J390" s="188"/>
      <c r="K390" s="188"/>
      <c r="L390" s="188"/>
      <c r="M390" s="188"/>
      <c r="N390" s="188"/>
      <c r="O390" s="193"/>
      <c r="P390" s="188"/>
      <c r="Q390" s="188"/>
    </row>
    <row r="391" spans="9:17" ht="13.05" customHeight="1">
      <c r="I391" s="188"/>
      <c r="J391" s="188"/>
      <c r="K391" s="188"/>
      <c r="L391" s="188"/>
      <c r="M391" s="188"/>
      <c r="N391" s="188"/>
      <c r="O391" s="193"/>
      <c r="P391" s="188"/>
      <c r="Q391" s="188"/>
    </row>
    <row r="392" spans="9:17" ht="13.05" customHeight="1">
      <c r="I392" s="188"/>
      <c r="J392" s="188"/>
      <c r="K392" s="188"/>
      <c r="L392" s="188"/>
      <c r="M392" s="188"/>
      <c r="N392" s="188"/>
      <c r="O392" s="193"/>
      <c r="P392" s="188"/>
      <c r="Q392" s="188"/>
    </row>
    <row r="393" spans="9:17" ht="13.05" customHeight="1">
      <c r="I393" s="188"/>
      <c r="J393" s="188"/>
      <c r="K393" s="188"/>
      <c r="L393" s="188"/>
      <c r="M393" s="188"/>
      <c r="N393" s="188"/>
      <c r="O393" s="193"/>
      <c r="P393" s="188"/>
      <c r="Q393" s="188"/>
    </row>
    <row r="394" spans="9:17" ht="13.05" customHeight="1">
      <c r="I394" s="188"/>
      <c r="J394" s="188"/>
      <c r="K394" s="188"/>
      <c r="L394" s="188"/>
      <c r="M394" s="188"/>
      <c r="N394" s="188"/>
      <c r="O394" s="193"/>
      <c r="P394" s="188"/>
      <c r="Q394" s="188"/>
    </row>
    <row r="395" spans="9:17" ht="13.05" customHeight="1">
      <c r="I395" s="188"/>
      <c r="J395" s="188"/>
      <c r="K395" s="188"/>
      <c r="L395" s="188"/>
      <c r="M395" s="188"/>
      <c r="N395" s="188"/>
      <c r="O395" s="193"/>
      <c r="P395" s="188"/>
      <c r="Q395" s="188"/>
    </row>
    <row r="396" spans="9:17" ht="13.05" customHeight="1">
      <c r="I396" s="188"/>
      <c r="J396" s="188"/>
      <c r="K396" s="188"/>
      <c r="L396" s="188"/>
      <c r="M396" s="188"/>
      <c r="N396" s="188"/>
      <c r="O396" s="193"/>
      <c r="P396" s="188"/>
      <c r="Q396" s="188"/>
    </row>
    <row r="397" spans="9:17" ht="13.05" customHeight="1">
      <c r="I397" s="188"/>
      <c r="J397" s="188"/>
      <c r="K397" s="188"/>
      <c r="L397" s="188"/>
      <c r="M397" s="188"/>
      <c r="N397" s="188"/>
      <c r="O397" s="193"/>
      <c r="P397" s="188"/>
      <c r="Q397" s="188"/>
    </row>
    <row r="398" spans="9:17" ht="13.05" customHeight="1">
      <c r="I398" s="188"/>
      <c r="J398" s="188"/>
      <c r="K398" s="188"/>
      <c r="L398" s="188"/>
      <c r="M398" s="188"/>
      <c r="N398" s="188"/>
      <c r="O398" s="193"/>
      <c r="P398" s="188"/>
      <c r="Q398" s="188"/>
    </row>
    <row r="399" spans="9:17" ht="13.05" customHeight="1">
      <c r="I399" s="188"/>
      <c r="J399" s="188"/>
      <c r="K399" s="188"/>
      <c r="L399" s="188"/>
      <c r="M399" s="188"/>
      <c r="N399" s="188"/>
      <c r="O399" s="193"/>
      <c r="P399" s="188"/>
      <c r="Q399" s="188"/>
    </row>
    <row r="400" spans="9:17" ht="13.05" customHeight="1">
      <c r="I400" s="188"/>
      <c r="J400" s="188"/>
      <c r="K400" s="188"/>
      <c r="L400" s="188"/>
      <c r="M400" s="188"/>
      <c r="N400" s="188"/>
      <c r="O400" s="193"/>
      <c r="P400" s="188"/>
      <c r="Q400" s="188"/>
    </row>
    <row r="401" spans="9:17" ht="13.05" customHeight="1">
      <c r="I401" s="188"/>
      <c r="J401" s="188"/>
      <c r="K401" s="188"/>
      <c r="L401" s="188"/>
      <c r="M401" s="188"/>
      <c r="N401" s="188"/>
      <c r="O401" s="193"/>
      <c r="P401" s="188"/>
      <c r="Q401" s="188"/>
    </row>
    <row r="402" spans="9:17" ht="13.05" customHeight="1">
      <c r="I402" s="188"/>
      <c r="J402" s="188"/>
      <c r="K402" s="188"/>
      <c r="L402" s="188"/>
      <c r="M402" s="188"/>
      <c r="N402" s="188"/>
      <c r="O402" s="193"/>
      <c r="P402" s="188"/>
      <c r="Q402" s="188"/>
    </row>
    <row r="403" spans="9:17" ht="13.05" customHeight="1">
      <c r="I403" s="188"/>
      <c r="J403" s="188"/>
      <c r="K403" s="188"/>
      <c r="L403" s="188"/>
      <c r="M403" s="188"/>
      <c r="N403" s="188"/>
      <c r="O403" s="193"/>
      <c r="P403" s="188"/>
      <c r="Q403" s="188"/>
    </row>
    <row r="404" spans="9:17" ht="13.05" customHeight="1">
      <c r="I404" s="188"/>
      <c r="J404" s="188"/>
      <c r="K404" s="188"/>
      <c r="L404" s="188"/>
      <c r="M404" s="188"/>
      <c r="N404" s="188"/>
      <c r="O404" s="193"/>
      <c r="P404" s="188"/>
      <c r="Q404" s="188"/>
    </row>
    <row r="405" spans="9:17" ht="13.05" customHeight="1">
      <c r="I405" s="188"/>
      <c r="J405" s="188"/>
      <c r="K405" s="188"/>
      <c r="L405" s="188"/>
      <c r="M405" s="188"/>
      <c r="N405" s="188"/>
      <c r="O405" s="193"/>
      <c r="P405" s="188"/>
      <c r="Q405" s="188"/>
    </row>
    <row r="406" spans="9:17" ht="13.05" customHeight="1">
      <c r="I406" s="188"/>
      <c r="J406" s="188"/>
      <c r="K406" s="188"/>
      <c r="L406" s="188"/>
      <c r="M406" s="188"/>
      <c r="N406" s="188"/>
      <c r="O406" s="193"/>
      <c r="P406" s="188"/>
      <c r="Q406" s="188"/>
    </row>
    <row r="407" spans="9:17" ht="13.05" customHeight="1">
      <c r="I407" s="188"/>
      <c r="J407" s="188"/>
      <c r="K407" s="188"/>
      <c r="L407" s="188"/>
      <c r="M407" s="188"/>
      <c r="N407" s="188"/>
      <c r="O407" s="193"/>
      <c r="P407" s="188"/>
      <c r="Q407" s="188"/>
    </row>
    <row r="408" spans="9:17" ht="13.05" customHeight="1">
      <c r="I408" s="188"/>
      <c r="J408" s="188"/>
      <c r="K408" s="188"/>
      <c r="L408" s="188"/>
      <c r="M408" s="188"/>
      <c r="N408" s="188"/>
      <c r="O408" s="193"/>
      <c r="P408" s="188"/>
      <c r="Q408" s="188"/>
    </row>
    <row r="409" spans="9:17" ht="13.05" customHeight="1">
      <c r="I409" s="188"/>
      <c r="J409" s="188"/>
      <c r="K409" s="188"/>
      <c r="L409" s="188"/>
      <c r="M409" s="188"/>
      <c r="N409" s="188"/>
      <c r="O409" s="193"/>
      <c r="P409" s="188"/>
      <c r="Q409" s="188"/>
    </row>
    <row r="410" spans="9:17" ht="13.05" customHeight="1">
      <c r="I410" s="188"/>
      <c r="J410" s="188"/>
      <c r="K410" s="188"/>
      <c r="L410" s="188"/>
      <c r="M410" s="188"/>
      <c r="N410" s="188"/>
      <c r="O410" s="193"/>
      <c r="P410" s="188"/>
      <c r="Q410" s="188"/>
    </row>
    <row r="411" spans="9:17" ht="13.05" customHeight="1">
      <c r="I411" s="188"/>
      <c r="J411" s="188"/>
      <c r="K411" s="188"/>
      <c r="L411" s="188"/>
      <c r="M411" s="188"/>
      <c r="N411" s="188"/>
      <c r="O411" s="193"/>
      <c r="P411" s="188"/>
      <c r="Q411" s="188"/>
    </row>
    <row r="412" spans="9:17" ht="13.05" customHeight="1">
      <c r="I412" s="188"/>
      <c r="J412" s="188"/>
      <c r="K412" s="188"/>
      <c r="L412" s="188"/>
      <c r="M412" s="188"/>
      <c r="N412" s="188"/>
      <c r="O412" s="193"/>
      <c r="P412" s="188"/>
      <c r="Q412" s="188"/>
    </row>
    <row r="413" spans="9:17" ht="13.05" customHeight="1">
      <c r="I413" s="188"/>
      <c r="J413" s="188"/>
      <c r="K413" s="188"/>
      <c r="L413" s="188"/>
      <c r="M413" s="188"/>
      <c r="N413" s="188"/>
      <c r="O413" s="193"/>
      <c r="P413" s="188"/>
      <c r="Q413" s="188"/>
    </row>
    <row r="414" spans="9:17" ht="13.05" customHeight="1">
      <c r="I414" s="188"/>
      <c r="J414" s="188"/>
      <c r="K414" s="188"/>
      <c r="L414" s="188"/>
      <c r="M414" s="188"/>
      <c r="N414" s="188"/>
      <c r="O414" s="193"/>
      <c r="P414" s="188"/>
      <c r="Q414" s="188"/>
    </row>
    <row r="415" spans="9:17" ht="13.05" customHeight="1">
      <c r="I415" s="188"/>
      <c r="J415" s="188"/>
      <c r="K415" s="188"/>
      <c r="L415" s="188"/>
      <c r="M415" s="188"/>
      <c r="N415" s="188"/>
      <c r="O415" s="193"/>
      <c r="P415" s="188"/>
      <c r="Q415" s="188"/>
    </row>
    <row r="416" spans="9:17" ht="13.05" customHeight="1">
      <c r="I416" s="188"/>
      <c r="J416" s="188"/>
      <c r="K416" s="188"/>
      <c r="L416" s="188"/>
      <c r="M416" s="188"/>
      <c r="N416" s="188"/>
      <c r="O416" s="193"/>
      <c r="P416" s="188"/>
      <c r="Q416" s="188"/>
    </row>
    <row r="417" spans="9:17" ht="13.05" customHeight="1">
      <c r="I417" s="188"/>
      <c r="J417" s="188"/>
      <c r="K417" s="188"/>
      <c r="L417" s="188"/>
      <c r="M417" s="188"/>
      <c r="N417" s="188"/>
      <c r="O417" s="193"/>
      <c r="P417" s="188"/>
      <c r="Q417" s="188"/>
    </row>
    <row r="418" spans="9:17" ht="13.05" customHeight="1">
      <c r="I418" s="188"/>
      <c r="J418" s="188"/>
      <c r="K418" s="188"/>
      <c r="L418" s="188"/>
      <c r="M418" s="188"/>
      <c r="N418" s="188"/>
      <c r="O418" s="193"/>
      <c r="P418" s="188"/>
      <c r="Q418" s="188"/>
    </row>
    <row r="419" spans="9:17" ht="13.05" customHeight="1">
      <c r="I419" s="188"/>
      <c r="J419" s="188"/>
      <c r="K419" s="188"/>
      <c r="L419" s="188"/>
      <c r="M419" s="188"/>
      <c r="N419" s="188"/>
      <c r="O419" s="193"/>
      <c r="P419" s="188"/>
      <c r="Q419" s="188"/>
    </row>
    <row r="420" spans="9:17" ht="13.05" customHeight="1">
      <c r="I420" s="188"/>
      <c r="J420" s="188"/>
      <c r="K420" s="188"/>
      <c r="L420" s="188"/>
      <c r="M420" s="188"/>
      <c r="N420" s="188"/>
      <c r="O420" s="193"/>
      <c r="P420" s="188"/>
      <c r="Q420" s="188"/>
    </row>
    <row r="421" spans="9:17" ht="13.05" customHeight="1">
      <c r="I421" s="188"/>
      <c r="J421" s="188"/>
      <c r="K421" s="188"/>
      <c r="L421" s="188"/>
      <c r="M421" s="188"/>
      <c r="N421" s="188"/>
      <c r="O421" s="193"/>
      <c r="P421" s="188"/>
      <c r="Q421" s="188"/>
    </row>
    <row r="422" spans="9:17" ht="13.05" customHeight="1">
      <c r="I422" s="188"/>
      <c r="J422" s="188"/>
      <c r="K422" s="188"/>
      <c r="L422" s="188"/>
      <c r="M422" s="188"/>
      <c r="N422" s="188"/>
      <c r="O422" s="193"/>
      <c r="P422" s="188"/>
      <c r="Q422" s="188"/>
    </row>
    <row r="423" spans="9:17" ht="13.05" customHeight="1">
      <c r="I423" s="188"/>
      <c r="J423" s="188"/>
      <c r="K423" s="188"/>
      <c r="L423" s="188"/>
      <c r="M423" s="188"/>
      <c r="N423" s="188"/>
      <c r="O423" s="193"/>
      <c r="P423" s="188"/>
      <c r="Q423" s="188"/>
    </row>
    <row r="424" spans="9:17" ht="13.05" customHeight="1">
      <c r="I424" s="188"/>
      <c r="J424" s="188"/>
      <c r="K424" s="188"/>
      <c r="L424" s="188"/>
      <c r="M424" s="188"/>
      <c r="N424" s="188"/>
      <c r="O424" s="193"/>
      <c r="P424" s="188"/>
      <c r="Q424" s="188"/>
    </row>
    <row r="425" spans="9:17" ht="13.05" customHeight="1">
      <c r="I425" s="188"/>
      <c r="J425" s="188"/>
      <c r="K425" s="188"/>
      <c r="L425" s="188"/>
      <c r="M425" s="188"/>
      <c r="N425" s="188"/>
      <c r="O425" s="193"/>
      <c r="P425" s="188"/>
      <c r="Q425" s="188"/>
    </row>
    <row r="426" spans="9:17" ht="13.05" customHeight="1">
      <c r="I426" s="188"/>
      <c r="J426" s="188"/>
      <c r="K426" s="188"/>
      <c r="L426" s="188"/>
      <c r="M426" s="188"/>
      <c r="N426" s="188"/>
      <c r="O426" s="193"/>
      <c r="P426" s="188"/>
      <c r="Q426" s="188"/>
    </row>
    <row r="427" spans="9:17" ht="13.05" customHeight="1">
      <c r="I427" s="188"/>
      <c r="J427" s="188"/>
      <c r="K427" s="188"/>
      <c r="L427" s="188"/>
      <c r="M427" s="188"/>
      <c r="N427" s="188"/>
      <c r="O427" s="193"/>
      <c r="P427" s="188"/>
      <c r="Q427" s="188"/>
    </row>
    <row r="428" spans="9:17" ht="13.05" customHeight="1">
      <c r="I428" s="188"/>
      <c r="J428" s="188"/>
      <c r="K428" s="188"/>
      <c r="L428" s="188"/>
      <c r="M428" s="188"/>
      <c r="N428" s="188"/>
      <c r="O428" s="193"/>
      <c r="P428" s="188"/>
      <c r="Q428" s="188"/>
    </row>
    <row r="429" spans="9:17" ht="13.05" customHeight="1">
      <c r="I429" s="188"/>
      <c r="J429" s="188"/>
      <c r="K429" s="188"/>
      <c r="L429" s="188"/>
      <c r="M429" s="188"/>
      <c r="N429" s="188"/>
      <c r="O429" s="193"/>
      <c r="P429" s="188"/>
      <c r="Q429" s="188"/>
    </row>
    <row r="430" spans="9:17" ht="13.05" customHeight="1">
      <c r="I430" s="188"/>
      <c r="J430" s="188"/>
      <c r="K430" s="188"/>
      <c r="L430" s="188"/>
      <c r="M430" s="188"/>
      <c r="N430" s="188"/>
      <c r="O430" s="193"/>
      <c r="P430" s="188"/>
      <c r="Q430" s="188"/>
    </row>
    <row r="431" spans="9:17" ht="13.05" customHeight="1">
      <c r="I431" s="188"/>
      <c r="J431" s="188"/>
      <c r="K431" s="188"/>
      <c r="L431" s="188"/>
      <c r="M431" s="188"/>
      <c r="N431" s="188"/>
      <c r="O431" s="193"/>
      <c r="P431" s="188"/>
      <c r="Q431" s="188"/>
    </row>
    <row r="432" spans="9:17" ht="13.05" customHeight="1">
      <c r="I432" s="188"/>
      <c r="J432" s="188"/>
      <c r="K432" s="188"/>
      <c r="L432" s="188"/>
      <c r="M432" s="188"/>
      <c r="N432" s="188"/>
      <c r="O432" s="193"/>
      <c r="P432" s="188"/>
      <c r="Q432" s="188"/>
    </row>
    <row r="433" spans="9:17" ht="13.05" customHeight="1">
      <c r="I433" s="188"/>
      <c r="J433" s="188"/>
      <c r="K433" s="188"/>
      <c r="L433" s="188"/>
      <c r="M433" s="188"/>
      <c r="N433" s="188"/>
      <c r="O433" s="193"/>
      <c r="P433" s="188"/>
      <c r="Q433" s="188"/>
    </row>
    <row r="434" spans="9:17" ht="13.05" customHeight="1">
      <c r="I434" s="188"/>
      <c r="J434" s="188"/>
      <c r="K434" s="188"/>
      <c r="L434" s="188"/>
      <c r="M434" s="188"/>
      <c r="N434" s="188"/>
      <c r="O434" s="193"/>
      <c r="P434" s="188"/>
      <c r="Q434" s="188"/>
    </row>
    <row r="435" spans="9:17" ht="13.05" customHeight="1">
      <c r="I435" s="188"/>
      <c r="J435" s="188"/>
      <c r="K435" s="188"/>
      <c r="L435" s="188"/>
      <c r="M435" s="188"/>
      <c r="N435" s="188"/>
      <c r="O435" s="193"/>
      <c r="P435" s="188"/>
      <c r="Q435" s="188"/>
    </row>
    <row r="436" spans="9:17" ht="13.05" customHeight="1">
      <c r="I436" s="188"/>
      <c r="J436" s="188"/>
      <c r="K436" s="188"/>
      <c r="L436" s="188"/>
      <c r="M436" s="188"/>
      <c r="N436" s="188"/>
      <c r="O436" s="193"/>
      <c r="P436" s="188"/>
      <c r="Q436" s="188"/>
    </row>
    <row r="437" spans="9:17" ht="13.05" customHeight="1">
      <c r="I437" s="188"/>
      <c r="J437" s="188"/>
      <c r="K437" s="188"/>
      <c r="L437" s="188"/>
      <c r="M437" s="188"/>
      <c r="N437" s="188"/>
      <c r="O437" s="193"/>
      <c r="P437" s="188"/>
      <c r="Q437" s="188"/>
    </row>
    <row r="438" spans="9:17" ht="13.05" customHeight="1">
      <c r="I438" s="188"/>
      <c r="J438" s="188"/>
      <c r="K438" s="188"/>
      <c r="L438" s="188"/>
      <c r="M438" s="188"/>
      <c r="N438" s="188"/>
      <c r="O438" s="193"/>
      <c r="P438" s="188"/>
      <c r="Q438" s="188"/>
    </row>
    <row r="439" spans="9:17" ht="13.05" customHeight="1">
      <c r="I439" s="188"/>
      <c r="J439" s="188"/>
      <c r="K439" s="188"/>
      <c r="L439" s="188"/>
      <c r="M439" s="188"/>
      <c r="N439" s="188"/>
      <c r="O439" s="193"/>
      <c r="P439" s="188"/>
      <c r="Q439" s="188"/>
    </row>
    <row r="440" spans="9:17" ht="13.05" customHeight="1">
      <c r="I440" s="188"/>
      <c r="J440" s="188"/>
      <c r="K440" s="188"/>
      <c r="L440" s="188"/>
      <c r="M440" s="188"/>
      <c r="N440" s="188"/>
      <c r="O440" s="193"/>
      <c r="P440" s="188"/>
      <c r="Q440" s="188"/>
    </row>
    <row r="441" spans="9:17" ht="13.05" customHeight="1">
      <c r="I441" s="188"/>
      <c r="J441" s="188"/>
      <c r="K441" s="188"/>
      <c r="L441" s="188"/>
      <c r="M441" s="188"/>
      <c r="N441" s="188"/>
      <c r="O441" s="193"/>
      <c r="P441" s="188"/>
      <c r="Q441" s="188"/>
    </row>
    <row r="442" spans="9:17" ht="13.05" customHeight="1">
      <c r="I442" s="188"/>
      <c r="J442" s="188"/>
      <c r="K442" s="188"/>
      <c r="L442" s="188"/>
      <c r="M442" s="188"/>
      <c r="N442" s="188"/>
      <c r="O442" s="193"/>
      <c r="P442" s="188"/>
      <c r="Q442" s="188"/>
    </row>
    <row r="443" spans="9:17" ht="13.05" customHeight="1">
      <c r="I443" s="188"/>
      <c r="J443" s="188"/>
      <c r="K443" s="188"/>
      <c r="L443" s="188"/>
      <c r="M443" s="188"/>
      <c r="N443" s="188"/>
      <c r="O443" s="193"/>
      <c r="P443" s="188"/>
      <c r="Q443" s="188"/>
    </row>
    <row r="444" spans="9:17" ht="13.05" customHeight="1">
      <c r="I444" s="188"/>
      <c r="J444" s="188"/>
      <c r="K444" s="188"/>
      <c r="L444" s="188"/>
      <c r="M444" s="188"/>
      <c r="N444" s="188"/>
      <c r="O444" s="193"/>
      <c r="P444" s="188"/>
      <c r="Q444" s="188"/>
    </row>
    <row r="445" spans="9:17" ht="13.05" customHeight="1">
      <c r="I445" s="188"/>
      <c r="J445" s="188"/>
      <c r="K445" s="188"/>
      <c r="L445" s="188"/>
      <c r="M445" s="188"/>
      <c r="N445" s="188"/>
      <c r="O445" s="193"/>
      <c r="P445" s="188"/>
      <c r="Q445" s="188"/>
    </row>
    <row r="446" spans="9:17" ht="13.05" customHeight="1">
      <c r="I446" s="188"/>
      <c r="J446" s="188"/>
      <c r="K446" s="188"/>
      <c r="L446" s="188"/>
      <c r="M446" s="188"/>
      <c r="N446" s="188"/>
      <c r="O446" s="193"/>
      <c r="P446" s="188"/>
      <c r="Q446" s="188"/>
    </row>
    <row r="447" spans="9:17" ht="13.05" customHeight="1">
      <c r="I447" s="188"/>
      <c r="J447" s="188"/>
      <c r="K447" s="188"/>
      <c r="L447" s="188"/>
      <c r="M447" s="188"/>
      <c r="N447" s="188"/>
      <c r="O447" s="193"/>
      <c r="P447" s="188"/>
      <c r="Q447" s="188"/>
    </row>
    <row r="448" spans="9:17" ht="13.05" customHeight="1">
      <c r="I448" s="188"/>
      <c r="J448" s="188"/>
      <c r="K448" s="188"/>
      <c r="L448" s="188"/>
      <c r="M448" s="188"/>
      <c r="N448" s="188"/>
      <c r="O448" s="193"/>
      <c r="P448" s="188"/>
      <c r="Q448" s="188"/>
    </row>
    <row r="449" spans="9:17" ht="13.05" customHeight="1">
      <c r="I449" s="188"/>
      <c r="J449" s="188"/>
      <c r="K449" s="188"/>
      <c r="L449" s="188"/>
      <c r="M449" s="188"/>
      <c r="N449" s="188"/>
      <c r="O449" s="193"/>
      <c r="P449" s="188"/>
      <c r="Q449" s="188"/>
    </row>
    <row r="450" spans="9:17" ht="13.05" customHeight="1">
      <c r="I450" s="188"/>
      <c r="J450" s="188"/>
      <c r="K450" s="188"/>
      <c r="L450" s="188"/>
      <c r="M450" s="188"/>
      <c r="N450" s="188"/>
      <c r="O450" s="193"/>
      <c r="P450" s="188"/>
      <c r="Q450" s="188"/>
    </row>
    <row r="451" spans="9:17" ht="13.05" customHeight="1">
      <c r="I451" s="188"/>
      <c r="J451" s="188"/>
      <c r="K451" s="188"/>
      <c r="L451" s="188"/>
      <c r="M451" s="188"/>
      <c r="N451" s="188"/>
      <c r="O451" s="193"/>
      <c r="P451" s="188"/>
      <c r="Q451" s="188"/>
    </row>
    <row r="452" spans="9:17" ht="13.05" customHeight="1">
      <c r="I452" s="188"/>
      <c r="J452" s="188"/>
      <c r="K452" s="188"/>
      <c r="L452" s="188"/>
      <c r="M452" s="188"/>
      <c r="N452" s="188"/>
      <c r="O452" s="193"/>
      <c r="P452" s="188"/>
      <c r="Q452" s="188"/>
    </row>
    <row r="453" spans="9:17" ht="13.05" customHeight="1">
      <c r="I453" s="188"/>
      <c r="J453" s="188"/>
      <c r="K453" s="188"/>
      <c r="L453" s="188"/>
      <c r="M453" s="188"/>
      <c r="N453" s="188"/>
      <c r="O453" s="193"/>
      <c r="P453" s="188"/>
      <c r="Q453" s="188"/>
    </row>
    <row r="454" spans="9:17" ht="13.05" customHeight="1">
      <c r="I454" s="188"/>
      <c r="J454" s="188"/>
      <c r="K454" s="188"/>
      <c r="L454" s="188"/>
      <c r="M454" s="188"/>
      <c r="N454" s="188"/>
      <c r="O454" s="193"/>
      <c r="P454" s="188"/>
      <c r="Q454" s="188"/>
    </row>
    <row r="455" spans="9:17" ht="13.05" customHeight="1">
      <c r="I455" s="188"/>
      <c r="J455" s="188"/>
      <c r="K455" s="188"/>
      <c r="L455" s="188"/>
      <c r="M455" s="188"/>
      <c r="N455" s="188"/>
      <c r="O455" s="193"/>
      <c r="P455" s="188"/>
      <c r="Q455" s="188"/>
    </row>
    <row r="456" spans="9:17" ht="13.05" customHeight="1">
      <c r="I456" s="188"/>
      <c r="J456" s="188"/>
      <c r="K456" s="188"/>
      <c r="L456" s="188"/>
      <c r="M456" s="188"/>
      <c r="N456" s="188"/>
      <c r="O456" s="193"/>
      <c r="P456" s="188"/>
      <c r="Q456" s="188"/>
    </row>
    <row r="457" spans="9:17" ht="13.05" customHeight="1">
      <c r="I457" s="188"/>
      <c r="J457" s="188"/>
      <c r="K457" s="188"/>
      <c r="L457" s="188"/>
      <c r="M457" s="188"/>
      <c r="N457" s="188"/>
      <c r="O457" s="193"/>
      <c r="P457" s="188"/>
      <c r="Q457" s="188"/>
    </row>
    <row r="458" spans="9:17" ht="13.05" customHeight="1">
      <c r="I458" s="188"/>
      <c r="J458" s="188"/>
      <c r="K458" s="188"/>
      <c r="L458" s="188"/>
      <c r="M458" s="188"/>
      <c r="N458" s="188"/>
      <c r="O458" s="193"/>
      <c r="P458" s="188"/>
      <c r="Q458" s="188"/>
    </row>
    <row r="459" spans="9:17" ht="13.05" customHeight="1">
      <c r="I459" s="188"/>
      <c r="J459" s="188"/>
      <c r="K459" s="188"/>
      <c r="L459" s="188"/>
      <c r="M459" s="188"/>
      <c r="N459" s="188"/>
      <c r="O459" s="193"/>
      <c r="P459" s="188"/>
      <c r="Q459" s="188"/>
    </row>
    <row r="460" spans="9:17" ht="13.05" customHeight="1">
      <c r="I460" s="188"/>
      <c r="J460" s="188"/>
      <c r="K460" s="188"/>
      <c r="L460" s="188"/>
      <c r="M460" s="188"/>
      <c r="N460" s="188"/>
      <c r="O460" s="193"/>
      <c r="P460" s="188"/>
      <c r="Q460" s="188"/>
    </row>
    <row r="461" spans="9:17" ht="13.05" customHeight="1">
      <c r="I461" s="188"/>
      <c r="J461" s="188"/>
      <c r="K461" s="188"/>
      <c r="L461" s="188"/>
      <c r="M461" s="188"/>
      <c r="N461" s="188"/>
      <c r="O461" s="193"/>
      <c r="P461" s="188"/>
      <c r="Q461" s="188"/>
    </row>
    <row r="462" spans="9:17" ht="13.05" customHeight="1">
      <c r="I462" s="188"/>
      <c r="J462" s="188"/>
      <c r="K462" s="188"/>
      <c r="L462" s="188"/>
      <c r="M462" s="188"/>
      <c r="N462" s="188"/>
      <c r="O462" s="193"/>
      <c r="P462" s="188"/>
      <c r="Q462" s="188"/>
    </row>
    <row r="463" spans="9:17" ht="13.05" customHeight="1">
      <c r="I463" s="188"/>
      <c r="J463" s="188"/>
      <c r="K463" s="188"/>
      <c r="L463" s="188"/>
      <c r="M463" s="188"/>
      <c r="N463" s="188"/>
      <c r="O463" s="193"/>
      <c r="P463" s="188"/>
      <c r="Q463" s="188"/>
    </row>
    <row r="464" spans="9:17" ht="13.05" customHeight="1">
      <c r="I464" s="188"/>
      <c r="J464" s="188"/>
      <c r="K464" s="188"/>
      <c r="L464" s="188"/>
      <c r="M464" s="188"/>
      <c r="N464" s="188"/>
      <c r="O464" s="193"/>
      <c r="P464" s="188"/>
      <c r="Q464" s="188"/>
    </row>
    <row r="465" spans="9:17" ht="13.05" customHeight="1">
      <c r="I465" s="188"/>
      <c r="J465" s="188"/>
      <c r="K465" s="188"/>
      <c r="L465" s="188"/>
      <c r="M465" s="188"/>
      <c r="N465" s="188"/>
      <c r="O465" s="193"/>
      <c r="P465" s="188"/>
      <c r="Q465" s="188"/>
    </row>
    <row r="466" spans="9:17" ht="13.05" customHeight="1">
      <c r="I466" s="188"/>
      <c r="J466" s="188"/>
      <c r="K466" s="188"/>
      <c r="L466" s="188"/>
      <c r="M466" s="188"/>
      <c r="N466" s="188"/>
      <c r="O466" s="193"/>
      <c r="P466" s="188"/>
      <c r="Q466" s="188"/>
    </row>
    <row r="467" spans="9:17" ht="13.05" customHeight="1">
      <c r="I467" s="188"/>
      <c r="J467" s="188"/>
      <c r="K467" s="188"/>
      <c r="L467" s="188"/>
      <c r="M467" s="188"/>
      <c r="N467" s="188"/>
      <c r="O467" s="193"/>
      <c r="P467" s="188"/>
      <c r="Q467" s="188"/>
    </row>
    <row r="468" spans="9:17" ht="13.05" customHeight="1">
      <c r="I468" s="188"/>
      <c r="J468" s="188"/>
      <c r="K468" s="188"/>
      <c r="L468" s="188"/>
      <c r="M468" s="188"/>
      <c r="N468" s="188"/>
      <c r="O468" s="193"/>
      <c r="P468" s="188"/>
      <c r="Q468" s="188"/>
    </row>
    <row r="469" spans="9:17" ht="13.05" customHeight="1">
      <c r="I469" s="188"/>
      <c r="J469" s="188"/>
      <c r="K469" s="188"/>
      <c r="L469" s="188"/>
      <c r="M469" s="188"/>
      <c r="N469" s="188"/>
      <c r="O469" s="193"/>
      <c r="P469" s="188"/>
      <c r="Q469" s="188"/>
    </row>
    <row r="470" spans="9:17" ht="13.05" customHeight="1">
      <c r="I470" s="188"/>
      <c r="J470" s="188"/>
      <c r="K470" s="188"/>
      <c r="L470" s="188"/>
      <c r="M470" s="188"/>
      <c r="N470" s="188"/>
      <c r="O470" s="193"/>
      <c r="P470" s="188"/>
      <c r="Q470" s="188"/>
    </row>
    <row r="471" spans="9:17" ht="13.05" customHeight="1">
      <c r="I471" s="188"/>
      <c r="J471" s="188"/>
      <c r="K471" s="188"/>
      <c r="L471" s="188"/>
      <c r="M471" s="188"/>
      <c r="N471" s="188"/>
      <c r="O471" s="193"/>
      <c r="P471" s="188"/>
      <c r="Q471" s="188"/>
    </row>
    <row r="472" spans="9:17" ht="13.05" customHeight="1">
      <c r="I472" s="188"/>
      <c r="J472" s="188"/>
      <c r="K472" s="188"/>
      <c r="L472" s="188"/>
      <c r="M472" s="188"/>
      <c r="N472" s="188"/>
      <c r="O472" s="193"/>
      <c r="P472" s="188"/>
      <c r="Q472" s="188"/>
    </row>
    <row r="473" spans="9:17" ht="13.05" customHeight="1">
      <c r="I473" s="188"/>
      <c r="J473" s="188"/>
      <c r="K473" s="188"/>
      <c r="L473" s="188"/>
      <c r="M473" s="188"/>
      <c r="N473" s="188"/>
      <c r="O473" s="193"/>
      <c r="P473" s="188"/>
      <c r="Q473" s="188"/>
    </row>
    <row r="474" spans="9:17" ht="13.05" customHeight="1">
      <c r="I474" s="188"/>
      <c r="J474" s="188"/>
      <c r="K474" s="188"/>
      <c r="L474" s="188"/>
      <c r="M474" s="188"/>
      <c r="N474" s="188"/>
      <c r="O474" s="193"/>
      <c r="P474" s="188"/>
      <c r="Q474" s="188"/>
    </row>
    <row r="475" spans="9:17" ht="13.05" customHeight="1">
      <c r="I475" s="188"/>
      <c r="J475" s="188"/>
      <c r="K475" s="188"/>
      <c r="L475" s="188"/>
      <c r="M475" s="188"/>
      <c r="N475" s="188"/>
      <c r="O475" s="193"/>
      <c r="P475" s="188"/>
      <c r="Q475" s="188"/>
    </row>
    <row r="476" spans="9:17" ht="13.05" customHeight="1">
      <c r="I476" s="188"/>
      <c r="J476" s="188"/>
      <c r="K476" s="188"/>
      <c r="L476" s="188"/>
      <c r="M476" s="188"/>
      <c r="N476" s="188"/>
      <c r="O476" s="193"/>
      <c r="P476" s="188"/>
      <c r="Q476" s="188"/>
    </row>
    <row r="477" spans="9:17" ht="13.05" customHeight="1">
      <c r="I477" s="188"/>
      <c r="J477" s="188"/>
      <c r="K477" s="188"/>
      <c r="L477" s="188"/>
      <c r="M477" s="188"/>
      <c r="N477" s="188"/>
      <c r="O477" s="193"/>
      <c r="P477" s="188"/>
      <c r="Q477" s="188"/>
    </row>
    <row r="478" spans="9:17" ht="13.05" customHeight="1">
      <c r="I478" s="188"/>
      <c r="J478" s="188"/>
      <c r="K478" s="188"/>
      <c r="L478" s="188"/>
      <c r="M478" s="188"/>
      <c r="N478" s="188"/>
      <c r="O478" s="193"/>
      <c r="P478" s="188"/>
      <c r="Q478" s="188"/>
    </row>
    <row r="479" spans="9:17" ht="13.05" customHeight="1">
      <c r="I479" s="188"/>
      <c r="J479" s="188"/>
      <c r="K479" s="188"/>
      <c r="L479" s="188"/>
      <c r="M479" s="188"/>
      <c r="N479" s="188"/>
      <c r="O479" s="193"/>
      <c r="P479" s="188"/>
      <c r="Q479" s="188"/>
    </row>
    <row r="480" spans="9:17" ht="13.05" customHeight="1">
      <c r="I480" s="188"/>
      <c r="J480" s="188"/>
      <c r="K480" s="188"/>
      <c r="L480" s="188"/>
      <c r="M480" s="188"/>
      <c r="N480" s="188"/>
      <c r="O480" s="193"/>
      <c r="P480" s="188"/>
      <c r="Q480" s="188"/>
    </row>
    <row r="481" spans="9:17" ht="13.05" customHeight="1">
      <c r="I481" s="188"/>
      <c r="J481" s="188"/>
      <c r="K481" s="188"/>
      <c r="L481" s="188"/>
      <c r="M481" s="188"/>
      <c r="N481" s="188"/>
      <c r="O481" s="193"/>
      <c r="P481" s="188"/>
      <c r="Q481" s="188"/>
    </row>
    <row r="482" spans="9:17" ht="13.05" customHeight="1">
      <c r="I482" s="188"/>
      <c r="J482" s="188"/>
      <c r="K482" s="188"/>
      <c r="L482" s="188"/>
      <c r="M482" s="188"/>
      <c r="N482" s="188"/>
      <c r="O482" s="193"/>
      <c r="P482" s="188"/>
      <c r="Q482" s="188"/>
    </row>
    <row r="483" spans="9:17" ht="13.05" customHeight="1">
      <c r="I483" s="188"/>
      <c r="J483" s="188"/>
      <c r="K483" s="188"/>
      <c r="L483" s="188"/>
      <c r="M483" s="188"/>
      <c r="N483" s="188"/>
      <c r="O483" s="193"/>
      <c r="P483" s="188"/>
      <c r="Q483" s="188"/>
    </row>
    <row r="484" spans="9:17" ht="13.05" customHeight="1">
      <c r="I484" s="188"/>
      <c r="J484" s="188"/>
      <c r="K484" s="188"/>
      <c r="L484" s="188"/>
      <c r="M484" s="188"/>
      <c r="N484" s="188"/>
      <c r="O484" s="193"/>
      <c r="P484" s="188"/>
      <c r="Q484" s="188"/>
    </row>
    <row r="485" spans="9:17" ht="13.05" customHeight="1">
      <c r="I485" s="188"/>
      <c r="J485" s="188"/>
      <c r="K485" s="188"/>
      <c r="L485" s="188"/>
      <c r="M485" s="188"/>
      <c r="N485" s="188"/>
      <c r="O485" s="193"/>
      <c r="P485" s="188"/>
      <c r="Q485" s="188"/>
    </row>
    <row r="486" spans="9:17" ht="13.05" customHeight="1">
      <c r="I486" s="188"/>
      <c r="J486" s="188"/>
      <c r="K486" s="188"/>
      <c r="L486" s="188"/>
      <c r="M486" s="188"/>
      <c r="N486" s="188"/>
      <c r="O486" s="193"/>
      <c r="P486" s="188"/>
      <c r="Q486" s="188"/>
    </row>
    <row r="487" spans="9:17" ht="13.05" customHeight="1">
      <c r="I487" s="188"/>
      <c r="J487" s="188"/>
      <c r="K487" s="188"/>
      <c r="L487" s="188"/>
      <c r="M487" s="188"/>
      <c r="N487" s="188"/>
      <c r="O487" s="193"/>
      <c r="P487" s="188"/>
      <c r="Q487" s="188"/>
    </row>
    <row r="488" spans="9:17" ht="13.05" customHeight="1">
      <c r="I488" s="188"/>
      <c r="J488" s="188"/>
      <c r="K488" s="188"/>
      <c r="L488" s="188"/>
      <c r="M488" s="188"/>
      <c r="N488" s="188"/>
      <c r="O488" s="193"/>
      <c r="P488" s="188"/>
      <c r="Q488" s="188"/>
    </row>
    <row r="489" spans="9:17" ht="13.05" customHeight="1">
      <c r="I489" s="188"/>
      <c r="J489" s="188"/>
      <c r="K489" s="188"/>
      <c r="L489" s="188"/>
      <c r="M489" s="188"/>
      <c r="N489" s="188"/>
      <c r="O489" s="193"/>
      <c r="P489" s="188"/>
      <c r="Q489" s="188"/>
    </row>
    <row r="490" spans="9:17" ht="13.05" customHeight="1">
      <c r="I490" s="188"/>
      <c r="J490" s="188"/>
      <c r="K490" s="188"/>
      <c r="L490" s="188"/>
      <c r="M490" s="188"/>
      <c r="N490" s="188"/>
      <c r="O490" s="193"/>
      <c r="P490" s="188"/>
      <c r="Q490" s="188"/>
    </row>
    <row r="491" spans="9:17" ht="13.05" customHeight="1">
      <c r="I491" s="188"/>
      <c r="J491" s="188"/>
      <c r="K491" s="188"/>
      <c r="L491" s="188"/>
      <c r="M491" s="188"/>
      <c r="N491" s="188"/>
      <c r="O491" s="193"/>
      <c r="P491" s="188"/>
      <c r="Q491" s="188"/>
    </row>
    <row r="492" spans="9:17" ht="13.05" customHeight="1">
      <c r="I492" s="188"/>
      <c r="J492" s="188"/>
      <c r="K492" s="188"/>
      <c r="L492" s="188"/>
      <c r="M492" s="188"/>
      <c r="N492" s="188"/>
      <c r="O492" s="193"/>
      <c r="P492" s="188"/>
      <c r="Q492" s="188"/>
    </row>
    <row r="493" spans="9:17" ht="13.05" customHeight="1">
      <c r="I493" s="188"/>
      <c r="J493" s="188"/>
      <c r="K493" s="188"/>
      <c r="L493" s="188"/>
      <c r="M493" s="188"/>
      <c r="N493" s="188"/>
      <c r="O493" s="193"/>
      <c r="P493" s="188"/>
      <c r="Q493" s="188"/>
    </row>
    <row r="494" spans="9:17" ht="13.05" customHeight="1">
      <c r="I494" s="188"/>
      <c r="J494" s="188"/>
      <c r="K494" s="188"/>
      <c r="L494" s="188"/>
      <c r="M494" s="188"/>
      <c r="N494" s="188"/>
      <c r="O494" s="193"/>
      <c r="P494" s="188"/>
      <c r="Q494" s="188"/>
    </row>
    <row r="495" spans="9:17" ht="13.05" customHeight="1">
      <c r="I495" s="188"/>
      <c r="J495" s="188"/>
      <c r="K495" s="188"/>
      <c r="L495" s="188"/>
      <c r="M495" s="188"/>
      <c r="N495" s="188"/>
      <c r="O495" s="193"/>
      <c r="P495" s="188"/>
      <c r="Q495" s="188"/>
    </row>
    <row r="496" spans="9:17" ht="13.05" customHeight="1">
      <c r="I496" s="188"/>
      <c r="J496" s="188"/>
      <c r="K496" s="188"/>
      <c r="L496" s="188"/>
      <c r="M496" s="188"/>
      <c r="N496" s="188"/>
      <c r="O496" s="193"/>
      <c r="P496" s="188"/>
      <c r="Q496" s="188"/>
    </row>
    <row r="497" spans="9:17" ht="13.05" customHeight="1">
      <c r="I497" s="188"/>
      <c r="J497" s="188"/>
      <c r="K497" s="188"/>
      <c r="L497" s="188"/>
      <c r="M497" s="188"/>
      <c r="N497" s="188"/>
      <c r="O497" s="193"/>
      <c r="P497" s="188"/>
      <c r="Q497" s="188"/>
    </row>
    <row r="498" spans="9:17" ht="13.05" customHeight="1">
      <c r="I498" s="188"/>
      <c r="J498" s="188"/>
      <c r="K498" s="188"/>
      <c r="L498" s="188"/>
      <c r="M498" s="188"/>
      <c r="N498" s="188"/>
      <c r="O498" s="193"/>
      <c r="P498" s="188"/>
      <c r="Q498" s="188"/>
    </row>
    <row r="499" spans="9:17" ht="13.05" customHeight="1">
      <c r="I499" s="188"/>
      <c r="J499" s="188"/>
      <c r="K499" s="188"/>
      <c r="L499" s="188"/>
      <c r="M499" s="188"/>
      <c r="N499" s="188"/>
      <c r="O499" s="193"/>
      <c r="P499" s="188"/>
      <c r="Q499" s="188"/>
    </row>
    <row r="500" spans="9:17" ht="13.05" customHeight="1">
      <c r="I500" s="188"/>
      <c r="J500" s="188"/>
      <c r="K500" s="188"/>
      <c r="L500" s="188"/>
      <c r="M500" s="188"/>
      <c r="N500" s="188"/>
      <c r="O500" s="193"/>
      <c r="P500" s="188"/>
      <c r="Q500" s="188"/>
    </row>
    <row r="501" spans="9:17" ht="13.05" customHeight="1">
      <c r="I501" s="188"/>
      <c r="J501" s="188"/>
      <c r="K501" s="188"/>
      <c r="L501" s="188"/>
      <c r="M501" s="188"/>
      <c r="N501" s="188"/>
      <c r="O501" s="193"/>
      <c r="P501" s="188"/>
      <c r="Q501" s="188"/>
    </row>
    <row r="502" spans="9:17" ht="13.05" customHeight="1">
      <c r="I502" s="188"/>
      <c r="J502" s="188"/>
      <c r="K502" s="188"/>
      <c r="L502" s="188"/>
      <c r="M502" s="188"/>
      <c r="N502" s="188"/>
      <c r="O502" s="193"/>
      <c r="P502" s="188"/>
      <c r="Q502" s="188"/>
    </row>
    <row r="503" spans="9:17" ht="13.05" customHeight="1">
      <c r="I503" s="188"/>
      <c r="J503" s="188"/>
      <c r="K503" s="188"/>
      <c r="L503" s="188"/>
      <c r="M503" s="188"/>
      <c r="N503" s="188"/>
      <c r="O503" s="193"/>
      <c r="P503" s="188"/>
      <c r="Q503" s="188"/>
    </row>
    <row r="504" spans="9:17" ht="13.05" customHeight="1">
      <c r="I504" s="188"/>
      <c r="J504" s="188"/>
      <c r="K504" s="188"/>
      <c r="L504" s="188"/>
      <c r="M504" s="188"/>
      <c r="N504" s="188"/>
      <c r="O504" s="193"/>
      <c r="P504" s="188"/>
      <c r="Q504" s="188"/>
    </row>
    <row r="505" spans="9:17" ht="13.05" customHeight="1">
      <c r="I505" s="188"/>
      <c r="J505" s="188"/>
      <c r="K505" s="188"/>
      <c r="L505" s="188"/>
      <c r="M505" s="188"/>
      <c r="N505" s="188"/>
      <c r="O505" s="193"/>
      <c r="P505" s="188"/>
      <c r="Q505" s="188"/>
    </row>
    <row r="506" spans="9:17" ht="13.05" customHeight="1">
      <c r="I506" s="188"/>
      <c r="J506" s="188"/>
      <c r="K506" s="188"/>
      <c r="L506" s="188"/>
      <c r="M506" s="188"/>
      <c r="N506" s="188"/>
      <c r="O506" s="193"/>
      <c r="P506" s="188"/>
      <c r="Q506" s="188"/>
    </row>
    <row r="507" spans="9:17" ht="13.05" customHeight="1">
      <c r="I507" s="188"/>
      <c r="J507" s="188"/>
      <c r="K507" s="188"/>
      <c r="L507" s="188"/>
      <c r="M507" s="188"/>
      <c r="N507" s="188"/>
      <c r="O507" s="193"/>
      <c r="P507" s="188"/>
      <c r="Q507" s="188"/>
    </row>
    <row r="508" spans="9:17" ht="13.05" customHeight="1">
      <c r="I508" s="188"/>
      <c r="J508" s="188"/>
      <c r="K508" s="188"/>
      <c r="L508" s="188"/>
      <c r="M508" s="188"/>
      <c r="N508" s="188"/>
      <c r="O508" s="193"/>
      <c r="P508" s="188"/>
      <c r="Q508" s="188"/>
    </row>
    <row r="509" spans="9:17" ht="13.05" customHeight="1">
      <c r="I509" s="188"/>
      <c r="J509" s="188"/>
      <c r="K509" s="188"/>
      <c r="L509" s="188"/>
      <c r="M509" s="188"/>
      <c r="N509" s="188"/>
      <c r="O509" s="193"/>
      <c r="P509" s="188"/>
      <c r="Q509" s="188"/>
    </row>
    <row r="510" spans="9:17" ht="13.05" customHeight="1">
      <c r="I510" s="188"/>
      <c r="J510" s="188"/>
      <c r="K510" s="188"/>
      <c r="L510" s="188"/>
      <c r="M510" s="188"/>
      <c r="N510" s="188"/>
      <c r="O510" s="193"/>
      <c r="P510" s="188"/>
      <c r="Q510" s="188"/>
    </row>
    <row r="511" spans="9:17" ht="13.05" customHeight="1">
      <c r="I511" s="188"/>
      <c r="J511" s="188"/>
      <c r="K511" s="188"/>
      <c r="L511" s="188"/>
      <c r="M511" s="188"/>
      <c r="N511" s="188"/>
      <c r="O511" s="193"/>
      <c r="P511" s="188"/>
      <c r="Q511" s="188"/>
    </row>
    <row r="512" spans="9:17" ht="13.05" customHeight="1">
      <c r="I512" s="188"/>
      <c r="J512" s="188"/>
      <c r="K512" s="188"/>
      <c r="L512" s="188"/>
      <c r="M512" s="188"/>
      <c r="N512" s="188"/>
      <c r="O512" s="193"/>
      <c r="P512" s="188"/>
      <c r="Q512" s="188"/>
    </row>
    <row r="513" spans="9:17" ht="13.05" customHeight="1">
      <c r="I513" s="188"/>
      <c r="J513" s="188"/>
      <c r="K513" s="188"/>
      <c r="L513" s="188"/>
      <c r="M513" s="188"/>
      <c r="N513" s="188"/>
      <c r="O513" s="193"/>
      <c r="P513" s="188"/>
      <c r="Q513" s="188"/>
    </row>
    <row r="514" spans="9:17" ht="13.05" customHeight="1">
      <c r="I514" s="188"/>
      <c r="J514" s="188"/>
      <c r="K514" s="188"/>
      <c r="L514" s="188"/>
      <c r="M514" s="188"/>
      <c r="N514" s="188"/>
      <c r="O514" s="193"/>
      <c r="P514" s="188"/>
      <c r="Q514" s="188"/>
    </row>
    <row r="515" spans="9:17" ht="13.05" customHeight="1">
      <c r="I515" s="188"/>
      <c r="J515" s="188"/>
      <c r="K515" s="188"/>
      <c r="L515" s="188"/>
      <c r="M515" s="188"/>
      <c r="N515" s="188"/>
      <c r="O515" s="193"/>
      <c r="P515" s="188"/>
      <c r="Q515" s="188"/>
    </row>
    <row r="516" spans="9:17" ht="13.05" customHeight="1">
      <c r="I516" s="188"/>
      <c r="J516" s="188"/>
      <c r="K516" s="188"/>
      <c r="L516" s="188"/>
      <c r="M516" s="188"/>
      <c r="N516" s="188"/>
      <c r="O516" s="193"/>
      <c r="P516" s="188"/>
      <c r="Q516" s="188"/>
    </row>
    <row r="517" spans="9:17" ht="13.05" customHeight="1">
      <c r="I517" s="188"/>
      <c r="J517" s="188"/>
      <c r="K517" s="188"/>
      <c r="L517" s="188"/>
      <c r="M517" s="188"/>
      <c r="N517" s="188"/>
      <c r="O517" s="193"/>
      <c r="P517" s="188"/>
      <c r="Q517" s="188"/>
    </row>
    <row r="518" spans="9:17" ht="13.05" customHeight="1">
      <c r="I518" s="188"/>
      <c r="J518" s="188"/>
      <c r="K518" s="188"/>
      <c r="L518" s="188"/>
      <c r="M518" s="188"/>
      <c r="N518" s="188"/>
      <c r="O518" s="193"/>
      <c r="P518" s="188"/>
      <c r="Q518" s="188"/>
    </row>
    <row r="519" spans="9:17" ht="13.05" customHeight="1">
      <c r="I519" s="188"/>
      <c r="J519" s="188"/>
      <c r="K519" s="188"/>
      <c r="L519" s="188"/>
      <c r="M519" s="188"/>
      <c r="N519" s="188"/>
      <c r="O519" s="193"/>
      <c r="P519" s="188"/>
      <c r="Q519" s="188"/>
    </row>
    <row r="520" spans="9:17" ht="13.05" customHeight="1">
      <c r="I520" s="188"/>
      <c r="J520" s="188"/>
      <c r="K520" s="188"/>
      <c r="L520" s="188"/>
      <c r="M520" s="188"/>
      <c r="N520" s="188"/>
      <c r="O520" s="193"/>
      <c r="P520" s="188"/>
      <c r="Q520" s="188"/>
    </row>
    <row r="521" spans="9:17" ht="13.05" customHeight="1">
      <c r="I521" s="188"/>
      <c r="J521" s="188"/>
      <c r="K521" s="188"/>
      <c r="L521" s="188"/>
      <c r="M521" s="188"/>
      <c r="N521" s="188"/>
      <c r="O521" s="193"/>
      <c r="P521" s="188"/>
      <c r="Q521" s="188"/>
    </row>
    <row r="522" spans="9:17" ht="13.05" customHeight="1">
      <c r="I522" s="188"/>
      <c r="J522" s="188"/>
      <c r="K522" s="188"/>
      <c r="L522" s="188"/>
      <c r="M522" s="188"/>
      <c r="N522" s="188"/>
      <c r="O522" s="193"/>
      <c r="P522" s="188"/>
      <c r="Q522" s="188"/>
    </row>
    <row r="523" spans="9:17" ht="13.05" customHeight="1">
      <c r="I523" s="188"/>
      <c r="J523" s="188"/>
      <c r="K523" s="188"/>
      <c r="L523" s="188"/>
      <c r="M523" s="188"/>
      <c r="N523" s="188"/>
      <c r="O523" s="193"/>
      <c r="P523" s="188"/>
      <c r="Q523" s="188"/>
    </row>
    <row r="524" spans="9:17" ht="13.05" customHeight="1">
      <c r="I524" s="188"/>
      <c r="J524" s="188"/>
      <c r="K524" s="188"/>
      <c r="L524" s="188"/>
      <c r="M524" s="188"/>
      <c r="N524" s="188"/>
      <c r="O524" s="193"/>
      <c r="P524" s="188"/>
      <c r="Q524" s="188"/>
    </row>
    <row r="525" spans="9:17" ht="13.05" customHeight="1">
      <c r="I525" s="188"/>
      <c r="J525" s="188"/>
      <c r="K525" s="188"/>
      <c r="L525" s="188"/>
      <c r="M525" s="188"/>
      <c r="N525" s="188"/>
      <c r="O525" s="193"/>
      <c r="P525" s="188"/>
      <c r="Q525" s="188"/>
    </row>
    <row r="526" spans="9:17" ht="13.05" customHeight="1">
      <c r="I526" s="188"/>
      <c r="J526" s="188"/>
      <c r="K526" s="188"/>
      <c r="L526" s="188"/>
      <c r="M526" s="188"/>
      <c r="N526" s="188"/>
      <c r="O526" s="193"/>
      <c r="P526" s="188"/>
      <c r="Q526" s="188"/>
    </row>
    <row r="527" spans="9:17" ht="13.05" customHeight="1">
      <c r="I527" s="188"/>
      <c r="J527" s="188"/>
      <c r="K527" s="188"/>
      <c r="L527" s="188"/>
      <c r="M527" s="188"/>
      <c r="N527" s="188"/>
      <c r="O527" s="193"/>
      <c r="P527" s="188"/>
      <c r="Q527" s="188"/>
    </row>
    <row r="528" spans="9:17" ht="13.05" customHeight="1">
      <c r="I528" s="188"/>
      <c r="J528" s="188"/>
      <c r="K528" s="188"/>
      <c r="L528" s="188"/>
      <c r="M528" s="188"/>
      <c r="N528" s="188"/>
      <c r="O528" s="193"/>
      <c r="P528" s="188"/>
      <c r="Q528" s="188"/>
    </row>
    <row r="529" spans="9:17" ht="13.05" customHeight="1">
      <c r="I529" s="188"/>
      <c r="J529" s="188"/>
      <c r="K529" s="188"/>
      <c r="L529" s="188"/>
      <c r="M529" s="188"/>
      <c r="N529" s="188"/>
      <c r="O529" s="193"/>
      <c r="P529" s="188"/>
      <c r="Q529" s="188"/>
    </row>
    <row r="530" spans="9:17" ht="13.05" customHeight="1">
      <c r="I530" s="188"/>
      <c r="J530" s="188"/>
      <c r="K530" s="188"/>
      <c r="L530" s="188"/>
      <c r="M530" s="188"/>
      <c r="N530" s="188"/>
      <c r="O530" s="193"/>
      <c r="P530" s="188"/>
      <c r="Q530" s="188"/>
    </row>
    <row r="531" spans="9:17" ht="13.05" customHeight="1">
      <c r="I531" s="188"/>
      <c r="J531" s="188"/>
      <c r="K531" s="188"/>
      <c r="L531" s="188"/>
      <c r="M531" s="188"/>
      <c r="N531" s="188"/>
      <c r="O531" s="193"/>
      <c r="P531" s="188"/>
      <c r="Q531" s="188"/>
    </row>
    <row r="532" spans="9:17" ht="13.05" customHeight="1">
      <c r="I532" s="188"/>
      <c r="J532" s="188"/>
      <c r="K532" s="188"/>
      <c r="L532" s="188"/>
      <c r="M532" s="188"/>
      <c r="N532" s="188"/>
      <c r="O532" s="193"/>
      <c r="P532" s="188"/>
      <c r="Q532" s="188"/>
    </row>
    <row r="533" spans="9:17" ht="13.05" customHeight="1">
      <c r="I533" s="188"/>
      <c r="J533" s="188"/>
      <c r="K533" s="188"/>
      <c r="L533" s="188"/>
      <c r="M533" s="188"/>
      <c r="N533" s="188"/>
      <c r="O533" s="193"/>
      <c r="P533" s="188"/>
      <c r="Q533" s="188"/>
    </row>
    <row r="534" spans="9:17" ht="13.05" customHeight="1">
      <c r="I534" s="188"/>
      <c r="J534" s="188"/>
      <c r="K534" s="188"/>
      <c r="L534" s="188"/>
      <c r="M534" s="188"/>
      <c r="N534" s="188"/>
      <c r="O534" s="193"/>
      <c r="P534" s="188"/>
      <c r="Q534" s="188"/>
    </row>
    <row r="535" spans="9:17" ht="13.05" customHeight="1">
      <c r="I535" s="188"/>
      <c r="J535" s="188"/>
      <c r="K535" s="188"/>
      <c r="L535" s="188"/>
      <c r="M535" s="188"/>
      <c r="N535" s="188"/>
      <c r="O535" s="193"/>
      <c r="P535" s="188"/>
      <c r="Q535" s="188"/>
    </row>
    <row r="536" spans="9:17" ht="13.05" customHeight="1">
      <c r="I536" s="188"/>
      <c r="J536" s="188"/>
      <c r="K536" s="188"/>
      <c r="L536" s="188"/>
      <c r="M536" s="188"/>
      <c r="N536" s="188"/>
      <c r="O536" s="193"/>
      <c r="P536" s="188"/>
      <c r="Q536" s="188"/>
    </row>
    <row r="537" spans="9:17" ht="13.05" customHeight="1">
      <c r="I537" s="188"/>
      <c r="J537" s="188"/>
      <c r="K537" s="188"/>
      <c r="L537" s="188"/>
      <c r="M537" s="188"/>
      <c r="N537" s="188"/>
      <c r="O537" s="193"/>
      <c r="P537" s="188"/>
      <c r="Q537" s="188"/>
    </row>
    <row r="538" spans="9:17" ht="13.05" customHeight="1">
      <c r="I538" s="188"/>
      <c r="J538" s="188"/>
      <c r="K538" s="188"/>
      <c r="L538" s="188"/>
      <c r="M538" s="188"/>
      <c r="N538" s="188"/>
      <c r="O538" s="193"/>
      <c r="P538" s="188"/>
      <c r="Q538" s="188"/>
    </row>
    <row r="539" spans="9:17" ht="13.05" customHeight="1">
      <c r="I539" s="188"/>
      <c r="J539" s="188"/>
      <c r="K539" s="188"/>
      <c r="L539" s="188"/>
      <c r="M539" s="188"/>
      <c r="N539" s="188"/>
      <c r="O539" s="193"/>
      <c r="P539" s="188"/>
      <c r="Q539" s="188"/>
    </row>
    <row r="540" spans="9:17" ht="13.05" customHeight="1">
      <c r="I540" s="188"/>
      <c r="J540" s="188"/>
      <c r="K540" s="188"/>
      <c r="L540" s="188"/>
      <c r="M540" s="188"/>
      <c r="N540" s="188"/>
      <c r="O540" s="193"/>
      <c r="P540" s="188"/>
      <c r="Q540" s="188"/>
    </row>
    <row r="541" spans="9:17" ht="13.05" customHeight="1">
      <c r="I541" s="188"/>
      <c r="J541" s="188"/>
      <c r="K541" s="188"/>
      <c r="L541" s="188"/>
      <c r="M541" s="188"/>
      <c r="N541" s="188"/>
      <c r="O541" s="193"/>
      <c r="P541" s="188"/>
      <c r="Q541" s="188"/>
    </row>
    <row r="542" spans="9:17" ht="13.05" customHeight="1">
      <c r="I542" s="188"/>
      <c r="J542" s="188"/>
      <c r="K542" s="188"/>
      <c r="L542" s="188"/>
      <c r="M542" s="188"/>
      <c r="N542" s="188"/>
      <c r="O542" s="193"/>
      <c r="P542" s="188"/>
      <c r="Q542" s="188"/>
    </row>
    <row r="543" spans="9:17" ht="13.05" customHeight="1">
      <c r="I543" s="188"/>
      <c r="J543" s="188"/>
      <c r="K543" s="188"/>
      <c r="L543" s="188"/>
      <c r="M543" s="188"/>
      <c r="N543" s="188"/>
      <c r="O543" s="193"/>
      <c r="P543" s="188"/>
      <c r="Q543" s="188"/>
    </row>
    <row r="544" spans="9:17" ht="13.05" customHeight="1">
      <c r="I544" s="188"/>
      <c r="J544" s="188"/>
      <c r="K544" s="188"/>
      <c r="L544" s="188"/>
      <c r="M544" s="188"/>
      <c r="N544" s="188"/>
      <c r="O544" s="193"/>
      <c r="P544" s="188"/>
      <c r="Q544" s="188"/>
    </row>
    <row r="545" spans="9:17" ht="13.05" customHeight="1">
      <c r="I545" s="188"/>
      <c r="J545" s="188"/>
      <c r="K545" s="188"/>
      <c r="L545" s="188"/>
      <c r="M545" s="188"/>
      <c r="N545" s="188"/>
      <c r="O545" s="193"/>
      <c r="P545" s="188"/>
      <c r="Q545" s="188"/>
    </row>
    <row r="546" spans="9:17" ht="13.05" customHeight="1">
      <c r="I546" s="188"/>
      <c r="J546" s="188"/>
      <c r="K546" s="188"/>
      <c r="L546" s="188"/>
      <c r="M546" s="188"/>
      <c r="N546" s="188"/>
      <c r="O546" s="193"/>
      <c r="P546" s="188"/>
      <c r="Q546" s="188"/>
    </row>
    <row r="547" spans="9:17" ht="13.05" customHeight="1">
      <c r="I547" s="188"/>
      <c r="J547" s="188"/>
      <c r="K547" s="188"/>
      <c r="L547" s="188"/>
      <c r="M547" s="188"/>
      <c r="N547" s="188"/>
      <c r="O547" s="193"/>
      <c r="P547" s="188"/>
      <c r="Q547" s="188"/>
    </row>
    <row r="548" spans="9:17" ht="13.05" customHeight="1">
      <c r="I548" s="188"/>
      <c r="J548" s="188"/>
      <c r="K548" s="188"/>
      <c r="L548" s="188"/>
      <c r="M548" s="188"/>
      <c r="N548" s="188"/>
      <c r="O548" s="193"/>
      <c r="P548" s="188"/>
      <c r="Q548" s="188"/>
    </row>
    <row r="549" spans="9:17" ht="13.05" customHeight="1">
      <c r="I549" s="188"/>
      <c r="J549" s="188"/>
      <c r="K549" s="188"/>
      <c r="L549" s="188"/>
      <c r="M549" s="188"/>
      <c r="N549" s="188"/>
      <c r="O549" s="193"/>
      <c r="P549" s="188"/>
      <c r="Q549" s="188"/>
    </row>
    <row r="550" spans="9:17" ht="13.05" customHeight="1">
      <c r="I550" s="188"/>
      <c r="J550" s="188"/>
      <c r="K550" s="188"/>
      <c r="L550" s="188"/>
      <c r="M550" s="188"/>
      <c r="N550" s="188"/>
      <c r="O550" s="193"/>
      <c r="P550" s="188"/>
      <c r="Q550" s="188"/>
    </row>
    <row r="551" spans="9:17" ht="13.05" customHeight="1">
      <c r="I551" s="188"/>
      <c r="J551" s="188"/>
      <c r="K551" s="188"/>
      <c r="L551" s="188"/>
      <c r="M551" s="188"/>
      <c r="N551" s="188"/>
      <c r="O551" s="193"/>
      <c r="P551" s="188"/>
      <c r="Q551" s="188"/>
    </row>
    <row r="552" spans="9:17" ht="13.05" customHeight="1">
      <c r="I552" s="188"/>
      <c r="J552" s="188"/>
      <c r="K552" s="188"/>
      <c r="L552" s="188"/>
      <c r="M552" s="188"/>
      <c r="N552" s="188"/>
      <c r="O552" s="193"/>
      <c r="P552" s="188"/>
      <c r="Q552" s="188"/>
    </row>
    <row r="553" spans="9:17" ht="13.05" customHeight="1">
      <c r="I553" s="188"/>
      <c r="J553" s="188"/>
      <c r="K553" s="188"/>
      <c r="L553" s="188"/>
      <c r="M553" s="188"/>
      <c r="N553" s="188"/>
      <c r="O553" s="193"/>
      <c r="P553" s="188"/>
      <c r="Q553" s="188"/>
    </row>
    <row r="554" spans="9:17" ht="13.05" customHeight="1">
      <c r="I554" s="188"/>
      <c r="J554" s="188"/>
      <c r="K554" s="188"/>
      <c r="L554" s="188"/>
      <c r="M554" s="188"/>
      <c r="N554" s="188"/>
      <c r="O554" s="193"/>
      <c r="P554" s="188"/>
      <c r="Q554" s="188"/>
    </row>
    <row r="555" spans="9:17" ht="13.05" customHeight="1">
      <c r="I555" s="188"/>
      <c r="J555" s="188"/>
      <c r="K555" s="188"/>
      <c r="L555" s="188"/>
      <c r="M555" s="188"/>
      <c r="N555" s="188"/>
      <c r="O555" s="193"/>
      <c r="P555" s="188"/>
      <c r="Q555" s="188"/>
    </row>
    <row r="556" spans="9:17" ht="13.05" customHeight="1">
      <c r="I556" s="188"/>
      <c r="J556" s="188"/>
      <c r="K556" s="188"/>
      <c r="L556" s="188"/>
      <c r="M556" s="188"/>
      <c r="N556" s="188"/>
      <c r="O556" s="193"/>
      <c r="P556" s="188"/>
      <c r="Q556" s="188"/>
    </row>
    <row r="557" spans="9:17" ht="13.05" customHeight="1">
      <c r="I557" s="188"/>
      <c r="J557" s="188"/>
      <c r="K557" s="188"/>
      <c r="L557" s="188"/>
      <c r="M557" s="188"/>
      <c r="N557" s="188"/>
      <c r="O557" s="193"/>
      <c r="P557" s="188"/>
      <c r="Q557" s="188"/>
    </row>
    <row r="558" spans="9:17" ht="13.05" customHeight="1">
      <c r="I558" s="188"/>
      <c r="J558" s="188"/>
      <c r="K558" s="188"/>
      <c r="L558" s="188"/>
      <c r="M558" s="188"/>
      <c r="N558" s="188"/>
      <c r="O558" s="193"/>
      <c r="P558" s="188"/>
      <c r="Q558" s="188"/>
    </row>
    <row r="559" spans="9:17" ht="13.05" customHeight="1">
      <c r="I559" s="188"/>
      <c r="J559" s="188"/>
      <c r="K559" s="188"/>
      <c r="L559" s="188"/>
      <c r="M559" s="188"/>
      <c r="N559" s="188"/>
      <c r="O559" s="193"/>
      <c r="P559" s="188"/>
      <c r="Q559" s="188"/>
    </row>
    <row r="560" spans="9:17" ht="13.05" customHeight="1">
      <c r="I560" s="188"/>
      <c r="J560" s="188"/>
      <c r="K560" s="188"/>
      <c r="L560" s="188"/>
      <c r="M560" s="188"/>
      <c r="N560" s="188"/>
      <c r="O560" s="193"/>
      <c r="P560" s="188"/>
      <c r="Q560" s="188"/>
    </row>
    <row r="561" spans="9:17" ht="13.05" customHeight="1">
      <c r="I561" s="188"/>
      <c r="J561" s="188"/>
      <c r="K561" s="188"/>
      <c r="L561" s="188"/>
      <c r="M561" s="188"/>
      <c r="N561" s="188"/>
      <c r="O561" s="193"/>
      <c r="P561" s="188"/>
      <c r="Q561" s="188"/>
    </row>
    <row r="562" spans="9:17" ht="13.05" customHeight="1">
      <c r="I562" s="188"/>
      <c r="J562" s="188"/>
      <c r="K562" s="188"/>
      <c r="L562" s="188"/>
      <c r="M562" s="188"/>
      <c r="N562" s="188"/>
      <c r="O562" s="193"/>
      <c r="P562" s="188"/>
      <c r="Q562" s="188"/>
    </row>
    <row r="563" spans="9:17" ht="13.05" customHeight="1">
      <c r="I563" s="188"/>
      <c r="J563" s="188"/>
      <c r="K563" s="188"/>
      <c r="L563" s="188"/>
      <c r="M563" s="188"/>
      <c r="N563" s="188"/>
      <c r="O563" s="193"/>
      <c r="P563" s="188"/>
      <c r="Q563" s="188"/>
    </row>
    <row r="564" spans="9:17" ht="13.05" customHeight="1">
      <c r="I564" s="188"/>
      <c r="J564" s="188"/>
      <c r="K564" s="188"/>
      <c r="L564" s="188"/>
      <c r="M564" s="188"/>
      <c r="N564" s="188"/>
      <c r="O564" s="193"/>
      <c r="P564" s="188"/>
      <c r="Q564" s="188"/>
    </row>
    <row r="565" spans="9:17" ht="13.05" customHeight="1">
      <c r="I565" s="188"/>
      <c r="J565" s="188"/>
      <c r="K565" s="188"/>
      <c r="L565" s="188"/>
      <c r="M565" s="188"/>
      <c r="N565" s="188"/>
      <c r="O565" s="193"/>
      <c r="P565" s="188"/>
      <c r="Q565" s="188"/>
    </row>
    <row r="566" spans="9:17" ht="13.05" customHeight="1">
      <c r="I566" s="188"/>
      <c r="J566" s="188"/>
      <c r="K566" s="188"/>
      <c r="L566" s="188"/>
      <c r="M566" s="188"/>
      <c r="N566" s="188"/>
      <c r="O566" s="193"/>
      <c r="P566" s="188"/>
      <c r="Q566" s="188"/>
    </row>
    <row r="567" spans="9:17" ht="13.05" customHeight="1">
      <c r="I567" s="188"/>
      <c r="J567" s="188"/>
      <c r="K567" s="188"/>
      <c r="L567" s="188"/>
      <c r="M567" s="188"/>
      <c r="N567" s="188"/>
      <c r="O567" s="193"/>
      <c r="P567" s="188"/>
      <c r="Q567" s="188"/>
    </row>
    <row r="568" spans="9:17" ht="13.05" customHeight="1">
      <c r="I568" s="188"/>
      <c r="J568" s="188"/>
      <c r="K568" s="188"/>
      <c r="L568" s="188"/>
      <c r="M568" s="188"/>
      <c r="N568" s="188"/>
      <c r="O568" s="193"/>
      <c r="P568" s="188"/>
      <c r="Q568" s="188"/>
    </row>
    <row r="569" spans="9:17" ht="13.05" customHeight="1">
      <c r="I569" s="188"/>
      <c r="J569" s="188"/>
      <c r="K569" s="188"/>
      <c r="L569" s="188"/>
      <c r="M569" s="188"/>
      <c r="N569" s="188"/>
      <c r="O569" s="193"/>
      <c r="P569" s="188"/>
      <c r="Q569" s="188"/>
    </row>
    <row r="570" spans="9:17" ht="13.05" customHeight="1">
      <c r="I570" s="188"/>
      <c r="J570" s="188"/>
      <c r="K570" s="188"/>
      <c r="L570" s="188"/>
      <c r="M570" s="188"/>
      <c r="N570" s="188"/>
      <c r="O570" s="193"/>
      <c r="P570" s="188"/>
      <c r="Q570" s="188"/>
    </row>
    <row r="571" spans="9:17" ht="13.05" customHeight="1">
      <c r="I571" s="188"/>
      <c r="J571" s="188"/>
      <c r="K571" s="188"/>
      <c r="L571" s="188"/>
      <c r="M571" s="188"/>
      <c r="N571" s="188"/>
      <c r="O571" s="193"/>
      <c r="P571" s="188"/>
      <c r="Q571" s="188"/>
    </row>
    <row r="572" spans="9:17" ht="13.05" customHeight="1">
      <c r="I572" s="188"/>
      <c r="J572" s="188"/>
      <c r="K572" s="188"/>
      <c r="L572" s="188"/>
      <c r="M572" s="188"/>
      <c r="N572" s="188"/>
      <c r="O572" s="193"/>
      <c r="P572" s="188"/>
      <c r="Q572" s="188"/>
    </row>
    <row r="573" spans="9:17" ht="13.05" customHeight="1">
      <c r="I573" s="188"/>
      <c r="J573" s="188"/>
      <c r="K573" s="188"/>
      <c r="L573" s="188"/>
      <c r="M573" s="188"/>
      <c r="N573" s="188"/>
      <c r="O573" s="193"/>
      <c r="P573" s="188"/>
      <c r="Q573" s="188"/>
    </row>
    <row r="574" spans="9:17" ht="13.05" customHeight="1">
      <c r="I574" s="188"/>
      <c r="J574" s="188"/>
      <c r="K574" s="188"/>
      <c r="L574" s="188"/>
      <c r="M574" s="188"/>
      <c r="N574" s="188"/>
      <c r="O574" s="193"/>
      <c r="P574" s="188"/>
      <c r="Q574" s="188"/>
    </row>
    <row r="575" spans="9:17" ht="13.05" customHeight="1">
      <c r="I575" s="188"/>
      <c r="J575" s="188"/>
      <c r="K575" s="188"/>
      <c r="L575" s="188"/>
      <c r="M575" s="188"/>
      <c r="N575" s="188"/>
      <c r="O575" s="193"/>
      <c r="P575" s="188"/>
      <c r="Q575" s="188"/>
    </row>
    <row r="576" spans="9:17" ht="13.05" customHeight="1">
      <c r="I576" s="188"/>
      <c r="J576" s="188"/>
      <c r="K576" s="188"/>
      <c r="L576" s="188"/>
      <c r="M576" s="188"/>
      <c r="N576" s="188"/>
      <c r="O576" s="193"/>
      <c r="P576" s="188"/>
      <c r="Q576" s="188"/>
    </row>
    <row r="577" spans="9:17" ht="13.05" customHeight="1">
      <c r="I577" s="188"/>
      <c r="J577" s="188"/>
      <c r="K577" s="188"/>
      <c r="L577" s="188"/>
      <c r="M577" s="188"/>
      <c r="N577" s="188"/>
      <c r="O577" s="193"/>
      <c r="P577" s="188"/>
      <c r="Q577" s="188"/>
    </row>
    <row r="578" spans="9:17" ht="13.05" customHeight="1">
      <c r="I578" s="188"/>
      <c r="J578" s="188"/>
      <c r="K578" s="188"/>
      <c r="L578" s="188"/>
      <c r="M578" s="188"/>
      <c r="N578" s="188"/>
      <c r="O578" s="193"/>
      <c r="P578" s="188"/>
      <c r="Q578" s="188"/>
    </row>
    <row r="579" spans="9:17" ht="13.05" customHeight="1">
      <c r="I579" s="188"/>
      <c r="J579" s="188"/>
      <c r="K579" s="188"/>
      <c r="L579" s="188"/>
      <c r="M579" s="188"/>
      <c r="N579" s="188"/>
      <c r="O579" s="193"/>
      <c r="P579" s="188"/>
      <c r="Q579" s="188"/>
    </row>
    <row r="580" spans="9:17" ht="13.05" customHeight="1">
      <c r="I580" s="188"/>
      <c r="J580" s="188"/>
      <c r="K580" s="188"/>
      <c r="L580" s="188"/>
      <c r="M580" s="188"/>
      <c r="N580" s="188"/>
      <c r="O580" s="193"/>
      <c r="P580" s="188"/>
      <c r="Q580" s="188"/>
    </row>
    <row r="581" spans="9:17" ht="13.05" customHeight="1">
      <c r="I581" s="188"/>
      <c r="J581" s="188"/>
      <c r="K581" s="188"/>
      <c r="L581" s="188"/>
      <c r="M581" s="188"/>
      <c r="N581" s="188"/>
      <c r="O581" s="193"/>
      <c r="P581" s="188"/>
      <c r="Q581" s="188"/>
    </row>
    <row r="582" spans="9:17" ht="13.05" customHeight="1">
      <c r="I582" s="188"/>
      <c r="J582" s="188"/>
      <c r="K582" s="188"/>
      <c r="L582" s="188"/>
      <c r="M582" s="188"/>
      <c r="N582" s="188"/>
      <c r="O582" s="193"/>
      <c r="P582" s="188"/>
      <c r="Q582" s="188"/>
    </row>
    <row r="583" spans="9:17" ht="13.05" customHeight="1">
      <c r="I583" s="188"/>
      <c r="J583" s="188"/>
      <c r="K583" s="188"/>
      <c r="L583" s="188"/>
      <c r="M583" s="188"/>
      <c r="N583" s="188"/>
      <c r="O583" s="193"/>
      <c r="P583" s="188"/>
      <c r="Q583" s="188"/>
    </row>
    <row r="584" spans="9:17" ht="13.05" customHeight="1">
      <c r="I584" s="188"/>
      <c r="J584" s="188"/>
      <c r="K584" s="188"/>
      <c r="L584" s="188"/>
      <c r="M584" s="188"/>
      <c r="N584" s="188"/>
      <c r="O584" s="193"/>
      <c r="P584" s="188"/>
      <c r="Q584" s="188"/>
    </row>
    <row r="585" spans="9:17" ht="13.05" customHeight="1">
      <c r="I585" s="188"/>
      <c r="J585" s="188"/>
      <c r="K585" s="188"/>
      <c r="L585" s="188"/>
      <c r="M585" s="188"/>
      <c r="N585" s="188"/>
      <c r="O585" s="193"/>
      <c r="P585" s="188"/>
      <c r="Q585" s="188"/>
    </row>
    <row r="586" spans="9:17" ht="13.05" customHeight="1">
      <c r="I586" s="188"/>
      <c r="J586" s="188"/>
      <c r="K586" s="188"/>
      <c r="L586" s="188"/>
      <c r="M586" s="188"/>
      <c r="N586" s="188"/>
      <c r="O586" s="193"/>
      <c r="P586" s="188"/>
      <c r="Q586" s="188"/>
    </row>
    <row r="587" spans="9:17" ht="13.05" customHeight="1">
      <c r="I587" s="188"/>
      <c r="J587" s="188"/>
      <c r="K587" s="188"/>
      <c r="L587" s="188"/>
      <c r="M587" s="188"/>
      <c r="N587" s="188"/>
      <c r="O587" s="193"/>
      <c r="P587" s="188"/>
      <c r="Q587" s="188"/>
    </row>
    <row r="588" spans="9:17" ht="13.05" customHeight="1">
      <c r="I588" s="188"/>
      <c r="J588" s="188"/>
      <c r="K588" s="188"/>
      <c r="L588" s="188"/>
      <c r="M588" s="188"/>
      <c r="N588" s="188"/>
      <c r="O588" s="193"/>
      <c r="P588" s="188"/>
      <c r="Q588" s="188"/>
    </row>
    <row r="589" spans="9:17" ht="13.05" customHeight="1">
      <c r="I589" s="188"/>
      <c r="J589" s="188"/>
      <c r="K589" s="188"/>
      <c r="L589" s="188"/>
      <c r="M589" s="188"/>
      <c r="N589" s="188"/>
      <c r="O589" s="193"/>
      <c r="P589" s="188"/>
      <c r="Q589" s="188"/>
    </row>
    <row r="590" spans="9:17" ht="13.05" customHeight="1">
      <c r="I590" s="188"/>
      <c r="J590" s="188"/>
      <c r="K590" s="188"/>
      <c r="L590" s="188"/>
      <c r="M590" s="188"/>
      <c r="N590" s="188"/>
      <c r="O590" s="193"/>
      <c r="P590" s="188"/>
      <c r="Q590" s="188"/>
    </row>
    <row r="591" spans="9:17" ht="13.05" customHeight="1">
      <c r="I591" s="188"/>
      <c r="J591" s="188"/>
      <c r="K591" s="188"/>
      <c r="L591" s="188"/>
      <c r="M591" s="188"/>
      <c r="N591" s="188"/>
      <c r="O591" s="193"/>
      <c r="P591" s="188"/>
      <c r="Q591" s="188"/>
    </row>
    <row r="592" spans="9:17" ht="13.05" customHeight="1">
      <c r="I592" s="188"/>
      <c r="J592" s="188"/>
      <c r="K592" s="188"/>
      <c r="L592" s="188"/>
      <c r="M592" s="188"/>
      <c r="N592" s="188"/>
      <c r="O592" s="193"/>
      <c r="P592" s="188"/>
      <c r="Q592" s="188"/>
    </row>
    <row r="593" spans="9:17" ht="13.05" customHeight="1">
      <c r="I593" s="188"/>
      <c r="J593" s="188"/>
      <c r="K593" s="188"/>
      <c r="L593" s="188"/>
      <c r="M593" s="188"/>
      <c r="N593" s="188"/>
      <c r="O593" s="193"/>
      <c r="P593" s="188"/>
      <c r="Q593" s="188"/>
    </row>
    <row r="594" spans="9:17" ht="13.05" customHeight="1">
      <c r="I594" s="188"/>
      <c r="J594" s="188"/>
      <c r="K594" s="188"/>
      <c r="L594" s="188"/>
      <c r="M594" s="188"/>
      <c r="N594" s="188"/>
      <c r="O594" s="193"/>
      <c r="P594" s="188"/>
      <c r="Q594" s="188"/>
    </row>
    <row r="595" spans="9:17" ht="13.05" customHeight="1">
      <c r="I595" s="188"/>
      <c r="J595" s="188"/>
      <c r="K595" s="188"/>
      <c r="L595" s="188"/>
      <c r="M595" s="188"/>
      <c r="N595" s="188"/>
      <c r="O595" s="193"/>
      <c r="P595" s="188"/>
      <c r="Q595" s="188"/>
    </row>
    <row r="596" spans="9:17" ht="13.05" customHeight="1">
      <c r="I596" s="188"/>
      <c r="J596" s="188"/>
      <c r="K596" s="188"/>
      <c r="L596" s="188"/>
      <c r="M596" s="188"/>
      <c r="N596" s="188"/>
      <c r="O596" s="193"/>
      <c r="P596" s="188"/>
      <c r="Q596" s="188"/>
    </row>
    <row r="597" spans="9:17" ht="13.05" customHeight="1">
      <c r="I597" s="188"/>
      <c r="J597" s="188"/>
      <c r="K597" s="188"/>
      <c r="L597" s="188"/>
      <c r="M597" s="188"/>
      <c r="N597" s="188"/>
      <c r="O597" s="193"/>
      <c r="P597" s="188"/>
      <c r="Q597" s="188"/>
    </row>
    <row r="598" spans="9:17" ht="13.05" customHeight="1">
      <c r="I598" s="188"/>
      <c r="J598" s="188"/>
      <c r="K598" s="188"/>
      <c r="L598" s="188"/>
      <c r="M598" s="188"/>
      <c r="N598" s="188"/>
      <c r="O598" s="193"/>
      <c r="P598" s="188"/>
      <c r="Q598" s="188"/>
    </row>
    <row r="599" spans="9:17" ht="13.05" customHeight="1">
      <c r="I599" s="188"/>
      <c r="J599" s="188"/>
      <c r="K599" s="188"/>
      <c r="L599" s="188"/>
      <c r="M599" s="188"/>
      <c r="N599" s="188"/>
      <c r="O599" s="193"/>
      <c r="P599" s="188"/>
      <c r="Q599" s="188"/>
    </row>
    <row r="600" spans="9:17" ht="13.05" customHeight="1">
      <c r="I600" s="188"/>
      <c r="J600" s="188"/>
      <c r="K600" s="188"/>
      <c r="L600" s="188"/>
      <c r="M600" s="188"/>
      <c r="N600" s="188"/>
      <c r="O600" s="193"/>
      <c r="P600" s="188"/>
      <c r="Q600" s="188"/>
    </row>
    <row r="601" spans="9:17" ht="13.05" customHeight="1">
      <c r="I601" s="188"/>
      <c r="J601" s="188"/>
      <c r="K601" s="188"/>
      <c r="L601" s="188"/>
      <c r="M601" s="188"/>
      <c r="N601" s="188"/>
      <c r="O601" s="193"/>
      <c r="P601" s="188"/>
      <c r="Q601" s="188"/>
    </row>
    <row r="602" spans="9:17" ht="13.05" customHeight="1">
      <c r="I602" s="188"/>
      <c r="J602" s="188"/>
      <c r="K602" s="188"/>
      <c r="L602" s="188"/>
      <c r="M602" s="188"/>
      <c r="N602" s="188"/>
      <c r="O602" s="193"/>
      <c r="P602" s="188"/>
      <c r="Q602" s="188"/>
    </row>
    <row r="603" spans="9:17" ht="13.05" customHeight="1">
      <c r="I603" s="188"/>
      <c r="J603" s="188"/>
      <c r="K603" s="188"/>
      <c r="L603" s="188"/>
      <c r="M603" s="188"/>
      <c r="N603" s="188"/>
      <c r="O603" s="193"/>
      <c r="P603" s="188"/>
      <c r="Q603" s="188"/>
    </row>
    <row r="604" spans="9:17" ht="13.05" customHeight="1">
      <c r="I604" s="188"/>
      <c r="J604" s="188"/>
      <c r="K604" s="188"/>
      <c r="L604" s="188"/>
      <c r="M604" s="188"/>
      <c r="N604" s="188"/>
      <c r="O604" s="193"/>
      <c r="P604" s="188"/>
      <c r="Q604" s="188"/>
    </row>
    <row r="605" spans="9:17" ht="13.05" customHeight="1">
      <c r="I605" s="188"/>
      <c r="J605" s="188"/>
      <c r="K605" s="188"/>
      <c r="L605" s="188"/>
      <c r="M605" s="188"/>
      <c r="N605" s="188"/>
      <c r="O605" s="193"/>
      <c r="P605" s="188"/>
      <c r="Q605" s="188"/>
    </row>
    <row r="606" spans="9:17" ht="13.05" customHeight="1">
      <c r="I606" s="188"/>
      <c r="J606" s="188"/>
      <c r="K606" s="188"/>
      <c r="L606" s="188"/>
      <c r="M606" s="188"/>
      <c r="N606" s="188"/>
      <c r="O606" s="193"/>
      <c r="P606" s="188"/>
      <c r="Q606" s="188"/>
    </row>
    <row r="607" spans="9:17" ht="13.05" customHeight="1">
      <c r="I607" s="188"/>
      <c r="J607" s="188"/>
      <c r="K607" s="188"/>
      <c r="L607" s="188"/>
      <c r="M607" s="188"/>
      <c r="N607" s="188"/>
      <c r="O607" s="193"/>
      <c r="P607" s="188"/>
      <c r="Q607" s="188"/>
    </row>
    <row r="608" spans="9:17" ht="13.05" customHeight="1">
      <c r="I608" s="188"/>
      <c r="J608" s="188"/>
      <c r="K608" s="188"/>
      <c r="L608" s="188"/>
      <c r="M608" s="188"/>
      <c r="N608" s="188"/>
      <c r="O608" s="193"/>
      <c r="P608" s="188"/>
      <c r="Q608" s="188"/>
    </row>
    <row r="609" spans="9:17" ht="13.05" customHeight="1">
      <c r="I609" s="188"/>
      <c r="J609" s="188"/>
      <c r="K609" s="188"/>
      <c r="L609" s="188"/>
      <c r="M609" s="188"/>
      <c r="N609" s="188"/>
      <c r="O609" s="193"/>
      <c r="P609" s="188"/>
      <c r="Q609" s="188"/>
    </row>
    <row r="610" spans="9:17" ht="13.05" customHeight="1">
      <c r="I610" s="188"/>
      <c r="J610" s="188"/>
      <c r="K610" s="188"/>
      <c r="L610" s="188"/>
      <c r="M610" s="188"/>
      <c r="N610" s="188"/>
      <c r="O610" s="193"/>
      <c r="P610" s="188"/>
      <c r="Q610" s="188"/>
    </row>
    <row r="611" spans="9:17" ht="13.05" customHeight="1">
      <c r="I611" s="188"/>
      <c r="J611" s="188"/>
      <c r="K611" s="188"/>
      <c r="L611" s="188"/>
      <c r="M611" s="188"/>
      <c r="N611" s="188"/>
      <c r="O611" s="193"/>
      <c r="P611" s="188"/>
      <c r="Q611" s="188"/>
    </row>
    <row r="612" spans="9:17" ht="13.05" customHeight="1">
      <c r="I612" s="188"/>
      <c r="J612" s="188"/>
      <c r="K612" s="188"/>
      <c r="L612" s="188"/>
      <c r="M612" s="188"/>
      <c r="N612" s="188"/>
      <c r="O612" s="193"/>
      <c r="P612" s="188"/>
      <c r="Q612" s="188"/>
    </row>
    <row r="613" spans="9:17" ht="13.05" customHeight="1">
      <c r="I613" s="188"/>
      <c r="J613" s="188"/>
      <c r="K613" s="188"/>
      <c r="L613" s="188"/>
      <c r="M613" s="188"/>
      <c r="N613" s="188"/>
      <c r="O613" s="193"/>
      <c r="P613" s="188"/>
      <c r="Q613" s="188"/>
    </row>
    <row r="614" spans="9:17" ht="13.05" customHeight="1">
      <c r="I614" s="188"/>
      <c r="J614" s="188"/>
      <c r="K614" s="188"/>
      <c r="L614" s="188"/>
      <c r="M614" s="188"/>
      <c r="N614" s="188"/>
      <c r="O614" s="193"/>
      <c r="P614" s="188"/>
      <c r="Q614" s="188"/>
    </row>
    <row r="615" spans="9:17" ht="13.05" customHeight="1">
      <c r="I615" s="188"/>
      <c r="J615" s="188"/>
      <c r="K615" s="188"/>
      <c r="L615" s="188"/>
      <c r="M615" s="188"/>
      <c r="N615" s="188"/>
      <c r="O615" s="193"/>
      <c r="P615" s="188"/>
      <c r="Q615" s="188"/>
    </row>
    <row r="616" spans="9:17" ht="13.05" customHeight="1">
      <c r="I616" s="188"/>
      <c r="J616" s="188"/>
      <c r="K616" s="188"/>
      <c r="L616" s="188"/>
      <c r="M616" s="188"/>
      <c r="N616" s="188"/>
      <c r="O616" s="193"/>
      <c r="P616" s="188"/>
      <c r="Q616" s="188"/>
    </row>
    <row r="617" spans="9:17" ht="13.05" customHeight="1">
      <c r="I617" s="188"/>
      <c r="J617" s="188"/>
      <c r="K617" s="188"/>
      <c r="L617" s="188"/>
      <c r="M617" s="188"/>
      <c r="N617" s="188"/>
      <c r="O617" s="193"/>
      <c r="P617" s="188"/>
      <c r="Q617" s="188"/>
    </row>
    <row r="618" spans="9:17" ht="13.05" customHeight="1">
      <c r="I618" s="188"/>
      <c r="J618" s="188"/>
      <c r="K618" s="188"/>
      <c r="L618" s="188"/>
      <c r="M618" s="188"/>
      <c r="N618" s="188"/>
      <c r="O618" s="193"/>
      <c r="P618" s="188"/>
      <c r="Q618" s="188"/>
    </row>
    <row r="619" spans="9:17" ht="13.05" customHeight="1">
      <c r="I619" s="188"/>
      <c r="J619" s="188"/>
      <c r="K619" s="188"/>
      <c r="L619" s="188"/>
      <c r="M619" s="188"/>
      <c r="N619" s="188"/>
      <c r="O619" s="193"/>
      <c r="P619" s="188"/>
      <c r="Q619" s="188"/>
    </row>
    <row r="620" spans="9:17" ht="13.05" customHeight="1">
      <c r="I620" s="188"/>
      <c r="J620" s="188"/>
      <c r="K620" s="188"/>
      <c r="L620" s="188"/>
      <c r="M620" s="188"/>
      <c r="N620" s="188"/>
      <c r="O620" s="193"/>
      <c r="P620" s="188"/>
      <c r="Q620" s="188"/>
    </row>
    <row r="621" spans="9:17" ht="13.05" customHeight="1">
      <c r="I621" s="188"/>
      <c r="J621" s="188"/>
      <c r="K621" s="188"/>
      <c r="L621" s="188"/>
      <c r="M621" s="188"/>
      <c r="N621" s="188"/>
      <c r="O621" s="193"/>
      <c r="P621" s="188"/>
      <c r="Q621" s="188"/>
    </row>
    <row r="622" spans="9:17" ht="13.05" customHeight="1">
      <c r="I622" s="188"/>
      <c r="J622" s="188"/>
      <c r="K622" s="188"/>
      <c r="L622" s="188"/>
      <c r="M622" s="188"/>
      <c r="N622" s="188"/>
      <c r="O622" s="193"/>
      <c r="P622" s="188"/>
      <c r="Q622" s="188"/>
    </row>
    <row r="623" spans="9:17" ht="13.05" customHeight="1">
      <c r="I623" s="188"/>
      <c r="J623" s="188"/>
      <c r="K623" s="188"/>
      <c r="L623" s="188"/>
      <c r="M623" s="188"/>
      <c r="N623" s="188"/>
      <c r="O623" s="193"/>
      <c r="P623" s="188"/>
      <c r="Q623" s="188"/>
    </row>
    <row r="624" spans="9:17" ht="13.05" customHeight="1">
      <c r="I624" s="188"/>
      <c r="J624" s="188"/>
      <c r="K624" s="188"/>
      <c r="L624" s="188"/>
      <c r="M624" s="188"/>
      <c r="N624" s="188"/>
      <c r="O624" s="193"/>
      <c r="P624" s="188"/>
      <c r="Q624" s="188"/>
    </row>
    <row r="625" spans="9:17" ht="13.05" customHeight="1">
      <c r="I625" s="188"/>
      <c r="J625" s="188"/>
      <c r="K625" s="188"/>
      <c r="L625" s="188"/>
      <c r="M625" s="188"/>
      <c r="N625" s="188"/>
      <c r="O625" s="193"/>
      <c r="P625" s="188"/>
      <c r="Q625" s="188"/>
    </row>
    <row r="626" spans="9:17" ht="13.05" customHeight="1">
      <c r="I626" s="188"/>
      <c r="J626" s="188"/>
      <c r="K626" s="188"/>
      <c r="L626" s="188"/>
      <c r="M626" s="188"/>
      <c r="N626" s="188"/>
      <c r="O626" s="193"/>
      <c r="P626" s="188"/>
      <c r="Q626" s="188"/>
    </row>
    <row r="627" spans="9:17" ht="13.05" customHeight="1">
      <c r="I627" s="188"/>
      <c r="J627" s="188"/>
      <c r="K627" s="188"/>
      <c r="L627" s="188"/>
      <c r="M627" s="188"/>
      <c r="N627" s="188"/>
      <c r="O627" s="193"/>
      <c r="P627" s="188"/>
      <c r="Q627" s="188"/>
    </row>
    <row r="628" spans="9:17" ht="13.05" customHeight="1">
      <c r="I628" s="188"/>
      <c r="J628" s="188"/>
      <c r="K628" s="188"/>
      <c r="L628" s="188"/>
      <c r="M628" s="188"/>
      <c r="N628" s="188"/>
      <c r="O628" s="193"/>
      <c r="P628" s="188"/>
      <c r="Q628" s="188"/>
    </row>
    <row r="629" spans="9:17" ht="13.05" customHeight="1">
      <c r="I629" s="188"/>
      <c r="J629" s="188"/>
      <c r="K629" s="188"/>
      <c r="L629" s="188"/>
      <c r="M629" s="188"/>
      <c r="N629" s="188"/>
      <c r="O629" s="193"/>
      <c r="P629" s="188"/>
      <c r="Q629" s="188"/>
    </row>
    <row r="630" spans="9:17" ht="13.05" customHeight="1">
      <c r="I630" s="188"/>
      <c r="J630" s="188"/>
      <c r="K630" s="188"/>
      <c r="L630" s="188"/>
      <c r="M630" s="188"/>
      <c r="N630" s="188"/>
      <c r="O630" s="193"/>
      <c r="P630" s="188"/>
      <c r="Q630" s="188"/>
    </row>
    <row r="631" spans="9:17" ht="13.05" customHeight="1">
      <c r="I631" s="188"/>
      <c r="J631" s="188"/>
      <c r="K631" s="188"/>
      <c r="L631" s="188"/>
      <c r="M631" s="188"/>
      <c r="N631" s="188"/>
      <c r="O631" s="193"/>
      <c r="P631" s="188"/>
      <c r="Q631" s="188"/>
    </row>
    <row r="632" spans="9:17" ht="13.05" customHeight="1">
      <c r="I632" s="188"/>
      <c r="J632" s="188"/>
      <c r="K632" s="188"/>
      <c r="L632" s="188"/>
      <c r="M632" s="188"/>
      <c r="N632" s="188"/>
      <c r="O632" s="193"/>
      <c r="P632" s="188"/>
      <c r="Q632" s="188"/>
    </row>
    <row r="633" spans="9:17" ht="13.05" customHeight="1">
      <c r="I633" s="188"/>
      <c r="J633" s="188"/>
      <c r="K633" s="188"/>
      <c r="L633" s="188"/>
      <c r="M633" s="188"/>
      <c r="N633" s="188"/>
      <c r="O633" s="193"/>
      <c r="P633" s="188"/>
      <c r="Q633" s="188"/>
    </row>
    <row r="634" spans="9:17" ht="13.05" customHeight="1">
      <c r="I634" s="188"/>
      <c r="J634" s="188"/>
      <c r="K634" s="188"/>
      <c r="L634" s="188"/>
      <c r="M634" s="188"/>
      <c r="N634" s="188"/>
      <c r="O634" s="193"/>
      <c r="P634" s="188"/>
      <c r="Q634" s="188"/>
    </row>
    <row r="635" spans="9:17" ht="13.05" customHeight="1">
      <c r="I635" s="188"/>
      <c r="J635" s="188"/>
      <c r="K635" s="188"/>
      <c r="L635" s="188"/>
      <c r="M635" s="188"/>
      <c r="N635" s="188"/>
      <c r="O635" s="193"/>
      <c r="P635" s="188"/>
      <c r="Q635" s="188"/>
    </row>
    <row r="636" spans="9:17" ht="13.05" customHeight="1">
      <c r="I636" s="188"/>
      <c r="J636" s="188"/>
      <c r="K636" s="188"/>
      <c r="L636" s="188"/>
      <c r="M636" s="188"/>
      <c r="N636" s="188"/>
      <c r="O636" s="193"/>
      <c r="P636" s="188"/>
      <c r="Q636" s="188"/>
    </row>
    <row r="637" spans="9:17" ht="13.05" customHeight="1">
      <c r="I637" s="188"/>
      <c r="J637" s="188"/>
      <c r="K637" s="188"/>
      <c r="L637" s="188"/>
      <c r="M637" s="188"/>
      <c r="N637" s="188"/>
      <c r="O637" s="193"/>
      <c r="P637" s="188"/>
      <c r="Q637" s="188"/>
    </row>
    <row r="638" spans="9:17" ht="13.05" customHeight="1">
      <c r="I638" s="188"/>
      <c r="J638" s="188"/>
      <c r="K638" s="188"/>
      <c r="L638" s="188"/>
      <c r="M638" s="188"/>
      <c r="N638" s="188"/>
      <c r="O638" s="193"/>
      <c r="P638" s="188"/>
      <c r="Q638" s="188"/>
    </row>
    <row r="639" spans="9:17" ht="13.05" customHeight="1">
      <c r="I639" s="188"/>
      <c r="J639" s="188"/>
      <c r="K639" s="188"/>
      <c r="L639" s="188"/>
      <c r="M639" s="188"/>
      <c r="N639" s="188"/>
      <c r="O639" s="193"/>
      <c r="P639" s="188"/>
      <c r="Q639" s="188"/>
    </row>
    <row r="640" spans="9:17" ht="13.05" customHeight="1">
      <c r="I640" s="188"/>
      <c r="J640" s="188"/>
      <c r="K640" s="188"/>
      <c r="L640" s="188"/>
      <c r="M640" s="188"/>
      <c r="N640" s="188"/>
      <c r="O640" s="193"/>
      <c r="P640" s="188"/>
      <c r="Q640" s="188"/>
    </row>
    <row r="641" spans="9:17" ht="13.05" customHeight="1">
      <c r="I641" s="188"/>
      <c r="J641" s="188"/>
      <c r="K641" s="188"/>
      <c r="L641" s="188"/>
      <c r="M641" s="188"/>
      <c r="N641" s="188"/>
      <c r="O641" s="193"/>
      <c r="P641" s="188"/>
      <c r="Q641" s="188"/>
    </row>
    <row r="642" spans="9:17" ht="13.05" customHeight="1">
      <c r="I642" s="188"/>
      <c r="J642" s="188"/>
      <c r="K642" s="188"/>
      <c r="L642" s="188"/>
      <c r="M642" s="188"/>
      <c r="N642" s="188"/>
      <c r="O642" s="193"/>
      <c r="P642" s="188"/>
      <c r="Q642" s="188"/>
    </row>
    <row r="643" spans="9:17" ht="13.05" customHeight="1">
      <c r="I643" s="188"/>
      <c r="J643" s="188"/>
      <c r="K643" s="188"/>
      <c r="L643" s="188"/>
      <c r="M643" s="188"/>
      <c r="N643" s="188"/>
      <c r="O643" s="193"/>
      <c r="P643" s="188"/>
      <c r="Q643" s="188"/>
    </row>
    <row r="644" spans="9:17" ht="13.05" customHeight="1">
      <c r="I644" s="188"/>
      <c r="J644" s="188"/>
      <c r="K644" s="188"/>
      <c r="L644" s="188"/>
      <c r="M644" s="188"/>
      <c r="N644" s="188"/>
      <c r="O644" s="193"/>
      <c r="P644" s="188"/>
      <c r="Q644" s="188"/>
    </row>
    <row r="645" spans="9:17" ht="13.05" customHeight="1">
      <c r="I645" s="188"/>
      <c r="J645" s="188"/>
      <c r="K645" s="188"/>
      <c r="L645" s="188"/>
      <c r="M645" s="188"/>
      <c r="N645" s="188"/>
      <c r="O645" s="193"/>
      <c r="P645" s="188"/>
      <c r="Q645" s="188"/>
    </row>
    <row r="646" spans="9:17" ht="13.05" customHeight="1">
      <c r="I646" s="188"/>
      <c r="J646" s="188"/>
      <c r="K646" s="188"/>
      <c r="L646" s="188"/>
      <c r="M646" s="188"/>
      <c r="N646" s="188"/>
      <c r="O646" s="193"/>
      <c r="P646" s="188"/>
      <c r="Q646" s="188"/>
    </row>
    <row r="647" spans="9:17" ht="13.05" customHeight="1">
      <c r="I647" s="188"/>
      <c r="J647" s="188"/>
      <c r="K647" s="188"/>
      <c r="L647" s="188"/>
      <c r="M647" s="188"/>
      <c r="N647" s="188"/>
      <c r="O647" s="193"/>
      <c r="P647" s="188"/>
      <c r="Q647" s="188"/>
    </row>
    <row r="648" spans="9:17" ht="13.05" customHeight="1">
      <c r="I648" s="188"/>
      <c r="J648" s="188"/>
      <c r="K648" s="188"/>
      <c r="L648" s="188"/>
      <c r="M648" s="188"/>
      <c r="N648" s="188"/>
      <c r="O648" s="193"/>
      <c r="P648" s="188"/>
      <c r="Q648" s="188"/>
    </row>
    <row r="649" spans="9:17" ht="13.05" customHeight="1">
      <c r="I649" s="188"/>
      <c r="J649" s="188"/>
      <c r="K649" s="188"/>
      <c r="L649" s="188"/>
      <c r="M649" s="188"/>
      <c r="N649" s="188"/>
      <c r="O649" s="193"/>
      <c r="P649" s="188"/>
      <c r="Q649" s="188"/>
    </row>
    <row r="650" spans="9:17" ht="13.05" customHeight="1">
      <c r="I650" s="188"/>
      <c r="J650" s="188"/>
      <c r="K650" s="188"/>
      <c r="L650" s="188"/>
      <c r="M650" s="188"/>
      <c r="N650" s="188"/>
      <c r="O650" s="193"/>
      <c r="P650" s="188"/>
      <c r="Q650" s="188"/>
    </row>
    <row r="651" spans="9:17" ht="13.05" customHeight="1">
      <c r="I651" s="188"/>
      <c r="J651" s="188"/>
      <c r="K651" s="188"/>
      <c r="L651" s="188"/>
      <c r="M651" s="188"/>
      <c r="N651" s="188"/>
      <c r="O651" s="193"/>
      <c r="P651" s="188"/>
      <c r="Q651" s="188"/>
    </row>
    <row r="652" spans="9:17" ht="13.05" customHeight="1">
      <c r="I652" s="188"/>
      <c r="J652" s="188"/>
      <c r="K652" s="188"/>
      <c r="L652" s="188"/>
      <c r="M652" s="188"/>
      <c r="N652" s="188"/>
      <c r="O652" s="193"/>
      <c r="P652" s="188"/>
      <c r="Q652" s="188"/>
    </row>
    <row r="653" spans="9:17" ht="13.05" customHeight="1">
      <c r="I653" s="188"/>
      <c r="J653" s="188"/>
      <c r="K653" s="188"/>
      <c r="L653" s="188"/>
      <c r="M653" s="188"/>
      <c r="N653" s="188"/>
      <c r="O653" s="193"/>
      <c r="P653" s="188"/>
      <c r="Q653" s="188"/>
    </row>
    <row r="654" spans="9:17" ht="13.05" customHeight="1">
      <c r="I654" s="188"/>
      <c r="J654" s="188"/>
      <c r="K654" s="188"/>
      <c r="L654" s="188"/>
      <c r="M654" s="188"/>
      <c r="N654" s="188"/>
      <c r="O654" s="193"/>
      <c r="P654" s="188"/>
      <c r="Q654" s="188"/>
    </row>
    <row r="655" spans="9:17" ht="13.05" customHeight="1">
      <c r="I655" s="188"/>
      <c r="J655" s="188"/>
      <c r="K655" s="188"/>
      <c r="L655" s="188"/>
      <c r="M655" s="188"/>
      <c r="N655" s="188"/>
      <c r="O655" s="193"/>
      <c r="P655" s="188"/>
      <c r="Q655" s="188"/>
    </row>
    <row r="656" spans="9:17" ht="13.05" customHeight="1">
      <c r="I656" s="188"/>
      <c r="J656" s="188"/>
      <c r="K656" s="188"/>
      <c r="L656" s="188"/>
      <c r="M656" s="188"/>
      <c r="N656" s="188"/>
      <c r="O656" s="193"/>
      <c r="P656" s="188"/>
      <c r="Q656" s="188"/>
    </row>
    <row r="657" spans="9:17" ht="13.05" customHeight="1">
      <c r="I657" s="188"/>
      <c r="J657" s="188"/>
      <c r="K657" s="188"/>
      <c r="L657" s="188"/>
      <c r="M657" s="188"/>
      <c r="N657" s="188"/>
      <c r="O657" s="193"/>
      <c r="P657" s="188"/>
      <c r="Q657" s="188"/>
    </row>
    <row r="658" spans="9:17" ht="13.05" customHeight="1">
      <c r="I658" s="188"/>
      <c r="J658" s="188"/>
      <c r="K658" s="188"/>
      <c r="L658" s="188"/>
      <c r="M658" s="188"/>
      <c r="N658" s="188"/>
      <c r="O658" s="193"/>
      <c r="P658" s="188"/>
      <c r="Q658" s="188"/>
    </row>
    <row r="659" spans="9:17" ht="13.05" customHeight="1">
      <c r="I659" s="188"/>
      <c r="J659" s="188"/>
      <c r="K659" s="188"/>
      <c r="L659" s="188"/>
      <c r="M659" s="188"/>
      <c r="N659" s="188"/>
      <c r="O659" s="193"/>
      <c r="P659" s="188"/>
      <c r="Q659" s="188"/>
    </row>
    <row r="660" spans="9:17" ht="13.05" customHeight="1">
      <c r="I660" s="188"/>
      <c r="J660" s="188"/>
      <c r="K660" s="188"/>
      <c r="L660" s="188"/>
      <c r="M660" s="188"/>
      <c r="N660" s="188"/>
      <c r="O660" s="193"/>
      <c r="P660" s="188"/>
      <c r="Q660" s="188"/>
    </row>
    <row r="661" spans="9:17" ht="13.05" customHeight="1">
      <c r="I661" s="188"/>
      <c r="J661" s="188"/>
      <c r="K661" s="188"/>
      <c r="L661" s="188"/>
      <c r="M661" s="188"/>
      <c r="N661" s="188"/>
      <c r="O661" s="193"/>
      <c r="P661" s="188"/>
      <c r="Q661" s="188"/>
    </row>
    <row r="662" spans="9:17" ht="13.05" customHeight="1">
      <c r="I662" s="188"/>
      <c r="J662" s="188"/>
      <c r="K662" s="188"/>
      <c r="L662" s="188"/>
      <c r="M662" s="188"/>
      <c r="N662" s="188"/>
      <c r="O662" s="193"/>
      <c r="P662" s="188"/>
      <c r="Q662" s="188"/>
    </row>
    <row r="663" spans="9:17" ht="13.05" customHeight="1">
      <c r="I663" s="188"/>
      <c r="J663" s="188"/>
      <c r="K663" s="188"/>
      <c r="L663" s="188"/>
      <c r="M663" s="188"/>
      <c r="N663" s="188"/>
      <c r="O663" s="193"/>
      <c r="P663" s="188"/>
      <c r="Q663" s="188"/>
    </row>
    <row r="664" spans="9:17" ht="13.05" customHeight="1">
      <c r="I664" s="188"/>
      <c r="J664" s="188"/>
      <c r="K664" s="188"/>
      <c r="L664" s="188"/>
      <c r="M664" s="188"/>
      <c r="N664" s="188"/>
      <c r="O664" s="193"/>
      <c r="P664" s="188"/>
      <c r="Q664" s="188"/>
    </row>
    <row r="665" spans="9:17" ht="13.05" customHeight="1">
      <c r="I665" s="188"/>
      <c r="J665" s="188"/>
      <c r="K665" s="188"/>
      <c r="L665" s="188"/>
      <c r="M665" s="188"/>
      <c r="N665" s="188"/>
      <c r="O665" s="193"/>
      <c r="P665" s="188"/>
      <c r="Q665" s="188"/>
    </row>
    <row r="666" spans="9:17" ht="13.05" customHeight="1">
      <c r="I666" s="188"/>
      <c r="J666" s="188"/>
      <c r="K666" s="188"/>
      <c r="L666" s="188"/>
      <c r="M666" s="188"/>
      <c r="N666" s="188"/>
      <c r="O666" s="193"/>
      <c r="P666" s="188"/>
      <c r="Q666" s="188"/>
    </row>
    <row r="667" spans="9:17" ht="13.05" customHeight="1">
      <c r="I667" s="188"/>
      <c r="J667" s="188"/>
      <c r="K667" s="188"/>
      <c r="L667" s="188"/>
      <c r="M667" s="188"/>
      <c r="N667" s="188"/>
      <c r="O667" s="193"/>
      <c r="P667" s="188"/>
      <c r="Q667" s="188"/>
    </row>
    <row r="668" spans="9:17" ht="13.05" customHeight="1">
      <c r="I668" s="188"/>
      <c r="J668" s="188"/>
      <c r="K668" s="188"/>
      <c r="L668" s="188"/>
      <c r="M668" s="188"/>
      <c r="N668" s="188"/>
      <c r="O668" s="193"/>
      <c r="P668" s="188"/>
      <c r="Q668" s="188"/>
    </row>
    <row r="669" spans="9:17" ht="13.05" customHeight="1">
      <c r="I669" s="188"/>
      <c r="J669" s="188"/>
      <c r="K669" s="188"/>
      <c r="L669" s="188"/>
      <c r="M669" s="188"/>
      <c r="N669" s="188"/>
      <c r="O669" s="193"/>
      <c r="P669" s="188"/>
      <c r="Q669" s="188"/>
    </row>
    <row r="670" spans="9:17" ht="13.05" customHeight="1">
      <c r="I670" s="188"/>
      <c r="J670" s="188"/>
      <c r="K670" s="188"/>
      <c r="L670" s="188"/>
      <c r="M670" s="188"/>
      <c r="N670" s="188"/>
      <c r="O670" s="193"/>
      <c r="P670" s="188"/>
      <c r="Q670" s="188"/>
    </row>
    <row r="671" spans="9:17" ht="13.05" customHeight="1">
      <c r="I671" s="188"/>
      <c r="J671" s="188"/>
      <c r="K671" s="188"/>
      <c r="L671" s="188"/>
      <c r="M671" s="188"/>
      <c r="N671" s="188"/>
      <c r="O671" s="193"/>
      <c r="P671" s="188"/>
      <c r="Q671" s="188"/>
    </row>
    <row r="672" spans="9:17" ht="13.05" customHeight="1">
      <c r="I672" s="188"/>
      <c r="J672" s="188"/>
      <c r="K672" s="188"/>
      <c r="L672" s="188"/>
      <c r="M672" s="188"/>
      <c r="N672" s="188"/>
      <c r="O672" s="193"/>
      <c r="P672" s="188"/>
      <c r="Q672" s="188"/>
    </row>
    <row r="673" spans="9:17" ht="13.05" customHeight="1">
      <c r="I673" s="188"/>
      <c r="J673" s="188"/>
      <c r="K673" s="188"/>
      <c r="L673" s="188"/>
      <c r="M673" s="188"/>
      <c r="N673" s="188"/>
      <c r="O673" s="193"/>
      <c r="P673" s="188"/>
      <c r="Q673" s="188"/>
    </row>
    <row r="674" spans="9:17" ht="13.05" customHeight="1">
      <c r="I674" s="188"/>
      <c r="J674" s="188"/>
      <c r="K674" s="188"/>
      <c r="L674" s="188"/>
      <c r="M674" s="188"/>
      <c r="N674" s="188"/>
      <c r="O674" s="193"/>
      <c r="P674" s="188"/>
      <c r="Q674" s="188"/>
    </row>
    <row r="675" spans="9:17" ht="13.05" customHeight="1">
      <c r="I675" s="188"/>
      <c r="J675" s="188"/>
      <c r="K675" s="188"/>
      <c r="L675" s="188"/>
      <c r="M675" s="188"/>
      <c r="N675" s="188"/>
      <c r="O675" s="193"/>
      <c r="P675" s="188"/>
      <c r="Q675" s="188"/>
    </row>
    <row r="676" spans="9:17" ht="13.05" customHeight="1">
      <c r="I676" s="188"/>
      <c r="J676" s="188"/>
      <c r="K676" s="188"/>
      <c r="L676" s="188"/>
      <c r="M676" s="188"/>
      <c r="N676" s="188"/>
      <c r="O676" s="193"/>
      <c r="P676" s="188"/>
      <c r="Q676" s="188"/>
    </row>
    <row r="677" spans="9:17" ht="13.05" customHeight="1">
      <c r="I677" s="188"/>
      <c r="J677" s="188"/>
      <c r="K677" s="188"/>
      <c r="L677" s="188"/>
      <c r="M677" s="188"/>
      <c r="N677" s="188"/>
      <c r="O677" s="193"/>
      <c r="P677" s="188"/>
      <c r="Q677" s="188"/>
    </row>
    <row r="678" spans="9:17" ht="13.05" customHeight="1">
      <c r="I678" s="188"/>
      <c r="J678" s="188"/>
      <c r="K678" s="188"/>
      <c r="L678" s="188"/>
      <c r="M678" s="188"/>
      <c r="N678" s="188"/>
      <c r="O678" s="193"/>
      <c r="P678" s="188"/>
      <c r="Q678" s="188"/>
    </row>
    <row r="679" spans="9:17" ht="13.05" customHeight="1">
      <c r="I679" s="188"/>
      <c r="J679" s="188"/>
      <c r="K679" s="188"/>
      <c r="L679" s="188"/>
      <c r="M679" s="188"/>
      <c r="N679" s="188"/>
      <c r="O679" s="193"/>
      <c r="P679" s="188"/>
      <c r="Q679" s="188"/>
    </row>
    <row r="680" spans="9:17" ht="13.05" customHeight="1">
      <c r="I680" s="188"/>
      <c r="J680" s="188"/>
      <c r="K680" s="188"/>
      <c r="L680" s="188"/>
      <c r="M680" s="188"/>
      <c r="N680" s="188"/>
      <c r="O680" s="193"/>
      <c r="P680" s="188"/>
      <c r="Q680" s="188"/>
    </row>
    <row r="681" spans="9:17" ht="13.05" customHeight="1">
      <c r="I681" s="188"/>
      <c r="J681" s="188"/>
      <c r="K681" s="188"/>
      <c r="L681" s="188"/>
      <c r="M681" s="188"/>
      <c r="N681" s="188"/>
      <c r="O681" s="193"/>
      <c r="P681" s="188"/>
      <c r="Q681" s="188"/>
    </row>
    <row r="682" spans="9:17" ht="13.05" customHeight="1">
      <c r="I682" s="188"/>
      <c r="J682" s="188"/>
      <c r="K682" s="188"/>
      <c r="L682" s="188"/>
      <c r="M682" s="188"/>
      <c r="N682" s="188"/>
      <c r="O682" s="193"/>
      <c r="P682" s="188"/>
      <c r="Q682" s="188"/>
    </row>
    <row r="683" spans="9:17" ht="13.05" customHeight="1">
      <c r="I683" s="188"/>
      <c r="J683" s="188"/>
      <c r="K683" s="188"/>
      <c r="L683" s="188"/>
      <c r="M683" s="188"/>
      <c r="N683" s="188"/>
      <c r="O683" s="193"/>
      <c r="P683" s="188"/>
      <c r="Q683" s="188"/>
    </row>
    <row r="684" spans="9:17" ht="13.05" customHeight="1">
      <c r="I684" s="188"/>
      <c r="J684" s="188"/>
      <c r="K684" s="188"/>
      <c r="L684" s="188"/>
      <c r="M684" s="188"/>
      <c r="N684" s="188"/>
      <c r="O684" s="193"/>
      <c r="P684" s="188"/>
      <c r="Q684" s="188"/>
    </row>
    <row r="685" spans="9:17" ht="13.05" customHeight="1">
      <c r="I685" s="188"/>
      <c r="J685" s="188"/>
      <c r="K685" s="188"/>
      <c r="L685" s="188"/>
      <c r="M685" s="188"/>
      <c r="N685" s="188"/>
      <c r="O685" s="193"/>
      <c r="P685" s="188"/>
      <c r="Q685" s="188"/>
    </row>
    <row r="686" spans="9:17" ht="13.05" customHeight="1">
      <c r="I686" s="188"/>
      <c r="J686" s="188"/>
      <c r="K686" s="188"/>
      <c r="L686" s="188"/>
      <c r="M686" s="188"/>
      <c r="N686" s="188"/>
      <c r="O686" s="193"/>
      <c r="P686" s="188"/>
      <c r="Q686" s="188"/>
    </row>
    <row r="687" spans="9:17" ht="13.05" customHeight="1">
      <c r="I687" s="188"/>
      <c r="J687" s="188"/>
      <c r="K687" s="188"/>
      <c r="L687" s="188"/>
      <c r="M687" s="188"/>
      <c r="N687" s="188"/>
      <c r="O687" s="193"/>
      <c r="P687" s="188"/>
      <c r="Q687" s="188"/>
    </row>
    <row r="688" spans="9:17" ht="13.05" customHeight="1">
      <c r="I688" s="188"/>
      <c r="J688" s="188"/>
      <c r="K688" s="188"/>
      <c r="L688" s="188"/>
      <c r="M688" s="188"/>
      <c r="N688" s="188"/>
      <c r="O688" s="193"/>
      <c r="P688" s="188"/>
      <c r="Q688" s="188"/>
    </row>
    <row r="689" spans="9:17" ht="13.05" customHeight="1">
      <c r="I689" s="188"/>
      <c r="J689" s="188"/>
      <c r="K689" s="188"/>
      <c r="L689" s="188"/>
      <c r="M689" s="188"/>
      <c r="N689" s="188"/>
      <c r="O689" s="193"/>
      <c r="P689" s="188"/>
      <c r="Q689" s="188"/>
    </row>
    <row r="690" spans="9:17" ht="13.05" customHeight="1">
      <c r="I690" s="188"/>
      <c r="J690" s="188"/>
      <c r="K690" s="188"/>
      <c r="L690" s="188"/>
      <c r="M690" s="188"/>
      <c r="N690" s="188"/>
      <c r="O690" s="193"/>
      <c r="P690" s="188"/>
      <c r="Q690" s="188"/>
    </row>
    <row r="691" spans="9:17" ht="13.05" customHeight="1">
      <c r="I691" s="188"/>
      <c r="J691" s="188"/>
      <c r="K691" s="188"/>
      <c r="L691" s="188"/>
      <c r="M691" s="188"/>
      <c r="N691" s="188"/>
      <c r="O691" s="193"/>
      <c r="P691" s="188"/>
      <c r="Q691" s="188"/>
    </row>
    <row r="692" spans="9:17" ht="13.05" customHeight="1">
      <c r="I692" s="188"/>
      <c r="J692" s="188"/>
      <c r="K692" s="188"/>
      <c r="L692" s="188"/>
      <c r="M692" s="188"/>
      <c r="N692" s="188"/>
      <c r="O692" s="193"/>
      <c r="P692" s="188"/>
      <c r="Q692" s="188"/>
    </row>
    <row r="693" spans="9:17" ht="13.05" customHeight="1">
      <c r="I693" s="188"/>
      <c r="J693" s="188"/>
      <c r="K693" s="188"/>
      <c r="L693" s="188"/>
      <c r="M693" s="188"/>
      <c r="N693" s="188"/>
      <c r="O693" s="193"/>
      <c r="P693" s="188"/>
      <c r="Q693" s="188"/>
    </row>
    <row r="694" spans="9:17" ht="13.05" customHeight="1">
      <c r="I694" s="188"/>
      <c r="J694" s="188"/>
      <c r="K694" s="188"/>
      <c r="L694" s="188"/>
      <c r="M694" s="188"/>
      <c r="N694" s="188"/>
      <c r="O694" s="193"/>
      <c r="P694" s="188"/>
      <c r="Q694" s="188"/>
    </row>
    <row r="695" spans="9:17" ht="13.05" customHeight="1">
      <c r="I695" s="188"/>
      <c r="J695" s="188"/>
      <c r="K695" s="188"/>
      <c r="L695" s="188"/>
      <c r="M695" s="188"/>
      <c r="N695" s="188"/>
      <c r="O695" s="193"/>
      <c r="P695" s="188"/>
      <c r="Q695" s="188"/>
    </row>
    <row r="696" spans="9:17" ht="13.05" customHeight="1">
      <c r="I696" s="188"/>
      <c r="J696" s="188"/>
      <c r="K696" s="188"/>
      <c r="L696" s="188"/>
      <c r="M696" s="188"/>
      <c r="N696" s="188"/>
      <c r="O696" s="193"/>
      <c r="P696" s="188"/>
      <c r="Q696" s="188"/>
    </row>
    <row r="697" spans="9:17" ht="13.05" customHeight="1">
      <c r="I697" s="188"/>
      <c r="J697" s="188"/>
      <c r="K697" s="188"/>
      <c r="L697" s="188"/>
      <c r="M697" s="188"/>
      <c r="N697" s="188"/>
      <c r="O697" s="193"/>
      <c r="P697" s="188"/>
      <c r="Q697" s="188"/>
    </row>
    <row r="698" spans="9:17" ht="13.05" customHeight="1">
      <c r="I698" s="188"/>
      <c r="J698" s="188"/>
      <c r="K698" s="188"/>
      <c r="L698" s="188"/>
      <c r="M698" s="188"/>
      <c r="N698" s="188"/>
      <c r="O698" s="193"/>
      <c r="P698" s="188"/>
      <c r="Q698" s="188"/>
    </row>
    <row r="699" spans="9:17" ht="13.05" customHeight="1">
      <c r="I699" s="188"/>
      <c r="J699" s="188"/>
      <c r="K699" s="188"/>
      <c r="L699" s="188"/>
      <c r="M699" s="188"/>
      <c r="N699" s="188"/>
      <c r="O699" s="193"/>
      <c r="P699" s="188"/>
      <c r="Q699" s="188"/>
    </row>
    <row r="700" spans="9:17" ht="13.05" customHeight="1">
      <c r="I700" s="188"/>
      <c r="J700" s="188"/>
      <c r="K700" s="188"/>
      <c r="L700" s="188"/>
      <c r="M700" s="188"/>
      <c r="N700" s="188"/>
      <c r="O700" s="193"/>
      <c r="P700" s="188"/>
      <c r="Q700" s="188"/>
    </row>
    <row r="701" spans="9:17" ht="13.05" customHeight="1">
      <c r="I701" s="188"/>
      <c r="J701" s="188"/>
      <c r="K701" s="188"/>
      <c r="L701" s="188"/>
      <c r="M701" s="188"/>
      <c r="N701" s="188"/>
      <c r="O701" s="193"/>
      <c r="P701" s="188"/>
      <c r="Q701" s="188"/>
    </row>
    <row r="702" spans="9:17" ht="13.05" customHeight="1">
      <c r="I702" s="188"/>
      <c r="J702" s="188"/>
      <c r="K702" s="188"/>
      <c r="L702" s="188"/>
      <c r="M702" s="188"/>
      <c r="N702" s="188"/>
      <c r="O702" s="193"/>
      <c r="P702" s="188"/>
      <c r="Q702" s="188"/>
    </row>
    <row r="703" spans="9:17" ht="13.05" customHeight="1">
      <c r="I703" s="188"/>
      <c r="J703" s="188"/>
      <c r="K703" s="188"/>
      <c r="L703" s="188"/>
      <c r="M703" s="188"/>
      <c r="N703" s="188"/>
      <c r="O703" s="193"/>
      <c r="P703" s="188"/>
      <c r="Q703" s="188"/>
    </row>
    <row r="704" spans="9:17" ht="13.05" customHeight="1">
      <c r="I704" s="188"/>
      <c r="J704" s="188"/>
      <c r="K704" s="188"/>
      <c r="L704" s="188"/>
      <c r="M704" s="188"/>
      <c r="N704" s="188"/>
      <c r="O704" s="193"/>
      <c r="P704" s="188"/>
      <c r="Q704" s="188"/>
    </row>
    <row r="705" spans="9:17" ht="13.05" customHeight="1">
      <c r="I705" s="188"/>
      <c r="J705" s="188"/>
      <c r="K705" s="188"/>
      <c r="L705" s="188"/>
      <c r="M705" s="188"/>
      <c r="N705" s="188"/>
      <c r="O705" s="193"/>
      <c r="P705" s="188"/>
      <c r="Q705" s="188"/>
    </row>
    <row r="706" spans="9:17" ht="13.05" customHeight="1">
      <c r="I706" s="188"/>
      <c r="J706" s="188"/>
      <c r="K706" s="188"/>
      <c r="L706" s="188"/>
      <c r="M706" s="188"/>
      <c r="N706" s="188"/>
      <c r="O706" s="193"/>
      <c r="P706" s="188"/>
      <c r="Q706" s="188"/>
    </row>
    <row r="707" spans="9:17" ht="13.05" customHeight="1">
      <c r="I707" s="188"/>
      <c r="J707" s="188"/>
      <c r="K707" s="188"/>
      <c r="L707" s="188"/>
      <c r="M707" s="188"/>
      <c r="N707" s="188"/>
      <c r="O707" s="193"/>
      <c r="P707" s="188"/>
      <c r="Q707" s="188"/>
    </row>
    <row r="708" spans="9:17" ht="13.05" customHeight="1">
      <c r="I708" s="188"/>
      <c r="J708" s="188"/>
      <c r="K708" s="188"/>
      <c r="L708" s="188"/>
      <c r="M708" s="188"/>
      <c r="N708" s="188"/>
      <c r="O708" s="193"/>
      <c r="P708" s="188"/>
      <c r="Q708" s="188"/>
    </row>
    <row r="709" spans="9:17" ht="13.05" customHeight="1">
      <c r="I709" s="188"/>
      <c r="J709" s="188"/>
      <c r="K709" s="188"/>
      <c r="L709" s="188"/>
      <c r="M709" s="188"/>
      <c r="N709" s="188"/>
      <c r="O709" s="193"/>
      <c r="P709" s="188"/>
      <c r="Q709" s="188"/>
    </row>
    <row r="710" spans="9:17" ht="13.05" customHeight="1">
      <c r="I710" s="188"/>
      <c r="J710" s="188"/>
      <c r="K710" s="188"/>
      <c r="L710" s="188"/>
      <c r="M710" s="188"/>
      <c r="N710" s="188"/>
      <c r="O710" s="193"/>
      <c r="P710" s="188"/>
      <c r="Q710" s="188"/>
    </row>
    <row r="711" spans="9:17" ht="13.05" customHeight="1">
      <c r="I711" s="188"/>
      <c r="J711" s="188"/>
      <c r="K711" s="188"/>
      <c r="L711" s="188"/>
      <c r="M711" s="188"/>
      <c r="N711" s="188"/>
      <c r="O711" s="193"/>
      <c r="P711" s="188"/>
      <c r="Q711" s="188"/>
    </row>
    <row r="712" spans="9:17" ht="13.05" customHeight="1">
      <c r="I712" s="188"/>
      <c r="J712" s="188"/>
      <c r="K712" s="188"/>
      <c r="L712" s="188"/>
      <c r="M712" s="188"/>
      <c r="N712" s="188"/>
      <c r="O712" s="193"/>
      <c r="P712" s="188"/>
      <c r="Q712" s="188"/>
    </row>
    <row r="713" spans="9:17" ht="13.05" customHeight="1">
      <c r="I713" s="188"/>
      <c r="J713" s="188"/>
      <c r="K713" s="188"/>
      <c r="L713" s="188"/>
      <c r="M713" s="188"/>
      <c r="N713" s="188"/>
      <c r="O713" s="193"/>
      <c r="P713" s="188"/>
      <c r="Q713" s="188"/>
    </row>
    <row r="714" spans="9:17" ht="13.05" customHeight="1">
      <c r="I714" s="188"/>
      <c r="J714" s="188"/>
      <c r="K714" s="188"/>
      <c r="L714" s="188"/>
      <c r="M714" s="188"/>
      <c r="N714" s="188"/>
      <c r="O714" s="193"/>
      <c r="P714" s="188"/>
      <c r="Q714" s="188"/>
    </row>
    <row r="715" spans="9:17" ht="13.05" customHeight="1">
      <c r="I715" s="188"/>
      <c r="J715" s="188"/>
      <c r="K715" s="188"/>
      <c r="L715" s="188"/>
      <c r="M715" s="188"/>
      <c r="N715" s="188"/>
      <c r="O715" s="193"/>
      <c r="P715" s="188"/>
      <c r="Q715" s="188"/>
    </row>
    <row r="716" spans="9:17" ht="13.05" customHeight="1">
      <c r="I716" s="188"/>
      <c r="J716" s="188"/>
      <c r="K716" s="188"/>
      <c r="L716" s="188"/>
      <c r="M716" s="188"/>
      <c r="N716" s="188"/>
      <c r="O716" s="193"/>
      <c r="P716" s="188"/>
      <c r="Q716" s="188"/>
    </row>
    <row r="717" spans="9:17" ht="13.05" customHeight="1">
      <c r="I717" s="188"/>
      <c r="J717" s="188"/>
      <c r="K717" s="188"/>
      <c r="L717" s="188"/>
      <c r="M717" s="188"/>
      <c r="N717" s="188"/>
      <c r="O717" s="193"/>
      <c r="P717" s="188"/>
      <c r="Q717" s="188"/>
    </row>
    <row r="718" spans="9:17" ht="13.05" customHeight="1">
      <c r="I718" s="188"/>
      <c r="J718" s="188"/>
      <c r="K718" s="188"/>
      <c r="L718" s="188"/>
      <c r="M718" s="188"/>
      <c r="N718" s="188"/>
      <c r="O718" s="193"/>
      <c r="P718" s="188"/>
      <c r="Q718" s="188"/>
    </row>
    <row r="719" spans="9:17" ht="13.05" customHeight="1">
      <c r="I719" s="188"/>
      <c r="J719" s="188"/>
      <c r="K719" s="188"/>
      <c r="L719" s="188"/>
      <c r="M719" s="188"/>
      <c r="N719" s="188"/>
      <c r="O719" s="193"/>
      <c r="P719" s="188"/>
      <c r="Q719" s="188"/>
    </row>
    <row r="720" spans="9:17" ht="13.05" customHeight="1">
      <c r="I720" s="188"/>
      <c r="J720" s="188"/>
      <c r="K720" s="188"/>
      <c r="L720" s="188"/>
      <c r="M720" s="188"/>
      <c r="N720" s="188"/>
      <c r="O720" s="193"/>
      <c r="P720" s="188"/>
      <c r="Q720" s="188"/>
    </row>
    <row r="721" spans="9:17" ht="13.05" customHeight="1">
      <c r="I721" s="188"/>
      <c r="J721" s="188"/>
      <c r="K721" s="188"/>
      <c r="L721" s="188"/>
      <c r="M721" s="188"/>
      <c r="N721" s="188"/>
      <c r="O721" s="193"/>
      <c r="P721" s="188"/>
      <c r="Q721" s="188"/>
    </row>
    <row r="722" spans="9:17" ht="13.05" customHeight="1">
      <c r="I722" s="188"/>
      <c r="J722" s="188"/>
      <c r="K722" s="188"/>
      <c r="L722" s="188"/>
      <c r="M722" s="188"/>
      <c r="N722" s="188"/>
      <c r="O722" s="193"/>
      <c r="P722" s="188"/>
      <c r="Q722" s="188"/>
    </row>
    <row r="723" spans="9:17" ht="13.05" customHeight="1">
      <c r="I723" s="188"/>
      <c r="J723" s="188"/>
      <c r="K723" s="188"/>
      <c r="L723" s="188"/>
      <c r="M723" s="188"/>
      <c r="N723" s="188"/>
      <c r="O723" s="193"/>
      <c r="P723" s="188"/>
      <c r="Q723" s="188"/>
    </row>
    <row r="724" spans="9:17" ht="13.05" customHeight="1">
      <c r="I724" s="188"/>
      <c r="J724" s="188"/>
      <c r="K724" s="188"/>
      <c r="L724" s="188"/>
      <c r="M724" s="188"/>
      <c r="N724" s="188"/>
      <c r="O724" s="193"/>
      <c r="P724" s="188"/>
      <c r="Q724" s="188"/>
    </row>
    <row r="725" spans="9:17" ht="13.05" customHeight="1">
      <c r="I725" s="188"/>
      <c r="J725" s="188"/>
      <c r="K725" s="188"/>
      <c r="L725" s="188"/>
      <c r="M725" s="188"/>
      <c r="N725" s="188"/>
      <c r="O725" s="193"/>
      <c r="P725" s="188"/>
      <c r="Q725" s="188"/>
    </row>
    <row r="726" spans="9:17" ht="13.05" customHeight="1">
      <c r="I726" s="188"/>
      <c r="J726" s="188"/>
      <c r="K726" s="188"/>
      <c r="L726" s="188"/>
      <c r="M726" s="188"/>
      <c r="N726" s="188"/>
      <c r="O726" s="193"/>
      <c r="P726" s="188"/>
      <c r="Q726" s="188"/>
    </row>
    <row r="727" spans="9:17" ht="13.05" customHeight="1">
      <c r="I727" s="188"/>
      <c r="J727" s="188"/>
      <c r="K727" s="188"/>
      <c r="L727" s="188"/>
      <c r="M727" s="188"/>
      <c r="N727" s="188"/>
      <c r="O727" s="193"/>
      <c r="P727" s="188"/>
      <c r="Q727" s="188"/>
    </row>
    <row r="728" spans="9:17" ht="13.05" customHeight="1">
      <c r="I728" s="188"/>
      <c r="J728" s="188"/>
      <c r="K728" s="188"/>
      <c r="L728" s="188"/>
      <c r="M728" s="188"/>
      <c r="N728" s="188"/>
      <c r="O728" s="193"/>
      <c r="P728" s="188"/>
      <c r="Q728" s="188"/>
    </row>
    <row r="729" spans="9:17" ht="13.05" customHeight="1">
      <c r="I729" s="188"/>
      <c r="J729" s="188"/>
      <c r="K729" s="188"/>
      <c r="L729" s="188"/>
      <c r="M729" s="188"/>
      <c r="N729" s="188"/>
      <c r="O729" s="193"/>
      <c r="P729" s="188"/>
      <c r="Q729" s="188"/>
    </row>
    <row r="730" spans="9:17" ht="13.05" customHeight="1">
      <c r="I730" s="188"/>
      <c r="J730" s="188"/>
      <c r="K730" s="188"/>
      <c r="L730" s="188"/>
      <c r="M730" s="188"/>
      <c r="N730" s="188"/>
      <c r="O730" s="193"/>
      <c r="P730" s="188"/>
      <c r="Q730" s="188"/>
    </row>
    <row r="731" spans="9:17" ht="13.05" customHeight="1">
      <c r="I731" s="188"/>
      <c r="J731" s="188"/>
      <c r="K731" s="188"/>
      <c r="L731" s="188"/>
      <c r="M731" s="188"/>
      <c r="N731" s="188"/>
      <c r="O731" s="193"/>
      <c r="P731" s="188"/>
      <c r="Q731" s="188"/>
    </row>
    <row r="732" spans="9:17" ht="13.05" customHeight="1">
      <c r="I732" s="188"/>
      <c r="J732" s="188"/>
      <c r="K732" s="188"/>
      <c r="L732" s="188"/>
      <c r="M732" s="188"/>
      <c r="N732" s="188"/>
      <c r="O732" s="193"/>
      <c r="P732" s="188"/>
      <c r="Q732" s="188"/>
    </row>
    <row r="733" spans="9:17" ht="13.05" customHeight="1">
      <c r="I733" s="188"/>
      <c r="J733" s="188"/>
      <c r="K733" s="188"/>
      <c r="L733" s="188"/>
      <c r="M733" s="188"/>
      <c r="N733" s="188"/>
      <c r="O733" s="193"/>
      <c r="P733" s="188"/>
      <c r="Q733" s="188"/>
    </row>
    <row r="734" spans="9:17" ht="13.05" customHeight="1">
      <c r="I734" s="188"/>
      <c r="J734" s="188"/>
      <c r="K734" s="188"/>
      <c r="L734" s="188"/>
      <c r="M734" s="188"/>
      <c r="N734" s="188"/>
      <c r="O734" s="193"/>
      <c r="P734" s="188"/>
      <c r="Q734" s="188"/>
    </row>
    <row r="735" spans="9:17" ht="13.05" customHeight="1">
      <c r="I735" s="188"/>
      <c r="J735" s="188"/>
      <c r="K735" s="188"/>
      <c r="L735" s="188"/>
      <c r="M735" s="188"/>
      <c r="N735" s="188"/>
      <c r="O735" s="193"/>
      <c r="P735" s="188"/>
      <c r="Q735" s="188"/>
    </row>
    <row r="736" spans="9:17" ht="13.05" customHeight="1">
      <c r="I736" s="188"/>
      <c r="J736" s="188"/>
      <c r="K736" s="188"/>
      <c r="L736" s="188"/>
      <c r="M736" s="188"/>
      <c r="N736" s="188"/>
      <c r="O736" s="193"/>
      <c r="P736" s="188"/>
      <c r="Q736" s="188"/>
    </row>
    <row r="737" spans="9:17" ht="13.05" customHeight="1">
      <c r="I737" s="188"/>
      <c r="J737" s="188"/>
      <c r="K737" s="188"/>
      <c r="L737" s="188"/>
      <c r="M737" s="188"/>
      <c r="N737" s="188"/>
      <c r="O737" s="193"/>
      <c r="P737" s="188"/>
      <c r="Q737" s="188"/>
    </row>
    <row r="738" spans="9:17" ht="13.05" customHeight="1">
      <c r="I738" s="188"/>
      <c r="J738" s="188"/>
      <c r="K738" s="188"/>
      <c r="L738" s="188"/>
      <c r="M738" s="188"/>
      <c r="N738" s="188"/>
      <c r="O738" s="193"/>
      <c r="P738" s="188"/>
      <c r="Q738" s="188"/>
    </row>
    <row r="739" spans="9:17" ht="13.05" customHeight="1">
      <c r="I739" s="188"/>
      <c r="J739" s="188"/>
      <c r="K739" s="188"/>
      <c r="L739" s="188"/>
      <c r="M739" s="188"/>
      <c r="N739" s="188"/>
      <c r="O739" s="193"/>
      <c r="P739" s="188"/>
      <c r="Q739" s="188"/>
    </row>
    <row r="740" spans="9:17" ht="13.05" customHeight="1">
      <c r="I740" s="188"/>
      <c r="J740" s="188"/>
      <c r="K740" s="188"/>
      <c r="L740" s="188"/>
      <c r="M740" s="188"/>
      <c r="N740" s="188"/>
      <c r="O740" s="193"/>
      <c r="P740" s="188"/>
      <c r="Q740" s="188"/>
    </row>
    <row r="741" spans="9:17" ht="13.05" customHeight="1">
      <c r="I741" s="188"/>
      <c r="J741" s="188"/>
      <c r="K741" s="188"/>
      <c r="L741" s="188"/>
      <c r="M741" s="188"/>
      <c r="N741" s="188"/>
      <c r="O741" s="193"/>
      <c r="P741" s="188"/>
      <c r="Q741" s="188"/>
    </row>
    <row r="742" spans="9:17" ht="13.05" customHeight="1">
      <c r="I742" s="188"/>
      <c r="J742" s="188"/>
      <c r="K742" s="188"/>
      <c r="L742" s="188"/>
      <c r="M742" s="188"/>
      <c r="N742" s="188"/>
      <c r="O742" s="193"/>
      <c r="P742" s="188"/>
      <c r="Q742" s="188"/>
    </row>
    <row r="743" spans="9:17" ht="13.05" customHeight="1">
      <c r="I743" s="188"/>
      <c r="J743" s="188"/>
      <c r="K743" s="188"/>
      <c r="L743" s="188"/>
      <c r="M743" s="188"/>
      <c r="N743" s="188"/>
      <c r="O743" s="193"/>
      <c r="P743" s="188"/>
      <c r="Q743" s="188"/>
    </row>
    <row r="744" spans="9:17" ht="13.05" customHeight="1">
      <c r="I744" s="188"/>
      <c r="J744" s="188"/>
      <c r="K744" s="188"/>
      <c r="L744" s="188"/>
      <c r="M744" s="188"/>
      <c r="N744" s="188"/>
      <c r="O744" s="193"/>
      <c r="P744" s="188"/>
      <c r="Q744" s="188"/>
    </row>
    <row r="745" spans="9:17" ht="13.05" customHeight="1">
      <c r="I745" s="188"/>
      <c r="J745" s="188"/>
      <c r="K745" s="188"/>
      <c r="L745" s="188"/>
      <c r="M745" s="188"/>
      <c r="N745" s="188"/>
      <c r="O745" s="193"/>
      <c r="P745" s="188"/>
      <c r="Q745" s="188"/>
    </row>
    <row r="746" spans="9:17" ht="13.05" customHeight="1">
      <c r="I746" s="188"/>
      <c r="J746" s="188"/>
      <c r="K746" s="188"/>
      <c r="L746" s="188"/>
      <c r="M746" s="188"/>
      <c r="N746" s="188"/>
      <c r="O746" s="193"/>
      <c r="P746" s="188"/>
      <c r="Q746" s="188"/>
    </row>
    <row r="747" spans="9:17" ht="13.05" customHeight="1">
      <c r="I747" s="188"/>
      <c r="J747" s="188"/>
      <c r="K747" s="188"/>
      <c r="L747" s="188"/>
      <c r="M747" s="188"/>
      <c r="N747" s="188"/>
      <c r="O747" s="193"/>
      <c r="P747" s="188"/>
      <c r="Q747" s="188"/>
    </row>
    <row r="748" spans="9:17" ht="13.05" customHeight="1">
      <c r="I748" s="188"/>
      <c r="J748" s="188"/>
      <c r="K748" s="188"/>
      <c r="L748" s="188"/>
      <c r="M748" s="188"/>
      <c r="N748" s="188"/>
      <c r="O748" s="193"/>
      <c r="P748" s="188"/>
      <c r="Q748" s="188"/>
    </row>
    <row r="749" spans="9:17" ht="13.05" customHeight="1">
      <c r="I749" s="188"/>
      <c r="J749" s="188"/>
      <c r="K749" s="188"/>
      <c r="L749" s="188"/>
      <c r="M749" s="188"/>
      <c r="N749" s="188"/>
      <c r="O749" s="193"/>
      <c r="P749" s="188"/>
      <c r="Q749" s="188"/>
    </row>
    <row r="750" spans="9:17" ht="13.05" customHeight="1">
      <c r="I750" s="188"/>
      <c r="J750" s="188"/>
      <c r="K750" s="188"/>
      <c r="L750" s="188"/>
      <c r="M750" s="188"/>
      <c r="N750" s="188"/>
      <c r="O750" s="193"/>
      <c r="P750" s="188"/>
      <c r="Q750" s="188"/>
    </row>
    <row r="751" spans="9:17" ht="13.05" customHeight="1">
      <c r="I751" s="188"/>
      <c r="J751" s="188"/>
      <c r="K751" s="188"/>
      <c r="L751" s="188"/>
      <c r="M751" s="188"/>
      <c r="N751" s="188"/>
      <c r="O751" s="193"/>
      <c r="P751" s="188"/>
      <c r="Q751" s="188"/>
    </row>
    <row r="752" spans="9:17" ht="13.05" customHeight="1">
      <c r="I752" s="188"/>
      <c r="J752" s="188"/>
      <c r="K752" s="188"/>
      <c r="L752" s="188"/>
      <c r="M752" s="188"/>
      <c r="N752" s="188"/>
      <c r="O752" s="193"/>
      <c r="P752" s="188"/>
      <c r="Q752" s="188"/>
    </row>
    <row r="753" spans="9:17" ht="13.05" customHeight="1">
      <c r="I753" s="188"/>
      <c r="J753" s="188"/>
      <c r="K753" s="188"/>
      <c r="L753" s="188"/>
      <c r="M753" s="188"/>
      <c r="N753" s="188"/>
      <c r="O753" s="193"/>
      <c r="P753" s="188"/>
      <c r="Q753" s="188"/>
    </row>
    <row r="754" spans="9:17" ht="13.05" customHeight="1">
      <c r="I754" s="188"/>
      <c r="J754" s="188"/>
      <c r="K754" s="188"/>
      <c r="L754" s="188"/>
      <c r="M754" s="188"/>
      <c r="N754" s="188"/>
      <c r="O754" s="193"/>
      <c r="P754" s="188"/>
      <c r="Q754" s="188"/>
    </row>
    <row r="755" spans="9:17" ht="13.05" customHeight="1">
      <c r="I755" s="188"/>
      <c r="J755" s="188"/>
      <c r="K755" s="188"/>
      <c r="L755" s="188"/>
      <c r="M755" s="188"/>
      <c r="N755" s="188"/>
      <c r="O755" s="193"/>
      <c r="P755" s="188"/>
      <c r="Q755" s="188"/>
    </row>
    <row r="756" spans="9:17" ht="13.05" customHeight="1">
      <c r="I756" s="188"/>
      <c r="J756" s="188"/>
      <c r="K756" s="188"/>
      <c r="L756" s="188"/>
      <c r="M756" s="188"/>
      <c r="N756" s="188"/>
      <c r="O756" s="193"/>
      <c r="P756" s="188"/>
      <c r="Q756" s="188"/>
    </row>
    <row r="757" spans="9:17" ht="13.05" customHeight="1">
      <c r="I757" s="188"/>
      <c r="J757" s="188"/>
      <c r="K757" s="188"/>
      <c r="L757" s="188"/>
      <c r="M757" s="188"/>
      <c r="N757" s="188"/>
      <c r="O757" s="193"/>
      <c r="P757" s="188"/>
      <c r="Q757" s="188"/>
    </row>
    <row r="758" spans="9:17" ht="13.05" customHeight="1">
      <c r="I758" s="188"/>
      <c r="J758" s="188"/>
      <c r="K758" s="188"/>
      <c r="L758" s="188"/>
      <c r="M758" s="188"/>
      <c r="N758" s="188"/>
      <c r="O758" s="193"/>
      <c r="P758" s="188"/>
      <c r="Q758" s="188"/>
    </row>
    <row r="759" spans="9:17" ht="13.05" customHeight="1">
      <c r="I759" s="188"/>
      <c r="J759" s="188"/>
      <c r="K759" s="188"/>
      <c r="L759" s="188"/>
      <c r="M759" s="188"/>
      <c r="N759" s="188"/>
      <c r="O759" s="193"/>
      <c r="P759" s="188"/>
      <c r="Q759" s="188"/>
    </row>
    <row r="760" spans="9:17" ht="13.05" customHeight="1">
      <c r="I760" s="188"/>
      <c r="J760" s="188"/>
      <c r="K760" s="188"/>
      <c r="L760" s="188"/>
      <c r="M760" s="188"/>
      <c r="N760" s="188"/>
      <c r="O760" s="193"/>
      <c r="P760" s="188"/>
      <c r="Q760" s="188"/>
    </row>
    <row r="761" spans="9:17" ht="13.05" customHeight="1">
      <c r="I761" s="188"/>
      <c r="J761" s="188"/>
      <c r="K761" s="188"/>
      <c r="L761" s="188"/>
      <c r="M761" s="188"/>
      <c r="N761" s="188"/>
      <c r="O761" s="193"/>
      <c r="P761" s="188"/>
      <c r="Q761" s="188"/>
    </row>
    <row r="762" spans="9:17" ht="13.05" customHeight="1">
      <c r="I762" s="188"/>
      <c r="J762" s="188"/>
      <c r="K762" s="188"/>
      <c r="L762" s="188"/>
      <c r="M762" s="188"/>
      <c r="N762" s="188"/>
      <c r="O762" s="193"/>
      <c r="P762" s="188"/>
      <c r="Q762" s="188"/>
    </row>
    <row r="763" spans="9:17" ht="13.05" customHeight="1">
      <c r="I763" s="188"/>
      <c r="J763" s="188"/>
      <c r="K763" s="188"/>
      <c r="L763" s="188"/>
      <c r="M763" s="188"/>
      <c r="N763" s="188"/>
      <c r="O763" s="193"/>
      <c r="P763" s="188"/>
      <c r="Q763" s="188"/>
    </row>
    <row r="764" spans="9:17" ht="13.05" customHeight="1">
      <c r="I764" s="188"/>
      <c r="J764" s="188"/>
      <c r="K764" s="188"/>
      <c r="L764" s="188"/>
      <c r="M764" s="188"/>
      <c r="N764" s="188"/>
      <c r="O764" s="193"/>
      <c r="P764" s="188"/>
      <c r="Q764" s="188"/>
    </row>
    <row r="765" spans="9:17" ht="13.05" customHeight="1">
      <c r="I765" s="188"/>
      <c r="J765" s="188"/>
      <c r="K765" s="188"/>
      <c r="L765" s="188"/>
      <c r="M765" s="188"/>
      <c r="N765" s="188"/>
      <c r="O765" s="193"/>
      <c r="P765" s="188"/>
      <c r="Q765" s="188"/>
    </row>
    <row r="766" spans="9:17" ht="13.05" customHeight="1">
      <c r="I766" s="188"/>
      <c r="J766" s="188"/>
      <c r="K766" s="188"/>
      <c r="L766" s="188"/>
      <c r="M766" s="188"/>
      <c r="N766" s="188"/>
      <c r="O766" s="193"/>
      <c r="P766" s="188"/>
      <c r="Q766" s="188"/>
    </row>
    <row r="767" spans="9:17" ht="13.05" customHeight="1">
      <c r="I767" s="188"/>
      <c r="J767" s="188"/>
      <c r="K767" s="188"/>
      <c r="L767" s="188"/>
      <c r="M767" s="188"/>
      <c r="N767" s="188"/>
      <c r="O767" s="193"/>
      <c r="P767" s="188"/>
      <c r="Q767" s="188"/>
    </row>
    <row r="768" spans="9:17" ht="13.05" customHeight="1">
      <c r="I768" s="188"/>
      <c r="J768" s="188"/>
      <c r="K768" s="188"/>
      <c r="L768" s="188"/>
      <c r="M768" s="188"/>
      <c r="N768" s="188"/>
      <c r="O768" s="193"/>
      <c r="P768" s="188"/>
      <c r="Q768" s="188"/>
    </row>
    <row r="769" spans="9:17" ht="13.05" customHeight="1">
      <c r="I769" s="188"/>
      <c r="J769" s="188"/>
      <c r="K769" s="188"/>
      <c r="L769" s="188"/>
      <c r="M769" s="188"/>
      <c r="N769" s="188"/>
      <c r="O769" s="193"/>
      <c r="P769" s="188"/>
      <c r="Q769" s="188"/>
    </row>
    <row r="770" spans="9:17" ht="13.05" customHeight="1">
      <c r="I770" s="188"/>
      <c r="J770" s="188"/>
      <c r="K770" s="188"/>
      <c r="L770" s="188"/>
      <c r="M770" s="188"/>
      <c r="N770" s="188"/>
      <c r="O770" s="193"/>
      <c r="P770" s="188"/>
      <c r="Q770" s="188"/>
    </row>
    <row r="771" spans="9:17" ht="13.05" customHeight="1">
      <c r="I771" s="188"/>
      <c r="J771" s="188"/>
      <c r="K771" s="188"/>
      <c r="L771" s="188"/>
      <c r="M771" s="188"/>
      <c r="N771" s="188"/>
      <c r="O771" s="193"/>
      <c r="P771" s="188"/>
      <c r="Q771" s="188"/>
    </row>
    <row r="772" spans="9:17" ht="13.05" customHeight="1">
      <c r="I772" s="188"/>
      <c r="J772" s="188"/>
      <c r="K772" s="188"/>
      <c r="L772" s="188"/>
      <c r="M772" s="188"/>
      <c r="N772" s="188"/>
      <c r="O772" s="193"/>
      <c r="P772" s="188"/>
      <c r="Q772" s="188"/>
    </row>
    <row r="773" spans="9:17" ht="13.05" customHeight="1">
      <c r="I773" s="188"/>
      <c r="J773" s="188"/>
      <c r="K773" s="188"/>
      <c r="L773" s="188"/>
      <c r="M773" s="188"/>
      <c r="N773" s="188"/>
      <c r="O773" s="193"/>
      <c r="P773" s="188"/>
      <c r="Q773" s="188"/>
    </row>
    <row r="774" spans="9:17" ht="13.05" customHeight="1">
      <c r="I774" s="188"/>
      <c r="J774" s="188"/>
      <c r="K774" s="188"/>
      <c r="L774" s="188"/>
      <c r="M774" s="188"/>
      <c r="N774" s="188"/>
      <c r="O774" s="193"/>
      <c r="P774" s="188"/>
      <c r="Q774" s="188"/>
    </row>
    <row r="775" spans="9:17" ht="13.05" customHeight="1">
      <c r="I775" s="188"/>
      <c r="J775" s="188"/>
      <c r="K775" s="188"/>
      <c r="L775" s="188"/>
      <c r="M775" s="188"/>
      <c r="N775" s="188"/>
      <c r="O775" s="193"/>
      <c r="P775" s="188"/>
      <c r="Q775" s="188"/>
    </row>
    <row r="776" spans="9:17" ht="13.05" customHeight="1">
      <c r="I776" s="188"/>
      <c r="J776" s="188"/>
      <c r="K776" s="188"/>
      <c r="L776" s="188"/>
      <c r="M776" s="188"/>
      <c r="N776" s="188"/>
      <c r="O776" s="193"/>
      <c r="P776" s="188"/>
      <c r="Q776" s="188"/>
    </row>
    <row r="777" spans="9:17" ht="13.05" customHeight="1">
      <c r="I777" s="188"/>
      <c r="J777" s="188"/>
      <c r="K777" s="188"/>
      <c r="L777" s="188"/>
      <c r="M777" s="188"/>
      <c r="N777" s="188"/>
      <c r="O777" s="193"/>
      <c r="P777" s="188"/>
      <c r="Q777" s="188"/>
    </row>
    <row r="778" spans="9:17" ht="13.05" customHeight="1">
      <c r="I778" s="188"/>
      <c r="J778" s="188"/>
      <c r="K778" s="188"/>
      <c r="L778" s="188"/>
      <c r="M778" s="188"/>
      <c r="N778" s="188"/>
      <c r="O778" s="193"/>
      <c r="P778" s="188"/>
      <c r="Q778" s="188"/>
    </row>
    <row r="779" spans="9:17" ht="13.05" customHeight="1">
      <c r="I779" s="188"/>
      <c r="J779" s="188"/>
      <c r="K779" s="188"/>
      <c r="L779" s="188"/>
      <c r="M779" s="188"/>
      <c r="N779" s="188"/>
      <c r="O779" s="193"/>
      <c r="P779" s="188"/>
      <c r="Q779" s="188"/>
    </row>
    <row r="780" spans="9:17" ht="13.05" customHeight="1">
      <c r="I780" s="188"/>
      <c r="J780" s="188"/>
      <c r="K780" s="188"/>
      <c r="L780" s="188"/>
      <c r="M780" s="188"/>
      <c r="N780" s="188"/>
      <c r="O780" s="193"/>
      <c r="P780" s="188"/>
      <c r="Q780" s="188"/>
    </row>
    <row r="781" spans="9:17" ht="13.05" customHeight="1">
      <c r="I781" s="188"/>
      <c r="J781" s="188"/>
      <c r="K781" s="188"/>
      <c r="L781" s="188"/>
      <c r="M781" s="188"/>
      <c r="N781" s="188"/>
      <c r="O781" s="193"/>
      <c r="P781" s="188"/>
      <c r="Q781" s="188"/>
    </row>
    <row r="782" spans="9:17" ht="13.05" customHeight="1">
      <c r="I782" s="188"/>
      <c r="J782" s="188"/>
      <c r="K782" s="188"/>
      <c r="L782" s="188"/>
      <c r="M782" s="188"/>
      <c r="N782" s="188"/>
      <c r="O782" s="193"/>
      <c r="P782" s="188"/>
      <c r="Q782" s="188"/>
    </row>
    <row r="783" spans="9:17" ht="13.05" customHeight="1">
      <c r="I783" s="188"/>
      <c r="J783" s="188"/>
      <c r="K783" s="188"/>
      <c r="L783" s="188"/>
      <c r="M783" s="188"/>
      <c r="N783" s="188"/>
      <c r="O783" s="193"/>
      <c r="P783" s="188"/>
      <c r="Q783" s="188"/>
    </row>
    <row r="784" spans="9:17" ht="13.05" customHeight="1">
      <c r="I784" s="188"/>
      <c r="J784" s="188"/>
      <c r="K784" s="188"/>
      <c r="L784" s="188"/>
      <c r="M784" s="188"/>
      <c r="N784" s="188"/>
      <c r="O784" s="193"/>
      <c r="P784" s="188"/>
      <c r="Q784" s="188"/>
    </row>
    <row r="785" spans="9:17" ht="13.05" customHeight="1">
      <c r="I785" s="188"/>
      <c r="J785" s="188"/>
      <c r="K785" s="188"/>
      <c r="L785" s="188"/>
      <c r="M785" s="188"/>
      <c r="N785" s="188"/>
      <c r="O785" s="193"/>
      <c r="P785" s="188"/>
      <c r="Q785" s="188"/>
    </row>
    <row r="786" spans="9:17" ht="13.05" customHeight="1">
      <c r="I786" s="188"/>
      <c r="J786" s="188"/>
      <c r="K786" s="188"/>
      <c r="L786" s="188"/>
      <c r="M786" s="188"/>
      <c r="N786" s="188"/>
      <c r="O786" s="193"/>
      <c r="P786" s="188"/>
      <c r="Q786" s="188"/>
    </row>
    <row r="787" spans="9:17" ht="13.05" customHeight="1">
      <c r="I787" s="188"/>
      <c r="J787" s="188"/>
      <c r="K787" s="188"/>
      <c r="L787" s="188"/>
      <c r="M787" s="188"/>
      <c r="N787" s="188"/>
      <c r="O787" s="193"/>
      <c r="P787" s="188"/>
      <c r="Q787" s="188"/>
    </row>
    <row r="788" spans="9:17" ht="13.05" customHeight="1">
      <c r="I788" s="188"/>
      <c r="J788" s="188"/>
      <c r="K788" s="188"/>
      <c r="L788" s="188"/>
      <c r="M788" s="188"/>
      <c r="N788" s="188"/>
      <c r="O788" s="193"/>
      <c r="P788" s="188"/>
      <c r="Q788" s="188"/>
    </row>
    <row r="789" spans="9:17" ht="13.05" customHeight="1">
      <c r="I789" s="188"/>
      <c r="J789" s="188"/>
      <c r="K789" s="188"/>
      <c r="L789" s="188"/>
      <c r="M789" s="188"/>
      <c r="N789" s="188"/>
      <c r="O789" s="193"/>
      <c r="P789" s="188"/>
      <c r="Q789" s="188"/>
    </row>
    <row r="790" spans="9:17" ht="13.05" customHeight="1">
      <c r="I790" s="188"/>
      <c r="J790" s="188"/>
      <c r="K790" s="188"/>
      <c r="L790" s="188"/>
      <c r="M790" s="188"/>
      <c r="N790" s="188"/>
      <c r="O790" s="193"/>
      <c r="P790" s="188"/>
      <c r="Q790" s="188"/>
    </row>
    <row r="791" spans="9:17" ht="13.05" customHeight="1">
      <c r="I791" s="188"/>
      <c r="J791" s="188"/>
      <c r="K791" s="188"/>
      <c r="L791" s="188"/>
      <c r="M791" s="188"/>
      <c r="N791" s="188"/>
      <c r="O791" s="193"/>
      <c r="P791" s="188"/>
      <c r="Q791" s="188"/>
    </row>
    <row r="792" spans="9:17" ht="13.05" customHeight="1">
      <c r="I792" s="188"/>
      <c r="J792" s="188"/>
      <c r="K792" s="188"/>
      <c r="L792" s="188"/>
      <c r="M792" s="188"/>
      <c r="N792" s="188"/>
      <c r="O792" s="193"/>
      <c r="P792" s="188"/>
      <c r="Q792" s="188"/>
    </row>
    <row r="793" spans="9:17" ht="13.05" customHeight="1">
      <c r="I793" s="188"/>
      <c r="J793" s="188"/>
      <c r="K793" s="188"/>
      <c r="L793" s="188"/>
      <c r="M793" s="188"/>
      <c r="N793" s="188"/>
      <c r="O793" s="193"/>
      <c r="P793" s="188"/>
      <c r="Q793" s="188"/>
    </row>
    <row r="794" spans="9:17" ht="13.05" customHeight="1">
      <c r="I794" s="188"/>
      <c r="J794" s="188"/>
      <c r="K794" s="188"/>
      <c r="L794" s="188"/>
      <c r="M794" s="188"/>
      <c r="N794" s="188"/>
      <c r="O794" s="193"/>
      <c r="P794" s="188"/>
      <c r="Q794" s="188"/>
    </row>
    <row r="795" spans="9:17" ht="13.05" customHeight="1">
      <c r="I795" s="188"/>
      <c r="J795" s="188"/>
      <c r="K795" s="188"/>
      <c r="L795" s="188"/>
      <c r="M795" s="188"/>
      <c r="N795" s="188"/>
      <c r="O795" s="193"/>
      <c r="P795" s="188"/>
      <c r="Q795" s="188"/>
    </row>
    <row r="796" spans="9:17" ht="13.05" customHeight="1">
      <c r="I796" s="188"/>
      <c r="J796" s="188"/>
      <c r="K796" s="188"/>
      <c r="L796" s="188"/>
      <c r="M796" s="188"/>
      <c r="N796" s="188"/>
      <c r="O796" s="193"/>
      <c r="P796" s="188"/>
      <c r="Q796" s="188"/>
    </row>
    <row r="797" spans="9:17" ht="13.05" customHeight="1">
      <c r="I797" s="188"/>
      <c r="J797" s="188"/>
      <c r="K797" s="188"/>
      <c r="L797" s="188"/>
      <c r="M797" s="188"/>
      <c r="N797" s="188"/>
      <c r="O797" s="193"/>
      <c r="P797" s="188"/>
      <c r="Q797" s="188"/>
    </row>
    <row r="798" spans="9:17" ht="13.05" customHeight="1">
      <c r="I798" s="188"/>
      <c r="J798" s="188"/>
      <c r="K798" s="188"/>
      <c r="L798" s="188"/>
      <c r="M798" s="188"/>
      <c r="N798" s="188"/>
      <c r="O798" s="193"/>
      <c r="P798" s="188"/>
      <c r="Q798" s="188"/>
    </row>
    <row r="799" spans="9:17" ht="13.05" customHeight="1">
      <c r="I799" s="188"/>
      <c r="J799" s="188"/>
      <c r="K799" s="188"/>
      <c r="L799" s="188"/>
      <c r="M799" s="188"/>
      <c r="N799" s="188"/>
      <c r="O799" s="193"/>
      <c r="P799" s="188"/>
      <c r="Q799" s="188"/>
    </row>
    <row r="800" spans="9:17" ht="13.05" customHeight="1">
      <c r="I800" s="188"/>
      <c r="J800" s="188"/>
      <c r="K800" s="188"/>
      <c r="L800" s="188"/>
      <c r="M800" s="188"/>
      <c r="N800" s="188"/>
      <c r="O800" s="193"/>
      <c r="P800" s="188"/>
      <c r="Q800" s="188"/>
    </row>
    <row r="801" spans="9:17" ht="13.05" customHeight="1">
      <c r="I801" s="188"/>
      <c r="J801" s="188"/>
      <c r="K801" s="188"/>
      <c r="L801" s="188"/>
      <c r="M801" s="188"/>
      <c r="N801" s="188"/>
      <c r="O801" s="193"/>
      <c r="P801" s="188"/>
      <c r="Q801" s="188"/>
    </row>
    <row r="802" spans="9:17" ht="13.05" customHeight="1">
      <c r="I802" s="188"/>
      <c r="J802" s="188"/>
      <c r="K802" s="188"/>
      <c r="L802" s="188"/>
      <c r="M802" s="188"/>
      <c r="N802" s="188"/>
      <c r="O802" s="193"/>
      <c r="P802" s="188"/>
      <c r="Q802" s="188"/>
    </row>
    <row r="803" spans="9:17" ht="13.05" customHeight="1">
      <c r="I803" s="188"/>
      <c r="J803" s="188"/>
      <c r="K803" s="188"/>
      <c r="L803" s="188"/>
      <c r="M803" s="188"/>
      <c r="N803" s="188"/>
      <c r="O803" s="193"/>
      <c r="P803" s="188"/>
      <c r="Q803" s="188"/>
    </row>
    <row r="804" spans="9:17" ht="13.05" customHeight="1">
      <c r="I804" s="188"/>
      <c r="J804" s="188"/>
      <c r="K804" s="188"/>
      <c r="L804" s="188"/>
      <c r="M804" s="188"/>
      <c r="N804" s="188"/>
      <c r="O804" s="193"/>
      <c r="P804" s="188"/>
      <c r="Q804" s="188"/>
    </row>
    <row r="805" spans="9:17" ht="13.05" customHeight="1">
      <c r="I805" s="188"/>
      <c r="J805" s="188"/>
      <c r="K805" s="188"/>
      <c r="L805" s="188"/>
      <c r="M805" s="188"/>
      <c r="N805" s="188"/>
      <c r="O805" s="193"/>
      <c r="P805" s="188"/>
      <c r="Q805" s="188"/>
    </row>
    <row r="806" spans="9:17" ht="13.05" customHeight="1">
      <c r="I806" s="188"/>
      <c r="J806" s="188"/>
      <c r="K806" s="188"/>
      <c r="L806" s="188"/>
      <c r="M806" s="188"/>
      <c r="N806" s="188"/>
      <c r="O806" s="193"/>
      <c r="P806" s="188"/>
      <c r="Q806" s="188"/>
    </row>
    <row r="807" spans="9:17" ht="13.05" customHeight="1">
      <c r="I807" s="188"/>
      <c r="J807" s="188"/>
      <c r="K807" s="188"/>
      <c r="L807" s="188"/>
      <c r="M807" s="188"/>
      <c r="N807" s="188"/>
      <c r="O807" s="193"/>
      <c r="P807" s="188"/>
      <c r="Q807" s="188"/>
    </row>
    <row r="808" spans="9:17" ht="13.05" customHeight="1">
      <c r="I808" s="188"/>
      <c r="J808" s="188"/>
      <c r="K808" s="188"/>
      <c r="L808" s="188"/>
      <c r="M808" s="188"/>
      <c r="N808" s="188"/>
      <c r="O808" s="193"/>
      <c r="P808" s="188"/>
      <c r="Q808" s="188"/>
    </row>
    <row r="809" spans="9:17" ht="13.05" customHeight="1">
      <c r="I809" s="188"/>
      <c r="J809" s="188"/>
      <c r="K809" s="188"/>
      <c r="L809" s="188"/>
      <c r="M809" s="188"/>
      <c r="N809" s="188"/>
      <c r="O809" s="193"/>
      <c r="P809" s="188"/>
      <c r="Q809" s="188"/>
    </row>
    <row r="810" spans="9:17" ht="13.05" customHeight="1">
      <c r="I810" s="188"/>
      <c r="J810" s="188"/>
      <c r="K810" s="188"/>
      <c r="L810" s="188"/>
      <c r="M810" s="188"/>
      <c r="N810" s="188"/>
      <c r="O810" s="193"/>
      <c r="P810" s="188"/>
      <c r="Q810" s="188"/>
    </row>
    <row r="811" spans="9:17" ht="13.05" customHeight="1">
      <c r="I811" s="188"/>
      <c r="J811" s="188"/>
      <c r="K811" s="188"/>
      <c r="L811" s="188"/>
      <c r="M811" s="188"/>
      <c r="N811" s="188"/>
      <c r="O811" s="193"/>
      <c r="P811" s="188"/>
      <c r="Q811" s="188"/>
    </row>
    <row r="812" spans="9:17" ht="13.05" customHeight="1">
      <c r="I812" s="188"/>
      <c r="J812" s="188"/>
      <c r="K812" s="188"/>
      <c r="L812" s="188"/>
      <c r="M812" s="188"/>
      <c r="N812" s="188"/>
      <c r="O812" s="193"/>
      <c r="P812" s="188"/>
      <c r="Q812" s="188"/>
    </row>
    <row r="813" spans="9:17" ht="13.05" customHeight="1">
      <c r="I813" s="188"/>
      <c r="J813" s="188"/>
      <c r="K813" s="188"/>
      <c r="L813" s="188"/>
      <c r="M813" s="188"/>
      <c r="N813" s="188"/>
      <c r="O813" s="193"/>
      <c r="P813" s="188"/>
      <c r="Q813" s="188"/>
    </row>
    <row r="814" spans="9:17" ht="13.05" customHeight="1">
      <c r="I814" s="188"/>
      <c r="J814" s="188"/>
      <c r="K814" s="188"/>
      <c r="L814" s="188"/>
      <c r="M814" s="188"/>
      <c r="N814" s="188"/>
      <c r="O814" s="193"/>
      <c r="P814" s="188"/>
      <c r="Q814" s="188"/>
    </row>
    <row r="815" spans="9:17" ht="13.05" customHeight="1">
      <c r="I815" s="188"/>
      <c r="J815" s="188"/>
      <c r="K815" s="188"/>
      <c r="L815" s="188"/>
      <c r="M815" s="188"/>
      <c r="N815" s="188"/>
      <c r="O815" s="193"/>
      <c r="P815" s="188"/>
      <c r="Q815" s="188"/>
    </row>
    <row r="816" spans="9:17" ht="13.05" customHeight="1">
      <c r="I816" s="188"/>
      <c r="J816" s="188"/>
      <c r="K816" s="188"/>
      <c r="L816" s="188"/>
      <c r="M816" s="188"/>
      <c r="N816" s="188"/>
      <c r="O816" s="193"/>
      <c r="P816" s="188"/>
      <c r="Q816" s="188"/>
    </row>
    <row r="817" spans="9:17" ht="13.05" customHeight="1">
      <c r="I817" s="188"/>
      <c r="J817" s="188"/>
      <c r="K817" s="188"/>
      <c r="L817" s="188"/>
      <c r="M817" s="188"/>
      <c r="N817" s="188"/>
      <c r="O817" s="193"/>
      <c r="P817" s="188"/>
      <c r="Q817" s="188"/>
    </row>
    <row r="818" spans="9:17" ht="13.05" customHeight="1">
      <c r="I818" s="188"/>
      <c r="J818" s="188"/>
      <c r="K818" s="188"/>
      <c r="L818" s="188"/>
      <c r="M818" s="188"/>
      <c r="N818" s="188"/>
      <c r="O818" s="193"/>
      <c r="P818" s="188"/>
      <c r="Q818" s="188"/>
    </row>
    <row r="819" spans="9:17" ht="13.05" customHeight="1">
      <c r="I819" s="188"/>
      <c r="J819" s="188"/>
      <c r="K819" s="188"/>
      <c r="L819" s="188"/>
      <c r="M819" s="188"/>
      <c r="N819" s="188"/>
      <c r="O819" s="193"/>
      <c r="P819" s="188"/>
      <c r="Q819" s="188"/>
    </row>
    <row r="820" spans="9:17" ht="13.05" customHeight="1">
      <c r="I820" s="188"/>
      <c r="J820" s="188"/>
      <c r="K820" s="188"/>
      <c r="L820" s="188"/>
      <c r="M820" s="188"/>
      <c r="N820" s="188"/>
      <c r="O820" s="193"/>
      <c r="P820" s="188"/>
      <c r="Q820" s="188"/>
    </row>
    <row r="821" spans="9:17" ht="13.05" customHeight="1">
      <c r="I821" s="188"/>
      <c r="J821" s="188"/>
      <c r="K821" s="188"/>
      <c r="L821" s="188"/>
      <c r="M821" s="188"/>
      <c r="N821" s="188"/>
      <c r="O821" s="193"/>
      <c r="P821" s="188"/>
      <c r="Q821" s="188"/>
    </row>
    <row r="822" spans="9:17" ht="13.05" customHeight="1">
      <c r="I822" s="188"/>
      <c r="J822" s="188"/>
      <c r="K822" s="188"/>
      <c r="L822" s="188"/>
      <c r="M822" s="188"/>
      <c r="N822" s="188"/>
      <c r="O822" s="193"/>
      <c r="P822" s="188"/>
      <c r="Q822" s="188"/>
    </row>
    <row r="823" spans="9:17" ht="13.05" customHeight="1">
      <c r="I823" s="188"/>
      <c r="J823" s="188"/>
      <c r="K823" s="188"/>
      <c r="L823" s="188"/>
      <c r="M823" s="188"/>
      <c r="N823" s="188"/>
      <c r="O823" s="193"/>
      <c r="P823" s="188"/>
      <c r="Q823" s="188"/>
    </row>
    <row r="824" spans="9:17" ht="13.05" customHeight="1">
      <c r="I824" s="188"/>
      <c r="J824" s="188"/>
      <c r="K824" s="188"/>
      <c r="L824" s="188"/>
      <c r="M824" s="188"/>
      <c r="N824" s="188"/>
      <c r="O824" s="193"/>
      <c r="P824" s="188"/>
      <c r="Q824" s="188"/>
    </row>
    <row r="825" spans="9:17" ht="13.05" customHeight="1">
      <c r="I825" s="188"/>
      <c r="J825" s="188"/>
      <c r="K825" s="188"/>
      <c r="L825" s="188"/>
      <c r="M825" s="188"/>
      <c r="N825" s="188"/>
      <c r="O825" s="193"/>
      <c r="P825" s="188"/>
      <c r="Q825" s="188"/>
    </row>
    <row r="826" spans="9:17" ht="13.05" customHeight="1">
      <c r="I826" s="188"/>
      <c r="J826" s="188"/>
      <c r="K826" s="188"/>
      <c r="L826" s="188"/>
      <c r="M826" s="188"/>
      <c r="N826" s="188"/>
      <c r="O826" s="193"/>
      <c r="P826" s="188"/>
      <c r="Q826" s="188"/>
    </row>
    <row r="827" spans="9:17" ht="13.05" customHeight="1">
      <c r="I827" s="188"/>
      <c r="J827" s="188"/>
      <c r="K827" s="188"/>
      <c r="L827" s="188"/>
      <c r="M827" s="188"/>
      <c r="N827" s="188"/>
      <c r="O827" s="193"/>
      <c r="P827" s="188"/>
      <c r="Q827" s="188"/>
    </row>
    <row r="828" spans="9:17" ht="13.05" customHeight="1">
      <c r="I828" s="188"/>
      <c r="J828" s="188"/>
      <c r="K828" s="188"/>
      <c r="L828" s="188"/>
      <c r="M828" s="188"/>
      <c r="N828" s="188"/>
      <c r="O828" s="193"/>
      <c r="P828" s="188"/>
      <c r="Q828" s="188"/>
    </row>
    <row r="829" spans="9:17" ht="13.05" customHeight="1">
      <c r="I829" s="188"/>
      <c r="J829" s="188"/>
      <c r="K829" s="188"/>
      <c r="L829" s="188"/>
      <c r="M829" s="188"/>
      <c r="N829" s="188"/>
      <c r="O829" s="193"/>
      <c r="P829" s="188"/>
      <c r="Q829" s="188"/>
    </row>
    <row r="830" spans="9:17" ht="13.05" customHeight="1">
      <c r="I830" s="188"/>
      <c r="J830" s="188"/>
      <c r="K830" s="188"/>
      <c r="L830" s="188"/>
      <c r="M830" s="188"/>
      <c r="N830" s="188"/>
      <c r="O830" s="193"/>
      <c r="P830" s="188"/>
      <c r="Q830" s="188"/>
    </row>
    <row r="831" spans="9:17" ht="13.05" customHeight="1">
      <c r="I831" s="188"/>
      <c r="J831" s="188"/>
      <c r="K831" s="188"/>
      <c r="L831" s="188"/>
      <c r="M831" s="188"/>
      <c r="N831" s="188"/>
      <c r="O831" s="193"/>
      <c r="P831" s="188"/>
      <c r="Q831" s="188"/>
    </row>
    <row r="832" spans="9:17" ht="13.05" customHeight="1">
      <c r="I832" s="188"/>
      <c r="J832" s="188"/>
      <c r="K832" s="188"/>
      <c r="L832" s="188"/>
      <c r="M832" s="188"/>
      <c r="N832" s="188"/>
      <c r="O832" s="193"/>
      <c r="P832" s="188"/>
      <c r="Q832" s="188"/>
    </row>
    <row r="833" spans="9:17" ht="13.05" customHeight="1">
      <c r="I833" s="188"/>
      <c r="J833" s="188"/>
      <c r="K833" s="188"/>
      <c r="L833" s="188"/>
      <c r="M833" s="188"/>
      <c r="N833" s="188"/>
      <c r="O833" s="193"/>
      <c r="P833" s="188"/>
      <c r="Q833" s="188"/>
    </row>
    <row r="834" spans="9:17" ht="13.05" customHeight="1">
      <c r="I834" s="188"/>
      <c r="J834" s="188"/>
      <c r="K834" s="188"/>
      <c r="L834" s="188"/>
      <c r="M834" s="188"/>
      <c r="N834" s="188"/>
      <c r="O834" s="193"/>
      <c r="P834" s="188"/>
      <c r="Q834" s="188"/>
    </row>
    <row r="835" spans="9:17" ht="13.05" customHeight="1">
      <c r="I835" s="188"/>
      <c r="J835" s="188"/>
      <c r="K835" s="188"/>
      <c r="L835" s="188"/>
      <c r="M835" s="188"/>
      <c r="N835" s="188"/>
      <c r="O835" s="193"/>
      <c r="P835" s="188"/>
      <c r="Q835" s="188"/>
    </row>
    <row r="836" spans="9:17" ht="13.05" customHeight="1">
      <c r="I836" s="188"/>
      <c r="J836" s="188"/>
      <c r="K836" s="188"/>
      <c r="L836" s="188"/>
      <c r="M836" s="188"/>
      <c r="N836" s="188"/>
      <c r="O836" s="193"/>
      <c r="P836" s="188"/>
      <c r="Q836" s="188"/>
    </row>
    <row r="837" spans="9:17" ht="13.05" customHeight="1">
      <c r="I837" s="188"/>
      <c r="J837" s="188"/>
      <c r="K837" s="188"/>
      <c r="L837" s="188"/>
      <c r="M837" s="188"/>
      <c r="N837" s="188"/>
      <c r="O837" s="193"/>
      <c r="P837" s="188"/>
      <c r="Q837" s="188"/>
    </row>
    <row r="838" spans="9:17" ht="13.05" customHeight="1">
      <c r="I838" s="188"/>
      <c r="J838" s="188"/>
      <c r="K838" s="188"/>
      <c r="L838" s="188"/>
      <c r="M838" s="188"/>
      <c r="N838" s="188"/>
      <c r="O838" s="193"/>
      <c r="P838" s="188"/>
      <c r="Q838" s="188"/>
    </row>
    <row r="839" spans="9:17" ht="13.05" customHeight="1">
      <c r="I839" s="188"/>
      <c r="J839" s="188"/>
      <c r="K839" s="188"/>
      <c r="L839" s="188"/>
      <c r="M839" s="188"/>
      <c r="N839" s="188"/>
      <c r="O839" s="193"/>
      <c r="P839" s="188"/>
      <c r="Q839" s="188"/>
    </row>
    <row r="840" spans="9:17" ht="13.05" customHeight="1">
      <c r="I840" s="188"/>
      <c r="J840" s="188"/>
      <c r="K840" s="188"/>
      <c r="L840" s="188"/>
      <c r="M840" s="188"/>
      <c r="N840" s="188"/>
      <c r="O840" s="193"/>
      <c r="P840" s="188"/>
      <c r="Q840" s="188"/>
    </row>
    <row r="841" spans="9:17" ht="13.05" customHeight="1">
      <c r="I841" s="188"/>
      <c r="J841" s="188"/>
      <c r="K841" s="188"/>
      <c r="L841" s="188"/>
      <c r="M841" s="188"/>
      <c r="N841" s="188"/>
      <c r="O841" s="193"/>
      <c r="P841" s="188"/>
      <c r="Q841" s="188"/>
    </row>
    <row r="842" spans="9:17" ht="13.05" customHeight="1">
      <c r="I842" s="188"/>
      <c r="J842" s="188"/>
      <c r="K842" s="188"/>
      <c r="L842" s="188"/>
      <c r="M842" s="188"/>
      <c r="N842" s="188"/>
      <c r="O842" s="193"/>
      <c r="P842" s="188"/>
      <c r="Q842" s="188"/>
    </row>
    <row r="843" spans="9:17" ht="13.05" customHeight="1">
      <c r="I843" s="188"/>
      <c r="J843" s="188"/>
      <c r="K843" s="188"/>
      <c r="L843" s="188"/>
      <c r="M843" s="188"/>
      <c r="N843" s="188"/>
      <c r="O843" s="193"/>
      <c r="P843" s="188"/>
      <c r="Q843" s="188"/>
    </row>
    <row r="844" spans="9:17" ht="13.05" customHeight="1">
      <c r="I844" s="188"/>
      <c r="J844" s="188"/>
      <c r="K844" s="188"/>
      <c r="L844" s="188"/>
      <c r="M844" s="188"/>
      <c r="N844" s="188"/>
      <c r="O844" s="193"/>
      <c r="P844" s="188"/>
      <c r="Q844" s="188"/>
    </row>
    <row r="845" spans="9:17" ht="13.05" customHeight="1">
      <c r="I845" s="188"/>
      <c r="J845" s="188"/>
      <c r="K845" s="188"/>
      <c r="L845" s="188"/>
      <c r="M845" s="188"/>
      <c r="N845" s="188"/>
      <c r="O845" s="193"/>
      <c r="P845" s="188"/>
      <c r="Q845" s="188"/>
    </row>
    <row r="846" spans="9:17" ht="13.05" customHeight="1">
      <c r="I846" s="188"/>
      <c r="J846" s="188"/>
      <c r="K846" s="188"/>
      <c r="L846" s="188"/>
      <c r="M846" s="188"/>
      <c r="N846" s="188"/>
      <c r="O846" s="193"/>
      <c r="P846" s="188"/>
      <c r="Q846" s="188"/>
    </row>
    <row r="847" spans="9:17" ht="13.05" customHeight="1">
      <c r="I847" s="188"/>
      <c r="J847" s="188"/>
      <c r="K847" s="188"/>
      <c r="L847" s="188"/>
      <c r="M847" s="188"/>
      <c r="N847" s="188"/>
      <c r="O847" s="193"/>
      <c r="P847" s="188"/>
      <c r="Q847" s="188"/>
    </row>
    <row r="848" spans="9:17" ht="13.05" customHeight="1">
      <c r="I848" s="188"/>
      <c r="J848" s="188"/>
      <c r="K848" s="188"/>
      <c r="L848" s="188"/>
      <c r="M848" s="188"/>
      <c r="N848" s="188"/>
      <c r="O848" s="193"/>
      <c r="P848" s="188"/>
      <c r="Q848" s="188"/>
    </row>
    <row r="849" spans="9:17" ht="13.05" customHeight="1">
      <c r="I849" s="188"/>
      <c r="J849" s="188"/>
      <c r="K849" s="188"/>
      <c r="L849" s="188"/>
      <c r="M849" s="188"/>
      <c r="N849" s="188"/>
      <c r="O849" s="193"/>
      <c r="P849" s="188"/>
      <c r="Q849" s="188"/>
    </row>
    <row r="850" spans="9:17" ht="13.05" customHeight="1">
      <c r="I850" s="188"/>
      <c r="J850" s="188"/>
      <c r="K850" s="188"/>
      <c r="L850" s="188"/>
      <c r="M850" s="188"/>
      <c r="N850" s="188"/>
      <c r="O850" s="193"/>
      <c r="P850" s="188"/>
      <c r="Q850" s="188"/>
    </row>
    <row r="851" spans="9:17" ht="13.05" customHeight="1">
      <c r="I851" s="188"/>
      <c r="J851" s="188"/>
      <c r="K851" s="188"/>
      <c r="L851" s="188"/>
      <c r="M851" s="188"/>
      <c r="N851" s="188"/>
      <c r="O851" s="193"/>
      <c r="P851" s="188"/>
      <c r="Q851" s="188"/>
    </row>
    <row r="852" spans="9:17" ht="13.05" customHeight="1">
      <c r="I852" s="188"/>
      <c r="J852" s="188"/>
      <c r="K852" s="188"/>
      <c r="L852" s="188"/>
      <c r="M852" s="188"/>
      <c r="N852" s="188"/>
      <c r="O852" s="193"/>
      <c r="P852" s="188"/>
      <c r="Q852" s="188"/>
    </row>
    <row r="853" spans="9:17" ht="13.05" customHeight="1">
      <c r="I853" s="188"/>
      <c r="J853" s="188"/>
      <c r="K853" s="188"/>
      <c r="L853" s="188"/>
      <c r="M853" s="188"/>
      <c r="N853" s="188"/>
      <c r="O853" s="193"/>
      <c r="P853" s="188"/>
      <c r="Q853" s="188"/>
    </row>
    <row r="854" spans="9:17" ht="13.05" customHeight="1">
      <c r="I854" s="188"/>
      <c r="J854" s="188"/>
      <c r="K854" s="188"/>
      <c r="L854" s="188"/>
      <c r="M854" s="188"/>
      <c r="N854" s="188"/>
      <c r="O854" s="193"/>
      <c r="P854" s="188"/>
      <c r="Q854" s="188"/>
    </row>
    <row r="855" spans="9:17" ht="13.05" customHeight="1">
      <c r="I855" s="188"/>
      <c r="J855" s="188"/>
      <c r="K855" s="188"/>
      <c r="L855" s="188"/>
      <c r="M855" s="188"/>
      <c r="N855" s="188"/>
      <c r="O855" s="193"/>
      <c r="P855" s="188"/>
      <c r="Q855" s="188"/>
    </row>
    <row r="856" spans="9:17" ht="13.05" customHeight="1">
      <c r="I856" s="188"/>
      <c r="J856" s="188"/>
      <c r="K856" s="188"/>
      <c r="L856" s="188"/>
      <c r="M856" s="188"/>
      <c r="N856" s="188"/>
      <c r="O856" s="193"/>
      <c r="P856" s="188"/>
      <c r="Q856" s="188"/>
    </row>
    <row r="857" spans="9:17" ht="13.05" customHeight="1">
      <c r="I857" s="188"/>
      <c r="J857" s="188"/>
      <c r="K857" s="188"/>
      <c r="L857" s="188"/>
      <c r="M857" s="188"/>
      <c r="N857" s="188"/>
      <c r="O857" s="193"/>
      <c r="P857" s="188"/>
      <c r="Q857" s="188"/>
    </row>
    <row r="858" spans="9:17" ht="13.05" customHeight="1">
      <c r="I858" s="188"/>
      <c r="J858" s="188"/>
      <c r="K858" s="188"/>
      <c r="L858" s="188"/>
      <c r="M858" s="188"/>
      <c r="N858" s="188"/>
      <c r="O858" s="193"/>
      <c r="P858" s="188"/>
      <c r="Q858" s="188"/>
    </row>
    <row r="859" spans="9:17" ht="13.05" customHeight="1">
      <c r="I859" s="188"/>
      <c r="J859" s="188"/>
      <c r="K859" s="188"/>
      <c r="L859" s="188"/>
      <c r="M859" s="188"/>
      <c r="N859" s="188"/>
      <c r="O859" s="193"/>
      <c r="P859" s="188"/>
      <c r="Q859" s="188"/>
    </row>
    <row r="860" spans="9:17" ht="13.05" customHeight="1">
      <c r="I860" s="188"/>
      <c r="J860" s="188"/>
      <c r="K860" s="188"/>
      <c r="L860" s="188"/>
      <c r="M860" s="188"/>
      <c r="N860" s="188"/>
      <c r="O860" s="193"/>
      <c r="P860" s="188"/>
      <c r="Q860" s="188"/>
    </row>
    <row r="861" spans="9:17" ht="13.05" customHeight="1">
      <c r="I861" s="188"/>
      <c r="J861" s="188"/>
      <c r="K861" s="188"/>
      <c r="L861" s="188"/>
      <c r="M861" s="188"/>
      <c r="N861" s="188"/>
      <c r="O861" s="193"/>
      <c r="P861" s="188"/>
      <c r="Q861" s="188"/>
    </row>
    <row r="862" spans="9:17" ht="13.05" customHeight="1">
      <c r="I862" s="188"/>
      <c r="J862" s="188"/>
      <c r="K862" s="188"/>
      <c r="L862" s="188"/>
      <c r="M862" s="188"/>
      <c r="N862" s="188"/>
      <c r="O862" s="193"/>
      <c r="P862" s="188"/>
      <c r="Q862" s="188"/>
    </row>
    <row r="863" spans="9:17" ht="13.05" customHeight="1">
      <c r="I863" s="188"/>
      <c r="J863" s="188"/>
      <c r="K863" s="188"/>
      <c r="L863" s="188"/>
      <c r="M863" s="188"/>
      <c r="N863" s="188"/>
      <c r="O863" s="193"/>
      <c r="P863" s="188"/>
      <c r="Q863" s="188"/>
    </row>
    <row r="864" spans="9:17" ht="13.05" customHeight="1">
      <c r="I864" s="188"/>
      <c r="J864" s="188"/>
      <c r="K864" s="188"/>
      <c r="L864" s="188"/>
      <c r="M864" s="188"/>
      <c r="N864" s="188"/>
      <c r="O864" s="193"/>
      <c r="P864" s="188"/>
      <c r="Q864" s="188"/>
    </row>
    <row r="865" spans="9:17" ht="13.05" customHeight="1">
      <c r="I865" s="188"/>
      <c r="J865" s="188"/>
      <c r="K865" s="188"/>
      <c r="L865" s="188"/>
      <c r="M865" s="188"/>
      <c r="N865" s="188"/>
      <c r="O865" s="193"/>
      <c r="P865" s="188"/>
      <c r="Q865" s="188"/>
    </row>
    <row r="866" spans="9:17" ht="13.05" customHeight="1">
      <c r="I866" s="188"/>
      <c r="J866" s="188"/>
      <c r="K866" s="188"/>
      <c r="L866" s="188"/>
      <c r="M866" s="188"/>
      <c r="N866" s="188"/>
      <c r="O866" s="193"/>
      <c r="P866" s="188"/>
      <c r="Q866" s="188"/>
    </row>
    <row r="867" spans="9:17" ht="13.05" customHeight="1">
      <c r="I867" s="188"/>
      <c r="J867" s="188"/>
      <c r="K867" s="188"/>
      <c r="L867" s="188"/>
      <c r="M867" s="188"/>
      <c r="N867" s="188"/>
      <c r="O867" s="193"/>
      <c r="P867" s="188"/>
      <c r="Q867" s="188"/>
    </row>
    <row r="868" spans="9:17" ht="13.05" customHeight="1">
      <c r="I868" s="188"/>
      <c r="J868" s="188"/>
      <c r="K868" s="188"/>
      <c r="L868" s="188"/>
      <c r="M868" s="188"/>
      <c r="N868" s="188"/>
      <c r="O868" s="193"/>
      <c r="P868" s="188"/>
      <c r="Q868" s="188"/>
    </row>
    <row r="869" spans="9:17" ht="13.05" customHeight="1">
      <c r="I869" s="188"/>
      <c r="J869" s="188"/>
      <c r="K869" s="188"/>
      <c r="L869" s="188"/>
      <c r="M869" s="188"/>
      <c r="N869" s="188"/>
      <c r="O869" s="193"/>
      <c r="P869" s="188"/>
      <c r="Q869" s="188"/>
    </row>
    <row r="870" spans="9:17" ht="13.05" customHeight="1">
      <c r="I870" s="188"/>
      <c r="J870" s="188"/>
      <c r="K870" s="188"/>
      <c r="L870" s="188"/>
      <c r="M870" s="188"/>
      <c r="N870" s="188"/>
      <c r="O870" s="193"/>
      <c r="P870" s="188"/>
      <c r="Q870" s="188"/>
    </row>
    <row r="871" spans="9:17" ht="13.05" customHeight="1">
      <c r="I871" s="188"/>
      <c r="J871" s="188"/>
      <c r="K871" s="188"/>
      <c r="L871" s="188"/>
      <c r="M871" s="188"/>
      <c r="N871" s="188"/>
      <c r="O871" s="193"/>
      <c r="P871" s="188"/>
      <c r="Q871" s="188"/>
    </row>
    <row r="872" spans="9:17" ht="13.05" customHeight="1">
      <c r="I872" s="188"/>
      <c r="J872" s="188"/>
      <c r="K872" s="188"/>
      <c r="L872" s="188"/>
      <c r="M872" s="188"/>
      <c r="N872" s="188"/>
      <c r="O872" s="193"/>
      <c r="P872" s="188"/>
      <c r="Q872" s="188"/>
    </row>
    <row r="873" spans="9:17" ht="13.05" customHeight="1">
      <c r="I873" s="188"/>
      <c r="J873" s="188"/>
      <c r="K873" s="188"/>
      <c r="L873" s="188"/>
      <c r="M873" s="188"/>
      <c r="N873" s="188"/>
      <c r="O873" s="193"/>
      <c r="P873" s="188"/>
      <c r="Q873" s="188"/>
    </row>
    <row r="874" spans="9:17" ht="13.05" customHeight="1">
      <c r="I874" s="188"/>
      <c r="J874" s="188"/>
      <c r="K874" s="188"/>
      <c r="L874" s="188"/>
      <c r="M874" s="188"/>
      <c r="N874" s="188"/>
      <c r="O874" s="193"/>
      <c r="P874" s="188"/>
      <c r="Q874" s="188"/>
    </row>
    <row r="875" spans="9:17" ht="13.05" customHeight="1">
      <c r="I875" s="188"/>
      <c r="J875" s="188"/>
      <c r="K875" s="188"/>
      <c r="L875" s="188"/>
      <c r="M875" s="188"/>
      <c r="N875" s="188"/>
      <c r="O875" s="193"/>
      <c r="P875" s="188"/>
      <c r="Q875" s="188"/>
    </row>
    <row r="876" spans="9:17" ht="13.05" customHeight="1">
      <c r="I876" s="188"/>
      <c r="J876" s="188"/>
      <c r="K876" s="188"/>
      <c r="L876" s="188"/>
      <c r="M876" s="188"/>
      <c r="N876" s="188"/>
      <c r="O876" s="193"/>
      <c r="P876" s="188"/>
      <c r="Q876" s="188"/>
    </row>
    <row r="877" spans="9:17" ht="13.05" customHeight="1">
      <c r="I877" s="188"/>
      <c r="J877" s="188"/>
      <c r="K877" s="188"/>
      <c r="L877" s="188"/>
      <c r="M877" s="188"/>
      <c r="N877" s="188"/>
      <c r="O877" s="193"/>
      <c r="P877" s="188"/>
      <c r="Q877" s="188"/>
    </row>
    <row r="878" spans="9:17" ht="13.05" customHeight="1">
      <c r="I878" s="188"/>
      <c r="J878" s="188"/>
      <c r="K878" s="188"/>
      <c r="L878" s="188"/>
      <c r="M878" s="188"/>
      <c r="N878" s="188"/>
      <c r="O878" s="193"/>
      <c r="P878" s="188"/>
      <c r="Q878" s="188"/>
    </row>
    <row r="879" spans="9:17" ht="13.05" customHeight="1">
      <c r="I879" s="188"/>
      <c r="J879" s="188"/>
      <c r="K879" s="188"/>
      <c r="L879" s="188"/>
      <c r="M879" s="188"/>
      <c r="N879" s="188"/>
      <c r="O879" s="193"/>
      <c r="P879" s="188"/>
      <c r="Q879" s="188"/>
    </row>
    <row r="880" spans="9:17" ht="13.05" customHeight="1">
      <c r="I880" s="188"/>
      <c r="J880" s="188"/>
      <c r="K880" s="188"/>
      <c r="L880" s="188"/>
      <c r="M880" s="188"/>
      <c r="N880" s="188"/>
      <c r="O880" s="193"/>
      <c r="P880" s="188"/>
      <c r="Q880" s="188"/>
    </row>
    <row r="881" spans="9:17" ht="13.05" customHeight="1">
      <c r="I881" s="188"/>
      <c r="J881" s="188"/>
      <c r="K881" s="188"/>
      <c r="L881" s="188"/>
      <c r="M881" s="188"/>
      <c r="N881" s="188"/>
      <c r="O881" s="193"/>
      <c r="P881" s="188"/>
      <c r="Q881" s="188"/>
    </row>
    <row r="882" spans="9:17" ht="13.05" customHeight="1">
      <c r="I882" s="188"/>
      <c r="J882" s="188"/>
      <c r="K882" s="188"/>
      <c r="L882" s="188"/>
      <c r="M882" s="188"/>
      <c r="N882" s="188"/>
      <c r="O882" s="193"/>
      <c r="P882" s="188"/>
      <c r="Q882" s="188"/>
    </row>
    <row r="883" spans="9:17" ht="13.05" customHeight="1">
      <c r="I883" s="188"/>
      <c r="J883" s="188"/>
      <c r="K883" s="188"/>
      <c r="L883" s="188"/>
      <c r="M883" s="188"/>
      <c r="N883" s="188"/>
      <c r="O883" s="193"/>
      <c r="P883" s="188"/>
      <c r="Q883" s="188"/>
    </row>
    <row r="884" spans="9:17" ht="13.05" customHeight="1">
      <c r="I884" s="188"/>
      <c r="J884" s="188"/>
      <c r="K884" s="188"/>
      <c r="L884" s="188"/>
      <c r="M884" s="188"/>
      <c r="N884" s="188"/>
      <c r="O884" s="193"/>
      <c r="P884" s="188"/>
      <c r="Q884" s="188"/>
    </row>
    <row r="885" spans="9:17" ht="13.05" customHeight="1">
      <c r="I885" s="188"/>
      <c r="J885" s="188"/>
      <c r="K885" s="188"/>
      <c r="L885" s="188"/>
      <c r="M885" s="188"/>
      <c r="N885" s="188"/>
      <c r="O885" s="193"/>
      <c r="P885" s="188"/>
      <c r="Q885" s="188"/>
    </row>
    <row r="886" spans="9:17" ht="13.05" customHeight="1">
      <c r="I886" s="188"/>
      <c r="J886" s="188"/>
      <c r="K886" s="188"/>
      <c r="L886" s="188"/>
      <c r="M886" s="188"/>
      <c r="N886" s="188"/>
      <c r="O886" s="193"/>
      <c r="P886" s="188"/>
      <c r="Q886" s="188"/>
    </row>
    <row r="887" spans="9:17" ht="13.05" customHeight="1">
      <c r="I887" s="188"/>
      <c r="J887" s="188"/>
      <c r="K887" s="188"/>
      <c r="L887" s="188"/>
      <c r="M887" s="188"/>
      <c r="N887" s="188"/>
      <c r="O887" s="193"/>
      <c r="P887" s="188"/>
      <c r="Q887" s="188"/>
    </row>
    <row r="888" spans="9:17" ht="13.05" customHeight="1">
      <c r="I888" s="188"/>
      <c r="J888" s="188"/>
      <c r="K888" s="188"/>
      <c r="L888" s="188"/>
      <c r="M888" s="188"/>
      <c r="N888" s="188"/>
      <c r="O888" s="193"/>
      <c r="P888" s="188"/>
      <c r="Q888" s="188"/>
    </row>
    <row r="889" spans="9:17" ht="13.05" customHeight="1">
      <c r="I889" s="188"/>
      <c r="J889" s="188"/>
      <c r="K889" s="188"/>
      <c r="L889" s="188"/>
      <c r="M889" s="188"/>
      <c r="N889" s="188"/>
      <c r="O889" s="193"/>
      <c r="P889" s="188"/>
      <c r="Q889" s="188"/>
    </row>
    <row r="890" spans="9:17" ht="13.05" customHeight="1">
      <c r="I890" s="188"/>
      <c r="J890" s="188"/>
      <c r="K890" s="188"/>
      <c r="L890" s="188"/>
      <c r="M890" s="188"/>
      <c r="N890" s="188"/>
      <c r="O890" s="193"/>
      <c r="P890" s="188"/>
      <c r="Q890" s="188"/>
    </row>
    <row r="891" spans="9:17" ht="13.05" customHeight="1">
      <c r="I891" s="188"/>
      <c r="J891" s="188"/>
      <c r="K891" s="188"/>
      <c r="L891" s="188"/>
      <c r="M891" s="188"/>
      <c r="N891" s="188"/>
      <c r="O891" s="193"/>
      <c r="P891" s="188"/>
      <c r="Q891" s="188"/>
    </row>
    <row r="892" spans="9:17" ht="13.05" customHeight="1">
      <c r="I892" s="188"/>
      <c r="J892" s="188"/>
      <c r="K892" s="188"/>
      <c r="L892" s="188"/>
      <c r="M892" s="188"/>
      <c r="N892" s="188"/>
      <c r="O892" s="193"/>
      <c r="P892" s="188"/>
      <c r="Q892" s="188"/>
    </row>
    <row r="893" spans="9:17" ht="13.05" customHeight="1">
      <c r="I893" s="188"/>
      <c r="J893" s="188"/>
      <c r="K893" s="188"/>
      <c r="L893" s="188"/>
      <c r="M893" s="188"/>
      <c r="N893" s="188"/>
      <c r="O893" s="193"/>
      <c r="P893" s="188"/>
      <c r="Q893" s="188"/>
    </row>
    <row r="894" spans="9:17" ht="13.05" customHeight="1">
      <c r="I894" s="188"/>
      <c r="J894" s="188"/>
      <c r="K894" s="188"/>
      <c r="L894" s="188"/>
      <c r="M894" s="188"/>
      <c r="N894" s="188"/>
      <c r="O894" s="193"/>
      <c r="P894" s="188"/>
      <c r="Q894" s="188"/>
    </row>
    <row r="895" spans="9:17" ht="13.05" customHeight="1">
      <c r="I895" s="188"/>
      <c r="J895" s="188"/>
      <c r="K895" s="188"/>
      <c r="L895" s="188"/>
      <c r="M895" s="188"/>
      <c r="N895" s="188"/>
      <c r="O895" s="193"/>
      <c r="P895" s="188"/>
      <c r="Q895" s="188"/>
    </row>
    <row r="896" spans="9:17" ht="13.05" customHeight="1">
      <c r="I896" s="188"/>
      <c r="J896" s="188"/>
      <c r="K896" s="188"/>
      <c r="L896" s="188"/>
      <c r="M896" s="188"/>
      <c r="N896" s="188"/>
      <c r="O896" s="193"/>
      <c r="P896" s="188"/>
      <c r="Q896" s="188"/>
    </row>
    <row r="897" spans="9:17" ht="13.05" customHeight="1">
      <c r="I897" s="188"/>
      <c r="J897" s="188"/>
      <c r="K897" s="188"/>
      <c r="L897" s="188"/>
      <c r="M897" s="188"/>
      <c r="N897" s="188"/>
      <c r="O897" s="193"/>
      <c r="P897" s="188"/>
      <c r="Q897" s="188"/>
    </row>
    <row r="898" spans="9:17" ht="13.05" customHeight="1">
      <c r="I898" s="188"/>
      <c r="J898" s="188"/>
      <c r="K898" s="188"/>
      <c r="L898" s="188"/>
      <c r="M898" s="188"/>
      <c r="N898" s="188"/>
      <c r="O898" s="193"/>
      <c r="P898" s="188"/>
      <c r="Q898" s="188"/>
    </row>
    <row r="899" spans="9:17" ht="13.05" customHeight="1">
      <c r="I899" s="188"/>
      <c r="J899" s="188"/>
      <c r="K899" s="188"/>
      <c r="L899" s="188"/>
      <c r="M899" s="188"/>
      <c r="N899" s="188"/>
      <c r="O899" s="193"/>
      <c r="P899" s="188"/>
      <c r="Q899" s="188"/>
    </row>
    <row r="900" spans="9:17" ht="13.05" customHeight="1">
      <c r="I900" s="188"/>
      <c r="J900" s="188"/>
      <c r="K900" s="188"/>
      <c r="L900" s="188"/>
      <c r="M900" s="188"/>
      <c r="N900" s="188"/>
      <c r="O900" s="193"/>
      <c r="P900" s="188"/>
      <c r="Q900" s="188"/>
    </row>
    <row r="901" spans="9:17" ht="13.05" customHeight="1">
      <c r="I901" s="188"/>
      <c r="J901" s="188"/>
      <c r="K901" s="188"/>
      <c r="L901" s="188"/>
      <c r="M901" s="188"/>
      <c r="N901" s="188"/>
      <c r="O901" s="193"/>
      <c r="P901" s="188"/>
      <c r="Q901" s="188"/>
    </row>
    <row r="902" spans="9:17" ht="13.05" customHeight="1">
      <c r="I902" s="188"/>
      <c r="J902" s="188"/>
      <c r="K902" s="188"/>
      <c r="L902" s="188"/>
      <c r="M902" s="188"/>
      <c r="N902" s="188"/>
      <c r="O902" s="193"/>
      <c r="P902" s="188"/>
      <c r="Q902" s="188"/>
    </row>
    <row r="903" spans="9:17" ht="13.05" customHeight="1">
      <c r="I903" s="188"/>
      <c r="J903" s="188"/>
      <c r="K903" s="188"/>
      <c r="L903" s="188"/>
      <c r="M903" s="188"/>
      <c r="N903" s="188"/>
      <c r="O903" s="193"/>
      <c r="P903" s="188"/>
      <c r="Q903" s="188"/>
    </row>
    <row r="904" spans="9:17" ht="13.05" customHeight="1">
      <c r="I904" s="188"/>
      <c r="J904" s="188"/>
      <c r="K904" s="188"/>
      <c r="L904" s="188"/>
      <c r="M904" s="188"/>
      <c r="N904" s="188"/>
      <c r="O904" s="193"/>
      <c r="P904" s="188"/>
      <c r="Q904" s="188"/>
    </row>
    <row r="905" spans="9:17" ht="13.05" customHeight="1">
      <c r="I905" s="188"/>
      <c r="J905" s="188"/>
      <c r="K905" s="188"/>
      <c r="L905" s="188"/>
      <c r="M905" s="188"/>
      <c r="N905" s="188"/>
      <c r="O905" s="193"/>
      <c r="P905" s="188"/>
      <c r="Q905" s="188"/>
    </row>
    <row r="906" spans="9:17" ht="13.05" customHeight="1">
      <c r="I906" s="188"/>
      <c r="J906" s="188"/>
      <c r="K906" s="188"/>
      <c r="L906" s="188"/>
      <c r="M906" s="188"/>
      <c r="N906" s="188"/>
      <c r="O906" s="193"/>
      <c r="P906" s="188"/>
      <c r="Q906" s="188"/>
    </row>
    <row r="907" spans="9:17" ht="13.05" customHeight="1">
      <c r="I907" s="188"/>
      <c r="J907" s="188"/>
      <c r="K907" s="188"/>
      <c r="L907" s="188"/>
      <c r="M907" s="188"/>
      <c r="N907" s="188"/>
      <c r="O907" s="193"/>
      <c r="P907" s="188"/>
      <c r="Q907" s="188"/>
    </row>
    <row r="908" spans="9:17" ht="13.05" customHeight="1">
      <c r="I908" s="188"/>
      <c r="J908" s="188"/>
      <c r="K908" s="188"/>
      <c r="L908" s="188"/>
      <c r="M908" s="188"/>
      <c r="N908" s="188"/>
      <c r="O908" s="193"/>
      <c r="P908" s="188"/>
      <c r="Q908" s="188"/>
    </row>
    <row r="909" spans="9:17" ht="13.05" customHeight="1">
      <c r="I909" s="188"/>
      <c r="J909" s="188"/>
      <c r="K909" s="188"/>
      <c r="L909" s="188"/>
      <c r="M909" s="188"/>
      <c r="N909" s="188"/>
      <c r="O909" s="193"/>
      <c r="P909" s="188"/>
      <c r="Q909" s="188"/>
    </row>
    <row r="910" spans="9:17" ht="13.05" customHeight="1">
      <c r="I910" s="188"/>
      <c r="J910" s="188"/>
      <c r="K910" s="188"/>
      <c r="L910" s="188"/>
      <c r="M910" s="188"/>
      <c r="N910" s="188"/>
      <c r="O910" s="193"/>
      <c r="P910" s="188"/>
      <c r="Q910" s="188"/>
    </row>
    <row r="911" spans="9:17" ht="13.05" customHeight="1">
      <c r="I911" s="188"/>
      <c r="J911" s="188"/>
      <c r="K911" s="188"/>
      <c r="L911" s="188"/>
      <c r="M911" s="188"/>
      <c r="N911" s="188"/>
      <c r="O911" s="193"/>
      <c r="P911" s="188"/>
      <c r="Q911" s="188"/>
    </row>
    <row r="912" spans="9:17" ht="13.05" customHeight="1">
      <c r="I912" s="188"/>
      <c r="J912" s="188"/>
      <c r="K912" s="188"/>
      <c r="L912" s="188"/>
      <c r="M912" s="188"/>
      <c r="N912" s="188"/>
      <c r="O912" s="193"/>
      <c r="P912" s="188"/>
      <c r="Q912" s="188"/>
    </row>
    <row r="913" spans="9:17" ht="13.05" customHeight="1">
      <c r="I913" s="188"/>
      <c r="J913" s="188"/>
      <c r="K913" s="188"/>
      <c r="L913" s="188"/>
      <c r="M913" s="188"/>
      <c r="N913" s="188"/>
      <c r="O913" s="193"/>
      <c r="P913" s="188"/>
      <c r="Q913" s="188"/>
    </row>
    <row r="914" spans="9:17" ht="13.05" customHeight="1">
      <c r="I914" s="188"/>
      <c r="J914" s="188"/>
      <c r="K914" s="188"/>
      <c r="L914" s="188"/>
      <c r="M914" s="188"/>
      <c r="N914" s="188"/>
      <c r="O914" s="193"/>
      <c r="P914" s="188"/>
      <c r="Q914" s="188"/>
    </row>
    <row r="915" spans="9:17" ht="13.05" customHeight="1">
      <c r="I915" s="188"/>
      <c r="J915" s="188"/>
      <c r="K915" s="188"/>
      <c r="L915" s="188"/>
      <c r="M915" s="188"/>
      <c r="N915" s="188"/>
      <c r="O915" s="193"/>
      <c r="P915" s="188"/>
      <c r="Q915" s="188"/>
    </row>
    <row r="916" spans="9:17" ht="13.05" customHeight="1">
      <c r="I916" s="188"/>
      <c r="J916" s="188"/>
      <c r="K916" s="188"/>
      <c r="L916" s="188"/>
      <c r="M916" s="188"/>
      <c r="N916" s="188"/>
      <c r="O916" s="193"/>
      <c r="P916" s="188"/>
      <c r="Q916" s="188"/>
    </row>
    <row r="917" spans="9:17" ht="13.05" customHeight="1">
      <c r="I917" s="188"/>
      <c r="J917" s="188"/>
      <c r="K917" s="188"/>
      <c r="L917" s="188"/>
      <c r="M917" s="188"/>
      <c r="N917" s="188"/>
      <c r="O917" s="193"/>
      <c r="P917" s="188"/>
      <c r="Q917" s="188"/>
    </row>
    <row r="918" spans="9:17" ht="13.05" customHeight="1">
      <c r="I918" s="188"/>
      <c r="J918" s="188"/>
      <c r="K918" s="188"/>
      <c r="L918" s="188"/>
      <c r="M918" s="188"/>
      <c r="N918" s="188"/>
      <c r="O918" s="193"/>
      <c r="P918" s="188"/>
      <c r="Q918" s="188"/>
    </row>
    <row r="919" spans="9:17" ht="13.05" customHeight="1">
      <c r="I919" s="188"/>
      <c r="J919" s="188"/>
      <c r="K919" s="188"/>
      <c r="L919" s="188"/>
      <c r="M919" s="188"/>
      <c r="N919" s="188"/>
      <c r="O919" s="193"/>
      <c r="P919" s="188"/>
      <c r="Q919" s="188"/>
    </row>
    <row r="920" spans="9:17" ht="13.05" customHeight="1">
      <c r="I920" s="188"/>
      <c r="J920" s="188"/>
      <c r="K920" s="188"/>
      <c r="L920" s="188"/>
      <c r="M920" s="188"/>
      <c r="N920" s="188"/>
      <c r="O920" s="193"/>
      <c r="P920" s="188"/>
      <c r="Q920" s="188"/>
    </row>
    <row r="921" spans="9:17" ht="13.05" customHeight="1">
      <c r="I921" s="188"/>
      <c r="J921" s="188"/>
      <c r="K921" s="188"/>
      <c r="L921" s="188"/>
      <c r="M921" s="188"/>
      <c r="N921" s="188"/>
      <c r="O921" s="193"/>
      <c r="P921" s="188"/>
      <c r="Q921" s="188"/>
    </row>
    <row r="922" spans="9:17" ht="13.05" customHeight="1">
      <c r="I922" s="188"/>
      <c r="J922" s="188"/>
      <c r="K922" s="188"/>
      <c r="L922" s="188"/>
      <c r="M922" s="188"/>
      <c r="N922" s="188"/>
      <c r="O922" s="193"/>
      <c r="P922" s="188"/>
      <c r="Q922" s="188"/>
    </row>
    <row r="923" spans="9:17" ht="13.05" customHeight="1">
      <c r="I923" s="188"/>
      <c r="J923" s="188"/>
      <c r="K923" s="188"/>
      <c r="L923" s="188"/>
      <c r="M923" s="188"/>
      <c r="N923" s="188"/>
      <c r="O923" s="193"/>
      <c r="P923" s="188"/>
      <c r="Q923" s="188"/>
    </row>
    <row r="924" spans="9:17" ht="13.05" customHeight="1">
      <c r="I924" s="188"/>
      <c r="J924" s="188"/>
      <c r="K924" s="188"/>
      <c r="L924" s="188"/>
      <c r="M924" s="188"/>
      <c r="N924" s="188"/>
      <c r="O924" s="193"/>
      <c r="P924" s="188"/>
      <c r="Q924" s="188"/>
    </row>
    <row r="925" spans="9:17" ht="13.05" customHeight="1">
      <c r="I925" s="188"/>
      <c r="J925" s="188"/>
      <c r="K925" s="188"/>
      <c r="L925" s="188"/>
      <c r="M925" s="188"/>
      <c r="N925" s="188"/>
      <c r="O925" s="193"/>
      <c r="P925" s="188"/>
      <c r="Q925" s="188"/>
    </row>
    <row r="926" spans="9:17" ht="13.05" customHeight="1">
      <c r="I926" s="188"/>
      <c r="J926" s="188"/>
      <c r="K926" s="188"/>
      <c r="L926" s="188"/>
      <c r="M926" s="188"/>
      <c r="N926" s="188"/>
      <c r="O926" s="193"/>
      <c r="P926" s="188"/>
      <c r="Q926" s="188"/>
    </row>
    <row r="927" spans="9:17" ht="13.05" customHeight="1">
      <c r="I927" s="188"/>
      <c r="J927" s="188"/>
      <c r="K927" s="188"/>
      <c r="L927" s="188"/>
      <c r="M927" s="188"/>
      <c r="N927" s="188"/>
      <c r="O927" s="193"/>
      <c r="P927" s="188"/>
      <c r="Q927" s="188"/>
    </row>
    <row r="928" spans="9:17" ht="13.05" customHeight="1">
      <c r="I928" s="188"/>
      <c r="J928" s="188"/>
      <c r="K928" s="188"/>
      <c r="L928" s="188"/>
      <c r="M928" s="188"/>
      <c r="N928" s="188"/>
      <c r="O928" s="193"/>
      <c r="P928" s="188"/>
      <c r="Q928" s="188"/>
    </row>
    <row r="929" spans="9:17" ht="13.05" customHeight="1">
      <c r="I929" s="188"/>
      <c r="J929" s="188"/>
      <c r="K929" s="188"/>
      <c r="L929" s="188"/>
      <c r="M929" s="188"/>
      <c r="N929" s="188"/>
      <c r="O929" s="193"/>
      <c r="P929" s="188"/>
      <c r="Q929" s="188"/>
    </row>
    <row r="930" spans="9:17" ht="13.05" customHeight="1">
      <c r="I930" s="188"/>
      <c r="J930" s="188"/>
      <c r="K930" s="188"/>
      <c r="L930" s="188"/>
      <c r="M930" s="188"/>
      <c r="N930" s="188"/>
      <c r="O930" s="193"/>
      <c r="P930" s="188"/>
      <c r="Q930" s="188"/>
    </row>
    <row r="931" spans="9:17" ht="13.05" customHeight="1">
      <c r="I931" s="188"/>
      <c r="J931" s="188"/>
      <c r="K931" s="188"/>
      <c r="L931" s="188"/>
      <c r="M931" s="188"/>
      <c r="N931" s="188"/>
      <c r="O931" s="193"/>
      <c r="P931" s="188"/>
      <c r="Q931" s="188"/>
    </row>
    <row r="932" spans="9:17" ht="13.05" customHeight="1">
      <c r="I932" s="188"/>
      <c r="J932" s="188"/>
      <c r="K932" s="188"/>
      <c r="L932" s="188"/>
      <c r="M932" s="188"/>
      <c r="N932" s="188"/>
      <c r="O932" s="193"/>
      <c r="P932" s="188"/>
      <c r="Q932" s="188"/>
    </row>
    <row r="933" spans="9:17" ht="13.05" customHeight="1">
      <c r="I933" s="188"/>
      <c r="J933" s="188"/>
      <c r="K933" s="188"/>
      <c r="L933" s="188"/>
      <c r="M933" s="188"/>
      <c r="N933" s="188"/>
      <c r="O933" s="193"/>
      <c r="P933" s="188"/>
      <c r="Q933" s="188"/>
    </row>
    <row r="934" spans="9:17" ht="13.05" customHeight="1">
      <c r="I934" s="188"/>
      <c r="J934" s="188"/>
      <c r="K934" s="188"/>
      <c r="L934" s="188"/>
      <c r="M934" s="188"/>
      <c r="N934" s="188"/>
      <c r="O934" s="193"/>
      <c r="P934" s="188"/>
      <c r="Q934" s="188"/>
    </row>
    <row r="935" spans="9:17" ht="13.05" customHeight="1">
      <c r="I935" s="188"/>
      <c r="J935" s="188"/>
      <c r="K935" s="188"/>
      <c r="L935" s="188"/>
      <c r="M935" s="188"/>
      <c r="N935" s="188"/>
      <c r="O935" s="193"/>
      <c r="P935" s="188"/>
      <c r="Q935" s="188"/>
    </row>
    <row r="936" spans="9:17" ht="13.05" customHeight="1">
      <c r="I936" s="188"/>
      <c r="J936" s="188"/>
      <c r="K936" s="188"/>
      <c r="L936" s="188"/>
      <c r="M936" s="188"/>
      <c r="N936" s="188"/>
      <c r="O936" s="193"/>
      <c r="P936" s="188"/>
      <c r="Q936" s="188"/>
    </row>
    <row r="937" spans="9:17" ht="13.05" customHeight="1">
      <c r="I937" s="188"/>
      <c r="J937" s="188"/>
      <c r="K937" s="188"/>
      <c r="L937" s="188"/>
      <c r="M937" s="188"/>
      <c r="N937" s="188"/>
      <c r="O937" s="193"/>
      <c r="P937" s="188"/>
      <c r="Q937" s="188"/>
    </row>
    <row r="938" spans="9:17" ht="13.05" customHeight="1">
      <c r="I938" s="188"/>
      <c r="J938" s="188"/>
      <c r="K938" s="188"/>
      <c r="L938" s="188"/>
      <c r="M938" s="188"/>
      <c r="N938" s="188"/>
      <c r="O938" s="193"/>
      <c r="P938" s="188"/>
      <c r="Q938" s="188"/>
    </row>
    <row r="939" spans="9:17" ht="13.05" customHeight="1">
      <c r="I939" s="188"/>
      <c r="J939" s="188"/>
      <c r="K939" s="188"/>
      <c r="L939" s="188"/>
      <c r="M939" s="188"/>
      <c r="N939" s="188"/>
      <c r="O939" s="193"/>
      <c r="P939" s="188"/>
      <c r="Q939" s="188"/>
    </row>
    <row r="940" spans="9:17" ht="13.05" customHeight="1">
      <c r="I940" s="188"/>
      <c r="J940" s="188"/>
      <c r="K940" s="188"/>
      <c r="L940" s="188"/>
      <c r="M940" s="188"/>
      <c r="N940" s="188"/>
      <c r="O940" s="193"/>
      <c r="P940" s="188"/>
      <c r="Q940" s="188"/>
    </row>
    <row r="941" spans="9:17" ht="13.05" customHeight="1">
      <c r="I941" s="188"/>
      <c r="J941" s="188"/>
      <c r="K941" s="188"/>
      <c r="L941" s="188"/>
      <c r="M941" s="188"/>
      <c r="N941" s="188"/>
      <c r="O941" s="193"/>
      <c r="P941" s="188"/>
      <c r="Q941" s="188"/>
    </row>
    <row r="942" spans="9:17" ht="13.05" customHeight="1">
      <c r="I942" s="188"/>
      <c r="J942" s="188"/>
      <c r="K942" s="188"/>
      <c r="L942" s="188"/>
      <c r="M942" s="188"/>
      <c r="N942" s="188"/>
      <c r="O942" s="193"/>
      <c r="P942" s="188"/>
      <c r="Q942" s="188"/>
    </row>
    <row r="943" spans="9:17" ht="13.05" customHeight="1">
      <c r="I943" s="188"/>
      <c r="J943" s="188"/>
      <c r="K943" s="188"/>
      <c r="L943" s="188"/>
      <c r="M943" s="188"/>
      <c r="N943" s="188"/>
      <c r="O943" s="193"/>
      <c r="P943" s="188"/>
      <c r="Q943" s="188"/>
    </row>
    <row r="944" spans="9:17" ht="13.05" customHeight="1">
      <c r="I944" s="188"/>
      <c r="J944" s="188"/>
      <c r="K944" s="188"/>
      <c r="L944" s="188"/>
      <c r="M944" s="188"/>
      <c r="N944" s="188"/>
      <c r="O944" s="193"/>
      <c r="P944" s="188"/>
      <c r="Q944" s="188"/>
    </row>
    <row r="945" spans="9:17" ht="13.05" customHeight="1">
      <c r="I945" s="188"/>
      <c r="J945" s="188"/>
      <c r="K945" s="188"/>
      <c r="L945" s="188"/>
      <c r="M945" s="188"/>
      <c r="N945" s="188"/>
      <c r="O945" s="193"/>
      <c r="P945" s="188"/>
      <c r="Q945" s="188"/>
    </row>
    <row r="946" spans="9:17" ht="13.05" customHeight="1">
      <c r="I946" s="188"/>
      <c r="J946" s="188"/>
      <c r="K946" s="188"/>
      <c r="L946" s="188"/>
      <c r="M946" s="188"/>
      <c r="N946" s="188"/>
      <c r="O946" s="193"/>
      <c r="P946" s="188"/>
      <c r="Q946" s="188"/>
    </row>
    <row r="947" spans="9:17" ht="13.05" customHeight="1">
      <c r="I947" s="188"/>
      <c r="J947" s="188"/>
      <c r="K947" s="188"/>
      <c r="L947" s="188"/>
      <c r="M947" s="188"/>
      <c r="N947" s="188"/>
      <c r="O947" s="193"/>
      <c r="P947" s="188"/>
      <c r="Q947" s="188"/>
    </row>
    <row r="948" spans="9:17" ht="13.05" customHeight="1">
      <c r="I948" s="188"/>
      <c r="J948" s="188"/>
      <c r="K948" s="188"/>
      <c r="L948" s="188"/>
      <c r="M948" s="188"/>
      <c r="N948" s="188"/>
      <c r="O948" s="193"/>
      <c r="P948" s="188"/>
      <c r="Q948" s="188"/>
    </row>
    <row r="949" spans="9:17" ht="13.05" customHeight="1">
      <c r="I949" s="188"/>
      <c r="J949" s="188"/>
      <c r="K949" s="188"/>
      <c r="L949" s="188"/>
      <c r="M949" s="188"/>
      <c r="N949" s="188"/>
      <c r="O949" s="193"/>
      <c r="P949" s="188"/>
      <c r="Q949" s="188"/>
    </row>
    <row r="950" spans="9:17" ht="13.05" customHeight="1">
      <c r="I950" s="188"/>
      <c r="J950" s="188"/>
      <c r="K950" s="188"/>
      <c r="L950" s="188"/>
      <c r="M950" s="188"/>
      <c r="N950" s="188"/>
      <c r="O950" s="193"/>
      <c r="P950" s="188"/>
      <c r="Q950" s="188"/>
    </row>
    <row r="951" spans="9:17" ht="13.05" customHeight="1">
      <c r="I951" s="188"/>
      <c r="J951" s="188"/>
      <c r="K951" s="188"/>
      <c r="L951" s="188"/>
      <c r="M951" s="188"/>
      <c r="N951" s="188"/>
      <c r="O951" s="193"/>
      <c r="P951" s="188"/>
      <c r="Q951" s="188"/>
    </row>
    <row r="952" spans="9:17" ht="13.05" customHeight="1">
      <c r="I952" s="188"/>
      <c r="J952" s="188"/>
      <c r="K952" s="188"/>
      <c r="L952" s="188"/>
      <c r="M952" s="188"/>
      <c r="N952" s="188"/>
      <c r="O952" s="193"/>
      <c r="P952" s="188"/>
      <c r="Q952" s="188"/>
    </row>
    <row r="953" spans="9:17" ht="13.05" customHeight="1">
      <c r="I953" s="188"/>
      <c r="J953" s="188"/>
      <c r="K953" s="188"/>
      <c r="L953" s="188"/>
      <c r="M953" s="188"/>
      <c r="N953" s="188"/>
      <c r="O953" s="193"/>
      <c r="P953" s="188"/>
      <c r="Q953" s="188"/>
    </row>
    <row r="954" spans="9:17" ht="13.05" customHeight="1">
      <c r="I954" s="188"/>
      <c r="J954" s="188"/>
      <c r="K954" s="188"/>
      <c r="L954" s="188"/>
      <c r="M954" s="188"/>
      <c r="N954" s="188"/>
      <c r="O954" s="193"/>
      <c r="P954" s="188"/>
      <c r="Q954" s="188"/>
    </row>
    <row r="955" spans="9:17" ht="13.05" customHeight="1">
      <c r="I955" s="188"/>
      <c r="J955" s="188"/>
      <c r="K955" s="188"/>
      <c r="L955" s="188"/>
      <c r="M955" s="188"/>
      <c r="N955" s="188"/>
      <c r="O955" s="193"/>
      <c r="P955" s="188"/>
      <c r="Q955" s="188"/>
    </row>
    <row r="956" spans="9:17" ht="13.05" customHeight="1">
      <c r="I956" s="188"/>
      <c r="J956" s="188"/>
      <c r="K956" s="188"/>
      <c r="L956" s="188"/>
      <c r="M956" s="188"/>
      <c r="N956" s="188"/>
      <c r="O956" s="193"/>
      <c r="P956" s="188"/>
      <c r="Q956" s="188"/>
    </row>
    <row r="957" spans="9:17" ht="13.05" customHeight="1">
      <c r="I957" s="188"/>
      <c r="J957" s="188"/>
      <c r="K957" s="188"/>
      <c r="L957" s="188"/>
      <c r="M957" s="188"/>
      <c r="N957" s="188"/>
      <c r="O957" s="193"/>
      <c r="P957" s="188"/>
      <c r="Q957" s="188"/>
    </row>
    <row r="958" spans="9:17" ht="13.05" customHeight="1">
      <c r="I958" s="188"/>
      <c r="J958" s="188"/>
      <c r="K958" s="188"/>
      <c r="L958" s="188"/>
      <c r="M958" s="188"/>
      <c r="N958" s="188"/>
      <c r="O958" s="193"/>
      <c r="P958" s="188"/>
      <c r="Q958" s="188"/>
    </row>
    <row r="959" spans="9:17" ht="13.05" customHeight="1">
      <c r="I959" s="188"/>
      <c r="J959" s="188"/>
      <c r="K959" s="188"/>
      <c r="L959" s="188"/>
      <c r="M959" s="188"/>
      <c r="N959" s="188"/>
      <c r="O959" s="193"/>
      <c r="P959" s="188"/>
      <c r="Q959" s="188"/>
    </row>
    <row r="960" spans="9:17" ht="13.05" customHeight="1">
      <c r="I960" s="188"/>
      <c r="J960" s="188"/>
      <c r="K960" s="188"/>
      <c r="L960" s="188"/>
      <c r="M960" s="188"/>
      <c r="N960" s="188"/>
      <c r="O960" s="193"/>
      <c r="P960" s="188"/>
      <c r="Q960" s="188"/>
    </row>
    <row r="961" spans="9:17" ht="13.05" customHeight="1">
      <c r="I961" s="188"/>
      <c r="J961" s="188"/>
      <c r="K961" s="188"/>
      <c r="L961" s="188"/>
      <c r="M961" s="188"/>
      <c r="N961" s="188"/>
      <c r="O961" s="193"/>
      <c r="P961" s="188"/>
      <c r="Q961" s="188"/>
    </row>
    <row r="962" spans="9:17" ht="13.05" customHeight="1">
      <c r="I962" s="188"/>
      <c r="J962" s="188"/>
      <c r="K962" s="188"/>
      <c r="L962" s="188"/>
      <c r="M962" s="188"/>
      <c r="N962" s="188"/>
      <c r="O962" s="193"/>
      <c r="P962" s="188"/>
      <c r="Q962" s="188"/>
    </row>
    <row r="963" spans="9:17" ht="13.05" customHeight="1">
      <c r="I963" s="188"/>
      <c r="J963" s="188"/>
      <c r="K963" s="188"/>
      <c r="L963" s="188"/>
      <c r="M963" s="188"/>
      <c r="N963" s="188"/>
      <c r="O963" s="193"/>
      <c r="P963" s="188"/>
      <c r="Q963" s="188"/>
    </row>
    <row r="964" spans="9:17" ht="13.05" customHeight="1">
      <c r="I964" s="188"/>
      <c r="J964" s="188"/>
      <c r="K964" s="188"/>
      <c r="L964" s="188"/>
      <c r="M964" s="188"/>
      <c r="N964" s="188"/>
      <c r="O964" s="193"/>
      <c r="P964" s="188"/>
      <c r="Q964" s="188"/>
    </row>
    <row r="965" spans="9:17" ht="13.05" customHeight="1">
      <c r="I965" s="188"/>
      <c r="J965" s="188"/>
      <c r="K965" s="188"/>
      <c r="L965" s="188"/>
      <c r="M965" s="188"/>
      <c r="N965" s="188"/>
      <c r="O965" s="193"/>
      <c r="P965" s="188"/>
      <c r="Q965" s="188"/>
    </row>
    <row r="966" spans="9:17" ht="13.05" customHeight="1">
      <c r="I966" s="188"/>
      <c r="J966" s="188"/>
      <c r="K966" s="188"/>
      <c r="L966" s="188"/>
      <c r="M966" s="188"/>
      <c r="N966" s="188"/>
      <c r="O966" s="193"/>
      <c r="P966" s="188"/>
      <c r="Q966" s="188"/>
    </row>
    <row r="967" spans="9:17" ht="13.05" customHeight="1">
      <c r="I967" s="188"/>
      <c r="J967" s="188"/>
      <c r="K967" s="188"/>
      <c r="L967" s="188"/>
      <c r="M967" s="188"/>
      <c r="N967" s="188"/>
      <c r="O967" s="193"/>
      <c r="P967" s="188"/>
      <c r="Q967" s="188"/>
    </row>
    <row r="968" spans="9:17" ht="13.05" customHeight="1">
      <c r="I968" s="188"/>
      <c r="J968" s="188"/>
      <c r="K968" s="188"/>
      <c r="L968" s="188"/>
      <c r="M968" s="188"/>
      <c r="N968" s="188"/>
      <c r="O968" s="193"/>
      <c r="P968" s="188"/>
      <c r="Q968" s="188"/>
    </row>
    <row r="969" spans="9:17" ht="13.05" customHeight="1">
      <c r="I969" s="188"/>
      <c r="J969" s="188"/>
      <c r="K969" s="188"/>
      <c r="L969" s="188"/>
      <c r="M969" s="188"/>
      <c r="N969" s="188"/>
      <c r="O969" s="193"/>
      <c r="P969" s="188"/>
      <c r="Q969" s="188"/>
    </row>
    <row r="970" spans="9:17" ht="13.05" customHeight="1">
      <c r="I970" s="188"/>
      <c r="J970" s="188"/>
      <c r="K970" s="188"/>
      <c r="L970" s="188"/>
      <c r="M970" s="188"/>
      <c r="N970" s="188"/>
      <c r="O970" s="193"/>
      <c r="P970" s="188"/>
      <c r="Q970" s="188"/>
    </row>
    <row r="971" spans="9:17" ht="13.05" customHeight="1">
      <c r="I971" s="188"/>
      <c r="J971" s="188"/>
      <c r="K971" s="188"/>
      <c r="L971" s="188"/>
      <c r="M971" s="188"/>
      <c r="N971" s="188"/>
      <c r="O971" s="193"/>
      <c r="P971" s="188"/>
      <c r="Q971" s="188"/>
    </row>
    <row r="972" spans="9:17" ht="13.05" customHeight="1">
      <c r="I972" s="188"/>
      <c r="J972" s="188"/>
      <c r="K972" s="188"/>
      <c r="L972" s="188"/>
      <c r="M972" s="188"/>
      <c r="N972" s="188"/>
      <c r="O972" s="193"/>
      <c r="P972" s="188"/>
      <c r="Q972" s="188"/>
    </row>
    <row r="973" spans="9:17" ht="13.05" customHeight="1">
      <c r="I973" s="188"/>
      <c r="J973" s="188"/>
      <c r="K973" s="188"/>
      <c r="L973" s="188"/>
      <c r="M973" s="188"/>
      <c r="N973" s="188"/>
      <c r="O973" s="193"/>
      <c r="P973" s="188"/>
      <c r="Q973" s="188"/>
    </row>
    <row r="974" spans="9:17" ht="13.05" customHeight="1">
      <c r="I974" s="188"/>
      <c r="J974" s="188"/>
      <c r="K974" s="188"/>
      <c r="L974" s="188"/>
      <c r="M974" s="188"/>
      <c r="N974" s="188"/>
      <c r="O974" s="193"/>
      <c r="P974" s="188"/>
      <c r="Q974" s="188"/>
    </row>
    <row r="975" spans="9:17" ht="13.05" customHeight="1">
      <c r="I975" s="188"/>
      <c r="J975" s="188"/>
      <c r="K975" s="188"/>
      <c r="L975" s="188"/>
      <c r="M975" s="188"/>
      <c r="N975" s="188"/>
      <c r="O975" s="193"/>
      <c r="P975" s="188"/>
      <c r="Q975" s="188"/>
    </row>
    <row r="976" spans="9:17" ht="13.05" customHeight="1">
      <c r="I976" s="188"/>
      <c r="J976" s="188"/>
      <c r="K976" s="188"/>
      <c r="L976" s="188"/>
      <c r="M976" s="188"/>
      <c r="N976" s="188"/>
      <c r="O976" s="193"/>
      <c r="P976" s="188"/>
      <c r="Q976" s="188"/>
    </row>
    <row r="977" spans="9:17" ht="13.05" customHeight="1">
      <c r="I977" s="188"/>
      <c r="J977" s="188"/>
      <c r="K977" s="188"/>
      <c r="L977" s="188"/>
      <c r="M977" s="188"/>
      <c r="N977" s="188"/>
      <c r="O977" s="193"/>
      <c r="P977" s="188"/>
      <c r="Q977" s="188"/>
    </row>
    <row r="978" spans="9:17" ht="13.05" customHeight="1">
      <c r="I978" s="188"/>
      <c r="J978" s="188"/>
      <c r="K978" s="188"/>
      <c r="L978" s="188"/>
      <c r="M978" s="188"/>
      <c r="N978" s="188"/>
      <c r="O978" s="193"/>
      <c r="P978" s="188"/>
      <c r="Q978" s="188"/>
    </row>
    <row r="979" spans="9:17" ht="13.05" customHeight="1">
      <c r="I979" s="188"/>
      <c r="J979" s="188"/>
      <c r="K979" s="188"/>
      <c r="L979" s="188"/>
      <c r="M979" s="188"/>
      <c r="N979" s="188"/>
      <c r="O979" s="193"/>
      <c r="P979" s="188"/>
      <c r="Q979" s="188"/>
    </row>
    <row r="980" spans="9:17" ht="13.05" customHeight="1">
      <c r="I980" s="188"/>
      <c r="J980" s="188"/>
      <c r="K980" s="188"/>
      <c r="L980" s="188"/>
      <c r="M980" s="188"/>
      <c r="N980" s="188"/>
      <c r="O980" s="193"/>
      <c r="P980" s="188"/>
      <c r="Q980" s="188"/>
    </row>
    <row r="981" spans="9:17" ht="13.05" customHeight="1">
      <c r="I981" s="188"/>
      <c r="J981" s="188"/>
      <c r="K981" s="188"/>
      <c r="L981" s="188"/>
      <c r="M981" s="188"/>
      <c r="N981" s="188"/>
      <c r="O981" s="193"/>
      <c r="P981" s="188"/>
      <c r="Q981" s="188"/>
    </row>
    <row r="982" spans="9:17" ht="13.05" customHeight="1">
      <c r="I982" s="188"/>
      <c r="J982" s="188"/>
      <c r="K982" s="188"/>
      <c r="L982" s="188"/>
      <c r="M982" s="188"/>
      <c r="N982" s="188"/>
      <c r="O982" s="193"/>
      <c r="P982" s="188"/>
      <c r="Q982" s="188"/>
    </row>
    <row r="983" spans="9:17" ht="13.05" customHeight="1">
      <c r="I983" s="188"/>
      <c r="J983" s="188"/>
      <c r="K983" s="188"/>
      <c r="L983" s="188"/>
      <c r="M983" s="188"/>
      <c r="N983" s="188"/>
      <c r="O983" s="193"/>
      <c r="P983" s="188"/>
      <c r="Q983" s="188"/>
    </row>
    <row r="984" spans="9:17" ht="13.05" customHeight="1">
      <c r="I984" s="188"/>
      <c r="J984" s="188"/>
      <c r="K984" s="188"/>
      <c r="L984" s="188"/>
      <c r="M984" s="188"/>
      <c r="N984" s="188"/>
      <c r="O984" s="193"/>
      <c r="P984" s="188"/>
      <c r="Q984" s="188"/>
    </row>
    <row r="985" spans="9:17" ht="13.05" customHeight="1">
      <c r="I985" s="188"/>
      <c r="J985" s="188"/>
      <c r="K985" s="188"/>
      <c r="L985" s="188"/>
      <c r="M985" s="188"/>
      <c r="N985" s="188"/>
      <c r="O985" s="193"/>
      <c r="P985" s="188"/>
      <c r="Q985" s="188"/>
    </row>
    <row r="986" spans="9:17" ht="13.05" customHeight="1">
      <c r="I986" s="188"/>
      <c r="J986" s="188"/>
      <c r="K986" s="188"/>
      <c r="L986" s="188"/>
      <c r="M986" s="188"/>
      <c r="N986" s="188"/>
      <c r="O986" s="193"/>
      <c r="P986" s="188"/>
      <c r="Q986" s="188"/>
    </row>
    <row r="987" spans="9:17" ht="13.05" customHeight="1">
      <c r="I987" s="188"/>
      <c r="J987" s="188"/>
      <c r="K987" s="188"/>
      <c r="L987" s="188"/>
      <c r="M987" s="188"/>
      <c r="N987" s="188"/>
      <c r="O987" s="193"/>
      <c r="P987" s="188"/>
      <c r="Q987" s="188"/>
    </row>
    <row r="988" spans="9:17" ht="13.05" customHeight="1">
      <c r="I988" s="188"/>
      <c r="J988" s="188"/>
      <c r="K988" s="188"/>
      <c r="L988" s="188"/>
      <c r="M988" s="188"/>
      <c r="N988" s="188"/>
      <c r="O988" s="193"/>
      <c r="P988" s="188"/>
      <c r="Q988" s="188"/>
    </row>
    <row r="989" spans="9:17" ht="13.05" customHeight="1">
      <c r="I989" s="188"/>
      <c r="J989" s="188"/>
      <c r="K989" s="188"/>
      <c r="L989" s="188"/>
      <c r="M989" s="188"/>
      <c r="N989" s="188"/>
      <c r="O989" s="193"/>
      <c r="P989" s="188"/>
      <c r="Q989" s="188"/>
    </row>
    <row r="990" spans="9:17" ht="13.05" customHeight="1">
      <c r="I990" s="188"/>
      <c r="J990" s="188"/>
      <c r="K990" s="188"/>
      <c r="L990" s="188"/>
      <c r="M990" s="188"/>
      <c r="N990" s="188"/>
      <c r="O990" s="193"/>
      <c r="P990" s="188"/>
      <c r="Q990" s="188"/>
    </row>
    <row r="991" spans="9:17" ht="13.05" customHeight="1">
      <c r="I991" s="188"/>
      <c r="J991" s="188"/>
      <c r="K991" s="188"/>
      <c r="L991" s="188"/>
      <c r="M991" s="188"/>
      <c r="N991" s="188"/>
      <c r="O991" s="193"/>
      <c r="P991" s="188"/>
      <c r="Q991" s="188"/>
    </row>
    <row r="992" spans="9:17" ht="13.05" customHeight="1">
      <c r="I992" s="188"/>
      <c r="J992" s="188"/>
      <c r="K992" s="188"/>
      <c r="L992" s="188"/>
      <c r="M992" s="188"/>
      <c r="N992" s="188"/>
      <c r="O992" s="193"/>
      <c r="P992" s="188"/>
      <c r="Q992" s="188"/>
    </row>
    <row r="993" spans="9:17" ht="13.05" customHeight="1">
      <c r="I993" s="188"/>
      <c r="J993" s="188"/>
      <c r="K993" s="188"/>
      <c r="L993" s="188"/>
      <c r="M993" s="188"/>
      <c r="N993" s="188"/>
      <c r="O993" s="193"/>
      <c r="P993" s="188"/>
      <c r="Q993" s="188"/>
    </row>
    <row r="994" spans="9:17" ht="13.05" customHeight="1">
      <c r="I994" s="188"/>
      <c r="J994" s="188"/>
      <c r="K994" s="188"/>
      <c r="L994" s="188"/>
      <c r="M994" s="188"/>
      <c r="N994" s="188"/>
      <c r="O994" s="193"/>
      <c r="P994" s="188"/>
      <c r="Q994" s="188"/>
    </row>
    <row r="995" spans="9:17" ht="13.05" customHeight="1">
      <c r="I995" s="188"/>
      <c r="J995" s="188"/>
      <c r="K995" s="188"/>
      <c r="L995" s="188"/>
      <c r="M995" s="188"/>
      <c r="N995" s="188"/>
      <c r="O995" s="193"/>
      <c r="P995" s="188"/>
      <c r="Q995" s="188"/>
    </row>
    <row r="996" spans="9:17" ht="13.05" customHeight="1">
      <c r="I996" s="188"/>
      <c r="J996" s="188"/>
      <c r="K996" s="188"/>
      <c r="L996" s="188"/>
      <c r="M996" s="188"/>
      <c r="N996" s="188"/>
      <c r="O996" s="193"/>
      <c r="P996" s="188"/>
      <c r="Q996" s="188"/>
    </row>
    <row r="997" spans="9:17" ht="13.05" customHeight="1">
      <c r="I997" s="188"/>
      <c r="J997" s="188"/>
      <c r="K997" s="188"/>
      <c r="L997" s="188"/>
      <c r="M997" s="188"/>
      <c r="N997" s="188"/>
      <c r="O997" s="193"/>
      <c r="P997" s="188"/>
      <c r="Q997" s="188"/>
    </row>
    <row r="998" spans="9:17" ht="13.05" customHeight="1">
      <c r="I998" s="188"/>
      <c r="J998" s="188"/>
      <c r="K998" s="188"/>
      <c r="L998" s="188"/>
      <c r="M998" s="188"/>
      <c r="N998" s="188"/>
      <c r="O998" s="193"/>
      <c r="P998" s="188"/>
      <c r="Q998" s="188"/>
    </row>
    <row r="999" spans="9:17" ht="13.05" customHeight="1">
      <c r="I999" s="188"/>
      <c r="J999" s="188"/>
      <c r="K999" s="188"/>
      <c r="L999" s="188"/>
      <c r="M999" s="188"/>
      <c r="N999" s="188"/>
      <c r="O999" s="193"/>
      <c r="P999" s="188"/>
      <c r="Q999" s="188"/>
    </row>
    <row r="1000" spans="9:17" ht="13.05" customHeight="1">
      <c r="I1000" s="188"/>
      <c r="J1000" s="188"/>
      <c r="K1000" s="188"/>
      <c r="L1000" s="188"/>
      <c r="M1000" s="188"/>
      <c r="N1000" s="188"/>
      <c r="O1000" s="193"/>
      <c r="P1000" s="188"/>
      <c r="Q1000" s="188"/>
    </row>
    <row r="1001" spans="9:17" ht="13.05" customHeight="1">
      <c r="I1001" s="188"/>
      <c r="J1001" s="188"/>
      <c r="K1001" s="188"/>
      <c r="L1001" s="188"/>
      <c r="M1001" s="188"/>
      <c r="N1001" s="188"/>
      <c r="O1001" s="193"/>
      <c r="P1001" s="188"/>
      <c r="Q1001" s="188"/>
    </row>
    <row r="1002" spans="9:17" ht="13.05" customHeight="1">
      <c r="I1002" s="188"/>
      <c r="J1002" s="188"/>
      <c r="K1002" s="188"/>
      <c r="L1002" s="188"/>
      <c r="M1002" s="188"/>
      <c r="N1002" s="188"/>
      <c r="O1002" s="193"/>
      <c r="P1002" s="188"/>
      <c r="Q1002" s="188"/>
    </row>
    <row r="1003" spans="9:17" ht="13.05" customHeight="1">
      <c r="I1003" s="188"/>
      <c r="J1003" s="188"/>
      <c r="K1003" s="188"/>
      <c r="L1003" s="188"/>
      <c r="M1003" s="188"/>
      <c r="N1003" s="188"/>
      <c r="O1003" s="193"/>
      <c r="P1003" s="188"/>
      <c r="Q1003" s="188"/>
    </row>
    <row r="1004" spans="9:17" ht="13.05" customHeight="1">
      <c r="I1004" s="188"/>
      <c r="J1004" s="188"/>
      <c r="K1004" s="188"/>
      <c r="L1004" s="188"/>
      <c r="M1004" s="188"/>
      <c r="N1004" s="188"/>
      <c r="O1004" s="193"/>
      <c r="P1004" s="188"/>
      <c r="Q1004" s="188"/>
    </row>
    <row r="1005" spans="9:17" ht="13.05" customHeight="1">
      <c r="I1005" s="188"/>
      <c r="J1005" s="188"/>
      <c r="K1005" s="188"/>
      <c r="L1005" s="188"/>
      <c r="M1005" s="188"/>
      <c r="N1005" s="188"/>
      <c r="O1005" s="193"/>
      <c r="P1005" s="188"/>
      <c r="Q1005" s="188"/>
    </row>
    <row r="1006" spans="9:17" ht="13.05" customHeight="1">
      <c r="I1006" s="188"/>
      <c r="J1006" s="188"/>
      <c r="K1006" s="188"/>
      <c r="L1006" s="188"/>
      <c r="M1006" s="188"/>
      <c r="N1006" s="188"/>
      <c r="O1006" s="193"/>
      <c r="P1006" s="188"/>
      <c r="Q1006" s="188"/>
    </row>
    <row r="1007" spans="9:17" ht="13.05" customHeight="1">
      <c r="I1007" s="188"/>
      <c r="J1007" s="188"/>
      <c r="K1007" s="188"/>
      <c r="L1007" s="188"/>
      <c r="M1007" s="188"/>
      <c r="N1007" s="188"/>
      <c r="O1007" s="193"/>
      <c r="P1007" s="188"/>
      <c r="Q1007" s="188"/>
    </row>
    <row r="1008" spans="9:17" ht="13.05" customHeight="1">
      <c r="I1008" s="188"/>
      <c r="J1008" s="188"/>
      <c r="K1008" s="188"/>
      <c r="L1008" s="188"/>
      <c r="M1008" s="188"/>
      <c r="N1008" s="188"/>
      <c r="O1008" s="193"/>
      <c r="P1008" s="188"/>
      <c r="Q1008" s="188"/>
    </row>
    <row r="1009" spans="9:17" ht="13.05" customHeight="1">
      <c r="I1009" s="188"/>
      <c r="J1009" s="188"/>
      <c r="K1009" s="188"/>
      <c r="L1009" s="188"/>
      <c r="M1009" s="188"/>
      <c r="N1009" s="188"/>
      <c r="O1009" s="193"/>
      <c r="P1009" s="188"/>
      <c r="Q1009" s="188"/>
    </row>
    <row r="1010" spans="9:17" ht="13.05" customHeight="1">
      <c r="I1010" s="188"/>
      <c r="J1010" s="188"/>
      <c r="K1010" s="188"/>
      <c r="L1010" s="188"/>
      <c r="M1010" s="188"/>
      <c r="N1010" s="188"/>
      <c r="O1010" s="193"/>
      <c r="P1010" s="188"/>
      <c r="Q1010" s="188"/>
    </row>
    <row r="1011" spans="9:17" ht="13.05" customHeight="1">
      <c r="I1011" s="188"/>
      <c r="J1011" s="188"/>
      <c r="K1011" s="188"/>
      <c r="L1011" s="188"/>
      <c r="M1011" s="188"/>
      <c r="N1011" s="188"/>
      <c r="O1011" s="193"/>
      <c r="P1011" s="188"/>
      <c r="Q1011" s="188"/>
    </row>
    <row r="1012" spans="9:17" ht="13.05" customHeight="1">
      <c r="I1012" s="188"/>
      <c r="J1012" s="188"/>
      <c r="K1012" s="188"/>
      <c r="L1012" s="188"/>
      <c r="M1012" s="188"/>
      <c r="N1012" s="188"/>
      <c r="O1012" s="193"/>
      <c r="P1012" s="188"/>
      <c r="Q1012" s="188"/>
    </row>
    <row r="1013" spans="9:17" ht="13.05" customHeight="1">
      <c r="I1013" s="188"/>
      <c r="J1013" s="188"/>
      <c r="K1013" s="188"/>
      <c r="L1013" s="188"/>
      <c r="M1013" s="188"/>
      <c r="N1013" s="188"/>
      <c r="O1013" s="193"/>
      <c r="P1013" s="188"/>
      <c r="Q1013" s="188"/>
    </row>
    <row r="1014" spans="9:17" ht="13.05" customHeight="1">
      <c r="I1014" s="188"/>
      <c r="J1014" s="188"/>
      <c r="K1014" s="188"/>
      <c r="L1014" s="188"/>
      <c r="M1014" s="188"/>
      <c r="N1014" s="188"/>
      <c r="O1014" s="193"/>
      <c r="P1014" s="188"/>
      <c r="Q1014" s="188"/>
    </row>
    <row r="1015" spans="9:17" ht="13.05" customHeight="1">
      <c r="I1015" s="188"/>
      <c r="J1015" s="188"/>
      <c r="K1015" s="188"/>
      <c r="L1015" s="188"/>
      <c r="M1015" s="188"/>
      <c r="N1015" s="188"/>
      <c r="O1015" s="193"/>
      <c r="P1015" s="188"/>
      <c r="Q1015" s="188"/>
    </row>
    <row r="1016" spans="9:17" ht="13.05" customHeight="1">
      <c r="I1016" s="188"/>
      <c r="J1016" s="188"/>
      <c r="K1016" s="188"/>
      <c r="L1016" s="188"/>
      <c r="M1016" s="188"/>
      <c r="N1016" s="188"/>
      <c r="O1016" s="193"/>
      <c r="P1016" s="188"/>
      <c r="Q1016" s="188"/>
    </row>
    <row r="1017" spans="9:17" ht="13.05" customHeight="1">
      <c r="I1017" s="188"/>
      <c r="J1017" s="188"/>
      <c r="K1017" s="188"/>
      <c r="L1017" s="188"/>
      <c r="M1017" s="188"/>
      <c r="N1017" s="188"/>
      <c r="O1017" s="193"/>
      <c r="P1017" s="188"/>
      <c r="Q1017" s="188"/>
    </row>
    <row r="1018" spans="9:17" ht="13.05" customHeight="1">
      <c r="I1018" s="188"/>
      <c r="J1018" s="188"/>
      <c r="K1018" s="188"/>
      <c r="L1018" s="188"/>
      <c r="M1018" s="188"/>
      <c r="N1018" s="188"/>
      <c r="O1018" s="193"/>
      <c r="P1018" s="188"/>
      <c r="Q1018" s="188"/>
    </row>
    <row r="1019" spans="9:17" ht="13.05" customHeight="1">
      <c r="I1019" s="188"/>
      <c r="J1019" s="188"/>
      <c r="K1019" s="188"/>
      <c r="L1019" s="188"/>
      <c r="M1019" s="188"/>
      <c r="N1019" s="188"/>
      <c r="O1019" s="193"/>
      <c r="P1019" s="188"/>
      <c r="Q1019" s="188"/>
    </row>
    <row r="1020" spans="9:17" ht="13.05" customHeight="1">
      <c r="I1020" s="188"/>
      <c r="J1020" s="188"/>
      <c r="K1020" s="188"/>
      <c r="L1020" s="188"/>
      <c r="M1020" s="188"/>
      <c r="N1020" s="188"/>
      <c r="O1020" s="193"/>
      <c r="P1020" s="188"/>
      <c r="Q1020" s="188"/>
    </row>
    <row r="1021" spans="9:17" ht="13.05" customHeight="1">
      <c r="I1021" s="188"/>
      <c r="J1021" s="188"/>
      <c r="K1021" s="188"/>
      <c r="L1021" s="188"/>
      <c r="M1021" s="188"/>
      <c r="N1021" s="188"/>
      <c r="O1021" s="193"/>
      <c r="P1021" s="188"/>
      <c r="Q1021" s="188"/>
    </row>
    <row r="1022" spans="9:17" ht="13.05" customHeight="1">
      <c r="I1022" s="188"/>
      <c r="J1022" s="188"/>
      <c r="K1022" s="188"/>
      <c r="L1022" s="188"/>
      <c r="M1022" s="188"/>
      <c r="N1022" s="188"/>
      <c r="O1022" s="193"/>
      <c r="P1022" s="188"/>
      <c r="Q1022" s="188"/>
    </row>
    <row r="1023" spans="9:17" ht="13.05" customHeight="1">
      <c r="I1023" s="188"/>
      <c r="J1023" s="188"/>
      <c r="K1023" s="188"/>
      <c r="L1023" s="188"/>
      <c r="M1023" s="188"/>
      <c r="N1023" s="188"/>
      <c r="O1023" s="193"/>
      <c r="P1023" s="188"/>
      <c r="Q1023" s="188"/>
    </row>
    <row r="1024" spans="9:17" ht="13.05" customHeight="1">
      <c r="I1024" s="188"/>
      <c r="J1024" s="188"/>
      <c r="K1024" s="188"/>
      <c r="L1024" s="188"/>
      <c r="M1024" s="188"/>
      <c r="N1024" s="188"/>
      <c r="O1024" s="193"/>
      <c r="P1024" s="188"/>
      <c r="Q1024" s="188"/>
    </row>
    <row r="1025" spans="9:17" ht="13.05" customHeight="1">
      <c r="I1025" s="188"/>
      <c r="J1025" s="188"/>
      <c r="K1025" s="188"/>
      <c r="L1025" s="188"/>
      <c r="M1025" s="188"/>
      <c r="N1025" s="188"/>
      <c r="O1025" s="193"/>
      <c r="P1025" s="188"/>
      <c r="Q1025" s="188"/>
    </row>
    <row r="1026" spans="9:17" ht="13.05" customHeight="1">
      <c r="I1026" s="188"/>
      <c r="J1026" s="188"/>
      <c r="K1026" s="188"/>
      <c r="L1026" s="188"/>
      <c r="M1026" s="188"/>
      <c r="N1026" s="188"/>
      <c r="O1026" s="193"/>
      <c r="P1026" s="188"/>
      <c r="Q1026" s="188"/>
    </row>
    <row r="1027" spans="9:17" ht="13.05" customHeight="1">
      <c r="I1027" s="188"/>
      <c r="J1027" s="188"/>
      <c r="K1027" s="188"/>
      <c r="L1027" s="188"/>
      <c r="M1027" s="188"/>
      <c r="N1027" s="188"/>
      <c r="O1027" s="193"/>
      <c r="P1027" s="188"/>
      <c r="Q1027" s="188"/>
    </row>
    <row r="1028" spans="9:17" ht="13.05" customHeight="1">
      <c r="I1028" s="188"/>
      <c r="J1028" s="188"/>
      <c r="K1028" s="188"/>
      <c r="L1028" s="188"/>
      <c r="M1028" s="188"/>
      <c r="N1028" s="188"/>
      <c r="O1028" s="193"/>
      <c r="P1028" s="188"/>
      <c r="Q1028" s="188"/>
    </row>
    <row r="1029" spans="9:17" ht="13.05" customHeight="1">
      <c r="I1029" s="188"/>
      <c r="J1029" s="188"/>
      <c r="K1029" s="188"/>
      <c r="L1029" s="188"/>
      <c r="M1029" s="188"/>
      <c r="N1029" s="188"/>
      <c r="O1029" s="193"/>
      <c r="P1029" s="188"/>
      <c r="Q1029" s="188"/>
    </row>
    <row r="1030" spans="9:17" ht="13.05" customHeight="1">
      <c r="I1030" s="188"/>
      <c r="J1030" s="188"/>
      <c r="K1030" s="188"/>
      <c r="L1030" s="188"/>
      <c r="M1030" s="188"/>
      <c r="N1030" s="188"/>
      <c r="O1030" s="193"/>
      <c r="P1030" s="188"/>
      <c r="Q1030" s="188"/>
    </row>
    <row r="1031" spans="9:17" ht="13.05" customHeight="1">
      <c r="I1031" s="188"/>
      <c r="J1031" s="188"/>
      <c r="K1031" s="188"/>
      <c r="L1031" s="188"/>
      <c r="M1031" s="188"/>
      <c r="N1031" s="188"/>
      <c r="O1031" s="193"/>
      <c r="P1031" s="188"/>
      <c r="Q1031" s="188"/>
    </row>
    <row r="1032" spans="9:17" ht="13.05" customHeight="1">
      <c r="I1032" s="188"/>
      <c r="J1032" s="188"/>
      <c r="K1032" s="188"/>
      <c r="L1032" s="188"/>
      <c r="M1032" s="188"/>
      <c r="N1032" s="188"/>
      <c r="O1032" s="193"/>
      <c r="P1032" s="188"/>
      <c r="Q1032" s="188"/>
    </row>
    <row r="1033" spans="9:17" ht="13.05" customHeight="1">
      <c r="I1033" s="188"/>
      <c r="J1033" s="188"/>
      <c r="K1033" s="188"/>
      <c r="L1033" s="188"/>
      <c r="M1033" s="188"/>
      <c r="N1033" s="188"/>
      <c r="O1033" s="193"/>
      <c r="P1033" s="188"/>
      <c r="Q1033" s="188"/>
    </row>
    <row r="1034" spans="9:17" ht="13.05" customHeight="1">
      <c r="I1034" s="188"/>
      <c r="J1034" s="188"/>
      <c r="K1034" s="188"/>
      <c r="L1034" s="188"/>
      <c r="M1034" s="188"/>
      <c r="N1034" s="188"/>
      <c r="O1034" s="193"/>
      <c r="P1034" s="188"/>
      <c r="Q1034" s="188"/>
    </row>
    <row r="1035" spans="9:17" ht="13.05" customHeight="1">
      <c r="I1035" s="188"/>
      <c r="J1035" s="188"/>
      <c r="K1035" s="188"/>
      <c r="L1035" s="188"/>
      <c r="M1035" s="188"/>
      <c r="N1035" s="188"/>
      <c r="O1035" s="193"/>
      <c r="P1035" s="188"/>
      <c r="Q1035" s="188"/>
    </row>
    <row r="1036" spans="9:17" ht="13.05" customHeight="1">
      <c r="I1036" s="188"/>
      <c r="J1036" s="188"/>
      <c r="K1036" s="188"/>
      <c r="L1036" s="188"/>
      <c r="M1036" s="188"/>
      <c r="N1036" s="188"/>
      <c r="O1036" s="193"/>
      <c r="P1036" s="188"/>
      <c r="Q1036" s="188"/>
    </row>
    <row r="1037" spans="9:17" ht="13.05" customHeight="1">
      <c r="I1037" s="188"/>
      <c r="J1037" s="188"/>
      <c r="K1037" s="188"/>
      <c r="L1037" s="188"/>
      <c r="M1037" s="188"/>
      <c r="N1037" s="188"/>
      <c r="O1037" s="193"/>
      <c r="P1037" s="188"/>
      <c r="Q1037" s="188"/>
    </row>
    <row r="1038" spans="9:17" ht="13.05" customHeight="1">
      <c r="I1038" s="188"/>
      <c r="J1038" s="188"/>
      <c r="K1038" s="188"/>
      <c r="L1038" s="188"/>
      <c r="M1038" s="188"/>
      <c r="N1038" s="188"/>
      <c r="O1038" s="193"/>
      <c r="P1038" s="188"/>
      <c r="Q1038" s="188"/>
    </row>
    <row r="1039" spans="9:17" ht="13.05" customHeight="1">
      <c r="I1039" s="188"/>
      <c r="J1039" s="188"/>
      <c r="K1039" s="188"/>
      <c r="L1039" s="188"/>
      <c r="M1039" s="188"/>
      <c r="N1039" s="188"/>
      <c r="O1039" s="193"/>
      <c r="P1039" s="188"/>
      <c r="Q1039" s="188"/>
    </row>
    <row r="1040" spans="9:17" ht="13.05" customHeight="1">
      <c r="I1040" s="188"/>
      <c r="J1040" s="188"/>
      <c r="K1040" s="188"/>
      <c r="L1040" s="188"/>
      <c r="M1040" s="188"/>
      <c r="N1040" s="188"/>
      <c r="O1040" s="193"/>
      <c r="P1040" s="188"/>
      <c r="Q1040" s="188"/>
    </row>
    <row r="1041" spans="9:17" ht="13.05" customHeight="1">
      <c r="I1041" s="188"/>
      <c r="J1041" s="188"/>
      <c r="K1041" s="188"/>
      <c r="L1041" s="188"/>
      <c r="M1041" s="188"/>
      <c r="N1041" s="188"/>
      <c r="O1041" s="193"/>
      <c r="P1041" s="188"/>
      <c r="Q1041" s="188"/>
    </row>
    <row r="1042" spans="9:17" ht="13.05" customHeight="1">
      <c r="I1042" s="188"/>
      <c r="J1042" s="188"/>
      <c r="K1042" s="188"/>
      <c r="L1042" s="188"/>
      <c r="M1042" s="188"/>
      <c r="N1042" s="188"/>
      <c r="O1042" s="193"/>
      <c r="P1042" s="188"/>
      <c r="Q1042" s="188"/>
    </row>
    <row r="1043" spans="9:17" ht="13.05" customHeight="1">
      <c r="I1043" s="188"/>
      <c r="J1043" s="188"/>
      <c r="K1043" s="188"/>
      <c r="L1043" s="188"/>
      <c r="M1043" s="188"/>
      <c r="N1043" s="188"/>
      <c r="O1043" s="193"/>
      <c r="P1043" s="188"/>
      <c r="Q1043" s="188"/>
    </row>
    <row r="1044" spans="9:17" ht="13.05" customHeight="1">
      <c r="I1044" s="188"/>
      <c r="J1044" s="188"/>
      <c r="K1044" s="188"/>
      <c r="L1044" s="188"/>
      <c r="M1044" s="188"/>
      <c r="N1044" s="188"/>
      <c r="O1044" s="193"/>
      <c r="P1044" s="188"/>
      <c r="Q1044" s="188"/>
    </row>
    <row r="1045" spans="9:17" ht="13.05" customHeight="1">
      <c r="I1045" s="188"/>
      <c r="J1045" s="188"/>
      <c r="K1045" s="188"/>
      <c r="L1045" s="188"/>
      <c r="M1045" s="188"/>
      <c r="N1045" s="188"/>
      <c r="O1045" s="193"/>
      <c r="P1045" s="188"/>
      <c r="Q1045" s="188"/>
    </row>
    <row r="1046" spans="9:17" ht="13.05" customHeight="1">
      <c r="I1046" s="188"/>
      <c r="J1046" s="188"/>
      <c r="K1046" s="188"/>
      <c r="L1046" s="188"/>
      <c r="M1046" s="188"/>
      <c r="N1046" s="188"/>
      <c r="O1046" s="193"/>
      <c r="P1046" s="188"/>
      <c r="Q1046" s="188"/>
    </row>
    <row r="1047" spans="9:17" ht="13.05" customHeight="1">
      <c r="I1047" s="188"/>
      <c r="J1047" s="188"/>
      <c r="K1047" s="188"/>
      <c r="L1047" s="188"/>
      <c r="M1047" s="188"/>
      <c r="N1047" s="188"/>
      <c r="O1047" s="193"/>
      <c r="P1047" s="188"/>
      <c r="Q1047" s="188"/>
    </row>
    <row r="1048" spans="9:17" ht="13.05" customHeight="1">
      <c r="I1048" s="188"/>
      <c r="J1048" s="188"/>
      <c r="K1048" s="188"/>
      <c r="L1048" s="188"/>
      <c r="M1048" s="188"/>
      <c r="N1048" s="188"/>
      <c r="O1048" s="193"/>
      <c r="P1048" s="188"/>
      <c r="Q1048" s="188"/>
    </row>
    <row r="1049" spans="9:17" ht="13.05" customHeight="1">
      <c r="I1049" s="188"/>
      <c r="J1049" s="188"/>
      <c r="K1049" s="188"/>
      <c r="L1049" s="188"/>
      <c r="M1049" s="188"/>
      <c r="N1049" s="188"/>
      <c r="O1049" s="193"/>
      <c r="P1049" s="188"/>
      <c r="Q1049" s="188"/>
    </row>
    <row r="1050" spans="9:17" ht="13.05" customHeight="1">
      <c r="I1050" s="188"/>
      <c r="J1050" s="188"/>
      <c r="K1050" s="188"/>
      <c r="L1050" s="188"/>
      <c r="M1050" s="188"/>
      <c r="N1050" s="188"/>
      <c r="O1050" s="193"/>
      <c r="P1050" s="188"/>
      <c r="Q1050" s="188"/>
    </row>
    <row r="1051" spans="9:17" ht="13.05" customHeight="1">
      <c r="I1051" s="188"/>
      <c r="J1051" s="188"/>
      <c r="K1051" s="188"/>
      <c r="L1051" s="188"/>
      <c r="M1051" s="188"/>
      <c r="N1051" s="188"/>
      <c r="O1051" s="193"/>
      <c r="P1051" s="188"/>
      <c r="Q1051" s="188"/>
    </row>
    <row r="1052" spans="9:17" ht="13.05" customHeight="1">
      <c r="I1052" s="188"/>
      <c r="J1052" s="188"/>
      <c r="K1052" s="188"/>
      <c r="L1052" s="188"/>
      <c r="M1052" s="188"/>
      <c r="N1052" s="188"/>
      <c r="O1052" s="193"/>
      <c r="P1052" s="188"/>
      <c r="Q1052" s="188"/>
    </row>
    <row r="1053" spans="9:17" ht="13.05" customHeight="1">
      <c r="I1053" s="188"/>
      <c r="J1053" s="188"/>
      <c r="K1053" s="188"/>
      <c r="L1053" s="188"/>
      <c r="M1053" s="188"/>
      <c r="N1053" s="188"/>
      <c r="O1053" s="193"/>
      <c r="P1053" s="188"/>
      <c r="Q1053" s="188"/>
    </row>
    <row r="1054" spans="9:17" ht="13.05" customHeight="1">
      <c r="I1054" s="188"/>
      <c r="J1054" s="188"/>
      <c r="K1054" s="188"/>
      <c r="L1054" s="188"/>
      <c r="M1054" s="188"/>
      <c r="N1054" s="188"/>
      <c r="O1054" s="193"/>
      <c r="P1054" s="188"/>
      <c r="Q1054" s="188"/>
    </row>
    <row r="1055" spans="9:17" ht="13.05" customHeight="1">
      <c r="I1055" s="188"/>
      <c r="J1055" s="188"/>
      <c r="K1055" s="188"/>
      <c r="L1055" s="188"/>
      <c r="M1055" s="188"/>
      <c r="N1055" s="188"/>
      <c r="O1055" s="193"/>
      <c r="P1055" s="188"/>
      <c r="Q1055" s="188"/>
    </row>
    <row r="1056" spans="9:17" ht="13.05" customHeight="1">
      <c r="I1056" s="188"/>
      <c r="J1056" s="188"/>
      <c r="K1056" s="188"/>
      <c r="L1056" s="188"/>
      <c r="M1056" s="188"/>
      <c r="N1056" s="188"/>
      <c r="O1056" s="193"/>
      <c r="P1056" s="188"/>
      <c r="Q1056" s="188"/>
    </row>
    <row r="1057" spans="9:17" ht="13.05" customHeight="1">
      <c r="I1057" s="188"/>
      <c r="J1057" s="188"/>
      <c r="K1057" s="188"/>
      <c r="L1057" s="188"/>
      <c r="M1057" s="188"/>
      <c r="N1057" s="188"/>
      <c r="O1057" s="193"/>
      <c r="P1057" s="188"/>
      <c r="Q1057" s="188"/>
    </row>
    <row r="1058" spans="9:17" ht="13.05" customHeight="1">
      <c r="I1058" s="188"/>
      <c r="J1058" s="188"/>
      <c r="K1058" s="188"/>
      <c r="L1058" s="188"/>
      <c r="M1058" s="188"/>
      <c r="N1058" s="188"/>
      <c r="O1058" s="193"/>
      <c r="P1058" s="188"/>
      <c r="Q1058" s="188"/>
    </row>
    <row r="1059" spans="9:17" ht="13.05" customHeight="1">
      <c r="I1059" s="188"/>
      <c r="J1059" s="188"/>
      <c r="K1059" s="188"/>
      <c r="L1059" s="188"/>
      <c r="M1059" s="188"/>
      <c r="N1059" s="188"/>
      <c r="O1059" s="193"/>
      <c r="P1059" s="188"/>
      <c r="Q1059" s="188"/>
    </row>
    <row r="1060" spans="9:17" ht="13.05" customHeight="1">
      <c r="I1060" s="188"/>
      <c r="J1060" s="188"/>
      <c r="K1060" s="188"/>
      <c r="L1060" s="188"/>
      <c r="M1060" s="188"/>
      <c r="N1060" s="188"/>
      <c r="O1060" s="193"/>
      <c r="P1060" s="188"/>
      <c r="Q1060" s="188"/>
    </row>
    <row r="1061" spans="9:17" ht="13.05" customHeight="1">
      <c r="I1061" s="188"/>
      <c r="J1061" s="188"/>
      <c r="K1061" s="188"/>
      <c r="L1061" s="188"/>
      <c r="M1061" s="188"/>
      <c r="N1061" s="188"/>
      <c r="O1061" s="193"/>
      <c r="P1061" s="188"/>
      <c r="Q1061" s="188"/>
    </row>
    <row r="1062" spans="9:17" ht="13.05" customHeight="1">
      <c r="I1062" s="188"/>
      <c r="J1062" s="188"/>
      <c r="K1062" s="188"/>
      <c r="L1062" s="188"/>
      <c r="M1062" s="188"/>
      <c r="N1062" s="188"/>
      <c r="O1062" s="193"/>
      <c r="P1062" s="188"/>
      <c r="Q1062" s="188"/>
    </row>
    <row r="1063" spans="9:17" ht="13.05" customHeight="1">
      <c r="I1063" s="188"/>
      <c r="J1063" s="188"/>
      <c r="K1063" s="188"/>
      <c r="L1063" s="188"/>
      <c r="M1063" s="188"/>
      <c r="N1063" s="188"/>
      <c r="O1063" s="193"/>
      <c r="P1063" s="188"/>
      <c r="Q1063" s="188"/>
    </row>
    <row r="1064" spans="9:17" ht="13.05" customHeight="1">
      <c r="I1064" s="188"/>
      <c r="J1064" s="188"/>
      <c r="K1064" s="188"/>
      <c r="L1064" s="188"/>
      <c r="M1064" s="188"/>
      <c r="N1064" s="188"/>
      <c r="O1064" s="193"/>
      <c r="P1064" s="188"/>
      <c r="Q1064" s="188"/>
    </row>
    <row r="1065" spans="9:17" ht="13.05" customHeight="1">
      <c r="I1065" s="188"/>
      <c r="J1065" s="188"/>
      <c r="K1065" s="188"/>
      <c r="L1065" s="188"/>
      <c r="M1065" s="188"/>
      <c r="N1065" s="188"/>
      <c r="O1065" s="193"/>
      <c r="P1065" s="188"/>
      <c r="Q1065" s="188"/>
    </row>
    <row r="1066" spans="9:17" ht="13.05" customHeight="1">
      <c r="I1066" s="188"/>
      <c r="J1066" s="188"/>
      <c r="K1066" s="188"/>
      <c r="L1066" s="188"/>
      <c r="M1066" s="188"/>
      <c r="N1066" s="188"/>
      <c r="O1066" s="193"/>
      <c r="P1066" s="188"/>
      <c r="Q1066" s="188"/>
    </row>
    <row r="1067" spans="9:17" ht="13.05" customHeight="1">
      <c r="I1067" s="188"/>
      <c r="J1067" s="188"/>
      <c r="K1067" s="188"/>
      <c r="L1067" s="188"/>
      <c r="M1067" s="188"/>
      <c r="N1067" s="188"/>
      <c r="O1067" s="193"/>
      <c r="P1067" s="188"/>
      <c r="Q1067" s="188"/>
    </row>
    <row r="1068" spans="9:17" ht="13.05" customHeight="1">
      <c r="I1068" s="188"/>
      <c r="J1068" s="188"/>
      <c r="K1068" s="188"/>
      <c r="L1068" s="188"/>
      <c r="M1068" s="188"/>
      <c r="N1068" s="188"/>
      <c r="O1068" s="193"/>
      <c r="P1068" s="188"/>
      <c r="Q1068" s="188"/>
    </row>
    <row r="1069" spans="9:17" ht="13.05" customHeight="1">
      <c r="I1069" s="188"/>
      <c r="J1069" s="188"/>
      <c r="K1069" s="188"/>
      <c r="L1069" s="188"/>
      <c r="M1069" s="188"/>
      <c r="N1069" s="188"/>
      <c r="O1069" s="193"/>
      <c r="P1069" s="188"/>
      <c r="Q1069" s="188"/>
    </row>
    <row r="1070" spans="9:17" ht="13.05" customHeight="1">
      <c r="I1070" s="188"/>
      <c r="J1070" s="188"/>
      <c r="K1070" s="188"/>
      <c r="L1070" s="188"/>
      <c r="M1070" s="188"/>
      <c r="N1070" s="188"/>
      <c r="O1070" s="193"/>
      <c r="P1070" s="188"/>
      <c r="Q1070" s="188"/>
    </row>
    <row r="1071" spans="9:17" ht="13.05" customHeight="1">
      <c r="I1071" s="188"/>
      <c r="J1071" s="188"/>
      <c r="K1071" s="188"/>
      <c r="L1071" s="188"/>
      <c r="M1071" s="188"/>
      <c r="N1071" s="188"/>
      <c r="O1071" s="193"/>
      <c r="P1071" s="188"/>
      <c r="Q1071" s="188"/>
    </row>
    <row r="1072" spans="9:17" ht="13.05" customHeight="1">
      <c r="I1072" s="188"/>
      <c r="J1072" s="188"/>
      <c r="K1072" s="188"/>
      <c r="L1072" s="188"/>
      <c r="M1072" s="188"/>
      <c r="N1072" s="188"/>
      <c r="O1072" s="193"/>
      <c r="P1072" s="188"/>
      <c r="Q1072" s="188"/>
    </row>
    <row r="1073" spans="9:17" ht="13.05" customHeight="1">
      <c r="I1073" s="188"/>
      <c r="J1073" s="188"/>
      <c r="K1073" s="188"/>
      <c r="L1073" s="188"/>
      <c r="M1073" s="188"/>
      <c r="N1073" s="188"/>
      <c r="O1073" s="193"/>
      <c r="P1073" s="188"/>
      <c r="Q1073" s="188"/>
    </row>
    <row r="1074" spans="9:17" ht="13.05" customHeight="1">
      <c r="I1074" s="188"/>
      <c r="J1074" s="188"/>
      <c r="K1074" s="188"/>
      <c r="L1074" s="188"/>
      <c r="M1074" s="188"/>
      <c r="N1074" s="188"/>
      <c r="O1074" s="193"/>
      <c r="P1074" s="188"/>
      <c r="Q1074" s="188"/>
    </row>
    <row r="1075" spans="9:17" ht="13.05" customHeight="1">
      <c r="I1075" s="188"/>
      <c r="J1075" s="188"/>
      <c r="K1075" s="188"/>
      <c r="L1075" s="188"/>
      <c r="M1075" s="188"/>
      <c r="N1075" s="188"/>
      <c r="O1075" s="193"/>
      <c r="P1075" s="188"/>
      <c r="Q1075" s="188"/>
    </row>
    <row r="1076" spans="9:17" ht="13.05" customHeight="1">
      <c r="I1076" s="188"/>
      <c r="J1076" s="188"/>
      <c r="K1076" s="188"/>
      <c r="L1076" s="188"/>
      <c r="M1076" s="188"/>
      <c r="N1076" s="188"/>
      <c r="O1076" s="193"/>
      <c r="P1076" s="188"/>
      <c r="Q1076" s="188"/>
    </row>
    <row r="1077" spans="9:17" ht="13.05" customHeight="1">
      <c r="I1077" s="188"/>
      <c r="J1077" s="188"/>
      <c r="K1077" s="188"/>
      <c r="L1077" s="188"/>
      <c r="M1077" s="188"/>
      <c r="N1077" s="188"/>
      <c r="O1077" s="193"/>
      <c r="P1077" s="188"/>
      <c r="Q1077" s="188"/>
    </row>
    <row r="1078" spans="9:17" ht="13.05" customHeight="1">
      <c r="I1078" s="188"/>
      <c r="J1078" s="188"/>
      <c r="K1078" s="188"/>
      <c r="L1078" s="188"/>
      <c r="M1078" s="188"/>
      <c r="N1078" s="188"/>
      <c r="O1078" s="193"/>
      <c r="P1078" s="188"/>
      <c r="Q1078" s="188"/>
    </row>
    <row r="1079" spans="9:17" ht="13.05" customHeight="1">
      <c r="I1079" s="188"/>
      <c r="J1079" s="188"/>
      <c r="K1079" s="188"/>
      <c r="L1079" s="188"/>
      <c r="M1079" s="188"/>
      <c r="N1079" s="188"/>
      <c r="O1079" s="193"/>
      <c r="P1079" s="188"/>
      <c r="Q1079" s="188"/>
    </row>
    <row r="1080" spans="9:17" ht="13.05" customHeight="1">
      <c r="I1080" s="188"/>
      <c r="J1080" s="188"/>
      <c r="K1080" s="188"/>
      <c r="L1080" s="188"/>
      <c r="M1080" s="188"/>
      <c r="N1080" s="188"/>
      <c r="O1080" s="193"/>
      <c r="P1080" s="188"/>
      <c r="Q1080" s="188"/>
    </row>
    <row r="1081" spans="9:17" ht="13.05" customHeight="1">
      <c r="I1081" s="188"/>
      <c r="J1081" s="188"/>
      <c r="K1081" s="188"/>
      <c r="L1081" s="188"/>
      <c r="M1081" s="188"/>
      <c r="N1081" s="188"/>
      <c r="O1081" s="193"/>
      <c r="P1081" s="188"/>
      <c r="Q1081" s="188"/>
    </row>
    <row r="1082" spans="9:17" ht="13.05" customHeight="1">
      <c r="I1082" s="188"/>
      <c r="J1082" s="188"/>
      <c r="K1082" s="188"/>
      <c r="L1082" s="188"/>
      <c r="M1082" s="188"/>
      <c r="N1082" s="188"/>
      <c r="O1082" s="193"/>
      <c r="P1082" s="188"/>
      <c r="Q1082" s="188"/>
    </row>
    <row r="1083" spans="9:17" ht="13.05" customHeight="1">
      <c r="I1083" s="188"/>
      <c r="J1083" s="188"/>
      <c r="K1083" s="188"/>
      <c r="L1083" s="188"/>
      <c r="M1083" s="188"/>
      <c r="N1083" s="188"/>
      <c r="O1083" s="193"/>
      <c r="P1083" s="188"/>
      <c r="Q1083" s="188"/>
    </row>
    <row r="1084" spans="9:17" ht="13.05" customHeight="1">
      <c r="I1084" s="188"/>
      <c r="J1084" s="188"/>
      <c r="K1084" s="188"/>
      <c r="L1084" s="188"/>
      <c r="M1084" s="188"/>
      <c r="N1084" s="188"/>
      <c r="O1084" s="193"/>
      <c r="P1084" s="188"/>
      <c r="Q1084" s="188"/>
    </row>
    <row r="1085" spans="9:17" ht="13.05" customHeight="1">
      <c r="I1085" s="188"/>
      <c r="J1085" s="188"/>
      <c r="K1085" s="188"/>
      <c r="L1085" s="188"/>
      <c r="M1085" s="188"/>
      <c r="N1085" s="188"/>
      <c r="O1085" s="193"/>
      <c r="P1085" s="188"/>
      <c r="Q1085" s="188"/>
    </row>
    <row r="1086" spans="9:17" ht="13.05" customHeight="1">
      <c r="I1086" s="188"/>
      <c r="J1086" s="188"/>
      <c r="K1086" s="188"/>
      <c r="L1086" s="188"/>
      <c r="M1086" s="188"/>
      <c r="N1086" s="188"/>
      <c r="O1086" s="193"/>
      <c r="P1086" s="188"/>
      <c r="Q1086" s="188"/>
    </row>
    <row r="1087" spans="9:17" ht="13.05" customHeight="1">
      <c r="I1087" s="188"/>
      <c r="J1087" s="188"/>
      <c r="K1087" s="188"/>
      <c r="L1087" s="188"/>
      <c r="M1087" s="188"/>
      <c r="N1087" s="188"/>
      <c r="O1087" s="193"/>
      <c r="P1087" s="188"/>
      <c r="Q1087" s="188"/>
    </row>
    <row r="1088" spans="9:17" ht="13.05" customHeight="1">
      <c r="I1088" s="188"/>
      <c r="J1088" s="188"/>
      <c r="K1088" s="188"/>
      <c r="L1088" s="188"/>
      <c r="M1088" s="188"/>
      <c r="N1088" s="188"/>
      <c r="O1088" s="193"/>
      <c r="P1088" s="188"/>
      <c r="Q1088" s="188"/>
    </row>
    <row r="1089" spans="9:17" ht="13.05" customHeight="1">
      <c r="I1089" s="188"/>
      <c r="J1089" s="188"/>
      <c r="K1089" s="188"/>
      <c r="L1089" s="188"/>
      <c r="M1089" s="188"/>
      <c r="N1089" s="188"/>
      <c r="O1089" s="193"/>
      <c r="P1089" s="188"/>
      <c r="Q1089" s="188"/>
    </row>
    <row r="1090" spans="9:17" ht="13.05" customHeight="1">
      <c r="I1090" s="188"/>
      <c r="J1090" s="188"/>
      <c r="K1090" s="188"/>
      <c r="L1090" s="188"/>
      <c r="M1090" s="188"/>
      <c r="N1090" s="188"/>
      <c r="O1090" s="193"/>
      <c r="P1090" s="188"/>
      <c r="Q1090" s="188"/>
    </row>
    <row r="1091" spans="9:17" ht="13.05" customHeight="1">
      <c r="I1091" s="188"/>
      <c r="J1091" s="188"/>
      <c r="K1091" s="188"/>
      <c r="L1091" s="188"/>
      <c r="M1091" s="188"/>
      <c r="N1091" s="188"/>
      <c r="O1091" s="193"/>
      <c r="P1091" s="188"/>
      <c r="Q1091" s="188"/>
    </row>
    <row r="1092" spans="9:17" ht="13.05" customHeight="1">
      <c r="I1092" s="188"/>
      <c r="J1092" s="188"/>
      <c r="K1092" s="188"/>
      <c r="L1092" s="188"/>
      <c r="M1092" s="188"/>
      <c r="N1092" s="188"/>
      <c r="O1092" s="193"/>
      <c r="P1092" s="188"/>
      <c r="Q1092" s="188"/>
    </row>
    <row r="1093" spans="9:17" ht="13.05" customHeight="1">
      <c r="I1093" s="188"/>
      <c r="J1093" s="188"/>
      <c r="K1093" s="188"/>
      <c r="L1093" s="188"/>
      <c r="M1093" s="188"/>
      <c r="N1093" s="188"/>
      <c r="O1093" s="193"/>
      <c r="P1093" s="188"/>
      <c r="Q1093" s="188"/>
    </row>
    <row r="1094" spans="9:17" ht="13.05" customHeight="1">
      <c r="I1094" s="188"/>
      <c r="J1094" s="188"/>
      <c r="K1094" s="188"/>
      <c r="L1094" s="188"/>
      <c r="M1094" s="188"/>
      <c r="N1094" s="188"/>
      <c r="O1094" s="193"/>
      <c r="P1094" s="188"/>
      <c r="Q1094" s="188"/>
    </row>
    <row r="1095" spans="9:17" ht="13.05" customHeight="1">
      <c r="I1095" s="188"/>
      <c r="J1095" s="188"/>
      <c r="K1095" s="188"/>
      <c r="L1095" s="188"/>
      <c r="M1095" s="188"/>
      <c r="N1095" s="188"/>
      <c r="O1095" s="193"/>
      <c r="P1095" s="188"/>
      <c r="Q1095" s="188"/>
    </row>
    <row r="1096" spans="9:17" ht="13.05" customHeight="1">
      <c r="I1096" s="188"/>
      <c r="J1096" s="188"/>
      <c r="K1096" s="188"/>
      <c r="L1096" s="188"/>
      <c r="M1096" s="188"/>
      <c r="N1096" s="188"/>
      <c r="O1096" s="193"/>
      <c r="P1096" s="188"/>
      <c r="Q1096" s="188"/>
    </row>
    <row r="1097" spans="9:17" ht="13.05" customHeight="1">
      <c r="I1097" s="188"/>
      <c r="J1097" s="188"/>
      <c r="K1097" s="188"/>
      <c r="L1097" s="188"/>
      <c r="M1097" s="188"/>
      <c r="N1097" s="188"/>
      <c r="O1097" s="193"/>
      <c r="P1097" s="188"/>
      <c r="Q1097" s="188"/>
    </row>
    <row r="1098" spans="9:17" ht="13.05" customHeight="1">
      <c r="I1098" s="188"/>
      <c r="J1098" s="188"/>
      <c r="K1098" s="188"/>
      <c r="L1098" s="188"/>
      <c r="M1098" s="188"/>
      <c r="N1098" s="188"/>
      <c r="O1098" s="193"/>
      <c r="P1098" s="188"/>
      <c r="Q1098" s="188"/>
    </row>
    <row r="1099" spans="9:17" ht="13.05" customHeight="1">
      <c r="I1099" s="188"/>
      <c r="J1099" s="188"/>
      <c r="K1099" s="188"/>
      <c r="L1099" s="188"/>
      <c r="M1099" s="188"/>
      <c r="N1099" s="188"/>
      <c r="O1099" s="193"/>
      <c r="P1099" s="188"/>
      <c r="Q1099" s="188"/>
    </row>
    <row r="1100" spans="9:17" ht="13.05" customHeight="1">
      <c r="I1100" s="188"/>
      <c r="J1100" s="188"/>
      <c r="K1100" s="188"/>
      <c r="L1100" s="188"/>
      <c r="M1100" s="188"/>
      <c r="N1100" s="188"/>
      <c r="O1100" s="193"/>
      <c r="P1100" s="188"/>
      <c r="Q1100" s="188"/>
    </row>
    <row r="1101" spans="9:17" ht="13.05" customHeight="1">
      <c r="I1101" s="188"/>
      <c r="J1101" s="188"/>
      <c r="K1101" s="188"/>
      <c r="L1101" s="188"/>
      <c r="M1101" s="188"/>
      <c r="N1101" s="188"/>
      <c r="O1101" s="193"/>
      <c r="P1101" s="188"/>
      <c r="Q1101" s="188"/>
    </row>
    <row r="1102" spans="9:17" ht="13.05" customHeight="1">
      <c r="I1102" s="188"/>
      <c r="J1102" s="188"/>
      <c r="K1102" s="188"/>
      <c r="L1102" s="188"/>
      <c r="M1102" s="188"/>
      <c r="N1102" s="188"/>
      <c r="O1102" s="193"/>
      <c r="P1102" s="188"/>
      <c r="Q1102" s="188"/>
    </row>
    <row r="1103" spans="9:17" ht="13.05" customHeight="1">
      <c r="I1103" s="188"/>
      <c r="J1103" s="188"/>
      <c r="K1103" s="188"/>
      <c r="L1103" s="188"/>
      <c r="M1103" s="188"/>
      <c r="N1103" s="188"/>
      <c r="O1103" s="193"/>
      <c r="P1103" s="188"/>
      <c r="Q1103" s="188"/>
    </row>
    <row r="1104" spans="9:17" ht="13.05" customHeight="1">
      <c r="I1104" s="188"/>
      <c r="J1104" s="188"/>
      <c r="K1104" s="188"/>
      <c r="L1104" s="188"/>
      <c r="M1104" s="188"/>
      <c r="N1104" s="188"/>
      <c r="O1104" s="193"/>
      <c r="P1104" s="188"/>
      <c r="Q1104" s="188"/>
    </row>
    <row r="1105" spans="9:17" ht="13.05" customHeight="1">
      <c r="I1105" s="188"/>
      <c r="J1105" s="188"/>
      <c r="K1105" s="188"/>
      <c r="L1105" s="188"/>
      <c r="M1105" s="188"/>
      <c r="N1105" s="188"/>
      <c r="O1105" s="193"/>
      <c r="P1105" s="188"/>
      <c r="Q1105" s="188"/>
    </row>
    <row r="1106" spans="9:17" ht="13.05" customHeight="1">
      <c r="I1106" s="188"/>
      <c r="J1106" s="188"/>
      <c r="K1106" s="188"/>
      <c r="L1106" s="188"/>
      <c r="M1106" s="188"/>
      <c r="N1106" s="188"/>
      <c r="O1106" s="193"/>
      <c r="P1106" s="188"/>
      <c r="Q1106" s="188"/>
    </row>
    <row r="1107" spans="9:17" ht="13.05" customHeight="1">
      <c r="I1107" s="188"/>
      <c r="J1107" s="188"/>
      <c r="K1107" s="188"/>
      <c r="L1107" s="188"/>
      <c r="M1107" s="188"/>
      <c r="N1107" s="188"/>
      <c r="O1107" s="193"/>
      <c r="P1107" s="188"/>
      <c r="Q1107" s="188"/>
    </row>
    <row r="1108" spans="9:17" ht="13.05" customHeight="1">
      <c r="I1108" s="188"/>
      <c r="J1108" s="188"/>
      <c r="K1108" s="188"/>
      <c r="L1108" s="188"/>
      <c r="M1108" s="188"/>
      <c r="N1108" s="188"/>
      <c r="O1108" s="193"/>
      <c r="P1108" s="188"/>
      <c r="Q1108" s="188"/>
    </row>
    <row r="1109" spans="9:17" ht="13.05" customHeight="1">
      <c r="I1109" s="188"/>
      <c r="J1109" s="188"/>
      <c r="K1109" s="188"/>
      <c r="L1109" s="188"/>
      <c r="M1109" s="188"/>
      <c r="N1109" s="188"/>
      <c r="O1109" s="193"/>
      <c r="P1109" s="188"/>
      <c r="Q1109" s="188"/>
    </row>
    <row r="1110" spans="9:17" ht="13.05" customHeight="1">
      <c r="I1110" s="188"/>
      <c r="J1110" s="188"/>
      <c r="K1110" s="188"/>
      <c r="L1110" s="188"/>
      <c r="M1110" s="188"/>
      <c r="N1110" s="188"/>
      <c r="O1110" s="193"/>
      <c r="P1110" s="188"/>
      <c r="Q1110" s="188"/>
    </row>
    <row r="1111" spans="9:17" ht="13.05" customHeight="1">
      <c r="I1111" s="188"/>
      <c r="J1111" s="188"/>
      <c r="K1111" s="188"/>
      <c r="L1111" s="188"/>
      <c r="M1111" s="188"/>
      <c r="N1111" s="188"/>
      <c r="O1111" s="193"/>
      <c r="P1111" s="188"/>
      <c r="Q1111" s="188"/>
    </row>
    <row r="1112" spans="9:17" ht="13.05" customHeight="1">
      <c r="I1112" s="188"/>
      <c r="J1112" s="188"/>
      <c r="K1112" s="188"/>
      <c r="L1112" s="188"/>
      <c r="M1112" s="188"/>
      <c r="N1112" s="188"/>
      <c r="O1112" s="193"/>
      <c r="P1112" s="188"/>
      <c r="Q1112" s="188"/>
    </row>
    <row r="1113" spans="9:17" ht="13.05" customHeight="1">
      <c r="I1113" s="188"/>
      <c r="J1113" s="188"/>
      <c r="K1113" s="188"/>
      <c r="L1113" s="188"/>
      <c r="M1113" s="188"/>
      <c r="N1113" s="188"/>
      <c r="O1113" s="193"/>
      <c r="P1113" s="188"/>
      <c r="Q1113" s="188"/>
    </row>
    <row r="1114" spans="9:17" ht="13.05" customHeight="1">
      <c r="I1114" s="188"/>
      <c r="J1114" s="188"/>
      <c r="K1114" s="188"/>
      <c r="L1114" s="188"/>
      <c r="M1114" s="188"/>
      <c r="N1114" s="188"/>
      <c r="O1114" s="193"/>
      <c r="P1114" s="188"/>
      <c r="Q1114" s="188"/>
    </row>
    <row r="1115" spans="9:17" ht="13.05" customHeight="1">
      <c r="I1115" s="188"/>
      <c r="J1115" s="188"/>
      <c r="K1115" s="188"/>
      <c r="L1115" s="188"/>
      <c r="M1115" s="188"/>
      <c r="N1115" s="188"/>
      <c r="O1115" s="193"/>
      <c r="P1115" s="188"/>
      <c r="Q1115" s="188"/>
    </row>
    <row r="1116" spans="9:17" ht="13.05" customHeight="1">
      <c r="I1116" s="188"/>
      <c r="J1116" s="188"/>
      <c r="K1116" s="188"/>
      <c r="L1116" s="188"/>
      <c r="M1116" s="188"/>
      <c r="N1116" s="188"/>
      <c r="O1116" s="193"/>
      <c r="P1116" s="188"/>
      <c r="Q1116" s="188"/>
    </row>
    <row r="1117" spans="9:17" ht="13.05" customHeight="1">
      <c r="I1117" s="188"/>
      <c r="J1117" s="188"/>
      <c r="K1117" s="188"/>
      <c r="L1117" s="188"/>
      <c r="M1117" s="188"/>
      <c r="N1117" s="188"/>
      <c r="O1117" s="193"/>
      <c r="P1117" s="188"/>
      <c r="Q1117" s="188"/>
    </row>
    <row r="1118" spans="9:17" ht="13.05" customHeight="1">
      <c r="I1118" s="188"/>
      <c r="J1118" s="188"/>
      <c r="K1118" s="188"/>
      <c r="L1118" s="188"/>
      <c r="M1118" s="188"/>
      <c r="N1118" s="188"/>
      <c r="O1118" s="193"/>
      <c r="P1118" s="188"/>
      <c r="Q1118" s="188"/>
    </row>
    <row r="1119" spans="9:17" ht="13.05" customHeight="1">
      <c r="I1119" s="188"/>
      <c r="J1119" s="188"/>
      <c r="K1119" s="188"/>
      <c r="L1119" s="188"/>
      <c r="M1119" s="188"/>
      <c r="N1119" s="188"/>
      <c r="O1119" s="193"/>
      <c r="P1119" s="188"/>
      <c r="Q1119" s="188"/>
    </row>
    <row r="1120" spans="9:17" ht="13.05" customHeight="1">
      <c r="I1120" s="188"/>
      <c r="J1120" s="188"/>
      <c r="K1120" s="188"/>
      <c r="L1120" s="188"/>
      <c r="M1120" s="188"/>
      <c r="N1120" s="188"/>
      <c r="O1120" s="193"/>
      <c r="P1120" s="188"/>
      <c r="Q1120" s="188"/>
    </row>
    <row r="1121" spans="9:17" ht="13.05" customHeight="1">
      <c r="I1121" s="188"/>
      <c r="J1121" s="188"/>
      <c r="K1121" s="188"/>
      <c r="L1121" s="188"/>
      <c r="M1121" s="188"/>
      <c r="N1121" s="188"/>
      <c r="O1121" s="193"/>
      <c r="P1121" s="188"/>
      <c r="Q1121" s="188"/>
    </row>
    <row r="1122" spans="9:17" ht="13.05" customHeight="1">
      <c r="I1122" s="188"/>
      <c r="J1122" s="188"/>
      <c r="K1122" s="188"/>
      <c r="L1122" s="188"/>
      <c r="M1122" s="188"/>
      <c r="N1122" s="188"/>
      <c r="O1122" s="193"/>
      <c r="P1122" s="188"/>
      <c r="Q1122" s="188"/>
    </row>
    <row r="1123" spans="9:17" ht="13.05" customHeight="1">
      <c r="I1123" s="188"/>
      <c r="J1123" s="188"/>
      <c r="K1123" s="188"/>
      <c r="L1123" s="188"/>
      <c r="M1123" s="188"/>
      <c r="N1123" s="188"/>
      <c r="O1123" s="193"/>
      <c r="P1123" s="188"/>
      <c r="Q1123" s="188"/>
    </row>
    <row r="1124" spans="9:17" ht="13.05" customHeight="1">
      <c r="I1124" s="188"/>
      <c r="J1124" s="188"/>
      <c r="K1124" s="188"/>
      <c r="L1124" s="188"/>
      <c r="M1124" s="188"/>
      <c r="N1124" s="188"/>
      <c r="O1124" s="193"/>
      <c r="P1124" s="188"/>
      <c r="Q1124" s="188"/>
    </row>
    <row r="1125" spans="9:17" ht="13.05" customHeight="1">
      <c r="I1125" s="188"/>
      <c r="J1125" s="188"/>
      <c r="K1125" s="188"/>
      <c r="L1125" s="188"/>
      <c r="M1125" s="188"/>
      <c r="N1125" s="188"/>
      <c r="O1125" s="193"/>
      <c r="P1125" s="188"/>
      <c r="Q1125" s="188"/>
    </row>
    <row r="1126" spans="9:17" ht="13.05" customHeight="1">
      <c r="I1126" s="188"/>
      <c r="J1126" s="188"/>
      <c r="K1126" s="188"/>
      <c r="L1126" s="188"/>
      <c r="M1126" s="188"/>
      <c r="N1126" s="188"/>
      <c r="O1126" s="193"/>
      <c r="P1126" s="188"/>
      <c r="Q1126" s="188"/>
    </row>
    <row r="1127" spans="9:17" ht="13.05" customHeight="1">
      <c r="I1127" s="188"/>
      <c r="J1127" s="188"/>
      <c r="K1127" s="188"/>
      <c r="L1127" s="188"/>
      <c r="M1127" s="188"/>
      <c r="N1127" s="188"/>
      <c r="O1127" s="193"/>
      <c r="P1127" s="188"/>
      <c r="Q1127" s="188"/>
    </row>
    <row r="1128" spans="9:17" ht="13.05" customHeight="1">
      <c r="I1128" s="188"/>
      <c r="J1128" s="188"/>
      <c r="K1128" s="188"/>
      <c r="L1128" s="188"/>
      <c r="M1128" s="188"/>
      <c r="N1128" s="188"/>
      <c r="O1128" s="193"/>
      <c r="P1128" s="188"/>
      <c r="Q1128" s="188"/>
    </row>
    <row r="1129" spans="9:17" ht="13.05" customHeight="1">
      <c r="I1129" s="188"/>
      <c r="J1129" s="188"/>
      <c r="K1129" s="188"/>
      <c r="L1129" s="188"/>
      <c r="M1129" s="188"/>
      <c r="N1129" s="188"/>
      <c r="O1129" s="193"/>
      <c r="P1129" s="188"/>
      <c r="Q1129" s="188"/>
    </row>
    <row r="1130" spans="9:17" ht="13.05" customHeight="1">
      <c r="I1130" s="188"/>
      <c r="J1130" s="188"/>
      <c r="K1130" s="188"/>
      <c r="L1130" s="188"/>
      <c r="M1130" s="188"/>
      <c r="N1130" s="188"/>
      <c r="O1130" s="193"/>
      <c r="P1130" s="188"/>
      <c r="Q1130" s="188"/>
    </row>
    <row r="1131" spans="9:17" ht="13.05" customHeight="1">
      <c r="I1131" s="188"/>
      <c r="J1131" s="188"/>
      <c r="K1131" s="188"/>
      <c r="L1131" s="188"/>
      <c r="M1131" s="188"/>
      <c r="N1131" s="188"/>
      <c r="O1131" s="193"/>
      <c r="P1131" s="188"/>
      <c r="Q1131" s="188"/>
    </row>
    <row r="1132" spans="9:17" ht="13.05" customHeight="1">
      <c r="I1132" s="188"/>
      <c r="J1132" s="188"/>
      <c r="K1132" s="188"/>
      <c r="L1132" s="188"/>
      <c r="M1132" s="188"/>
      <c r="N1132" s="188"/>
      <c r="O1132" s="193"/>
      <c r="P1132" s="188"/>
      <c r="Q1132" s="188"/>
    </row>
    <row r="1133" spans="9:17" ht="13.05" customHeight="1">
      <c r="I1133" s="188"/>
      <c r="J1133" s="188"/>
      <c r="K1133" s="188"/>
      <c r="L1133" s="188"/>
      <c r="M1133" s="188"/>
      <c r="N1133" s="188"/>
      <c r="O1133" s="193"/>
      <c r="P1133" s="188"/>
      <c r="Q1133" s="188"/>
    </row>
    <row r="1134" spans="9:17" ht="13.05" customHeight="1">
      <c r="I1134" s="188"/>
      <c r="J1134" s="188"/>
      <c r="K1134" s="188"/>
      <c r="L1134" s="188"/>
      <c r="M1134" s="188"/>
      <c r="N1134" s="188"/>
      <c r="O1134" s="193"/>
      <c r="P1134" s="188"/>
      <c r="Q1134" s="188"/>
    </row>
    <row r="1135" spans="9:17" ht="13.05" customHeight="1">
      <c r="I1135" s="188"/>
      <c r="J1135" s="188"/>
      <c r="K1135" s="188"/>
      <c r="L1135" s="188"/>
      <c r="M1135" s="188"/>
      <c r="N1135" s="188"/>
      <c r="O1135" s="193"/>
      <c r="P1135" s="188"/>
      <c r="Q1135" s="188"/>
    </row>
    <row r="1136" spans="9:17" ht="13.05" customHeight="1">
      <c r="I1136" s="188"/>
      <c r="J1136" s="188"/>
      <c r="K1136" s="188"/>
      <c r="L1136" s="188"/>
      <c r="M1136" s="188"/>
      <c r="N1136" s="188"/>
      <c r="O1136" s="193"/>
      <c r="P1136" s="188"/>
      <c r="Q1136" s="188"/>
    </row>
    <row r="1137" spans="9:17" ht="13.05" customHeight="1">
      <c r="I1137" s="188"/>
      <c r="J1137" s="188"/>
      <c r="K1137" s="188"/>
      <c r="L1137" s="188"/>
      <c r="M1137" s="188"/>
      <c r="N1137" s="188"/>
      <c r="O1137" s="193"/>
      <c r="P1137" s="188"/>
      <c r="Q1137" s="188"/>
    </row>
    <row r="1138" spans="9:17" ht="13.05" customHeight="1">
      <c r="I1138" s="188"/>
      <c r="J1138" s="188"/>
      <c r="K1138" s="188"/>
      <c r="L1138" s="188"/>
      <c r="M1138" s="188"/>
      <c r="N1138" s="188"/>
      <c r="O1138" s="193"/>
      <c r="P1138" s="188"/>
      <c r="Q1138" s="188"/>
    </row>
    <row r="1139" spans="9:17" ht="13.05" customHeight="1">
      <c r="I1139" s="188"/>
      <c r="J1139" s="188"/>
      <c r="K1139" s="188"/>
      <c r="L1139" s="188"/>
      <c r="M1139" s="188"/>
      <c r="N1139" s="188"/>
      <c r="O1139" s="193"/>
      <c r="P1139" s="188"/>
      <c r="Q1139" s="188"/>
    </row>
    <row r="1140" spans="9:17" ht="13.05" customHeight="1">
      <c r="I1140" s="188"/>
      <c r="J1140" s="188"/>
      <c r="K1140" s="188"/>
      <c r="L1140" s="188"/>
      <c r="M1140" s="188"/>
      <c r="N1140" s="188"/>
      <c r="O1140" s="193"/>
      <c r="P1140" s="188"/>
      <c r="Q1140" s="188"/>
    </row>
    <row r="1141" spans="9:17" ht="13.05" customHeight="1">
      <c r="I1141" s="188"/>
      <c r="J1141" s="188"/>
      <c r="K1141" s="188"/>
      <c r="L1141" s="188"/>
      <c r="M1141" s="188"/>
      <c r="N1141" s="188"/>
      <c r="O1141" s="193"/>
      <c r="P1141" s="188"/>
      <c r="Q1141" s="188"/>
    </row>
    <row r="1142" spans="9:17" ht="13.05" customHeight="1">
      <c r="I1142" s="188"/>
      <c r="J1142" s="188"/>
      <c r="K1142" s="188"/>
      <c r="L1142" s="188"/>
      <c r="M1142" s="188"/>
      <c r="N1142" s="188"/>
      <c r="O1142" s="193"/>
      <c r="P1142" s="188"/>
      <c r="Q1142" s="188"/>
    </row>
    <row r="1143" spans="9:17" ht="13.05" customHeight="1">
      <c r="I1143" s="188"/>
      <c r="J1143" s="188"/>
      <c r="K1143" s="188"/>
      <c r="L1143" s="188"/>
      <c r="M1143" s="188"/>
      <c r="N1143" s="188"/>
      <c r="O1143" s="193"/>
      <c r="P1143" s="188"/>
      <c r="Q1143" s="188"/>
    </row>
    <row r="1144" spans="9:17" ht="13.05" customHeight="1">
      <c r="I1144" s="188"/>
      <c r="J1144" s="188"/>
      <c r="K1144" s="188"/>
      <c r="L1144" s="188"/>
      <c r="M1144" s="188"/>
      <c r="N1144" s="188"/>
      <c r="O1144" s="193"/>
      <c r="P1144" s="188"/>
      <c r="Q1144" s="188"/>
    </row>
    <row r="1145" spans="9:17" ht="13.05" customHeight="1">
      <c r="I1145" s="188"/>
      <c r="J1145" s="188"/>
      <c r="K1145" s="188"/>
      <c r="L1145" s="188"/>
      <c r="M1145" s="188"/>
      <c r="N1145" s="188"/>
      <c r="O1145" s="193"/>
      <c r="P1145" s="188"/>
      <c r="Q1145" s="188"/>
    </row>
    <row r="1146" spans="9:17" ht="13.05" customHeight="1">
      <c r="I1146" s="188"/>
      <c r="J1146" s="188"/>
      <c r="K1146" s="188"/>
      <c r="L1146" s="188"/>
      <c r="M1146" s="188"/>
      <c r="N1146" s="188"/>
      <c r="O1146" s="193"/>
      <c r="P1146" s="188"/>
      <c r="Q1146" s="188"/>
    </row>
    <row r="1147" spans="9:17" ht="13.05" customHeight="1">
      <c r="I1147" s="188"/>
      <c r="J1147" s="188"/>
      <c r="K1147" s="188"/>
      <c r="L1147" s="188"/>
      <c r="M1147" s="188"/>
      <c r="N1147" s="188"/>
      <c r="O1147" s="193"/>
      <c r="P1147" s="188"/>
      <c r="Q1147" s="188"/>
    </row>
    <row r="1148" spans="9:17" ht="13.05" customHeight="1">
      <c r="I1148" s="188"/>
      <c r="J1148" s="188"/>
      <c r="K1148" s="188"/>
      <c r="L1148" s="188"/>
      <c r="M1148" s="188"/>
      <c r="N1148" s="188"/>
      <c r="O1148" s="193"/>
      <c r="P1148" s="188"/>
      <c r="Q1148" s="188"/>
    </row>
    <row r="1149" spans="9:17" ht="13.05" customHeight="1">
      <c r="I1149" s="188"/>
      <c r="J1149" s="188"/>
      <c r="K1149" s="188"/>
      <c r="L1149" s="188"/>
      <c r="M1149" s="188"/>
      <c r="N1149" s="188"/>
      <c r="O1149" s="193"/>
      <c r="P1149" s="188"/>
      <c r="Q1149" s="188"/>
    </row>
    <row r="1150" spans="9:17" ht="13.05" customHeight="1">
      <c r="I1150" s="188"/>
      <c r="J1150" s="188"/>
      <c r="K1150" s="188"/>
      <c r="L1150" s="188"/>
      <c r="M1150" s="188"/>
      <c r="N1150" s="188"/>
      <c r="O1150" s="193"/>
      <c r="P1150" s="188"/>
      <c r="Q1150" s="188"/>
    </row>
    <row r="1151" spans="9:17" ht="13.05" customHeight="1">
      <c r="I1151" s="188"/>
      <c r="J1151" s="188"/>
      <c r="K1151" s="188"/>
      <c r="L1151" s="188"/>
      <c r="M1151" s="188"/>
      <c r="N1151" s="188"/>
      <c r="O1151" s="193"/>
      <c r="P1151" s="188"/>
      <c r="Q1151" s="188"/>
    </row>
    <row r="1152" spans="9:17" ht="13.05" customHeight="1">
      <c r="I1152" s="188"/>
      <c r="J1152" s="188"/>
      <c r="K1152" s="188"/>
      <c r="L1152" s="188"/>
      <c r="M1152" s="188"/>
      <c r="N1152" s="188"/>
      <c r="O1152" s="193"/>
      <c r="P1152" s="188"/>
      <c r="Q1152" s="188"/>
    </row>
    <row r="1153" spans="9:17" ht="13.05" customHeight="1">
      <c r="I1153" s="188"/>
      <c r="J1153" s="188"/>
      <c r="K1153" s="188"/>
      <c r="L1153" s="188"/>
      <c r="M1153" s="188"/>
      <c r="N1153" s="188"/>
      <c r="O1153" s="193"/>
      <c r="P1153" s="188"/>
      <c r="Q1153" s="188"/>
    </row>
    <row r="1154" spans="9:17" ht="13.05" customHeight="1">
      <c r="I1154" s="188"/>
      <c r="J1154" s="188"/>
      <c r="K1154" s="188"/>
      <c r="L1154" s="188"/>
      <c r="M1154" s="188"/>
      <c r="N1154" s="188"/>
      <c r="O1154" s="193"/>
      <c r="P1154" s="188"/>
      <c r="Q1154" s="188"/>
    </row>
    <row r="1155" spans="9:17" ht="13.05" customHeight="1">
      <c r="I1155" s="188"/>
      <c r="J1155" s="188"/>
      <c r="K1155" s="188"/>
      <c r="L1155" s="188"/>
      <c r="M1155" s="188"/>
      <c r="N1155" s="188"/>
      <c r="O1155" s="193"/>
      <c r="P1155" s="188"/>
      <c r="Q1155" s="188"/>
    </row>
    <row r="1156" spans="9:17" ht="13.05" customHeight="1">
      <c r="I1156" s="188"/>
      <c r="J1156" s="188"/>
      <c r="K1156" s="188"/>
      <c r="L1156" s="188"/>
      <c r="M1156" s="188"/>
      <c r="N1156" s="188"/>
      <c r="O1156" s="193"/>
      <c r="P1156" s="188"/>
      <c r="Q1156" s="188"/>
    </row>
    <row r="1157" spans="9:17" ht="13.05" customHeight="1">
      <c r="I1157" s="188"/>
      <c r="J1157" s="188"/>
      <c r="K1157" s="188"/>
      <c r="L1157" s="188"/>
      <c r="M1157" s="188"/>
      <c r="N1157" s="188"/>
      <c r="O1157" s="193"/>
      <c r="P1157" s="188"/>
      <c r="Q1157" s="188"/>
    </row>
    <row r="1158" spans="9:17" ht="13.05" customHeight="1">
      <c r="I1158" s="188"/>
      <c r="J1158" s="188"/>
      <c r="K1158" s="188"/>
      <c r="L1158" s="188"/>
      <c r="M1158" s="188"/>
      <c r="N1158" s="188"/>
      <c r="O1158" s="193"/>
      <c r="P1158" s="188"/>
      <c r="Q1158" s="188"/>
    </row>
    <row r="1159" spans="9:17" ht="13.05" customHeight="1">
      <c r="I1159" s="188"/>
      <c r="J1159" s="188"/>
      <c r="K1159" s="188"/>
      <c r="L1159" s="188"/>
      <c r="M1159" s="188"/>
      <c r="N1159" s="188"/>
      <c r="O1159" s="193"/>
      <c r="P1159" s="188"/>
      <c r="Q1159" s="188"/>
    </row>
    <row r="1160" spans="9:17" ht="13.05" customHeight="1">
      <c r="I1160" s="188"/>
      <c r="J1160" s="188"/>
      <c r="K1160" s="188"/>
      <c r="L1160" s="188"/>
      <c r="M1160" s="188"/>
      <c r="N1160" s="188"/>
      <c r="O1160" s="193"/>
      <c r="P1160" s="188"/>
      <c r="Q1160" s="188"/>
    </row>
    <row r="1161" spans="9:17" ht="13.05" customHeight="1">
      <c r="I1161" s="188"/>
      <c r="J1161" s="188"/>
      <c r="K1161" s="188"/>
      <c r="L1161" s="188"/>
      <c r="M1161" s="188"/>
      <c r="N1161" s="188"/>
      <c r="O1161" s="193"/>
      <c r="P1161" s="188"/>
      <c r="Q1161" s="188"/>
    </row>
    <row r="1162" spans="9:17" ht="13.05" customHeight="1">
      <c r="I1162" s="188"/>
      <c r="J1162" s="188"/>
      <c r="K1162" s="188"/>
      <c r="L1162" s="188"/>
      <c r="M1162" s="188"/>
      <c r="N1162" s="188"/>
      <c r="O1162" s="193"/>
      <c r="P1162" s="188"/>
      <c r="Q1162" s="188"/>
    </row>
    <row r="1163" spans="9:17" ht="13.05" customHeight="1">
      <c r="I1163" s="188"/>
      <c r="J1163" s="188"/>
      <c r="K1163" s="188"/>
      <c r="L1163" s="188"/>
      <c r="M1163" s="188"/>
      <c r="N1163" s="188"/>
      <c r="O1163" s="193"/>
      <c r="P1163" s="188"/>
      <c r="Q1163" s="188"/>
    </row>
    <row r="1164" spans="9:17" ht="13.05" customHeight="1">
      <c r="I1164" s="188"/>
      <c r="J1164" s="188"/>
      <c r="K1164" s="188"/>
      <c r="L1164" s="188"/>
      <c r="M1164" s="188"/>
      <c r="N1164" s="188"/>
      <c r="O1164" s="193"/>
      <c r="P1164" s="188"/>
      <c r="Q1164" s="188"/>
    </row>
    <row r="1165" spans="9:17" ht="13.05" customHeight="1">
      <c r="I1165" s="188"/>
      <c r="J1165" s="188"/>
      <c r="K1165" s="188"/>
      <c r="L1165" s="188"/>
      <c r="M1165" s="188"/>
      <c r="N1165" s="188"/>
      <c r="O1165" s="193"/>
      <c r="P1165" s="188"/>
      <c r="Q1165" s="188"/>
    </row>
    <row r="1166" spans="9:17" ht="13.05" customHeight="1">
      <c r="I1166" s="188"/>
      <c r="J1166" s="188"/>
      <c r="K1166" s="188"/>
      <c r="L1166" s="188"/>
      <c r="M1166" s="188"/>
      <c r="N1166" s="188"/>
      <c r="O1166" s="193"/>
      <c r="P1166" s="188"/>
      <c r="Q1166" s="188"/>
    </row>
    <row r="1167" spans="9:17" ht="13.05" customHeight="1">
      <c r="I1167" s="188"/>
      <c r="J1167" s="188"/>
      <c r="K1167" s="188"/>
      <c r="L1167" s="188"/>
      <c r="M1167" s="188"/>
      <c r="N1167" s="188"/>
      <c r="O1167" s="193"/>
      <c r="P1167" s="188"/>
      <c r="Q1167" s="188"/>
    </row>
    <row r="1168" spans="9:17" ht="13.05" customHeight="1">
      <c r="I1168" s="188"/>
      <c r="J1168" s="188"/>
      <c r="K1168" s="188"/>
      <c r="L1168" s="188"/>
      <c r="M1168" s="188"/>
      <c r="N1168" s="188"/>
      <c r="O1168" s="193"/>
      <c r="P1168" s="188"/>
      <c r="Q1168" s="188"/>
    </row>
    <row r="1169" spans="9:17" ht="13.05" customHeight="1">
      <c r="I1169" s="188"/>
      <c r="J1169" s="188"/>
      <c r="K1169" s="188"/>
      <c r="L1169" s="188"/>
      <c r="M1169" s="188"/>
      <c r="N1169" s="188"/>
      <c r="O1169" s="193"/>
      <c r="P1169" s="188"/>
      <c r="Q1169" s="188"/>
    </row>
    <row r="1170" spans="9:17" ht="13.05" customHeight="1">
      <c r="I1170" s="188"/>
      <c r="J1170" s="188"/>
      <c r="K1170" s="188"/>
      <c r="L1170" s="188"/>
      <c r="M1170" s="188"/>
      <c r="N1170" s="188"/>
      <c r="O1170" s="193"/>
      <c r="P1170" s="188"/>
      <c r="Q1170" s="188"/>
    </row>
    <row r="1171" spans="9:17" ht="13.05" customHeight="1">
      <c r="I1171" s="188"/>
      <c r="J1171" s="188"/>
      <c r="K1171" s="188"/>
      <c r="L1171" s="188"/>
      <c r="M1171" s="188"/>
      <c r="N1171" s="188"/>
      <c r="O1171" s="193"/>
      <c r="P1171" s="188"/>
      <c r="Q1171" s="188"/>
    </row>
    <row r="1172" spans="9:17" ht="13.05" customHeight="1">
      <c r="I1172" s="188"/>
      <c r="J1172" s="188"/>
      <c r="K1172" s="188"/>
      <c r="L1172" s="188"/>
      <c r="M1172" s="188"/>
      <c r="N1172" s="188"/>
      <c r="O1172" s="193"/>
      <c r="P1172" s="188"/>
      <c r="Q1172" s="188"/>
    </row>
    <row r="1173" spans="9:17" ht="13.05" customHeight="1">
      <c r="I1173" s="188"/>
      <c r="J1173" s="188"/>
      <c r="K1173" s="188"/>
      <c r="L1173" s="188"/>
      <c r="M1173" s="188"/>
      <c r="N1173" s="188"/>
      <c r="O1173" s="193"/>
      <c r="P1173" s="188"/>
      <c r="Q1173" s="188"/>
    </row>
    <row r="1174" spans="9:17" ht="13.05" customHeight="1">
      <c r="I1174" s="188"/>
      <c r="J1174" s="188"/>
      <c r="K1174" s="188"/>
      <c r="L1174" s="188"/>
      <c r="M1174" s="188"/>
      <c r="N1174" s="188"/>
      <c r="O1174" s="193"/>
      <c r="P1174" s="188"/>
      <c r="Q1174" s="188"/>
    </row>
    <row r="1175" spans="9:17" ht="13.05" customHeight="1">
      <c r="I1175" s="188"/>
      <c r="J1175" s="188"/>
      <c r="K1175" s="188"/>
      <c r="L1175" s="188"/>
      <c r="M1175" s="188"/>
      <c r="N1175" s="188"/>
      <c r="O1175" s="193"/>
      <c r="P1175" s="188"/>
      <c r="Q1175" s="188"/>
    </row>
    <row r="1176" spans="9:17" ht="13.05" customHeight="1">
      <c r="I1176" s="188"/>
      <c r="J1176" s="188"/>
      <c r="K1176" s="188"/>
      <c r="L1176" s="188"/>
      <c r="M1176" s="188"/>
      <c r="N1176" s="188"/>
      <c r="O1176" s="193"/>
      <c r="P1176" s="188"/>
      <c r="Q1176" s="188"/>
    </row>
    <row r="1177" spans="9:17" ht="13.05" customHeight="1">
      <c r="I1177" s="188"/>
      <c r="J1177" s="188"/>
      <c r="K1177" s="188"/>
      <c r="L1177" s="188"/>
      <c r="M1177" s="188"/>
      <c r="N1177" s="188"/>
      <c r="O1177" s="193"/>
      <c r="P1177" s="188"/>
      <c r="Q1177" s="188"/>
    </row>
    <row r="1178" spans="9:17" ht="13.05" customHeight="1">
      <c r="I1178" s="188"/>
      <c r="J1178" s="188"/>
      <c r="K1178" s="188"/>
      <c r="L1178" s="188"/>
      <c r="M1178" s="188"/>
      <c r="N1178" s="188"/>
      <c r="O1178" s="193"/>
      <c r="P1178" s="188"/>
      <c r="Q1178" s="188"/>
    </row>
    <row r="1179" spans="9:17" ht="13.05" customHeight="1">
      <c r="I1179" s="188"/>
      <c r="J1179" s="188"/>
      <c r="K1179" s="188"/>
      <c r="L1179" s="188"/>
      <c r="M1179" s="188"/>
      <c r="N1179" s="188"/>
      <c r="O1179" s="193"/>
      <c r="P1179" s="188"/>
      <c r="Q1179" s="188"/>
    </row>
    <row r="1180" spans="9:17" ht="13.05" customHeight="1">
      <c r="I1180" s="188"/>
      <c r="J1180" s="188"/>
      <c r="K1180" s="188"/>
      <c r="L1180" s="188"/>
      <c r="M1180" s="188"/>
      <c r="N1180" s="188"/>
      <c r="O1180" s="193"/>
      <c r="P1180" s="188"/>
      <c r="Q1180" s="188"/>
    </row>
    <row r="1181" spans="9:17" ht="13.05" customHeight="1">
      <c r="I1181" s="188"/>
      <c r="J1181" s="188"/>
      <c r="K1181" s="188"/>
      <c r="L1181" s="188"/>
      <c r="M1181" s="188"/>
      <c r="N1181" s="188"/>
      <c r="O1181" s="193"/>
      <c r="P1181" s="188"/>
      <c r="Q1181" s="188"/>
    </row>
    <row r="1182" spans="9:17" ht="13.05" customHeight="1">
      <c r="I1182" s="188"/>
      <c r="J1182" s="188"/>
      <c r="K1182" s="188"/>
      <c r="L1182" s="188"/>
      <c r="M1182" s="188"/>
      <c r="N1182" s="188"/>
      <c r="O1182" s="193"/>
      <c r="P1182" s="188"/>
      <c r="Q1182" s="188"/>
    </row>
    <row r="1183" spans="9:17" ht="13.05" customHeight="1">
      <c r="I1183" s="188"/>
      <c r="J1183" s="188"/>
      <c r="K1183" s="188"/>
      <c r="L1183" s="188"/>
      <c r="M1183" s="188"/>
      <c r="N1183" s="188"/>
      <c r="O1183" s="193"/>
      <c r="P1183" s="188"/>
      <c r="Q1183" s="188"/>
    </row>
    <row r="1184" spans="9:17" ht="13.05" customHeight="1">
      <c r="I1184" s="188"/>
      <c r="J1184" s="188"/>
      <c r="K1184" s="188"/>
      <c r="L1184" s="188"/>
      <c r="M1184" s="188"/>
      <c r="N1184" s="188"/>
      <c r="O1184" s="193"/>
      <c r="P1184" s="188"/>
      <c r="Q1184" s="188"/>
    </row>
    <row r="1185" spans="9:17" ht="13.05" customHeight="1">
      <c r="I1185" s="188"/>
      <c r="J1185" s="188"/>
      <c r="K1185" s="188"/>
      <c r="L1185" s="188"/>
      <c r="M1185" s="188"/>
      <c r="N1185" s="188"/>
      <c r="O1185" s="193"/>
      <c r="P1185" s="188"/>
      <c r="Q1185" s="188"/>
    </row>
    <row r="1186" spans="9:17" ht="13.05" customHeight="1">
      <c r="I1186" s="188"/>
      <c r="J1186" s="188"/>
      <c r="K1186" s="188"/>
      <c r="L1186" s="188"/>
      <c r="M1186" s="188"/>
      <c r="N1186" s="188"/>
      <c r="O1186" s="193"/>
      <c r="P1186" s="188"/>
      <c r="Q1186" s="188"/>
    </row>
    <row r="1187" spans="9:17" ht="13.05" customHeight="1">
      <c r="I1187" s="188"/>
      <c r="J1187" s="188"/>
      <c r="K1187" s="188"/>
      <c r="L1187" s="188"/>
      <c r="M1187" s="188"/>
      <c r="N1187" s="188"/>
      <c r="O1187" s="193"/>
      <c r="P1187" s="188"/>
      <c r="Q1187" s="188"/>
    </row>
    <row r="1188" spans="9:17" ht="13.05" customHeight="1">
      <c r="I1188" s="188"/>
      <c r="J1188" s="188"/>
      <c r="K1188" s="188"/>
      <c r="L1188" s="188"/>
      <c r="M1188" s="188"/>
      <c r="N1188" s="188"/>
      <c r="O1188" s="193"/>
      <c r="P1188" s="188"/>
      <c r="Q1188" s="188"/>
    </row>
    <row r="1189" spans="9:17" ht="13.05" customHeight="1">
      <c r="I1189" s="188"/>
      <c r="J1189" s="188"/>
      <c r="K1189" s="188"/>
      <c r="L1189" s="188"/>
      <c r="M1189" s="188"/>
      <c r="N1189" s="188"/>
      <c r="O1189" s="193"/>
      <c r="P1189" s="188"/>
      <c r="Q1189" s="188"/>
    </row>
    <row r="1190" spans="9:17" ht="13.05" customHeight="1">
      <c r="I1190" s="188"/>
      <c r="J1190" s="188"/>
      <c r="K1190" s="188"/>
      <c r="L1190" s="188"/>
      <c r="M1190" s="188"/>
      <c r="N1190" s="188"/>
      <c r="O1190" s="193"/>
      <c r="P1190" s="188"/>
      <c r="Q1190" s="188"/>
    </row>
    <row r="1191" spans="9:17" ht="13.05" customHeight="1">
      <c r="I1191" s="188"/>
      <c r="J1191" s="188"/>
      <c r="K1191" s="188"/>
      <c r="L1191" s="188"/>
      <c r="M1191" s="188"/>
      <c r="N1191" s="188"/>
      <c r="O1191" s="193"/>
      <c r="P1191" s="188"/>
      <c r="Q1191" s="188"/>
    </row>
    <row r="1192" spans="9:17" ht="13.05" customHeight="1">
      <c r="I1192" s="188"/>
      <c r="J1192" s="188"/>
      <c r="K1192" s="188"/>
      <c r="L1192" s="188"/>
      <c r="M1192" s="188"/>
      <c r="N1192" s="188"/>
      <c r="O1192" s="193"/>
      <c r="P1192" s="188"/>
      <c r="Q1192" s="188"/>
    </row>
    <row r="1193" spans="9:17" ht="13.05" customHeight="1">
      <c r="I1193" s="188"/>
      <c r="J1193" s="188"/>
      <c r="K1193" s="188"/>
      <c r="L1193" s="188"/>
      <c r="M1193" s="188"/>
      <c r="N1193" s="188"/>
      <c r="O1193" s="193"/>
      <c r="P1193" s="188"/>
      <c r="Q1193" s="188"/>
    </row>
    <row r="1194" spans="9:17" ht="13.05" customHeight="1">
      <c r="I1194" s="188"/>
      <c r="J1194" s="188"/>
      <c r="K1194" s="188"/>
      <c r="L1194" s="188"/>
      <c r="M1194" s="188"/>
      <c r="N1194" s="188"/>
      <c r="O1194" s="193"/>
      <c r="P1194" s="188"/>
      <c r="Q1194" s="188"/>
    </row>
    <row r="1195" spans="9:17" ht="13.05" customHeight="1">
      <c r="I1195" s="188"/>
      <c r="J1195" s="188"/>
      <c r="K1195" s="188"/>
      <c r="L1195" s="188"/>
      <c r="M1195" s="188"/>
      <c r="N1195" s="188"/>
      <c r="O1195" s="193"/>
      <c r="P1195" s="188"/>
      <c r="Q1195" s="188"/>
    </row>
    <row r="1196" spans="9:17" ht="13.05" customHeight="1">
      <c r="I1196" s="188"/>
      <c r="J1196" s="188"/>
      <c r="K1196" s="188"/>
      <c r="L1196" s="188"/>
      <c r="M1196" s="188"/>
      <c r="N1196" s="188"/>
      <c r="O1196" s="193"/>
      <c r="P1196" s="188"/>
      <c r="Q1196" s="188"/>
    </row>
    <row r="1197" spans="9:17" ht="13.05" customHeight="1">
      <c r="I1197" s="188"/>
      <c r="J1197" s="188"/>
      <c r="K1197" s="188"/>
      <c r="L1197" s="188"/>
      <c r="M1197" s="188"/>
      <c r="N1197" s="188"/>
      <c r="O1197" s="193"/>
      <c r="P1197" s="188"/>
      <c r="Q1197" s="188"/>
    </row>
    <row r="1198" spans="9:17" ht="13.05" customHeight="1">
      <c r="I1198" s="188"/>
      <c r="J1198" s="188"/>
      <c r="K1198" s="188"/>
      <c r="L1198" s="188"/>
      <c r="M1198" s="188"/>
      <c r="N1198" s="188"/>
      <c r="O1198" s="193"/>
      <c r="P1198" s="188"/>
      <c r="Q1198" s="188"/>
    </row>
    <row r="1199" spans="9:17" ht="13.05" customHeight="1">
      <c r="I1199" s="188"/>
      <c r="J1199" s="188"/>
      <c r="K1199" s="188"/>
      <c r="L1199" s="188"/>
      <c r="M1199" s="188"/>
      <c r="N1199" s="188"/>
      <c r="O1199" s="193"/>
      <c r="P1199" s="188"/>
      <c r="Q1199" s="188"/>
    </row>
    <row r="1200" spans="9:17" ht="13.05" customHeight="1">
      <c r="I1200" s="188"/>
      <c r="J1200" s="188"/>
      <c r="K1200" s="188"/>
      <c r="L1200" s="188"/>
      <c r="M1200" s="188"/>
      <c r="N1200" s="188"/>
      <c r="O1200" s="193"/>
      <c r="P1200" s="188"/>
      <c r="Q1200" s="188"/>
    </row>
    <row r="1201" spans="9:17" ht="13.05" customHeight="1">
      <c r="I1201" s="188"/>
      <c r="J1201" s="188"/>
      <c r="K1201" s="188"/>
      <c r="L1201" s="188"/>
      <c r="M1201" s="188"/>
      <c r="N1201" s="188"/>
      <c r="O1201" s="193"/>
      <c r="P1201" s="188"/>
      <c r="Q1201" s="188"/>
    </row>
    <row r="1202" spans="9:17" ht="13.05" customHeight="1">
      <c r="I1202" s="188"/>
      <c r="J1202" s="188"/>
      <c r="K1202" s="188"/>
      <c r="L1202" s="188"/>
      <c r="M1202" s="188"/>
      <c r="N1202" s="188"/>
      <c r="O1202" s="193"/>
      <c r="P1202" s="188"/>
      <c r="Q1202" s="188"/>
    </row>
    <row r="1203" spans="9:17" ht="13.05" customHeight="1">
      <c r="I1203" s="188"/>
      <c r="J1203" s="188"/>
      <c r="K1203" s="188"/>
      <c r="L1203" s="188"/>
      <c r="M1203" s="188"/>
      <c r="N1203" s="188"/>
      <c r="O1203" s="193"/>
      <c r="P1203" s="188"/>
      <c r="Q1203" s="188"/>
    </row>
    <row r="1204" spans="9:17" ht="13.05" customHeight="1">
      <c r="I1204" s="188"/>
      <c r="J1204" s="188"/>
      <c r="K1204" s="188"/>
      <c r="L1204" s="188"/>
      <c r="M1204" s="188"/>
      <c r="N1204" s="188"/>
      <c r="O1204" s="193"/>
      <c r="P1204" s="188"/>
      <c r="Q1204" s="188"/>
    </row>
    <row r="1205" spans="9:17" ht="13.05" customHeight="1">
      <c r="I1205" s="188"/>
      <c r="J1205" s="188"/>
      <c r="K1205" s="188"/>
      <c r="L1205" s="188"/>
      <c r="M1205" s="188"/>
      <c r="N1205" s="188"/>
      <c r="O1205" s="193"/>
      <c r="P1205" s="188"/>
      <c r="Q1205" s="188"/>
    </row>
    <row r="1206" spans="9:17" ht="13.05" customHeight="1">
      <c r="I1206" s="188"/>
      <c r="J1206" s="188"/>
      <c r="K1206" s="188"/>
      <c r="L1206" s="188"/>
      <c r="M1206" s="188"/>
      <c r="N1206" s="188"/>
      <c r="O1206" s="193"/>
      <c r="P1206" s="188"/>
      <c r="Q1206" s="188"/>
    </row>
    <row r="1207" spans="9:17" ht="13.05" customHeight="1">
      <c r="I1207" s="188"/>
      <c r="J1207" s="188"/>
      <c r="K1207" s="188"/>
      <c r="L1207" s="188"/>
      <c r="M1207" s="188"/>
      <c r="N1207" s="188"/>
      <c r="O1207" s="193"/>
      <c r="P1207" s="188"/>
      <c r="Q1207" s="188"/>
    </row>
    <row r="1208" spans="9:17" ht="13.05" customHeight="1">
      <c r="I1208" s="188"/>
      <c r="J1208" s="188"/>
      <c r="K1208" s="188"/>
      <c r="L1208" s="188"/>
      <c r="M1208" s="188"/>
      <c r="N1208" s="188"/>
      <c r="O1208" s="193"/>
      <c r="P1208" s="188"/>
      <c r="Q1208" s="188"/>
    </row>
    <row r="1209" spans="9:17" ht="13.05" customHeight="1">
      <c r="I1209" s="188"/>
      <c r="J1209" s="188"/>
      <c r="K1209" s="188"/>
      <c r="L1209" s="188"/>
      <c r="M1209" s="188"/>
      <c r="N1209" s="188"/>
      <c r="O1209" s="193"/>
      <c r="P1209" s="188"/>
      <c r="Q1209" s="188"/>
    </row>
    <row r="1210" spans="9:17" ht="13.05" customHeight="1">
      <c r="I1210" s="188"/>
      <c r="J1210" s="188"/>
      <c r="K1210" s="188"/>
      <c r="L1210" s="188"/>
      <c r="M1210" s="188"/>
      <c r="N1210" s="188"/>
      <c r="O1210" s="193"/>
      <c r="P1210" s="188"/>
      <c r="Q1210" s="188"/>
    </row>
    <row r="1211" spans="9:17" ht="13.05" customHeight="1">
      <c r="I1211" s="188"/>
      <c r="J1211" s="188"/>
      <c r="K1211" s="188"/>
      <c r="L1211" s="188"/>
      <c r="M1211" s="188"/>
      <c r="N1211" s="188"/>
      <c r="O1211" s="193"/>
      <c r="P1211" s="188"/>
      <c r="Q1211" s="188"/>
    </row>
    <row r="1212" spans="9:17" ht="13.05" customHeight="1">
      <c r="I1212" s="188"/>
      <c r="J1212" s="188"/>
      <c r="K1212" s="188"/>
      <c r="L1212" s="188"/>
      <c r="M1212" s="188"/>
      <c r="N1212" s="188"/>
      <c r="O1212" s="193"/>
      <c r="P1212" s="188"/>
      <c r="Q1212" s="188"/>
    </row>
    <row r="1213" spans="9:17" ht="13.05" customHeight="1">
      <c r="I1213" s="188"/>
      <c r="J1213" s="188"/>
      <c r="K1213" s="188"/>
      <c r="L1213" s="188"/>
      <c r="M1213" s="188"/>
      <c r="N1213" s="188"/>
      <c r="O1213" s="193"/>
      <c r="P1213" s="188"/>
      <c r="Q1213" s="188"/>
    </row>
    <row r="1214" spans="9:17" ht="13.05" customHeight="1">
      <c r="I1214" s="188"/>
      <c r="J1214" s="188"/>
      <c r="K1214" s="188"/>
      <c r="L1214" s="188"/>
      <c r="M1214" s="188"/>
      <c r="N1214" s="188"/>
      <c r="O1214" s="193"/>
      <c r="P1214" s="188"/>
      <c r="Q1214" s="188"/>
    </row>
    <row r="1215" spans="9:17" ht="13.05" customHeight="1">
      <c r="I1215" s="188"/>
      <c r="J1215" s="188"/>
      <c r="K1215" s="188"/>
      <c r="L1215" s="188"/>
      <c r="M1215" s="188"/>
      <c r="N1215" s="188"/>
      <c r="O1215" s="193"/>
      <c r="P1215" s="188"/>
      <c r="Q1215" s="188"/>
    </row>
    <row r="1216" spans="9:17" ht="13.05" customHeight="1">
      <c r="I1216" s="188"/>
      <c r="J1216" s="188"/>
      <c r="K1216" s="188"/>
      <c r="L1216" s="188"/>
      <c r="M1216" s="188"/>
      <c r="N1216" s="188"/>
      <c r="O1216" s="193"/>
      <c r="P1216" s="188"/>
      <c r="Q1216" s="188"/>
    </row>
    <row r="1217" spans="9:17" ht="13.05" customHeight="1">
      <c r="I1217" s="188"/>
      <c r="J1217" s="188"/>
      <c r="K1217" s="188"/>
      <c r="L1217" s="188"/>
      <c r="M1217" s="188"/>
      <c r="N1217" s="188"/>
      <c r="O1217" s="193"/>
      <c r="P1217" s="188"/>
      <c r="Q1217" s="188"/>
    </row>
    <row r="1218" spans="9:17" ht="13.05" customHeight="1">
      <c r="I1218" s="188"/>
      <c r="J1218" s="188"/>
      <c r="K1218" s="188"/>
      <c r="L1218" s="188"/>
      <c r="M1218" s="188"/>
      <c r="N1218" s="188"/>
      <c r="O1218" s="193"/>
      <c r="P1218" s="188"/>
      <c r="Q1218" s="188"/>
    </row>
    <row r="1219" spans="9:17" ht="13.05" customHeight="1">
      <c r="I1219" s="188"/>
      <c r="J1219" s="188"/>
      <c r="K1219" s="188"/>
      <c r="L1219" s="188"/>
      <c r="M1219" s="188"/>
      <c r="N1219" s="188"/>
      <c r="O1219" s="193"/>
      <c r="P1219" s="188"/>
      <c r="Q1219" s="188"/>
    </row>
    <row r="1220" spans="9:17" ht="13.05" customHeight="1">
      <c r="I1220" s="188"/>
      <c r="J1220" s="188"/>
      <c r="K1220" s="188"/>
      <c r="L1220" s="188"/>
      <c r="M1220" s="188"/>
      <c r="N1220" s="188"/>
      <c r="O1220" s="193"/>
      <c r="P1220" s="188"/>
      <c r="Q1220" s="188"/>
    </row>
    <row r="1221" spans="9:17" ht="13.05" customHeight="1">
      <c r="I1221" s="188"/>
      <c r="J1221" s="188"/>
      <c r="K1221" s="188"/>
      <c r="L1221" s="188"/>
      <c r="M1221" s="188"/>
      <c r="N1221" s="188"/>
      <c r="O1221" s="193"/>
      <c r="P1221" s="188"/>
      <c r="Q1221" s="188"/>
    </row>
    <row r="1222" spans="9:17" ht="13.05" customHeight="1">
      <c r="I1222" s="188"/>
      <c r="J1222" s="188"/>
      <c r="K1222" s="188"/>
      <c r="L1222" s="188"/>
      <c r="M1222" s="188"/>
      <c r="N1222" s="188"/>
      <c r="O1222" s="193"/>
      <c r="P1222" s="188"/>
      <c r="Q1222" s="188"/>
    </row>
    <row r="1223" spans="9:17" ht="13.05" customHeight="1">
      <c r="I1223" s="188"/>
      <c r="J1223" s="188"/>
      <c r="K1223" s="188"/>
      <c r="L1223" s="188"/>
      <c r="M1223" s="188"/>
      <c r="N1223" s="188"/>
      <c r="O1223" s="193"/>
      <c r="P1223" s="188"/>
      <c r="Q1223" s="188"/>
    </row>
    <row r="1224" spans="9:17" ht="13.05" customHeight="1">
      <c r="I1224" s="188"/>
      <c r="J1224" s="188"/>
      <c r="K1224" s="188"/>
      <c r="L1224" s="188"/>
      <c r="M1224" s="188"/>
      <c r="N1224" s="188"/>
      <c r="O1224" s="193"/>
      <c r="P1224" s="188"/>
      <c r="Q1224" s="188"/>
    </row>
    <row r="1225" spans="9:17" ht="13.05" customHeight="1">
      <c r="I1225" s="188"/>
      <c r="J1225" s="188"/>
      <c r="K1225" s="188"/>
      <c r="L1225" s="188"/>
      <c r="M1225" s="188"/>
      <c r="N1225" s="188"/>
      <c r="O1225" s="193"/>
      <c r="P1225" s="188"/>
      <c r="Q1225" s="188"/>
    </row>
    <row r="1226" spans="9:17" ht="13.05" customHeight="1">
      <c r="I1226" s="188"/>
      <c r="J1226" s="188"/>
      <c r="K1226" s="188"/>
      <c r="L1226" s="188"/>
      <c r="M1226" s="188"/>
      <c r="N1226" s="188"/>
      <c r="O1226" s="193"/>
      <c r="P1226" s="188"/>
      <c r="Q1226" s="188"/>
    </row>
    <row r="1227" spans="9:17" ht="13.05" customHeight="1">
      <c r="I1227" s="188"/>
      <c r="J1227" s="188"/>
      <c r="K1227" s="188"/>
      <c r="L1227" s="188"/>
      <c r="M1227" s="188"/>
      <c r="N1227" s="188"/>
      <c r="O1227" s="193"/>
      <c r="P1227" s="188"/>
      <c r="Q1227" s="188"/>
    </row>
    <row r="1228" spans="9:17" ht="13.05" customHeight="1">
      <c r="I1228" s="188"/>
      <c r="J1228" s="188"/>
      <c r="K1228" s="188"/>
      <c r="L1228" s="188"/>
      <c r="M1228" s="188"/>
      <c r="N1228" s="188"/>
      <c r="O1228" s="193"/>
      <c r="P1228" s="188"/>
      <c r="Q1228" s="188"/>
    </row>
    <row r="1229" spans="9:17" ht="13.05" customHeight="1">
      <c r="I1229" s="188"/>
      <c r="J1229" s="188"/>
      <c r="K1229" s="188"/>
      <c r="L1229" s="188"/>
      <c r="M1229" s="188"/>
      <c r="N1229" s="188"/>
      <c r="O1229" s="193"/>
      <c r="P1229" s="188"/>
      <c r="Q1229" s="188"/>
    </row>
    <row r="1230" spans="9:17" ht="13.05" customHeight="1">
      <c r="I1230" s="188"/>
      <c r="J1230" s="188"/>
      <c r="K1230" s="188"/>
      <c r="L1230" s="188"/>
      <c r="M1230" s="188"/>
      <c r="N1230" s="188"/>
      <c r="O1230" s="193"/>
      <c r="P1230" s="188"/>
      <c r="Q1230" s="188"/>
    </row>
    <row r="1231" spans="9:17" ht="13.05" customHeight="1">
      <c r="I1231" s="188"/>
      <c r="J1231" s="188"/>
      <c r="K1231" s="188"/>
      <c r="L1231" s="188"/>
      <c r="M1231" s="188"/>
      <c r="N1231" s="188"/>
      <c r="O1231" s="193"/>
      <c r="P1231" s="188"/>
      <c r="Q1231" s="188"/>
    </row>
    <row r="1232" spans="9:17" ht="13.05" customHeight="1">
      <c r="I1232" s="188"/>
      <c r="J1232" s="188"/>
      <c r="K1232" s="188"/>
      <c r="L1232" s="188"/>
      <c r="M1232" s="188"/>
      <c r="N1232" s="188"/>
      <c r="O1232" s="193"/>
      <c r="P1232" s="188"/>
      <c r="Q1232" s="188"/>
    </row>
    <row r="1233" spans="9:17" ht="13.05" customHeight="1">
      <c r="I1233" s="188"/>
      <c r="J1233" s="188"/>
      <c r="K1233" s="188"/>
      <c r="L1233" s="188"/>
      <c r="M1233" s="188"/>
      <c r="N1233" s="188"/>
      <c r="O1233" s="193"/>
      <c r="P1233" s="188"/>
      <c r="Q1233" s="188"/>
    </row>
    <row r="1234" spans="9:17" ht="13.05" customHeight="1">
      <c r="I1234" s="188"/>
      <c r="J1234" s="188"/>
      <c r="K1234" s="188"/>
      <c r="L1234" s="188"/>
      <c r="M1234" s="188"/>
      <c r="N1234" s="188"/>
      <c r="O1234" s="193"/>
      <c r="P1234" s="188"/>
      <c r="Q1234" s="188"/>
    </row>
    <row r="1235" spans="9:17" ht="13.05" customHeight="1">
      <c r="I1235" s="188"/>
      <c r="J1235" s="188"/>
      <c r="K1235" s="188"/>
      <c r="L1235" s="188"/>
      <c r="M1235" s="188"/>
      <c r="N1235" s="188"/>
      <c r="O1235" s="193"/>
      <c r="P1235" s="188"/>
      <c r="Q1235" s="188"/>
    </row>
    <row r="1236" spans="9:17" ht="13.05" customHeight="1">
      <c r="I1236" s="188"/>
      <c r="J1236" s="188"/>
      <c r="K1236" s="188"/>
      <c r="L1236" s="188"/>
      <c r="M1236" s="188"/>
      <c r="N1236" s="188"/>
      <c r="O1236" s="193"/>
      <c r="P1236" s="188"/>
      <c r="Q1236" s="188"/>
    </row>
    <row r="1237" spans="9:17" ht="13.05" customHeight="1">
      <c r="I1237" s="188"/>
      <c r="J1237" s="188"/>
      <c r="K1237" s="188"/>
      <c r="L1237" s="188"/>
      <c r="M1237" s="188"/>
      <c r="N1237" s="188"/>
      <c r="O1237" s="193"/>
      <c r="P1237" s="188"/>
      <c r="Q1237" s="188"/>
    </row>
    <row r="1238" spans="9:17" ht="13.05" customHeight="1">
      <c r="I1238" s="188"/>
      <c r="J1238" s="188"/>
      <c r="K1238" s="188"/>
      <c r="L1238" s="188"/>
      <c r="M1238" s="188"/>
      <c r="N1238" s="188"/>
      <c r="O1238" s="193"/>
      <c r="P1238" s="188"/>
      <c r="Q1238" s="188"/>
    </row>
    <row r="1239" spans="9:17" ht="13.05" customHeight="1">
      <c r="I1239" s="188"/>
      <c r="J1239" s="188"/>
      <c r="K1239" s="188"/>
      <c r="L1239" s="188"/>
      <c r="M1239" s="188"/>
      <c r="N1239" s="188"/>
      <c r="O1239" s="193"/>
      <c r="P1239" s="188"/>
      <c r="Q1239" s="188"/>
    </row>
    <row r="1240" spans="9:17" ht="13.05" customHeight="1">
      <c r="I1240" s="188"/>
      <c r="J1240" s="188"/>
      <c r="K1240" s="188"/>
      <c r="L1240" s="188"/>
      <c r="M1240" s="188"/>
      <c r="N1240" s="188"/>
      <c r="O1240" s="193"/>
      <c r="P1240" s="188"/>
      <c r="Q1240" s="188"/>
    </row>
    <row r="1241" spans="9:17" ht="13.05" customHeight="1">
      <c r="I1241" s="188"/>
      <c r="J1241" s="188"/>
      <c r="K1241" s="188"/>
      <c r="L1241" s="188"/>
      <c r="M1241" s="188"/>
      <c r="N1241" s="188"/>
      <c r="O1241" s="193"/>
      <c r="P1241" s="188"/>
      <c r="Q1241" s="188"/>
    </row>
    <row r="1242" spans="9:17" ht="13.05" customHeight="1">
      <c r="I1242" s="188"/>
      <c r="J1242" s="188"/>
      <c r="K1242" s="188"/>
      <c r="L1242" s="188"/>
      <c r="M1242" s="188"/>
      <c r="N1242" s="188"/>
      <c r="O1242" s="193"/>
      <c r="P1242" s="188"/>
      <c r="Q1242" s="188"/>
    </row>
    <row r="1243" spans="9:17" ht="13.05" customHeight="1">
      <c r="I1243" s="188"/>
      <c r="J1243" s="188"/>
      <c r="K1243" s="188"/>
      <c r="L1243" s="188"/>
      <c r="M1243" s="188"/>
      <c r="N1243" s="188"/>
      <c r="O1243" s="193"/>
      <c r="P1243" s="188"/>
      <c r="Q1243" s="188"/>
    </row>
    <row r="1244" spans="9:17" ht="13.05" customHeight="1">
      <c r="I1244" s="188"/>
      <c r="J1244" s="188"/>
      <c r="K1244" s="188"/>
      <c r="L1244" s="188"/>
      <c r="M1244" s="188"/>
      <c r="N1244" s="188"/>
      <c r="O1244" s="193"/>
      <c r="P1244" s="188"/>
      <c r="Q1244" s="188"/>
    </row>
    <row r="1245" spans="9:17" ht="13.05" customHeight="1">
      <c r="I1245" s="188"/>
      <c r="J1245" s="188"/>
      <c r="K1245" s="188"/>
      <c r="L1245" s="188"/>
      <c r="M1245" s="188"/>
      <c r="N1245" s="188"/>
      <c r="O1245" s="193"/>
      <c r="P1245" s="188"/>
      <c r="Q1245" s="188"/>
    </row>
    <row r="1246" spans="9:17" ht="13.05" customHeight="1">
      <c r="I1246" s="188"/>
      <c r="J1246" s="188"/>
      <c r="K1246" s="188"/>
      <c r="L1246" s="188"/>
      <c r="M1246" s="188"/>
      <c r="N1246" s="188"/>
      <c r="O1246" s="193"/>
      <c r="P1246" s="188"/>
      <c r="Q1246" s="188"/>
    </row>
    <row r="1247" spans="9:17" ht="13.05" customHeight="1">
      <c r="I1247" s="188"/>
      <c r="J1247" s="188"/>
      <c r="K1247" s="188"/>
      <c r="L1247" s="188"/>
      <c r="M1247" s="188"/>
      <c r="N1247" s="188"/>
      <c r="O1247" s="193"/>
      <c r="P1247" s="188"/>
      <c r="Q1247" s="188"/>
    </row>
    <row r="1248" spans="9:17" ht="13.05" customHeight="1">
      <c r="I1248" s="188"/>
      <c r="J1248" s="188"/>
      <c r="K1248" s="188"/>
      <c r="L1248" s="188"/>
      <c r="M1248" s="188"/>
      <c r="N1248" s="188"/>
      <c r="O1248" s="193"/>
      <c r="P1248" s="188"/>
      <c r="Q1248" s="188"/>
    </row>
    <row r="1249" spans="9:17" ht="13.05" customHeight="1">
      <c r="I1249" s="188"/>
      <c r="J1249" s="188"/>
      <c r="K1249" s="188"/>
      <c r="L1249" s="188"/>
      <c r="M1249" s="188"/>
      <c r="N1249" s="188"/>
      <c r="O1249" s="193"/>
      <c r="P1249" s="188"/>
      <c r="Q1249" s="188"/>
    </row>
    <row r="1250" spans="9:17" ht="13.05" customHeight="1">
      <c r="I1250" s="188"/>
      <c r="J1250" s="188"/>
      <c r="K1250" s="188"/>
      <c r="L1250" s="188"/>
      <c r="M1250" s="188"/>
      <c r="N1250" s="188"/>
      <c r="O1250" s="193"/>
      <c r="P1250" s="188"/>
      <c r="Q1250" s="188"/>
    </row>
    <row r="1251" spans="9:17" ht="13.05" customHeight="1">
      <c r="I1251" s="188"/>
      <c r="J1251" s="188"/>
      <c r="K1251" s="188"/>
      <c r="L1251" s="188"/>
      <c r="M1251" s="188"/>
      <c r="N1251" s="188"/>
      <c r="O1251" s="193"/>
      <c r="P1251" s="188"/>
      <c r="Q1251" s="188"/>
    </row>
    <row r="1252" spans="9:17" ht="13.05" customHeight="1">
      <c r="I1252" s="188"/>
      <c r="J1252" s="188"/>
      <c r="K1252" s="188"/>
      <c r="L1252" s="188"/>
      <c r="M1252" s="188"/>
      <c r="N1252" s="188"/>
      <c r="O1252" s="193"/>
      <c r="P1252" s="188"/>
      <c r="Q1252" s="188"/>
    </row>
    <row r="1253" spans="9:17" ht="13.05" customHeight="1">
      <c r="I1253" s="188"/>
      <c r="J1253" s="188"/>
      <c r="K1253" s="188"/>
      <c r="L1253" s="188"/>
      <c r="M1253" s="188"/>
      <c r="N1253" s="188"/>
      <c r="O1253" s="193"/>
      <c r="P1253" s="188"/>
      <c r="Q1253" s="188"/>
    </row>
    <row r="1254" spans="9:17" ht="13.05" customHeight="1">
      <c r="I1254" s="188"/>
      <c r="J1254" s="188"/>
      <c r="K1254" s="188"/>
      <c r="L1254" s="188"/>
      <c r="M1254" s="188"/>
      <c r="N1254" s="188"/>
      <c r="O1254" s="193"/>
      <c r="P1254" s="188"/>
      <c r="Q1254" s="188"/>
    </row>
    <row r="1255" spans="9:17" ht="13.05" customHeight="1">
      <c r="I1255" s="188"/>
      <c r="J1255" s="188"/>
      <c r="K1255" s="188"/>
      <c r="L1255" s="188"/>
      <c r="M1255" s="188"/>
      <c r="N1255" s="188"/>
      <c r="O1255" s="193"/>
      <c r="P1255" s="188"/>
      <c r="Q1255" s="188"/>
    </row>
    <row r="1256" spans="9:17" ht="13.05" customHeight="1">
      <c r="I1256" s="188"/>
      <c r="J1256" s="188"/>
      <c r="K1256" s="188"/>
      <c r="L1256" s="188"/>
      <c r="M1256" s="188"/>
      <c r="N1256" s="188"/>
      <c r="O1256" s="193"/>
      <c r="P1256" s="188"/>
      <c r="Q1256" s="188"/>
    </row>
    <row r="1257" spans="9:17" ht="13.05" customHeight="1">
      <c r="I1257" s="188"/>
      <c r="J1257" s="188"/>
      <c r="K1257" s="188"/>
      <c r="L1257" s="188"/>
      <c r="M1257" s="188"/>
      <c r="N1257" s="188"/>
      <c r="O1257" s="193"/>
      <c r="P1257" s="188"/>
      <c r="Q1257" s="188"/>
    </row>
    <row r="1258" spans="9:17" ht="13.05" customHeight="1">
      <c r="I1258" s="188"/>
      <c r="J1258" s="188"/>
      <c r="K1258" s="188"/>
      <c r="L1258" s="188"/>
      <c r="M1258" s="188"/>
      <c r="N1258" s="188"/>
      <c r="O1258" s="193"/>
      <c r="P1258" s="188"/>
      <c r="Q1258" s="188"/>
    </row>
    <row r="1259" spans="9:17" ht="13.05" customHeight="1">
      <c r="I1259" s="188"/>
      <c r="J1259" s="188"/>
      <c r="K1259" s="188"/>
      <c r="L1259" s="188"/>
      <c r="M1259" s="188"/>
      <c r="N1259" s="188"/>
      <c r="O1259" s="193"/>
      <c r="P1259" s="188"/>
      <c r="Q1259" s="188"/>
    </row>
    <row r="1260" spans="9:17" ht="13.05" customHeight="1">
      <c r="I1260" s="188"/>
      <c r="J1260" s="188"/>
      <c r="K1260" s="188"/>
      <c r="L1260" s="188"/>
      <c r="M1260" s="188"/>
      <c r="N1260" s="188"/>
      <c r="O1260" s="193"/>
      <c r="P1260" s="188"/>
      <c r="Q1260" s="188"/>
    </row>
    <row r="1261" spans="9:17" ht="13.05" customHeight="1">
      <c r="I1261" s="188"/>
      <c r="J1261" s="188"/>
      <c r="K1261" s="188"/>
      <c r="L1261" s="188"/>
      <c r="M1261" s="188"/>
      <c r="N1261" s="188"/>
      <c r="O1261" s="193"/>
      <c r="P1261" s="188"/>
      <c r="Q1261" s="188"/>
    </row>
    <row r="1262" spans="9:17" ht="13.05" customHeight="1">
      <c r="I1262" s="188"/>
      <c r="J1262" s="188"/>
      <c r="K1262" s="188"/>
      <c r="L1262" s="188"/>
      <c r="M1262" s="188"/>
      <c r="N1262" s="188"/>
      <c r="O1262" s="193"/>
      <c r="P1262" s="188"/>
      <c r="Q1262" s="188"/>
    </row>
    <row r="1263" spans="9:17" ht="13.05" customHeight="1">
      <c r="I1263" s="188"/>
      <c r="J1263" s="188"/>
      <c r="K1263" s="188"/>
      <c r="L1263" s="188"/>
      <c r="M1263" s="188"/>
      <c r="N1263" s="188"/>
      <c r="O1263" s="193"/>
      <c r="P1263" s="188"/>
      <c r="Q1263" s="188"/>
    </row>
    <row r="1264" spans="9:17" ht="13.05" customHeight="1">
      <c r="I1264" s="188"/>
      <c r="J1264" s="188"/>
      <c r="K1264" s="188"/>
      <c r="L1264" s="188"/>
      <c r="M1264" s="188"/>
      <c r="N1264" s="188"/>
      <c r="O1264" s="193"/>
      <c r="P1264" s="188"/>
      <c r="Q1264" s="188"/>
    </row>
    <row r="1265" spans="9:17" ht="13.05" customHeight="1">
      <c r="I1265" s="188"/>
      <c r="J1265" s="188"/>
      <c r="K1265" s="188"/>
      <c r="L1265" s="188"/>
      <c r="M1265" s="188"/>
      <c r="N1265" s="188"/>
      <c r="O1265" s="193"/>
      <c r="P1265" s="188"/>
      <c r="Q1265" s="188"/>
    </row>
    <row r="1266" spans="9:17" ht="13.05" customHeight="1">
      <c r="I1266" s="188"/>
      <c r="J1266" s="188"/>
      <c r="K1266" s="188"/>
      <c r="L1266" s="188"/>
      <c r="M1266" s="188"/>
      <c r="N1266" s="188"/>
      <c r="O1266" s="193"/>
      <c r="P1266" s="188"/>
      <c r="Q1266" s="188"/>
    </row>
    <row r="1267" spans="9:17" ht="13.05" customHeight="1">
      <c r="I1267" s="188"/>
      <c r="J1267" s="188"/>
      <c r="K1267" s="188"/>
      <c r="L1267" s="188"/>
      <c r="M1267" s="188"/>
      <c r="N1267" s="188"/>
      <c r="O1267" s="193"/>
      <c r="P1267" s="188"/>
      <c r="Q1267" s="188"/>
    </row>
    <row r="1268" spans="9:17" ht="13.05" customHeight="1">
      <c r="I1268" s="188"/>
      <c r="J1268" s="188"/>
      <c r="K1268" s="188"/>
      <c r="L1268" s="188"/>
      <c r="M1268" s="188"/>
      <c r="N1268" s="188"/>
      <c r="O1268" s="193"/>
      <c r="P1268" s="188"/>
      <c r="Q1268" s="188"/>
    </row>
    <row r="1269" spans="9:17" ht="13.05" customHeight="1">
      <c r="I1269" s="188"/>
      <c r="J1269" s="188"/>
      <c r="K1269" s="188"/>
      <c r="L1269" s="188"/>
      <c r="M1269" s="188"/>
      <c r="N1269" s="188"/>
      <c r="O1269" s="193"/>
      <c r="P1269" s="188"/>
      <c r="Q1269" s="188"/>
    </row>
    <row r="1270" spans="9:17" ht="13.05" customHeight="1">
      <c r="I1270" s="188"/>
      <c r="J1270" s="188"/>
      <c r="K1270" s="188"/>
      <c r="L1270" s="188"/>
      <c r="M1270" s="188"/>
      <c r="N1270" s="188"/>
      <c r="O1270" s="193"/>
      <c r="P1270" s="188"/>
      <c r="Q1270" s="188"/>
    </row>
    <row r="1271" spans="9:17" ht="13.05" customHeight="1">
      <c r="I1271" s="188"/>
      <c r="J1271" s="188"/>
      <c r="K1271" s="188"/>
      <c r="L1271" s="188"/>
      <c r="M1271" s="188"/>
      <c r="N1271" s="188"/>
      <c r="O1271" s="193"/>
      <c r="P1271" s="188"/>
      <c r="Q1271" s="188"/>
    </row>
    <row r="1272" spans="9:17" ht="13.05" customHeight="1">
      <c r="I1272" s="188"/>
      <c r="J1272" s="188"/>
      <c r="K1272" s="188"/>
      <c r="L1272" s="188"/>
      <c r="M1272" s="188"/>
      <c r="N1272" s="188"/>
      <c r="O1272" s="193"/>
      <c r="P1272" s="188"/>
      <c r="Q1272" s="188"/>
    </row>
    <row r="1273" spans="9:17" ht="13.05" customHeight="1">
      <c r="I1273" s="188"/>
      <c r="J1273" s="188"/>
      <c r="K1273" s="188"/>
      <c r="L1273" s="188"/>
      <c r="M1273" s="188"/>
      <c r="N1273" s="188"/>
      <c r="O1273" s="193"/>
      <c r="P1273" s="188"/>
      <c r="Q1273" s="188"/>
    </row>
    <row r="1274" spans="9:17" ht="13.05" customHeight="1">
      <c r="I1274" s="188"/>
      <c r="J1274" s="188"/>
      <c r="K1274" s="188"/>
      <c r="L1274" s="188"/>
      <c r="M1274" s="188"/>
      <c r="N1274" s="188"/>
      <c r="O1274" s="193"/>
      <c r="P1274" s="188"/>
      <c r="Q1274" s="188"/>
    </row>
    <row r="1275" spans="9:17" ht="13.05" customHeight="1">
      <c r="I1275" s="188"/>
      <c r="J1275" s="188"/>
      <c r="K1275" s="188"/>
      <c r="L1275" s="188"/>
      <c r="M1275" s="188"/>
      <c r="N1275" s="188"/>
      <c r="O1275" s="193"/>
      <c r="P1275" s="188"/>
      <c r="Q1275" s="188"/>
    </row>
    <row r="1276" spans="9:17" ht="13.05" customHeight="1">
      <c r="I1276" s="188"/>
      <c r="J1276" s="188"/>
      <c r="K1276" s="188"/>
      <c r="L1276" s="188"/>
      <c r="M1276" s="188"/>
      <c r="N1276" s="188"/>
      <c r="O1276" s="193"/>
      <c r="P1276" s="188"/>
      <c r="Q1276" s="188"/>
    </row>
    <row r="1277" spans="9:17" ht="13.05" customHeight="1">
      <c r="I1277" s="188"/>
      <c r="J1277" s="188"/>
      <c r="K1277" s="188"/>
      <c r="L1277" s="188"/>
      <c r="M1277" s="188"/>
      <c r="N1277" s="188"/>
      <c r="O1277" s="193"/>
      <c r="P1277" s="188"/>
      <c r="Q1277" s="188"/>
    </row>
    <row r="1278" spans="9:17" ht="13.05" customHeight="1">
      <c r="I1278" s="188"/>
      <c r="J1278" s="188"/>
      <c r="K1278" s="188"/>
      <c r="L1278" s="188"/>
      <c r="M1278" s="188"/>
      <c r="N1278" s="188"/>
      <c r="O1278" s="193"/>
      <c r="P1278" s="188"/>
      <c r="Q1278" s="188"/>
    </row>
    <row r="1279" spans="9:17" ht="13.05" customHeight="1">
      <c r="I1279" s="188"/>
      <c r="J1279" s="188"/>
      <c r="K1279" s="188"/>
      <c r="L1279" s="188"/>
      <c r="M1279" s="188"/>
      <c r="N1279" s="188"/>
      <c r="O1279" s="193"/>
      <c r="P1279" s="188"/>
      <c r="Q1279" s="188"/>
    </row>
    <row r="1280" spans="9:17" ht="13.05" customHeight="1">
      <c r="I1280" s="188"/>
      <c r="J1280" s="188"/>
      <c r="K1280" s="188"/>
      <c r="L1280" s="188"/>
      <c r="M1280" s="188"/>
      <c r="N1280" s="188"/>
      <c r="O1280" s="193"/>
      <c r="P1280" s="188"/>
      <c r="Q1280" s="188"/>
    </row>
    <row r="1281" spans="9:17" ht="13.05" customHeight="1">
      <c r="I1281" s="188"/>
      <c r="J1281" s="188"/>
      <c r="K1281" s="188"/>
      <c r="L1281" s="188"/>
      <c r="M1281" s="188"/>
      <c r="N1281" s="188"/>
      <c r="O1281" s="193"/>
      <c r="P1281" s="188"/>
      <c r="Q1281" s="188"/>
    </row>
    <row r="1282" spans="9:17" ht="13.05" customHeight="1">
      <c r="I1282" s="188"/>
      <c r="J1282" s="188"/>
      <c r="K1282" s="188"/>
      <c r="L1282" s="188"/>
      <c r="M1282" s="188"/>
      <c r="N1282" s="188"/>
      <c r="O1282" s="193"/>
      <c r="P1282" s="188"/>
      <c r="Q1282" s="188"/>
    </row>
    <row r="1283" spans="9:17" ht="13.05" customHeight="1">
      <c r="I1283" s="188"/>
      <c r="J1283" s="188"/>
      <c r="K1283" s="188"/>
      <c r="L1283" s="188"/>
      <c r="M1283" s="188"/>
      <c r="N1283" s="188"/>
      <c r="O1283" s="193"/>
      <c r="P1283" s="188"/>
      <c r="Q1283" s="188"/>
    </row>
    <row r="1284" spans="9:17" ht="13.05" customHeight="1">
      <c r="I1284" s="188"/>
      <c r="J1284" s="188"/>
      <c r="K1284" s="188"/>
      <c r="L1284" s="188"/>
      <c r="M1284" s="188"/>
      <c r="N1284" s="188"/>
      <c r="O1284" s="193"/>
      <c r="P1284" s="188"/>
      <c r="Q1284" s="188"/>
    </row>
    <row r="1285" spans="9:17" ht="13.05" customHeight="1">
      <c r="I1285" s="188"/>
      <c r="J1285" s="188"/>
      <c r="K1285" s="188"/>
      <c r="L1285" s="188"/>
      <c r="M1285" s="188"/>
      <c r="N1285" s="188"/>
      <c r="O1285" s="193"/>
      <c r="P1285" s="188"/>
      <c r="Q1285" s="188"/>
    </row>
    <row r="1286" spans="9:17" ht="13.05" customHeight="1">
      <c r="I1286" s="188"/>
      <c r="J1286" s="188"/>
      <c r="K1286" s="188"/>
      <c r="L1286" s="188"/>
      <c r="M1286" s="188"/>
      <c r="N1286" s="188"/>
      <c r="O1286" s="193"/>
      <c r="P1286" s="188"/>
      <c r="Q1286" s="188"/>
    </row>
    <row r="1287" spans="9:17" ht="13.05" customHeight="1">
      <c r="I1287" s="188"/>
      <c r="J1287" s="188"/>
      <c r="K1287" s="188"/>
      <c r="L1287" s="188"/>
      <c r="M1287" s="188"/>
      <c r="N1287" s="188"/>
      <c r="O1287" s="193"/>
      <c r="P1287" s="188"/>
      <c r="Q1287" s="188"/>
    </row>
    <row r="1288" spans="9:17" ht="13.05" customHeight="1">
      <c r="I1288" s="188"/>
      <c r="J1288" s="188"/>
      <c r="K1288" s="188"/>
      <c r="L1288" s="188"/>
      <c r="M1288" s="188"/>
      <c r="N1288" s="188"/>
      <c r="O1288" s="193"/>
      <c r="P1288" s="188"/>
      <c r="Q1288" s="188"/>
    </row>
    <row r="1289" spans="9:17" ht="13.05" customHeight="1">
      <c r="I1289" s="188"/>
      <c r="J1289" s="188"/>
      <c r="K1289" s="188"/>
      <c r="L1289" s="188"/>
      <c r="M1289" s="188"/>
      <c r="N1289" s="188"/>
      <c r="O1289" s="193"/>
      <c r="P1289" s="188"/>
      <c r="Q1289" s="188"/>
    </row>
    <row r="1290" spans="9:17" ht="13.05" customHeight="1">
      <c r="I1290" s="188"/>
      <c r="J1290" s="188"/>
      <c r="K1290" s="188"/>
      <c r="L1290" s="188"/>
      <c r="M1290" s="188"/>
      <c r="N1290" s="188"/>
      <c r="O1290" s="193"/>
      <c r="P1290" s="188"/>
      <c r="Q1290" s="188"/>
    </row>
    <row r="1291" spans="9:17" ht="13.05" customHeight="1">
      <c r="I1291" s="188"/>
      <c r="J1291" s="188"/>
      <c r="K1291" s="188"/>
      <c r="L1291" s="188"/>
      <c r="M1291" s="188"/>
      <c r="N1291" s="188"/>
      <c r="O1291" s="193"/>
      <c r="P1291" s="188"/>
      <c r="Q1291" s="188"/>
    </row>
    <row r="1292" spans="9:17" ht="13.05" customHeight="1">
      <c r="I1292" s="188"/>
      <c r="J1292" s="188"/>
      <c r="K1292" s="188"/>
      <c r="L1292" s="188"/>
      <c r="M1292" s="188"/>
      <c r="N1292" s="188"/>
      <c r="O1292" s="193"/>
      <c r="P1292" s="188"/>
      <c r="Q1292" s="188"/>
    </row>
    <row r="1293" spans="9:17" ht="13.05" customHeight="1">
      <c r="I1293" s="188"/>
      <c r="J1293" s="188"/>
      <c r="K1293" s="188"/>
      <c r="L1293" s="188"/>
      <c r="M1293" s="188"/>
      <c r="N1293" s="188"/>
      <c r="O1293" s="193"/>
      <c r="P1293" s="188"/>
      <c r="Q1293" s="188"/>
    </row>
    <row r="1294" spans="9:17" ht="13.05" customHeight="1">
      <c r="I1294" s="188"/>
      <c r="J1294" s="188"/>
      <c r="K1294" s="188"/>
      <c r="L1294" s="188"/>
      <c r="M1294" s="188"/>
      <c r="N1294" s="188"/>
      <c r="O1294" s="193"/>
      <c r="P1294" s="188"/>
      <c r="Q1294" s="188"/>
    </row>
    <row r="1295" spans="9:17" ht="13.05" customHeight="1">
      <c r="I1295" s="188"/>
      <c r="J1295" s="188"/>
      <c r="K1295" s="188"/>
      <c r="L1295" s="188"/>
      <c r="M1295" s="188"/>
      <c r="N1295" s="188"/>
      <c r="O1295" s="193"/>
      <c r="P1295" s="188"/>
      <c r="Q1295" s="188"/>
    </row>
    <row r="1296" spans="9:17" ht="13.05" customHeight="1">
      <c r="I1296" s="188"/>
      <c r="J1296" s="188"/>
      <c r="K1296" s="188"/>
      <c r="L1296" s="188"/>
      <c r="M1296" s="188"/>
      <c r="N1296" s="188"/>
      <c r="O1296" s="193"/>
      <c r="P1296" s="188"/>
      <c r="Q1296" s="188"/>
    </row>
    <row r="1297" spans="9:17" ht="13.05" customHeight="1">
      <c r="I1297" s="188"/>
      <c r="J1297" s="188"/>
      <c r="K1297" s="188"/>
      <c r="L1297" s="188"/>
      <c r="M1297" s="188"/>
      <c r="N1297" s="188"/>
      <c r="O1297" s="193"/>
      <c r="P1297" s="188"/>
      <c r="Q1297" s="188"/>
    </row>
    <row r="1298" spans="9:17" ht="13.05" customHeight="1">
      <c r="I1298" s="188"/>
      <c r="J1298" s="188"/>
      <c r="K1298" s="188"/>
      <c r="L1298" s="188"/>
      <c r="M1298" s="188"/>
      <c r="N1298" s="188"/>
      <c r="O1298" s="193"/>
      <c r="P1298" s="188"/>
      <c r="Q1298" s="188"/>
    </row>
    <row r="1299" spans="9:17" ht="13.05" customHeight="1">
      <c r="I1299" s="188"/>
      <c r="J1299" s="188"/>
      <c r="K1299" s="188"/>
      <c r="L1299" s="188"/>
      <c r="M1299" s="188"/>
      <c r="N1299" s="188"/>
      <c r="O1299" s="193"/>
      <c r="P1299" s="188"/>
      <c r="Q1299" s="188"/>
    </row>
    <row r="1300" spans="9:17" ht="13.05" customHeight="1">
      <c r="I1300" s="188"/>
      <c r="J1300" s="188"/>
      <c r="K1300" s="188"/>
      <c r="L1300" s="188"/>
      <c r="M1300" s="188"/>
      <c r="N1300" s="188"/>
      <c r="O1300" s="193"/>
      <c r="P1300" s="188"/>
      <c r="Q1300" s="188"/>
    </row>
    <row r="1301" spans="9:17" ht="13.05" customHeight="1">
      <c r="I1301" s="188"/>
      <c r="J1301" s="188"/>
      <c r="K1301" s="188"/>
      <c r="L1301" s="188"/>
      <c r="M1301" s="188"/>
      <c r="N1301" s="188"/>
      <c r="O1301" s="193"/>
      <c r="P1301" s="188"/>
      <c r="Q1301" s="188"/>
    </row>
    <row r="1302" spans="9:17" ht="13.05" customHeight="1">
      <c r="I1302" s="188"/>
      <c r="J1302" s="188"/>
      <c r="K1302" s="188"/>
      <c r="L1302" s="188"/>
      <c r="M1302" s="188"/>
      <c r="N1302" s="188"/>
      <c r="O1302" s="193"/>
      <c r="P1302" s="188"/>
      <c r="Q1302" s="188"/>
    </row>
    <row r="1303" spans="9:17" ht="13.05" customHeight="1">
      <c r="I1303" s="188"/>
      <c r="J1303" s="188"/>
      <c r="K1303" s="188"/>
      <c r="L1303" s="188"/>
      <c r="M1303" s="188"/>
      <c r="N1303" s="188"/>
      <c r="O1303" s="193"/>
      <c r="P1303" s="188"/>
      <c r="Q1303" s="188"/>
    </row>
    <row r="1304" spans="9:17" ht="13.05" customHeight="1">
      <c r="I1304" s="188"/>
      <c r="J1304" s="188"/>
      <c r="K1304" s="188"/>
      <c r="L1304" s="188"/>
      <c r="M1304" s="188"/>
      <c r="N1304" s="188"/>
      <c r="O1304" s="193"/>
      <c r="P1304" s="188"/>
      <c r="Q1304" s="188"/>
    </row>
    <row r="1305" spans="9:17" ht="13.05" customHeight="1">
      <c r="I1305" s="188"/>
      <c r="J1305" s="188"/>
      <c r="K1305" s="188"/>
      <c r="L1305" s="188"/>
      <c r="M1305" s="188"/>
      <c r="N1305" s="188"/>
      <c r="O1305" s="193"/>
      <c r="P1305" s="188"/>
      <c r="Q1305" s="188"/>
    </row>
    <row r="1306" spans="9:17" ht="13.05" customHeight="1">
      <c r="I1306" s="188"/>
      <c r="J1306" s="188"/>
      <c r="K1306" s="188"/>
      <c r="L1306" s="188"/>
      <c r="M1306" s="188"/>
      <c r="N1306" s="188"/>
      <c r="O1306" s="193"/>
      <c r="P1306" s="188"/>
      <c r="Q1306" s="188"/>
    </row>
    <row r="1307" spans="9:17" ht="13.05" customHeight="1">
      <c r="I1307" s="188"/>
      <c r="J1307" s="188"/>
      <c r="K1307" s="188"/>
      <c r="L1307" s="188"/>
      <c r="M1307" s="188"/>
      <c r="N1307" s="188"/>
      <c r="O1307" s="193"/>
      <c r="P1307" s="188"/>
      <c r="Q1307" s="188"/>
    </row>
    <row r="1308" spans="9:17" ht="13.05" customHeight="1">
      <c r="I1308" s="188"/>
      <c r="J1308" s="188"/>
      <c r="K1308" s="188"/>
      <c r="L1308" s="188"/>
      <c r="M1308" s="188"/>
      <c r="N1308" s="188"/>
      <c r="O1308" s="193"/>
      <c r="P1308" s="188"/>
      <c r="Q1308" s="188"/>
    </row>
    <row r="1309" spans="9:17" ht="13.05" customHeight="1">
      <c r="I1309" s="188"/>
      <c r="J1309" s="188"/>
      <c r="K1309" s="188"/>
      <c r="L1309" s="188"/>
      <c r="M1309" s="188"/>
      <c r="N1309" s="188"/>
      <c r="O1309" s="193"/>
      <c r="P1309" s="188"/>
      <c r="Q1309" s="188"/>
    </row>
    <row r="1310" spans="9:17" ht="13.05" customHeight="1">
      <c r="I1310" s="188"/>
      <c r="J1310" s="188"/>
      <c r="K1310" s="188"/>
      <c r="L1310" s="188"/>
      <c r="M1310" s="188"/>
      <c r="N1310" s="188"/>
      <c r="O1310" s="193"/>
      <c r="P1310" s="188"/>
      <c r="Q1310" s="188"/>
    </row>
    <row r="1311" spans="9:17" ht="13.05" customHeight="1">
      <c r="I1311" s="188"/>
      <c r="J1311" s="188"/>
      <c r="K1311" s="188"/>
      <c r="L1311" s="188"/>
      <c r="M1311" s="188"/>
      <c r="N1311" s="188"/>
      <c r="O1311" s="193"/>
      <c r="P1311" s="188"/>
      <c r="Q1311" s="188"/>
    </row>
    <row r="1312" spans="9:17" ht="13.05" customHeight="1">
      <c r="I1312" s="188"/>
      <c r="J1312" s="188"/>
      <c r="K1312" s="188"/>
      <c r="L1312" s="188"/>
      <c r="M1312" s="188"/>
      <c r="N1312" s="188"/>
      <c r="O1312" s="193"/>
      <c r="P1312" s="188"/>
      <c r="Q1312" s="188"/>
    </row>
    <row r="1313" spans="9:17" ht="13.05" customHeight="1">
      <c r="I1313" s="188"/>
      <c r="J1313" s="188"/>
      <c r="K1313" s="188"/>
      <c r="L1313" s="188"/>
      <c r="M1313" s="188"/>
      <c r="N1313" s="188"/>
      <c r="O1313" s="193"/>
      <c r="P1313" s="188"/>
      <c r="Q1313" s="188"/>
    </row>
    <row r="1314" spans="9:17" ht="13.05" customHeight="1">
      <c r="I1314" s="188"/>
      <c r="J1314" s="188"/>
      <c r="K1314" s="188"/>
      <c r="L1314" s="188"/>
      <c r="M1314" s="188"/>
      <c r="N1314" s="188"/>
      <c r="O1314" s="193"/>
      <c r="P1314" s="188"/>
      <c r="Q1314" s="188"/>
    </row>
    <row r="1315" spans="9:17" ht="13.05" customHeight="1">
      <c r="I1315" s="188"/>
      <c r="J1315" s="188"/>
      <c r="K1315" s="188"/>
      <c r="L1315" s="188"/>
      <c r="M1315" s="188"/>
      <c r="N1315" s="188"/>
      <c r="O1315" s="193"/>
      <c r="P1315" s="188"/>
      <c r="Q1315" s="188"/>
    </row>
    <row r="1316" spans="9:17" ht="13.05" customHeight="1">
      <c r="I1316" s="188"/>
      <c r="J1316" s="188"/>
      <c r="K1316" s="188"/>
      <c r="L1316" s="188"/>
      <c r="M1316" s="188"/>
      <c r="N1316" s="188"/>
      <c r="O1316" s="193"/>
      <c r="P1316" s="188"/>
      <c r="Q1316" s="188"/>
    </row>
    <row r="1317" spans="9:17" ht="13.05" customHeight="1">
      <c r="I1317" s="188"/>
      <c r="J1317" s="188"/>
      <c r="K1317" s="188"/>
      <c r="L1317" s="188"/>
      <c r="M1317" s="188"/>
      <c r="N1317" s="188"/>
      <c r="O1317" s="193"/>
      <c r="P1317" s="188"/>
      <c r="Q1317" s="188"/>
    </row>
    <row r="1318" spans="9:17" ht="13.05" customHeight="1">
      <c r="I1318" s="188"/>
      <c r="J1318" s="188"/>
      <c r="K1318" s="188"/>
      <c r="L1318" s="188"/>
      <c r="M1318" s="188"/>
      <c r="N1318" s="188"/>
      <c r="O1318" s="193"/>
      <c r="P1318" s="188"/>
      <c r="Q1318" s="188"/>
    </row>
    <row r="1319" spans="9:17" ht="13.05" customHeight="1">
      <c r="I1319" s="188"/>
      <c r="J1319" s="188"/>
      <c r="K1319" s="188"/>
      <c r="L1319" s="188"/>
      <c r="M1319" s="188"/>
      <c r="N1319" s="188"/>
      <c r="O1319" s="193"/>
      <c r="P1319" s="188"/>
      <c r="Q1319" s="188"/>
    </row>
    <row r="1320" spans="9:17" ht="13.05" customHeight="1">
      <c r="I1320" s="188"/>
      <c r="J1320" s="188"/>
      <c r="K1320" s="188"/>
      <c r="L1320" s="188"/>
      <c r="M1320" s="188"/>
      <c r="N1320" s="188"/>
      <c r="O1320" s="193"/>
      <c r="P1320" s="188"/>
      <c r="Q1320" s="188"/>
    </row>
    <row r="1321" spans="9:17" ht="13.05" customHeight="1">
      <c r="I1321" s="188"/>
      <c r="J1321" s="188"/>
      <c r="K1321" s="188"/>
      <c r="L1321" s="188"/>
      <c r="M1321" s="188"/>
      <c r="N1321" s="188"/>
      <c r="O1321" s="193"/>
      <c r="P1321" s="188"/>
      <c r="Q1321" s="188"/>
    </row>
    <row r="1322" spans="9:17" ht="13.05" customHeight="1">
      <c r="I1322" s="188"/>
      <c r="J1322" s="188"/>
      <c r="K1322" s="188"/>
      <c r="L1322" s="188"/>
      <c r="M1322" s="188"/>
      <c r="N1322" s="188"/>
      <c r="O1322" s="193"/>
      <c r="P1322" s="188"/>
      <c r="Q1322" s="188"/>
    </row>
    <row r="1323" spans="9:17" ht="13.05" customHeight="1">
      <c r="I1323" s="188"/>
      <c r="J1323" s="188"/>
      <c r="K1323" s="188"/>
      <c r="L1323" s="188"/>
      <c r="M1323" s="188"/>
      <c r="N1323" s="188"/>
      <c r="O1323" s="193"/>
      <c r="P1323" s="188"/>
      <c r="Q1323" s="188"/>
    </row>
    <row r="1324" spans="9:17" ht="13.05" customHeight="1">
      <c r="I1324" s="188"/>
      <c r="J1324" s="188"/>
      <c r="K1324" s="188"/>
      <c r="L1324" s="188"/>
      <c r="M1324" s="188"/>
      <c r="N1324" s="188"/>
      <c r="O1324" s="193"/>
      <c r="P1324" s="188"/>
      <c r="Q1324" s="188"/>
    </row>
    <row r="1325" spans="9:17" ht="13.05" customHeight="1">
      <c r="I1325" s="188"/>
      <c r="J1325" s="188"/>
      <c r="K1325" s="188"/>
      <c r="L1325" s="188"/>
      <c r="M1325" s="188"/>
      <c r="N1325" s="188"/>
      <c r="O1325" s="193"/>
      <c r="P1325" s="188"/>
      <c r="Q1325" s="188"/>
    </row>
    <row r="1326" spans="9:17" ht="13.05" customHeight="1">
      <c r="I1326" s="188"/>
      <c r="J1326" s="188"/>
      <c r="K1326" s="188"/>
      <c r="L1326" s="188"/>
      <c r="M1326" s="188"/>
      <c r="N1326" s="188"/>
      <c r="O1326" s="193"/>
      <c r="P1326" s="188"/>
      <c r="Q1326" s="188"/>
    </row>
    <row r="1327" spans="9:17" ht="13.05" customHeight="1">
      <c r="I1327" s="188"/>
      <c r="J1327" s="188"/>
      <c r="K1327" s="188"/>
      <c r="L1327" s="188"/>
      <c r="M1327" s="188"/>
      <c r="N1327" s="188"/>
      <c r="O1327" s="193"/>
      <c r="P1327" s="188"/>
      <c r="Q1327" s="188"/>
    </row>
    <row r="1328" spans="9:17" ht="13.05" customHeight="1">
      <c r="I1328" s="188"/>
      <c r="J1328" s="188"/>
      <c r="K1328" s="188"/>
      <c r="L1328" s="188"/>
      <c r="M1328" s="188"/>
      <c r="N1328" s="188"/>
      <c r="O1328" s="193"/>
      <c r="P1328" s="188"/>
      <c r="Q1328" s="188"/>
    </row>
    <row r="1329" spans="9:17" ht="13.05" customHeight="1">
      <c r="I1329" s="188"/>
      <c r="J1329" s="188"/>
      <c r="K1329" s="188"/>
      <c r="L1329" s="188"/>
      <c r="M1329" s="188"/>
      <c r="N1329" s="188"/>
      <c r="O1329" s="193"/>
      <c r="P1329" s="188"/>
      <c r="Q1329" s="188"/>
    </row>
    <row r="1330" spans="9:17" ht="13.05" customHeight="1">
      <c r="I1330" s="188"/>
      <c r="J1330" s="188"/>
      <c r="K1330" s="188"/>
      <c r="L1330" s="188"/>
      <c r="M1330" s="188"/>
      <c r="N1330" s="188"/>
      <c r="O1330" s="193"/>
      <c r="P1330" s="188"/>
      <c r="Q1330" s="188"/>
    </row>
    <row r="1331" spans="9:17" ht="13.05" customHeight="1">
      <c r="I1331" s="188"/>
      <c r="J1331" s="188"/>
      <c r="K1331" s="188"/>
      <c r="L1331" s="188"/>
      <c r="M1331" s="188"/>
      <c r="N1331" s="188"/>
      <c r="O1331" s="193"/>
      <c r="P1331" s="188"/>
      <c r="Q1331" s="188"/>
    </row>
    <row r="1332" spans="9:17" ht="13.05" customHeight="1">
      <c r="I1332" s="188"/>
      <c r="J1332" s="188"/>
      <c r="K1332" s="188"/>
      <c r="L1332" s="188"/>
      <c r="M1332" s="188"/>
      <c r="N1332" s="188"/>
      <c r="O1332" s="193"/>
      <c r="P1332" s="188"/>
      <c r="Q1332" s="188"/>
    </row>
    <row r="1333" spans="9:17" ht="13.05" customHeight="1">
      <c r="I1333" s="188"/>
      <c r="J1333" s="188"/>
      <c r="K1333" s="188"/>
      <c r="L1333" s="188"/>
      <c r="M1333" s="188"/>
      <c r="N1333" s="188"/>
      <c r="O1333" s="193"/>
      <c r="P1333" s="188"/>
      <c r="Q1333" s="188"/>
    </row>
    <row r="1334" spans="9:17" ht="13.05" customHeight="1">
      <c r="I1334" s="188"/>
      <c r="J1334" s="188"/>
      <c r="K1334" s="188"/>
      <c r="L1334" s="188"/>
      <c r="M1334" s="188"/>
      <c r="N1334" s="188"/>
      <c r="O1334" s="193"/>
      <c r="P1334" s="188"/>
      <c r="Q1334" s="188"/>
    </row>
    <row r="1335" spans="9:17" ht="13.05" customHeight="1">
      <c r="I1335" s="188"/>
      <c r="J1335" s="188"/>
      <c r="K1335" s="188"/>
      <c r="L1335" s="188"/>
      <c r="M1335" s="188"/>
      <c r="N1335" s="188"/>
      <c r="O1335" s="193"/>
      <c r="P1335" s="188"/>
      <c r="Q1335" s="188"/>
    </row>
    <row r="1336" spans="9:17" ht="13.05" customHeight="1">
      <c r="I1336" s="188"/>
      <c r="J1336" s="188"/>
      <c r="K1336" s="188"/>
      <c r="L1336" s="188"/>
      <c r="M1336" s="188"/>
      <c r="N1336" s="188"/>
      <c r="O1336" s="193"/>
      <c r="P1336" s="188"/>
      <c r="Q1336" s="188"/>
    </row>
    <row r="1337" spans="9:17" ht="13.05" customHeight="1">
      <c r="I1337" s="188"/>
      <c r="J1337" s="188"/>
      <c r="K1337" s="188"/>
      <c r="L1337" s="188"/>
      <c r="M1337" s="188"/>
      <c r="N1337" s="188"/>
      <c r="O1337" s="193"/>
      <c r="P1337" s="188"/>
      <c r="Q1337" s="188"/>
    </row>
    <row r="1338" spans="9:17" ht="13.05" customHeight="1">
      <c r="I1338" s="188"/>
      <c r="J1338" s="188"/>
      <c r="K1338" s="188"/>
      <c r="L1338" s="188"/>
      <c r="M1338" s="188"/>
      <c r="N1338" s="188"/>
      <c r="O1338" s="193"/>
      <c r="P1338" s="188"/>
      <c r="Q1338" s="188"/>
    </row>
    <row r="1339" spans="9:17" ht="13.05" customHeight="1">
      <c r="I1339" s="188"/>
      <c r="J1339" s="188"/>
      <c r="K1339" s="188"/>
      <c r="L1339" s="188"/>
      <c r="M1339" s="188"/>
      <c r="N1339" s="188"/>
      <c r="O1339" s="193"/>
      <c r="P1339" s="188"/>
      <c r="Q1339" s="188"/>
    </row>
    <row r="1340" spans="9:17" ht="13.05" customHeight="1">
      <c r="I1340" s="188"/>
      <c r="J1340" s="188"/>
      <c r="K1340" s="188"/>
      <c r="L1340" s="188"/>
      <c r="M1340" s="188"/>
      <c r="N1340" s="188"/>
      <c r="O1340" s="193"/>
      <c r="P1340" s="188"/>
      <c r="Q1340" s="188"/>
    </row>
    <row r="1341" spans="9:17" ht="13.05" customHeight="1">
      <c r="I1341" s="188"/>
      <c r="J1341" s="188"/>
      <c r="K1341" s="188"/>
      <c r="L1341" s="188"/>
      <c r="M1341" s="188"/>
      <c r="N1341" s="188"/>
      <c r="O1341" s="193"/>
      <c r="P1341" s="188"/>
      <c r="Q1341" s="188"/>
    </row>
    <row r="1342" spans="9:17" ht="13.05" customHeight="1">
      <c r="I1342" s="188"/>
      <c r="J1342" s="188"/>
      <c r="K1342" s="188"/>
      <c r="L1342" s="188"/>
      <c r="M1342" s="188"/>
      <c r="N1342" s="188"/>
      <c r="O1342" s="193"/>
      <c r="P1342" s="188"/>
      <c r="Q1342" s="188"/>
    </row>
    <row r="1343" spans="9:17" ht="13.05" customHeight="1">
      <c r="I1343" s="188"/>
      <c r="J1343" s="188"/>
      <c r="K1343" s="188"/>
      <c r="L1343" s="188"/>
      <c r="M1343" s="188"/>
      <c r="N1343" s="188"/>
      <c r="O1343" s="193"/>
      <c r="P1343" s="188"/>
      <c r="Q1343" s="188"/>
    </row>
    <row r="1344" spans="9:17" ht="13.05" customHeight="1">
      <c r="I1344" s="188"/>
      <c r="J1344" s="188"/>
      <c r="K1344" s="188"/>
      <c r="L1344" s="188"/>
      <c r="M1344" s="188"/>
      <c r="N1344" s="188"/>
      <c r="O1344" s="193"/>
      <c r="P1344" s="188"/>
      <c r="Q1344" s="188"/>
    </row>
    <row r="1345" spans="9:17" ht="13.05" customHeight="1">
      <c r="I1345" s="188"/>
      <c r="J1345" s="188"/>
      <c r="K1345" s="188"/>
      <c r="L1345" s="188"/>
      <c r="M1345" s="188"/>
      <c r="N1345" s="188"/>
      <c r="O1345" s="193"/>
      <c r="P1345" s="188"/>
      <c r="Q1345" s="188"/>
    </row>
    <row r="1346" spans="9:17" ht="13.05" customHeight="1">
      <c r="I1346" s="188"/>
      <c r="J1346" s="188"/>
      <c r="K1346" s="188"/>
      <c r="L1346" s="188"/>
      <c r="M1346" s="188"/>
      <c r="N1346" s="188"/>
      <c r="O1346" s="193"/>
      <c r="P1346" s="188"/>
      <c r="Q1346" s="188"/>
    </row>
    <row r="1347" spans="9:17" ht="13.05" customHeight="1">
      <c r="I1347" s="188"/>
      <c r="J1347" s="188"/>
      <c r="K1347" s="188"/>
      <c r="L1347" s="188"/>
      <c r="M1347" s="188"/>
      <c r="N1347" s="188"/>
      <c r="O1347" s="193"/>
      <c r="P1347" s="188"/>
      <c r="Q1347" s="188"/>
    </row>
    <row r="1348" spans="9:17" ht="13.05" customHeight="1">
      <c r="I1348" s="188"/>
      <c r="J1348" s="188"/>
      <c r="K1348" s="188"/>
      <c r="L1348" s="188"/>
      <c r="M1348" s="188"/>
      <c r="N1348" s="188"/>
      <c r="O1348" s="193"/>
      <c r="P1348" s="188"/>
      <c r="Q1348" s="188"/>
    </row>
    <row r="1349" spans="9:17" ht="13.05" customHeight="1">
      <c r="I1349" s="188"/>
      <c r="J1349" s="188"/>
      <c r="K1349" s="188"/>
      <c r="L1349" s="188"/>
      <c r="M1349" s="188"/>
      <c r="N1349" s="188"/>
      <c r="O1349" s="193"/>
      <c r="P1349" s="188"/>
      <c r="Q1349" s="188"/>
    </row>
    <row r="1350" spans="9:17" ht="13.05" customHeight="1">
      <c r="I1350" s="188"/>
      <c r="J1350" s="188"/>
      <c r="K1350" s="188"/>
      <c r="L1350" s="188"/>
      <c r="M1350" s="188"/>
      <c r="N1350" s="188"/>
      <c r="O1350" s="193"/>
      <c r="P1350" s="188"/>
      <c r="Q1350" s="188"/>
    </row>
    <row r="1351" spans="9:17" ht="13.05" customHeight="1">
      <c r="I1351" s="188"/>
      <c r="J1351" s="188"/>
      <c r="K1351" s="188"/>
      <c r="L1351" s="188"/>
      <c r="M1351" s="188"/>
      <c r="N1351" s="188"/>
      <c r="O1351" s="193"/>
      <c r="P1351" s="188"/>
      <c r="Q1351" s="188"/>
    </row>
    <row r="1352" spans="9:17" ht="13.05" customHeight="1">
      <c r="I1352" s="188"/>
      <c r="J1352" s="188"/>
      <c r="K1352" s="188"/>
      <c r="L1352" s="188"/>
      <c r="M1352" s="188"/>
      <c r="N1352" s="188"/>
      <c r="O1352" s="193"/>
      <c r="P1352" s="188"/>
      <c r="Q1352" s="188"/>
    </row>
    <row r="1353" spans="9:17" ht="13.05" customHeight="1">
      <c r="I1353" s="188"/>
      <c r="J1353" s="188"/>
      <c r="K1353" s="188"/>
      <c r="L1353" s="188"/>
      <c r="M1353" s="188"/>
      <c r="N1353" s="188"/>
      <c r="O1353" s="193"/>
      <c r="P1353" s="188"/>
      <c r="Q1353" s="188"/>
    </row>
    <row r="1354" spans="9:17" ht="13.05" customHeight="1">
      <c r="I1354" s="188"/>
      <c r="J1354" s="188"/>
      <c r="K1354" s="188"/>
      <c r="L1354" s="188"/>
      <c r="M1354" s="188"/>
      <c r="N1354" s="188"/>
      <c r="O1354" s="193"/>
      <c r="P1354" s="188"/>
      <c r="Q1354" s="188"/>
    </row>
    <row r="1355" spans="9:17" ht="13.05" customHeight="1">
      <c r="I1355" s="188"/>
      <c r="J1355" s="188"/>
      <c r="K1355" s="188"/>
      <c r="L1355" s="188"/>
      <c r="M1355" s="188"/>
      <c r="N1355" s="188"/>
      <c r="O1355" s="193"/>
      <c r="P1355" s="188"/>
      <c r="Q1355" s="188"/>
    </row>
    <row r="1356" spans="9:17" ht="13.05" customHeight="1">
      <c r="I1356" s="188"/>
      <c r="J1356" s="188"/>
      <c r="K1356" s="188"/>
      <c r="L1356" s="188"/>
      <c r="M1356" s="188"/>
      <c r="N1356" s="188"/>
      <c r="O1356" s="193"/>
      <c r="P1356" s="188"/>
      <c r="Q1356" s="188"/>
    </row>
    <row r="1357" spans="9:17" ht="13.05" customHeight="1">
      <c r="I1357" s="188"/>
      <c r="J1357" s="188"/>
      <c r="K1357" s="188"/>
      <c r="L1357" s="188"/>
      <c r="M1357" s="188"/>
      <c r="N1357" s="188"/>
      <c r="O1357" s="193"/>
      <c r="P1357" s="188"/>
      <c r="Q1357" s="188"/>
    </row>
    <row r="1358" spans="9:17" ht="13.05" customHeight="1">
      <c r="I1358" s="188"/>
      <c r="J1358" s="188"/>
      <c r="K1358" s="188"/>
      <c r="L1358" s="188"/>
      <c r="M1358" s="188"/>
      <c r="N1358" s="188"/>
      <c r="O1358" s="193"/>
      <c r="P1358" s="188"/>
      <c r="Q1358" s="188"/>
    </row>
    <row r="1359" spans="9:17" ht="13.05" customHeight="1">
      <c r="I1359" s="188"/>
      <c r="J1359" s="188"/>
      <c r="K1359" s="188"/>
      <c r="L1359" s="188"/>
      <c r="M1359" s="188"/>
      <c r="N1359" s="188"/>
      <c r="O1359" s="193"/>
      <c r="P1359" s="188"/>
      <c r="Q1359" s="188"/>
    </row>
    <row r="1360" spans="9:17" ht="13.05" customHeight="1">
      <c r="I1360" s="188"/>
      <c r="J1360" s="188"/>
      <c r="K1360" s="188"/>
      <c r="L1360" s="188"/>
      <c r="M1360" s="188"/>
      <c r="N1360" s="188"/>
      <c r="O1360" s="193"/>
      <c r="P1360" s="188"/>
      <c r="Q1360" s="188"/>
    </row>
    <row r="1361" spans="9:17" ht="13.05" customHeight="1">
      <c r="I1361" s="188"/>
      <c r="J1361" s="188"/>
      <c r="K1361" s="188"/>
      <c r="L1361" s="188"/>
      <c r="M1361" s="188"/>
      <c r="N1361" s="188"/>
      <c r="O1361" s="193"/>
      <c r="P1361" s="188"/>
      <c r="Q1361" s="188"/>
    </row>
    <row r="1362" spans="9:17" ht="13.05" customHeight="1">
      <c r="I1362" s="188"/>
      <c r="J1362" s="188"/>
      <c r="K1362" s="188"/>
      <c r="L1362" s="188"/>
      <c r="M1362" s="188"/>
      <c r="N1362" s="188"/>
      <c r="O1362" s="193"/>
      <c r="P1362" s="188"/>
      <c r="Q1362" s="188"/>
    </row>
    <row r="1363" spans="9:17" ht="13.05" customHeight="1">
      <c r="I1363" s="188"/>
      <c r="J1363" s="188"/>
      <c r="K1363" s="188"/>
      <c r="L1363" s="188"/>
      <c r="M1363" s="188"/>
      <c r="N1363" s="188"/>
      <c r="O1363" s="193"/>
      <c r="P1363" s="188"/>
      <c r="Q1363" s="188"/>
    </row>
    <row r="1364" spans="9:17" ht="13.05" customHeight="1">
      <c r="I1364" s="188"/>
      <c r="J1364" s="188"/>
      <c r="K1364" s="188"/>
      <c r="L1364" s="188"/>
      <c r="M1364" s="188"/>
      <c r="N1364" s="188"/>
      <c r="O1364" s="193"/>
      <c r="P1364" s="188"/>
      <c r="Q1364" s="188"/>
    </row>
    <row r="1365" spans="9:17" ht="13.05" customHeight="1">
      <c r="I1365" s="188"/>
      <c r="J1365" s="188"/>
      <c r="K1365" s="188"/>
      <c r="L1365" s="188"/>
      <c r="M1365" s="188"/>
      <c r="N1365" s="188"/>
      <c r="O1365" s="193"/>
      <c r="P1365" s="188"/>
      <c r="Q1365" s="188"/>
    </row>
    <row r="1366" spans="9:17" ht="13.05" customHeight="1">
      <c r="I1366" s="188"/>
      <c r="J1366" s="188"/>
      <c r="K1366" s="188"/>
      <c r="L1366" s="188"/>
      <c r="M1366" s="188"/>
      <c r="N1366" s="188"/>
      <c r="O1366" s="193"/>
      <c r="P1366" s="188"/>
      <c r="Q1366" s="188"/>
    </row>
    <row r="1367" spans="9:17" ht="13.05" customHeight="1">
      <c r="I1367" s="188"/>
      <c r="J1367" s="188"/>
      <c r="K1367" s="188"/>
      <c r="L1367" s="188"/>
      <c r="M1367" s="188"/>
      <c r="N1367" s="188"/>
      <c r="O1367" s="193"/>
      <c r="P1367" s="188"/>
      <c r="Q1367" s="188"/>
    </row>
    <row r="1368" spans="9:17" ht="13.05" customHeight="1">
      <c r="I1368" s="188"/>
      <c r="J1368" s="188"/>
      <c r="K1368" s="188"/>
      <c r="L1368" s="188"/>
      <c r="M1368" s="188"/>
      <c r="N1368" s="188"/>
      <c r="O1368" s="193"/>
      <c r="P1368" s="188"/>
      <c r="Q1368" s="188"/>
    </row>
    <row r="1369" spans="9:17" ht="13.05" customHeight="1">
      <c r="I1369" s="188"/>
      <c r="J1369" s="188"/>
      <c r="K1369" s="188"/>
      <c r="L1369" s="188"/>
      <c r="M1369" s="188"/>
      <c r="N1369" s="188"/>
      <c r="O1369" s="193"/>
      <c r="P1369" s="188"/>
      <c r="Q1369" s="188"/>
    </row>
    <row r="1370" spans="9:17" ht="13.05" customHeight="1">
      <c r="I1370" s="188"/>
      <c r="J1370" s="188"/>
      <c r="K1370" s="188"/>
      <c r="L1370" s="188"/>
      <c r="M1370" s="188"/>
      <c r="N1370" s="188"/>
      <c r="O1370" s="193"/>
      <c r="P1370" s="188"/>
      <c r="Q1370" s="188"/>
    </row>
    <row r="1371" spans="9:17" ht="13.05" customHeight="1">
      <c r="I1371" s="188"/>
      <c r="J1371" s="188"/>
      <c r="K1371" s="188"/>
      <c r="L1371" s="188"/>
      <c r="M1371" s="188"/>
      <c r="N1371" s="188"/>
      <c r="O1371" s="193"/>
      <c r="P1371" s="188"/>
      <c r="Q1371" s="188"/>
    </row>
    <row r="1372" spans="9:17" ht="13.05" customHeight="1">
      <c r="I1372" s="188"/>
      <c r="J1372" s="188"/>
      <c r="K1372" s="188"/>
      <c r="L1372" s="188"/>
      <c r="M1372" s="188"/>
      <c r="N1372" s="188"/>
      <c r="O1372" s="193"/>
      <c r="P1372" s="188"/>
      <c r="Q1372" s="188"/>
    </row>
    <row r="1373" spans="9:17" ht="13.05" customHeight="1">
      <c r="I1373" s="188"/>
      <c r="J1373" s="188"/>
      <c r="K1373" s="188"/>
      <c r="L1373" s="188"/>
      <c r="M1373" s="188"/>
      <c r="N1373" s="188"/>
      <c r="O1373" s="193"/>
      <c r="P1373" s="188"/>
      <c r="Q1373" s="188"/>
    </row>
    <row r="1374" spans="9:17" ht="13.05" customHeight="1">
      <c r="I1374" s="188"/>
      <c r="J1374" s="188"/>
      <c r="K1374" s="188"/>
      <c r="L1374" s="188"/>
      <c r="M1374" s="188"/>
      <c r="N1374" s="188"/>
      <c r="O1374" s="193"/>
      <c r="P1374" s="188"/>
      <c r="Q1374" s="188"/>
    </row>
    <row r="1375" spans="9:17" ht="13.05" customHeight="1">
      <c r="I1375" s="188"/>
      <c r="J1375" s="188"/>
      <c r="K1375" s="188"/>
      <c r="L1375" s="188"/>
      <c r="M1375" s="188"/>
      <c r="N1375" s="188"/>
      <c r="O1375" s="193"/>
      <c r="P1375" s="188"/>
      <c r="Q1375" s="188"/>
    </row>
    <row r="1376" spans="9:17" ht="13.05" customHeight="1">
      <c r="I1376" s="188"/>
      <c r="J1376" s="188"/>
      <c r="K1376" s="188"/>
      <c r="L1376" s="188"/>
      <c r="M1376" s="188"/>
      <c r="N1376" s="188"/>
      <c r="O1376" s="193"/>
      <c r="P1376" s="188"/>
      <c r="Q1376" s="188"/>
    </row>
    <row r="1377" spans="9:17" ht="13.05" customHeight="1">
      <c r="I1377" s="188"/>
      <c r="J1377" s="188"/>
      <c r="K1377" s="188"/>
      <c r="L1377" s="188"/>
      <c r="M1377" s="188"/>
      <c r="N1377" s="188"/>
      <c r="O1377" s="193"/>
      <c r="P1377" s="188"/>
      <c r="Q1377" s="188"/>
    </row>
    <row r="1378" spans="9:17" ht="13.05" customHeight="1">
      <c r="I1378" s="188"/>
      <c r="J1378" s="188"/>
      <c r="K1378" s="188"/>
      <c r="L1378" s="188"/>
      <c r="M1378" s="188"/>
      <c r="N1378" s="188"/>
      <c r="O1378" s="193"/>
      <c r="P1378" s="188"/>
      <c r="Q1378" s="188"/>
    </row>
    <row r="1379" spans="9:17" ht="13.05" customHeight="1">
      <c r="I1379" s="188"/>
      <c r="J1379" s="188"/>
      <c r="K1379" s="188"/>
      <c r="L1379" s="188"/>
      <c r="M1379" s="188"/>
      <c r="N1379" s="188"/>
      <c r="O1379" s="193"/>
      <c r="P1379" s="188"/>
      <c r="Q1379" s="188"/>
    </row>
    <row r="1380" spans="9:17" ht="13.05" customHeight="1">
      <c r="I1380" s="188"/>
      <c r="J1380" s="188"/>
      <c r="K1380" s="188"/>
      <c r="L1380" s="188"/>
      <c r="M1380" s="188"/>
      <c r="N1380" s="188"/>
      <c r="O1380" s="193"/>
      <c r="P1380" s="188"/>
      <c r="Q1380" s="188"/>
    </row>
    <row r="1381" spans="9:17" ht="13.05" customHeight="1">
      <c r="I1381" s="188"/>
      <c r="J1381" s="188"/>
      <c r="K1381" s="188"/>
      <c r="L1381" s="188"/>
      <c r="M1381" s="188"/>
      <c r="N1381" s="188"/>
      <c r="O1381" s="193"/>
      <c r="P1381" s="188"/>
      <c r="Q1381" s="188"/>
    </row>
    <row r="1382" spans="9:17" ht="13.05" customHeight="1">
      <c r="I1382" s="188"/>
      <c r="J1382" s="188"/>
      <c r="K1382" s="188"/>
      <c r="L1382" s="188"/>
      <c r="M1382" s="188"/>
      <c r="N1382" s="188"/>
      <c r="O1382" s="193"/>
      <c r="P1382" s="188"/>
      <c r="Q1382" s="188"/>
    </row>
    <row r="1383" spans="9:17" ht="13.05" customHeight="1">
      <c r="I1383" s="188"/>
      <c r="J1383" s="188"/>
      <c r="K1383" s="188"/>
      <c r="L1383" s="188"/>
      <c r="M1383" s="188"/>
      <c r="N1383" s="188"/>
      <c r="O1383" s="193"/>
      <c r="P1383" s="188"/>
      <c r="Q1383" s="188"/>
    </row>
    <row r="1384" spans="9:17" ht="13.05" customHeight="1">
      <c r="I1384" s="188"/>
      <c r="J1384" s="188"/>
      <c r="K1384" s="188"/>
      <c r="L1384" s="188"/>
      <c r="M1384" s="188"/>
      <c r="N1384" s="188"/>
      <c r="O1384" s="193"/>
      <c r="P1384" s="188"/>
      <c r="Q1384" s="188"/>
    </row>
    <row r="1385" spans="9:17" ht="13.05" customHeight="1">
      <c r="I1385" s="188"/>
      <c r="J1385" s="188"/>
      <c r="K1385" s="188"/>
      <c r="L1385" s="188"/>
      <c r="M1385" s="188"/>
      <c r="N1385" s="188"/>
      <c r="O1385" s="193"/>
      <c r="P1385" s="188"/>
      <c r="Q1385" s="188"/>
    </row>
    <row r="1386" spans="9:17" ht="13.05" customHeight="1">
      <c r="I1386" s="188"/>
      <c r="J1386" s="188"/>
      <c r="K1386" s="188"/>
      <c r="L1386" s="188"/>
      <c r="M1386" s="188"/>
      <c r="N1386" s="188"/>
      <c r="O1386" s="193"/>
      <c r="P1386" s="188"/>
      <c r="Q1386" s="188"/>
    </row>
    <row r="1387" spans="9:17" ht="13.05" customHeight="1">
      <c r="I1387" s="188"/>
      <c r="J1387" s="188"/>
      <c r="K1387" s="188"/>
      <c r="L1387" s="188"/>
      <c r="M1387" s="188"/>
      <c r="N1387" s="188"/>
      <c r="O1387" s="193"/>
      <c r="P1387" s="188"/>
      <c r="Q1387" s="188"/>
    </row>
    <row r="1388" spans="9:17" ht="13.05" customHeight="1">
      <c r="I1388" s="188"/>
      <c r="J1388" s="188"/>
      <c r="K1388" s="188"/>
      <c r="L1388" s="188"/>
      <c r="M1388" s="188"/>
      <c r="N1388" s="188"/>
      <c r="O1388" s="193"/>
      <c r="P1388" s="188"/>
      <c r="Q1388" s="188"/>
    </row>
    <row r="1389" spans="9:17" ht="13.05" customHeight="1">
      <c r="I1389" s="188"/>
      <c r="J1389" s="188"/>
      <c r="K1389" s="188"/>
      <c r="L1389" s="188"/>
      <c r="M1389" s="188"/>
      <c r="N1389" s="188"/>
      <c r="O1389" s="193"/>
      <c r="P1389" s="188"/>
      <c r="Q1389" s="188"/>
    </row>
    <row r="1390" spans="9:17" ht="13.05" customHeight="1">
      <c r="I1390" s="188"/>
      <c r="J1390" s="188"/>
      <c r="K1390" s="188"/>
      <c r="L1390" s="188"/>
      <c r="M1390" s="188"/>
      <c r="N1390" s="188"/>
      <c r="O1390" s="193"/>
      <c r="P1390" s="188"/>
      <c r="Q1390" s="188"/>
    </row>
    <row r="1391" spans="9:17" ht="13.05" customHeight="1">
      <c r="I1391" s="188"/>
      <c r="J1391" s="188"/>
      <c r="K1391" s="188"/>
      <c r="L1391" s="188"/>
      <c r="M1391" s="188"/>
      <c r="N1391" s="188"/>
      <c r="O1391" s="193"/>
      <c r="P1391" s="188"/>
      <c r="Q1391" s="188"/>
    </row>
    <row r="1392" spans="9:17" ht="13.05" customHeight="1">
      <c r="I1392" s="188"/>
      <c r="J1392" s="188"/>
      <c r="K1392" s="188"/>
      <c r="L1392" s="188"/>
      <c r="M1392" s="188"/>
      <c r="N1392" s="188"/>
      <c r="O1392" s="193"/>
      <c r="P1392" s="188"/>
      <c r="Q1392" s="188"/>
    </row>
    <row r="1393" spans="9:17" ht="13.05" customHeight="1">
      <c r="I1393" s="188"/>
      <c r="J1393" s="188"/>
      <c r="K1393" s="188"/>
      <c r="L1393" s="188"/>
      <c r="M1393" s="188"/>
      <c r="N1393" s="188"/>
      <c r="O1393" s="193"/>
      <c r="P1393" s="188"/>
      <c r="Q1393" s="188"/>
    </row>
    <row r="1394" spans="9:17" ht="13.05" customHeight="1">
      <c r="I1394" s="188"/>
      <c r="J1394" s="188"/>
      <c r="K1394" s="188"/>
      <c r="L1394" s="188"/>
      <c r="M1394" s="188"/>
      <c r="N1394" s="188"/>
      <c r="O1394" s="193"/>
      <c r="P1394" s="188"/>
      <c r="Q1394" s="188"/>
    </row>
    <row r="1395" spans="9:17" ht="13.05" customHeight="1">
      <c r="I1395" s="188"/>
      <c r="J1395" s="188"/>
      <c r="K1395" s="188"/>
      <c r="L1395" s="188"/>
      <c r="M1395" s="188"/>
      <c r="N1395" s="188"/>
      <c r="O1395" s="193"/>
      <c r="P1395" s="188"/>
      <c r="Q1395" s="188"/>
    </row>
    <row r="1396" spans="9:17" ht="13.05" customHeight="1">
      <c r="I1396" s="188"/>
      <c r="J1396" s="188"/>
      <c r="K1396" s="188"/>
      <c r="L1396" s="188"/>
      <c r="M1396" s="188"/>
      <c r="N1396" s="188"/>
      <c r="O1396" s="193"/>
      <c r="P1396" s="188"/>
      <c r="Q1396" s="188"/>
    </row>
    <row r="1397" spans="9:17" ht="13.05" customHeight="1">
      <c r="I1397" s="188"/>
      <c r="J1397" s="188"/>
      <c r="K1397" s="188"/>
      <c r="L1397" s="188"/>
      <c r="M1397" s="188"/>
      <c r="N1397" s="188"/>
      <c r="O1397" s="193"/>
      <c r="P1397" s="188"/>
      <c r="Q1397" s="188"/>
    </row>
    <row r="1398" spans="9:17" ht="13.05" customHeight="1">
      <c r="I1398" s="188"/>
      <c r="J1398" s="188"/>
      <c r="K1398" s="188"/>
      <c r="L1398" s="188"/>
      <c r="M1398" s="188"/>
      <c r="N1398" s="188"/>
      <c r="O1398" s="193"/>
      <c r="P1398" s="188"/>
      <c r="Q1398" s="188"/>
    </row>
    <row r="1399" spans="9:17" ht="13.05" customHeight="1">
      <c r="I1399" s="188"/>
      <c r="J1399" s="188"/>
      <c r="K1399" s="188"/>
      <c r="L1399" s="188"/>
      <c r="M1399" s="188"/>
      <c r="N1399" s="188"/>
      <c r="O1399" s="193"/>
      <c r="P1399" s="188"/>
      <c r="Q1399" s="188"/>
    </row>
    <row r="1400" spans="9:17" ht="13.05" customHeight="1">
      <c r="I1400" s="188"/>
      <c r="J1400" s="188"/>
      <c r="K1400" s="188"/>
      <c r="L1400" s="188"/>
      <c r="M1400" s="188"/>
      <c r="N1400" s="188"/>
      <c r="O1400" s="193"/>
      <c r="P1400" s="188"/>
      <c r="Q1400" s="188"/>
    </row>
    <row r="1401" spans="9:17" ht="13.05" customHeight="1">
      <c r="I1401" s="188"/>
      <c r="J1401" s="188"/>
      <c r="K1401" s="188"/>
      <c r="L1401" s="188"/>
      <c r="M1401" s="188"/>
      <c r="N1401" s="188"/>
      <c r="O1401" s="193"/>
      <c r="P1401" s="188"/>
      <c r="Q1401" s="188"/>
    </row>
    <row r="1402" spans="9:17" ht="13.05" customHeight="1">
      <c r="I1402" s="188"/>
      <c r="J1402" s="188"/>
      <c r="K1402" s="188"/>
      <c r="L1402" s="188"/>
      <c r="M1402" s="188"/>
      <c r="N1402" s="188"/>
      <c r="O1402" s="193"/>
      <c r="P1402" s="188"/>
      <c r="Q1402" s="188"/>
    </row>
    <row r="1403" spans="9:17" ht="13.05" customHeight="1">
      <c r="I1403" s="188"/>
      <c r="J1403" s="188"/>
      <c r="K1403" s="188"/>
      <c r="L1403" s="188"/>
      <c r="M1403" s="188"/>
      <c r="N1403" s="188"/>
      <c r="O1403" s="193"/>
      <c r="P1403" s="188"/>
      <c r="Q1403" s="188"/>
    </row>
    <row r="1404" spans="9:17" ht="13.05" customHeight="1">
      <c r="I1404" s="188"/>
      <c r="J1404" s="188"/>
      <c r="K1404" s="188"/>
      <c r="L1404" s="188"/>
      <c r="M1404" s="188"/>
      <c r="N1404" s="188"/>
      <c r="O1404" s="193"/>
      <c r="P1404" s="188"/>
      <c r="Q1404" s="188"/>
    </row>
    <row r="1405" spans="9:17" ht="13.05" customHeight="1">
      <c r="I1405" s="188"/>
      <c r="J1405" s="188"/>
      <c r="K1405" s="188"/>
      <c r="L1405" s="188"/>
      <c r="M1405" s="188"/>
      <c r="N1405" s="188"/>
      <c r="O1405" s="193"/>
      <c r="P1405" s="188"/>
      <c r="Q1405" s="188"/>
    </row>
    <row r="1406" spans="9:17" ht="13.05" customHeight="1">
      <c r="I1406" s="188"/>
      <c r="J1406" s="188"/>
      <c r="K1406" s="188"/>
      <c r="L1406" s="188"/>
      <c r="M1406" s="188"/>
      <c r="N1406" s="188"/>
      <c r="O1406" s="193"/>
      <c r="P1406" s="188"/>
      <c r="Q1406" s="188"/>
    </row>
    <row r="1407" spans="9:17" ht="13.05" customHeight="1">
      <c r="I1407" s="188"/>
      <c r="J1407" s="188"/>
      <c r="K1407" s="188"/>
      <c r="L1407" s="188"/>
      <c r="M1407" s="188"/>
      <c r="N1407" s="188"/>
      <c r="O1407" s="193"/>
      <c r="P1407" s="188"/>
      <c r="Q1407" s="188"/>
    </row>
    <row r="1408" spans="9:17" ht="13.05" customHeight="1">
      <c r="I1408" s="188"/>
      <c r="J1408" s="188"/>
      <c r="K1408" s="188"/>
      <c r="L1408" s="188"/>
      <c r="M1408" s="188"/>
      <c r="N1408" s="188"/>
      <c r="O1408" s="193"/>
      <c r="P1408" s="188"/>
      <c r="Q1408" s="188"/>
    </row>
    <row r="1409" spans="9:17" ht="13.05" customHeight="1">
      <c r="I1409" s="188"/>
      <c r="J1409" s="188"/>
      <c r="K1409" s="188"/>
      <c r="L1409" s="188"/>
      <c r="M1409" s="188"/>
      <c r="N1409" s="188"/>
      <c r="O1409" s="193"/>
      <c r="P1409" s="188"/>
      <c r="Q1409" s="188"/>
    </row>
    <row r="1410" spans="9:17" ht="13.05" customHeight="1">
      <c r="I1410" s="188"/>
      <c r="J1410" s="188"/>
      <c r="K1410" s="188"/>
      <c r="L1410" s="188"/>
      <c r="M1410" s="188"/>
      <c r="N1410" s="188"/>
      <c r="O1410" s="193"/>
      <c r="P1410" s="188"/>
      <c r="Q1410" s="188"/>
    </row>
    <row r="1411" spans="9:17" ht="13.05" customHeight="1">
      <c r="I1411" s="188"/>
      <c r="J1411" s="188"/>
      <c r="K1411" s="188"/>
      <c r="L1411" s="188"/>
      <c r="M1411" s="188"/>
      <c r="N1411" s="188"/>
      <c r="O1411" s="193"/>
      <c r="P1411" s="188"/>
      <c r="Q1411" s="188"/>
    </row>
    <row r="1412" spans="9:17" ht="13.05" customHeight="1">
      <c r="I1412" s="188"/>
      <c r="J1412" s="188"/>
      <c r="K1412" s="188"/>
      <c r="L1412" s="188"/>
      <c r="M1412" s="188"/>
      <c r="N1412" s="188"/>
      <c r="O1412" s="193"/>
      <c r="P1412" s="188"/>
      <c r="Q1412" s="188"/>
    </row>
    <row r="1413" spans="9:17" ht="13.05" customHeight="1">
      <c r="I1413" s="188"/>
      <c r="J1413" s="188"/>
      <c r="K1413" s="188"/>
      <c r="L1413" s="188"/>
      <c r="M1413" s="188"/>
      <c r="N1413" s="188"/>
      <c r="O1413" s="193"/>
      <c r="P1413" s="188"/>
      <c r="Q1413" s="188"/>
    </row>
    <row r="1414" spans="9:17" ht="13.05" customHeight="1">
      <c r="I1414" s="188"/>
      <c r="J1414" s="188"/>
      <c r="K1414" s="188"/>
      <c r="L1414" s="188"/>
      <c r="M1414" s="188"/>
      <c r="N1414" s="188"/>
      <c r="O1414" s="193"/>
      <c r="P1414" s="188"/>
      <c r="Q1414" s="188"/>
    </row>
    <row r="1415" spans="9:17" ht="13.05" customHeight="1">
      <c r="I1415" s="188"/>
      <c r="J1415" s="188"/>
      <c r="K1415" s="188"/>
      <c r="L1415" s="188"/>
      <c r="M1415" s="188"/>
      <c r="N1415" s="188"/>
      <c r="O1415" s="193"/>
      <c r="P1415" s="188"/>
      <c r="Q1415" s="188"/>
    </row>
    <row r="1416" spans="9:17" ht="13.05" customHeight="1">
      <c r="I1416" s="188"/>
      <c r="J1416" s="188"/>
      <c r="K1416" s="188"/>
      <c r="L1416" s="188"/>
      <c r="M1416" s="188"/>
      <c r="N1416" s="188"/>
      <c r="O1416" s="193"/>
      <c r="P1416" s="188"/>
      <c r="Q1416" s="188"/>
    </row>
    <row r="1417" spans="9:17" ht="13.05" customHeight="1">
      <c r="I1417" s="188"/>
      <c r="J1417" s="188"/>
      <c r="K1417" s="188"/>
      <c r="L1417" s="188"/>
      <c r="M1417" s="188"/>
      <c r="N1417" s="188"/>
      <c r="O1417" s="193"/>
      <c r="P1417" s="188"/>
      <c r="Q1417" s="188"/>
    </row>
    <row r="1418" spans="9:17" ht="13.05" customHeight="1">
      <c r="I1418" s="188"/>
      <c r="J1418" s="188"/>
      <c r="K1418" s="188"/>
      <c r="L1418" s="188"/>
      <c r="M1418" s="188"/>
      <c r="N1418" s="188"/>
      <c r="O1418" s="193"/>
      <c r="P1418" s="188"/>
      <c r="Q1418" s="188"/>
    </row>
    <row r="1419" spans="9:17" ht="13.05" customHeight="1">
      <c r="I1419" s="188"/>
      <c r="J1419" s="188"/>
      <c r="K1419" s="188"/>
      <c r="L1419" s="188"/>
      <c r="M1419" s="188"/>
      <c r="N1419" s="188"/>
      <c r="O1419" s="193"/>
      <c r="P1419" s="188"/>
      <c r="Q1419" s="188"/>
    </row>
    <row r="1420" spans="9:17" ht="13.05" customHeight="1">
      <c r="I1420" s="188"/>
      <c r="J1420" s="188"/>
      <c r="K1420" s="188"/>
      <c r="L1420" s="188"/>
      <c r="M1420" s="188"/>
      <c r="N1420" s="188"/>
      <c r="O1420" s="193"/>
      <c r="P1420" s="188"/>
      <c r="Q1420" s="188"/>
    </row>
    <row r="1421" spans="9:17" ht="13.05" customHeight="1">
      <c r="I1421" s="188"/>
      <c r="J1421" s="188"/>
      <c r="K1421" s="188"/>
      <c r="L1421" s="188"/>
      <c r="M1421" s="188"/>
      <c r="N1421" s="188"/>
      <c r="O1421" s="193"/>
      <c r="P1421" s="188"/>
      <c r="Q1421" s="188"/>
    </row>
    <row r="1422" spans="9:17" ht="13.05" customHeight="1">
      <c r="I1422" s="188"/>
      <c r="J1422" s="188"/>
      <c r="K1422" s="188"/>
      <c r="L1422" s="188"/>
      <c r="M1422" s="188"/>
      <c r="N1422" s="188"/>
      <c r="O1422" s="193"/>
      <c r="P1422" s="188"/>
      <c r="Q1422" s="188"/>
    </row>
    <row r="1423" spans="9:17" ht="13.05" customHeight="1">
      <c r="I1423" s="188"/>
      <c r="J1423" s="188"/>
      <c r="K1423" s="188"/>
      <c r="L1423" s="188"/>
      <c r="M1423" s="188"/>
      <c r="N1423" s="188"/>
      <c r="O1423" s="193"/>
      <c r="P1423" s="188"/>
      <c r="Q1423" s="188"/>
    </row>
    <row r="1424" spans="9:17" ht="13.05" customHeight="1">
      <c r="I1424" s="188"/>
      <c r="J1424" s="188"/>
      <c r="K1424" s="188"/>
      <c r="L1424" s="188"/>
      <c r="M1424" s="188"/>
      <c r="N1424" s="188"/>
      <c r="O1424" s="193"/>
      <c r="P1424" s="188"/>
      <c r="Q1424" s="188"/>
    </row>
    <row r="1425" spans="9:17" ht="13.05" customHeight="1">
      <c r="I1425" s="188"/>
      <c r="J1425" s="188"/>
      <c r="K1425" s="188"/>
      <c r="L1425" s="188"/>
      <c r="M1425" s="188"/>
      <c r="N1425" s="188"/>
      <c r="O1425" s="193"/>
      <c r="P1425" s="188"/>
      <c r="Q1425" s="188"/>
    </row>
    <row r="1426" spans="9:17" ht="13.05" customHeight="1">
      <c r="I1426" s="188"/>
      <c r="J1426" s="188"/>
      <c r="K1426" s="188"/>
      <c r="L1426" s="188"/>
      <c r="M1426" s="188"/>
      <c r="N1426" s="188"/>
      <c r="O1426" s="193"/>
      <c r="P1426" s="188"/>
      <c r="Q1426" s="188"/>
    </row>
    <row r="1427" spans="9:17" ht="13.05" customHeight="1">
      <c r="I1427" s="188"/>
      <c r="J1427" s="188"/>
      <c r="K1427" s="188"/>
      <c r="L1427" s="188"/>
      <c r="M1427" s="188"/>
      <c r="N1427" s="188"/>
      <c r="O1427" s="193"/>
      <c r="P1427" s="188"/>
      <c r="Q1427" s="188"/>
    </row>
    <row r="1428" spans="9:17" ht="13.05" customHeight="1">
      <c r="I1428" s="188"/>
      <c r="J1428" s="188"/>
      <c r="K1428" s="188"/>
      <c r="L1428" s="188"/>
      <c r="M1428" s="188"/>
      <c r="N1428" s="188"/>
      <c r="O1428" s="193"/>
      <c r="P1428" s="188"/>
      <c r="Q1428" s="188"/>
    </row>
    <row r="1429" spans="9:17" ht="13.05" customHeight="1">
      <c r="I1429" s="188"/>
      <c r="J1429" s="188"/>
      <c r="K1429" s="188"/>
      <c r="L1429" s="188"/>
      <c r="M1429" s="188"/>
      <c r="N1429" s="188"/>
      <c r="O1429" s="193"/>
      <c r="P1429" s="188"/>
      <c r="Q1429" s="188"/>
    </row>
    <row r="1430" spans="9:17" ht="13.05" customHeight="1">
      <c r="I1430" s="188"/>
      <c r="J1430" s="188"/>
      <c r="K1430" s="188"/>
      <c r="L1430" s="188"/>
      <c r="M1430" s="188"/>
      <c r="N1430" s="188"/>
      <c r="O1430" s="193"/>
      <c r="P1430" s="188"/>
      <c r="Q1430" s="188"/>
    </row>
    <row r="1431" spans="9:17" ht="13.05" customHeight="1">
      <c r="I1431" s="188"/>
      <c r="J1431" s="188"/>
      <c r="K1431" s="188"/>
      <c r="L1431" s="188"/>
      <c r="M1431" s="188"/>
      <c r="N1431" s="188"/>
      <c r="O1431" s="193"/>
      <c r="P1431" s="188"/>
      <c r="Q1431" s="188"/>
    </row>
    <row r="1432" spans="9:17" ht="13.05" customHeight="1">
      <c r="I1432" s="188"/>
      <c r="J1432" s="188"/>
      <c r="K1432" s="188"/>
      <c r="L1432" s="188"/>
      <c r="M1432" s="188"/>
      <c r="N1432" s="188"/>
      <c r="O1432" s="193"/>
      <c r="P1432" s="188"/>
      <c r="Q1432" s="188"/>
    </row>
    <row r="1433" spans="9:17" ht="13.05" customHeight="1">
      <c r="I1433" s="188"/>
      <c r="J1433" s="188"/>
      <c r="K1433" s="188"/>
      <c r="L1433" s="188"/>
      <c r="M1433" s="188"/>
      <c r="N1433" s="188"/>
      <c r="O1433" s="193"/>
      <c r="P1433" s="188"/>
      <c r="Q1433" s="188"/>
    </row>
    <row r="1434" spans="9:17" ht="13.05" customHeight="1">
      <c r="I1434" s="188"/>
      <c r="J1434" s="188"/>
      <c r="K1434" s="188"/>
      <c r="L1434" s="188"/>
      <c r="M1434" s="188"/>
      <c r="N1434" s="188"/>
      <c r="O1434" s="193"/>
      <c r="P1434" s="188"/>
      <c r="Q1434" s="188"/>
    </row>
    <row r="1435" spans="9:17" ht="13.05" customHeight="1">
      <c r="I1435" s="188"/>
      <c r="J1435" s="188"/>
      <c r="K1435" s="188"/>
      <c r="L1435" s="188"/>
      <c r="M1435" s="188"/>
      <c r="N1435" s="188"/>
      <c r="O1435" s="193"/>
      <c r="P1435" s="188"/>
      <c r="Q1435" s="188"/>
    </row>
    <row r="1436" spans="9:17" ht="13.05" customHeight="1">
      <c r="I1436" s="188"/>
      <c r="J1436" s="188"/>
      <c r="K1436" s="188"/>
      <c r="L1436" s="188"/>
      <c r="M1436" s="188"/>
      <c r="N1436" s="188"/>
      <c r="O1436" s="193"/>
      <c r="P1436" s="188"/>
      <c r="Q1436" s="188"/>
    </row>
    <row r="1437" spans="9:17" ht="13.05" customHeight="1">
      <c r="I1437" s="188"/>
      <c r="J1437" s="188"/>
      <c r="K1437" s="188"/>
      <c r="L1437" s="188"/>
      <c r="M1437" s="188"/>
      <c r="N1437" s="188"/>
      <c r="O1437" s="193"/>
      <c r="P1437" s="188"/>
      <c r="Q1437" s="188"/>
    </row>
    <row r="1438" spans="9:17" ht="13.05" customHeight="1">
      <c r="I1438" s="188"/>
      <c r="J1438" s="188"/>
      <c r="K1438" s="188"/>
      <c r="L1438" s="188"/>
      <c r="M1438" s="188"/>
      <c r="N1438" s="188"/>
      <c r="O1438" s="193"/>
      <c r="P1438" s="188"/>
      <c r="Q1438" s="188"/>
    </row>
    <row r="1439" spans="9:17" ht="13.05" customHeight="1">
      <c r="I1439" s="188"/>
      <c r="J1439" s="188"/>
      <c r="K1439" s="188"/>
      <c r="L1439" s="188"/>
      <c r="M1439" s="188"/>
      <c r="N1439" s="188"/>
      <c r="O1439" s="193"/>
      <c r="P1439" s="188"/>
      <c r="Q1439" s="188"/>
    </row>
    <row r="1440" spans="9:17" ht="13.05" customHeight="1">
      <c r="I1440" s="188"/>
      <c r="J1440" s="188"/>
      <c r="K1440" s="188"/>
      <c r="L1440" s="188"/>
      <c r="M1440" s="188"/>
      <c r="N1440" s="188"/>
      <c r="O1440" s="193"/>
      <c r="P1440" s="188"/>
      <c r="Q1440" s="188"/>
    </row>
    <row r="1441" spans="9:17" ht="13.05" customHeight="1">
      <c r="I1441" s="188"/>
      <c r="J1441" s="188"/>
      <c r="K1441" s="188"/>
      <c r="L1441" s="188"/>
      <c r="M1441" s="188"/>
      <c r="N1441" s="188"/>
      <c r="O1441" s="193"/>
      <c r="P1441" s="188"/>
      <c r="Q1441" s="188"/>
    </row>
    <row r="1442" spans="9:17" ht="13.05" customHeight="1">
      <c r="I1442" s="188"/>
      <c r="J1442" s="188"/>
      <c r="K1442" s="188"/>
      <c r="L1442" s="188"/>
      <c r="M1442" s="188"/>
      <c r="N1442" s="188"/>
      <c r="O1442" s="193"/>
      <c r="P1442" s="188"/>
      <c r="Q1442" s="188"/>
    </row>
    <row r="1443" spans="9:17" ht="13.05" customHeight="1">
      <c r="I1443" s="188"/>
      <c r="J1443" s="188"/>
      <c r="K1443" s="188"/>
      <c r="L1443" s="188"/>
      <c r="M1443" s="188"/>
      <c r="N1443" s="188"/>
      <c r="O1443" s="193"/>
      <c r="P1443" s="188"/>
      <c r="Q1443" s="188"/>
    </row>
    <row r="1444" spans="9:17" ht="13.05" customHeight="1">
      <c r="I1444" s="188"/>
      <c r="J1444" s="188"/>
      <c r="K1444" s="188"/>
      <c r="L1444" s="188"/>
      <c r="M1444" s="188"/>
      <c r="N1444" s="188"/>
      <c r="O1444" s="193"/>
      <c r="P1444" s="188"/>
      <c r="Q1444" s="188"/>
    </row>
    <row r="1445" spans="9:17" ht="13.05" customHeight="1">
      <c r="I1445" s="188"/>
      <c r="J1445" s="188"/>
      <c r="K1445" s="188"/>
      <c r="L1445" s="188"/>
      <c r="M1445" s="188"/>
      <c r="N1445" s="188"/>
      <c r="O1445" s="193"/>
      <c r="P1445" s="188"/>
      <c r="Q1445" s="188"/>
    </row>
    <row r="1446" spans="9:17" ht="13.05" customHeight="1">
      <c r="I1446" s="188"/>
      <c r="J1446" s="188"/>
      <c r="K1446" s="188"/>
      <c r="L1446" s="188"/>
      <c r="M1446" s="188"/>
      <c r="N1446" s="188"/>
      <c r="O1446" s="193"/>
      <c r="P1446" s="188"/>
      <c r="Q1446" s="188"/>
    </row>
    <row r="1447" spans="9:17" ht="13.05" customHeight="1">
      <c r="I1447" s="188"/>
      <c r="J1447" s="188"/>
      <c r="K1447" s="188"/>
      <c r="L1447" s="188"/>
      <c r="M1447" s="188"/>
      <c r="N1447" s="188"/>
      <c r="O1447" s="193"/>
      <c r="P1447" s="188"/>
      <c r="Q1447" s="188"/>
    </row>
    <row r="1448" spans="9:17" ht="13.05" customHeight="1">
      <c r="I1448" s="188"/>
      <c r="J1448" s="188"/>
      <c r="K1448" s="188"/>
      <c r="L1448" s="188"/>
      <c r="M1448" s="188"/>
      <c r="N1448" s="188"/>
      <c r="O1448" s="193"/>
      <c r="P1448" s="188"/>
      <c r="Q1448" s="188"/>
    </row>
    <row r="1449" spans="9:17" ht="13.05" customHeight="1">
      <c r="I1449" s="188"/>
      <c r="J1449" s="188"/>
      <c r="K1449" s="188"/>
      <c r="L1449" s="188"/>
      <c r="M1449" s="188"/>
      <c r="N1449" s="188"/>
      <c r="O1449" s="193"/>
      <c r="P1449" s="188"/>
      <c r="Q1449" s="188"/>
    </row>
    <row r="1450" spans="9:17" ht="13.05" customHeight="1">
      <c r="I1450" s="188"/>
      <c r="J1450" s="188"/>
      <c r="K1450" s="188"/>
      <c r="L1450" s="188"/>
      <c r="M1450" s="188"/>
      <c r="N1450" s="188"/>
      <c r="O1450" s="193"/>
      <c r="P1450" s="188"/>
      <c r="Q1450" s="188"/>
    </row>
    <row r="1451" spans="9:17" ht="13.05" customHeight="1">
      <c r="I1451" s="188"/>
      <c r="J1451" s="188"/>
      <c r="K1451" s="188"/>
      <c r="L1451" s="188"/>
      <c r="M1451" s="188"/>
      <c r="N1451" s="188"/>
      <c r="O1451" s="193"/>
      <c r="P1451" s="188"/>
      <c r="Q1451" s="188"/>
    </row>
    <row r="1452" spans="9:17" ht="13.05" customHeight="1">
      <c r="I1452" s="188"/>
      <c r="J1452" s="188"/>
      <c r="K1452" s="188"/>
      <c r="L1452" s="188"/>
      <c r="M1452" s="188"/>
      <c r="N1452" s="188"/>
      <c r="O1452" s="193"/>
      <c r="P1452" s="188"/>
      <c r="Q1452" s="188"/>
    </row>
    <row r="1453" spans="9:17" ht="13.05" customHeight="1">
      <c r="I1453" s="188"/>
      <c r="J1453" s="188"/>
      <c r="K1453" s="188"/>
      <c r="L1453" s="188"/>
      <c r="M1453" s="188"/>
      <c r="N1453" s="188"/>
      <c r="O1453" s="193"/>
      <c r="P1453" s="188"/>
      <c r="Q1453" s="188"/>
    </row>
    <row r="1454" spans="9:17" ht="13.05" customHeight="1">
      <c r="I1454" s="188"/>
      <c r="J1454" s="188"/>
      <c r="K1454" s="188"/>
      <c r="L1454" s="188"/>
      <c r="M1454" s="188"/>
      <c r="N1454" s="188"/>
      <c r="O1454" s="193"/>
      <c r="P1454" s="188"/>
      <c r="Q1454" s="188"/>
    </row>
    <row r="1455" spans="9:17" ht="13.05" customHeight="1">
      <c r="I1455" s="188"/>
      <c r="J1455" s="188"/>
      <c r="K1455" s="188"/>
      <c r="L1455" s="188"/>
      <c r="M1455" s="188"/>
      <c r="N1455" s="188"/>
      <c r="O1455" s="193"/>
      <c r="P1455" s="188"/>
      <c r="Q1455" s="188"/>
    </row>
    <row r="1456" spans="9:17" ht="13.05" customHeight="1">
      <c r="I1456" s="188"/>
      <c r="J1456" s="188"/>
      <c r="K1456" s="188"/>
      <c r="L1456" s="188"/>
      <c r="M1456" s="188"/>
      <c r="N1456" s="188"/>
      <c r="O1456" s="193"/>
      <c r="P1456" s="188"/>
      <c r="Q1456" s="188"/>
    </row>
    <row r="1457" spans="9:17" ht="13.05" customHeight="1">
      <c r="I1457" s="188"/>
      <c r="J1457" s="188"/>
      <c r="K1457" s="188"/>
      <c r="L1457" s="188"/>
      <c r="M1457" s="188"/>
      <c r="N1457" s="188"/>
      <c r="O1457" s="193"/>
      <c r="P1457" s="188"/>
      <c r="Q1457" s="188"/>
    </row>
    <row r="1458" spans="9:17" ht="13.05" customHeight="1">
      <c r="I1458" s="188"/>
      <c r="J1458" s="188"/>
      <c r="K1458" s="188"/>
      <c r="L1458" s="188"/>
      <c r="M1458" s="188"/>
      <c r="N1458" s="188"/>
      <c r="O1458" s="193"/>
      <c r="P1458" s="188"/>
      <c r="Q1458" s="188"/>
    </row>
    <row r="1459" spans="9:17" ht="13.05" customHeight="1">
      <c r="I1459" s="188"/>
      <c r="J1459" s="188"/>
      <c r="K1459" s="188"/>
      <c r="L1459" s="188"/>
      <c r="M1459" s="188"/>
      <c r="N1459" s="188"/>
      <c r="O1459" s="193"/>
      <c r="P1459" s="188"/>
      <c r="Q1459" s="188"/>
    </row>
    <row r="1460" spans="9:17" ht="13.05" customHeight="1">
      <c r="I1460" s="188"/>
      <c r="J1460" s="188"/>
      <c r="K1460" s="188"/>
      <c r="L1460" s="188"/>
      <c r="M1460" s="188"/>
      <c r="N1460" s="188"/>
      <c r="O1460" s="193"/>
      <c r="P1460" s="188"/>
      <c r="Q1460" s="188"/>
    </row>
    <row r="1461" spans="9:17" ht="13.05" customHeight="1">
      <c r="I1461" s="188"/>
      <c r="J1461" s="188"/>
      <c r="K1461" s="188"/>
      <c r="L1461" s="188"/>
      <c r="M1461" s="188"/>
      <c r="N1461" s="188"/>
      <c r="O1461" s="193"/>
      <c r="P1461" s="188"/>
      <c r="Q1461" s="188"/>
    </row>
    <row r="1462" spans="9:17" ht="13.05" customHeight="1">
      <c r="I1462" s="188"/>
      <c r="J1462" s="188"/>
      <c r="K1462" s="188"/>
      <c r="L1462" s="188"/>
      <c r="M1462" s="188"/>
      <c r="N1462" s="188"/>
      <c r="O1462" s="193"/>
      <c r="P1462" s="188"/>
      <c r="Q1462" s="188"/>
    </row>
    <row r="1463" spans="9:17" ht="13.05" customHeight="1">
      <c r="I1463" s="188"/>
      <c r="J1463" s="188"/>
      <c r="K1463" s="188"/>
      <c r="L1463" s="188"/>
      <c r="M1463" s="188"/>
      <c r="N1463" s="188"/>
      <c r="O1463" s="193"/>
      <c r="P1463" s="188"/>
      <c r="Q1463" s="188"/>
    </row>
    <row r="1464" spans="9:17" ht="13.05" customHeight="1">
      <c r="I1464" s="188"/>
      <c r="J1464" s="188"/>
      <c r="K1464" s="188"/>
      <c r="L1464" s="188"/>
      <c r="M1464" s="188"/>
      <c r="N1464" s="188"/>
      <c r="O1464" s="193"/>
      <c r="P1464" s="188"/>
      <c r="Q1464" s="188"/>
    </row>
    <row r="1465" spans="9:17" ht="13.05" customHeight="1">
      <c r="I1465" s="188"/>
      <c r="J1465" s="188"/>
      <c r="K1465" s="188"/>
      <c r="L1465" s="188"/>
      <c r="M1465" s="188"/>
      <c r="N1465" s="188"/>
      <c r="O1465" s="193"/>
      <c r="P1465" s="188"/>
      <c r="Q1465" s="188"/>
    </row>
    <row r="1466" spans="9:17" ht="13.05" customHeight="1">
      <c r="I1466" s="188"/>
      <c r="J1466" s="188"/>
      <c r="K1466" s="188"/>
      <c r="L1466" s="188"/>
      <c r="M1466" s="188"/>
      <c r="N1466" s="188"/>
      <c r="O1466" s="193"/>
      <c r="P1466" s="188"/>
      <c r="Q1466" s="188"/>
    </row>
    <row r="1467" spans="9:17" ht="13.05" customHeight="1">
      <c r="I1467" s="188"/>
      <c r="J1467" s="188"/>
      <c r="K1467" s="188"/>
      <c r="L1467" s="188"/>
      <c r="M1467" s="188"/>
      <c r="N1467" s="188"/>
      <c r="O1467" s="193"/>
      <c r="P1467" s="188"/>
      <c r="Q1467" s="188"/>
    </row>
    <row r="1468" spans="9:17" ht="13.05" customHeight="1">
      <c r="I1468" s="188"/>
      <c r="J1468" s="188"/>
      <c r="K1468" s="188"/>
      <c r="L1468" s="188"/>
      <c r="M1468" s="188"/>
      <c r="N1468" s="188"/>
      <c r="O1468" s="193"/>
      <c r="P1468" s="188"/>
      <c r="Q1468" s="188"/>
    </row>
    <row r="1469" spans="9:17" ht="13.05" customHeight="1">
      <c r="I1469" s="188"/>
      <c r="J1469" s="188"/>
      <c r="K1469" s="188"/>
      <c r="L1469" s="188"/>
      <c r="M1469" s="188"/>
      <c r="N1469" s="188"/>
      <c r="O1469" s="193"/>
      <c r="P1469" s="188"/>
      <c r="Q1469" s="188"/>
    </row>
    <row r="1470" spans="9:17" ht="13.05" customHeight="1">
      <c r="I1470" s="188"/>
      <c r="J1470" s="188"/>
      <c r="K1470" s="188"/>
      <c r="L1470" s="188"/>
      <c r="M1470" s="188"/>
      <c r="N1470" s="188"/>
      <c r="O1470" s="193"/>
      <c r="P1470" s="188"/>
      <c r="Q1470" s="188"/>
    </row>
    <row r="1471" spans="9:17" ht="13.05" customHeight="1">
      <c r="I1471" s="188"/>
      <c r="J1471" s="188"/>
      <c r="K1471" s="188"/>
      <c r="L1471" s="188"/>
      <c r="M1471" s="188"/>
      <c r="N1471" s="188"/>
      <c r="O1471" s="193"/>
      <c r="P1471" s="188"/>
      <c r="Q1471" s="188"/>
    </row>
    <row r="1472" spans="9:17" ht="13.05" customHeight="1">
      <c r="I1472" s="188"/>
      <c r="J1472" s="188"/>
      <c r="K1472" s="188"/>
      <c r="L1472" s="188"/>
      <c r="M1472" s="188"/>
      <c r="N1472" s="188"/>
      <c r="O1472" s="193"/>
      <c r="P1472" s="188"/>
      <c r="Q1472" s="188"/>
    </row>
    <row r="1473" spans="9:17" ht="13.05" customHeight="1">
      <c r="I1473" s="188"/>
      <c r="J1473" s="188"/>
      <c r="K1473" s="188"/>
      <c r="L1473" s="188"/>
      <c r="M1473" s="188"/>
      <c r="N1473" s="188"/>
      <c r="O1473" s="193"/>
      <c r="P1473" s="188"/>
      <c r="Q1473" s="188"/>
    </row>
    <row r="1474" spans="9:17" ht="13.05" customHeight="1">
      <c r="I1474" s="188"/>
      <c r="J1474" s="188"/>
      <c r="K1474" s="188"/>
      <c r="L1474" s="188"/>
      <c r="M1474" s="188"/>
      <c r="N1474" s="188"/>
      <c r="O1474" s="193"/>
      <c r="P1474" s="188"/>
      <c r="Q1474" s="188"/>
    </row>
    <row r="1475" spans="9:17" ht="13.05" customHeight="1">
      <c r="I1475" s="188"/>
      <c r="J1475" s="188"/>
      <c r="K1475" s="188"/>
      <c r="L1475" s="188"/>
      <c r="M1475" s="188"/>
      <c r="N1475" s="188"/>
      <c r="O1475" s="193"/>
      <c r="P1475" s="188"/>
      <c r="Q1475" s="188"/>
    </row>
    <row r="1476" spans="9:17" ht="13.05" customHeight="1">
      <c r="I1476" s="188"/>
      <c r="J1476" s="188"/>
      <c r="K1476" s="188"/>
      <c r="L1476" s="188"/>
      <c r="M1476" s="188"/>
      <c r="N1476" s="188"/>
      <c r="O1476" s="193"/>
      <c r="P1476" s="188"/>
      <c r="Q1476" s="188"/>
    </row>
    <row r="1477" spans="9:17" ht="13.05" customHeight="1">
      <c r="I1477" s="188"/>
      <c r="J1477" s="188"/>
      <c r="K1477" s="188"/>
      <c r="L1477" s="188"/>
      <c r="M1477" s="188"/>
      <c r="N1477" s="188"/>
      <c r="O1477" s="193"/>
      <c r="P1477" s="188"/>
      <c r="Q1477" s="188"/>
    </row>
    <row r="1478" spans="9:17" ht="13.05" customHeight="1">
      <c r="I1478" s="188"/>
      <c r="J1478" s="188"/>
      <c r="K1478" s="188"/>
      <c r="L1478" s="188"/>
      <c r="M1478" s="188"/>
      <c r="N1478" s="188"/>
      <c r="O1478" s="193"/>
      <c r="P1478" s="188"/>
      <c r="Q1478" s="188"/>
    </row>
    <row r="1479" spans="9:17" ht="13.05" customHeight="1">
      <c r="I1479" s="188"/>
      <c r="J1479" s="188"/>
      <c r="K1479" s="188"/>
      <c r="L1479" s="188"/>
      <c r="M1479" s="188"/>
      <c r="N1479" s="188"/>
      <c r="O1479" s="193"/>
      <c r="P1479" s="188"/>
      <c r="Q1479" s="188"/>
    </row>
    <row r="1480" spans="9:17" ht="13.05" customHeight="1">
      <c r="I1480" s="188"/>
      <c r="J1480" s="188"/>
      <c r="K1480" s="188"/>
      <c r="L1480" s="188"/>
      <c r="M1480" s="188"/>
      <c r="N1480" s="188"/>
      <c r="O1480" s="193"/>
      <c r="P1480" s="188"/>
      <c r="Q1480" s="188"/>
    </row>
    <row r="1481" spans="9:17" ht="13.05" customHeight="1">
      <c r="I1481" s="188"/>
      <c r="J1481" s="188"/>
      <c r="K1481" s="188"/>
      <c r="L1481" s="188"/>
      <c r="M1481" s="188"/>
      <c r="N1481" s="188"/>
      <c r="O1481" s="193"/>
      <c r="P1481" s="188"/>
      <c r="Q1481" s="188"/>
    </row>
    <row r="1482" spans="9:17" ht="13.05" customHeight="1">
      <c r="I1482" s="188"/>
      <c r="J1482" s="188"/>
      <c r="K1482" s="188"/>
      <c r="L1482" s="188"/>
      <c r="M1482" s="188"/>
      <c r="N1482" s="188"/>
      <c r="O1482" s="193"/>
      <c r="P1482" s="188"/>
      <c r="Q1482" s="188"/>
    </row>
    <row r="1483" spans="9:17" ht="13.05" customHeight="1">
      <c r="I1483" s="188"/>
      <c r="J1483" s="188"/>
      <c r="K1483" s="188"/>
      <c r="L1483" s="188"/>
      <c r="M1483" s="188"/>
      <c r="N1483" s="188"/>
      <c r="O1483" s="193"/>
      <c r="P1483" s="188"/>
      <c r="Q1483" s="188"/>
    </row>
    <row r="1484" spans="9:17" ht="13.05" customHeight="1">
      <c r="I1484" s="188"/>
      <c r="J1484" s="188"/>
      <c r="K1484" s="188"/>
      <c r="L1484" s="188"/>
      <c r="M1484" s="188"/>
      <c r="N1484" s="188"/>
      <c r="O1484" s="193"/>
      <c r="P1484" s="188"/>
      <c r="Q1484" s="188"/>
    </row>
    <row r="1485" spans="9:17" ht="13.05" customHeight="1">
      <c r="I1485" s="188"/>
      <c r="J1485" s="188"/>
      <c r="K1485" s="188"/>
      <c r="L1485" s="188"/>
      <c r="M1485" s="188"/>
      <c r="N1485" s="188"/>
      <c r="O1485" s="193"/>
      <c r="P1485" s="188"/>
      <c r="Q1485" s="188"/>
    </row>
    <row r="1486" spans="9:17" ht="13.05" customHeight="1">
      <c r="I1486" s="188"/>
      <c r="J1486" s="188"/>
      <c r="K1486" s="188"/>
      <c r="L1486" s="188"/>
      <c r="M1486" s="188"/>
      <c r="N1486" s="188"/>
      <c r="O1486" s="193"/>
      <c r="P1486" s="188"/>
      <c r="Q1486" s="188"/>
    </row>
    <row r="1487" spans="9:17" ht="13.05" customHeight="1">
      <c r="I1487" s="188"/>
      <c r="J1487" s="188"/>
      <c r="K1487" s="188"/>
      <c r="L1487" s="188"/>
      <c r="M1487" s="188"/>
      <c r="N1487" s="188"/>
      <c r="O1487" s="193"/>
      <c r="P1487" s="188"/>
      <c r="Q1487" s="188"/>
    </row>
    <row r="1488" spans="9:17" ht="13.05" customHeight="1">
      <c r="I1488" s="188"/>
      <c r="J1488" s="188"/>
      <c r="K1488" s="188"/>
      <c r="L1488" s="188"/>
      <c r="M1488" s="188"/>
      <c r="N1488" s="188"/>
      <c r="O1488" s="193"/>
      <c r="P1488" s="188"/>
      <c r="Q1488" s="188"/>
    </row>
    <row r="1489" spans="9:17" ht="13.05" customHeight="1">
      <c r="I1489" s="188"/>
      <c r="J1489" s="188"/>
      <c r="K1489" s="188"/>
      <c r="L1489" s="188"/>
      <c r="M1489" s="188"/>
      <c r="N1489" s="188"/>
      <c r="O1489" s="193"/>
      <c r="P1489" s="188"/>
      <c r="Q1489" s="188"/>
    </row>
    <row r="1490" spans="9:17" ht="13.05" customHeight="1">
      <c r="I1490" s="188"/>
      <c r="J1490" s="188"/>
      <c r="K1490" s="188"/>
      <c r="L1490" s="188"/>
      <c r="M1490" s="188"/>
      <c r="N1490" s="188"/>
      <c r="O1490" s="193"/>
      <c r="P1490" s="188"/>
      <c r="Q1490" s="188"/>
    </row>
    <row r="1491" spans="9:17" ht="13.05" customHeight="1">
      <c r="I1491" s="188"/>
      <c r="J1491" s="188"/>
      <c r="K1491" s="188"/>
      <c r="L1491" s="188"/>
      <c r="M1491" s="188"/>
      <c r="N1491" s="188"/>
      <c r="O1491" s="193"/>
      <c r="P1491" s="188"/>
      <c r="Q1491" s="188"/>
    </row>
    <row r="1492" spans="9:17" ht="13.05" customHeight="1">
      <c r="I1492" s="188"/>
      <c r="J1492" s="188"/>
      <c r="K1492" s="188"/>
      <c r="L1492" s="188"/>
      <c r="M1492" s="188"/>
      <c r="N1492" s="188"/>
      <c r="O1492" s="193"/>
      <c r="P1492" s="188"/>
      <c r="Q1492" s="188"/>
    </row>
    <row r="1493" spans="9:17" ht="13.05" customHeight="1">
      <c r="I1493" s="188"/>
      <c r="J1493" s="188"/>
      <c r="K1493" s="188"/>
      <c r="L1493" s="188"/>
      <c r="M1493" s="188"/>
      <c r="N1493" s="188"/>
      <c r="O1493" s="193"/>
      <c r="P1493" s="188"/>
      <c r="Q1493" s="188"/>
    </row>
    <row r="1494" spans="9:17" ht="13.05" customHeight="1">
      <c r="I1494" s="188"/>
      <c r="J1494" s="188"/>
      <c r="K1494" s="188"/>
      <c r="L1494" s="188"/>
      <c r="M1494" s="188"/>
      <c r="N1494" s="188"/>
      <c r="O1494" s="193"/>
      <c r="P1494" s="188"/>
      <c r="Q1494" s="188"/>
    </row>
    <row r="1495" spans="9:17" ht="13.05" customHeight="1">
      <c r="I1495" s="188"/>
      <c r="J1495" s="188"/>
      <c r="K1495" s="188"/>
      <c r="L1495" s="188"/>
      <c r="M1495" s="188"/>
      <c r="N1495" s="188"/>
      <c r="O1495" s="193"/>
      <c r="P1495" s="188"/>
      <c r="Q1495" s="188"/>
    </row>
    <row r="1496" spans="9:17" ht="13.05" customHeight="1">
      <c r="I1496" s="188"/>
      <c r="J1496" s="188"/>
      <c r="K1496" s="188"/>
      <c r="L1496" s="188"/>
      <c r="M1496" s="188"/>
      <c r="N1496" s="188"/>
      <c r="O1496" s="193"/>
      <c r="P1496" s="188"/>
      <c r="Q1496" s="188"/>
    </row>
    <row r="1497" spans="9:17" ht="13.05" customHeight="1">
      <c r="I1497" s="188"/>
      <c r="J1497" s="188"/>
      <c r="K1497" s="188"/>
      <c r="L1497" s="188"/>
      <c r="M1497" s="188"/>
      <c r="N1497" s="188"/>
      <c r="O1497" s="193"/>
      <c r="P1497" s="188"/>
      <c r="Q1497" s="188"/>
    </row>
    <row r="1498" spans="9:17" ht="13.05" customHeight="1">
      <c r="I1498" s="188"/>
      <c r="J1498" s="188"/>
      <c r="K1498" s="188"/>
      <c r="L1498" s="188"/>
      <c r="M1498" s="188"/>
      <c r="N1498" s="188"/>
      <c r="O1498" s="193"/>
      <c r="P1498" s="188"/>
      <c r="Q1498" s="188"/>
    </row>
    <row r="1499" spans="9:17" ht="13.05" customHeight="1">
      <c r="I1499" s="188"/>
      <c r="J1499" s="188"/>
      <c r="K1499" s="188"/>
      <c r="L1499" s="188"/>
      <c r="M1499" s="188"/>
      <c r="N1499" s="188"/>
      <c r="O1499" s="193"/>
      <c r="P1499" s="188"/>
      <c r="Q1499" s="188"/>
    </row>
    <row r="1500" spans="9:17" ht="13.05" customHeight="1">
      <c r="I1500" s="188"/>
      <c r="J1500" s="188"/>
      <c r="K1500" s="188"/>
      <c r="L1500" s="188"/>
      <c r="M1500" s="188"/>
      <c r="N1500" s="188"/>
      <c r="O1500" s="193"/>
      <c r="P1500" s="188"/>
      <c r="Q1500" s="188"/>
    </row>
    <row r="1501" spans="9:17" ht="13.05" customHeight="1">
      <c r="I1501" s="188"/>
      <c r="J1501" s="188"/>
      <c r="K1501" s="188"/>
      <c r="L1501" s="188"/>
      <c r="M1501" s="188"/>
      <c r="N1501" s="188"/>
      <c r="O1501" s="193"/>
      <c r="P1501" s="188"/>
      <c r="Q1501" s="188"/>
    </row>
    <row r="1502" spans="9:17" ht="13.05" customHeight="1">
      <c r="I1502" s="188"/>
      <c r="J1502" s="188"/>
      <c r="K1502" s="188"/>
      <c r="L1502" s="188"/>
      <c r="M1502" s="188"/>
      <c r="N1502" s="188"/>
      <c r="O1502" s="193"/>
      <c r="P1502" s="188"/>
      <c r="Q1502" s="188"/>
    </row>
    <row r="1503" spans="9:17" ht="13.05" customHeight="1">
      <c r="I1503" s="188"/>
      <c r="J1503" s="188"/>
      <c r="K1503" s="188"/>
      <c r="L1503" s="188"/>
      <c r="M1503" s="188"/>
      <c r="N1503" s="188"/>
      <c r="O1503" s="193"/>
      <c r="P1503" s="188"/>
      <c r="Q1503" s="188"/>
    </row>
    <row r="1504" spans="9:17" ht="13.05" customHeight="1">
      <c r="I1504" s="188"/>
      <c r="J1504" s="188"/>
      <c r="K1504" s="188"/>
      <c r="L1504" s="188"/>
      <c r="M1504" s="188"/>
      <c r="N1504" s="188"/>
      <c r="O1504" s="193"/>
      <c r="P1504" s="188"/>
      <c r="Q1504" s="188"/>
    </row>
    <row r="1505" spans="9:17" ht="13.05" customHeight="1">
      <c r="I1505" s="188"/>
      <c r="J1505" s="188"/>
      <c r="K1505" s="188"/>
      <c r="L1505" s="188"/>
      <c r="M1505" s="188"/>
      <c r="N1505" s="188"/>
      <c r="O1505" s="193"/>
      <c r="P1505" s="188"/>
      <c r="Q1505" s="188"/>
    </row>
    <row r="1506" spans="9:17" ht="13.05" customHeight="1">
      <c r="I1506" s="188"/>
      <c r="J1506" s="188"/>
      <c r="K1506" s="188"/>
      <c r="L1506" s="188"/>
      <c r="M1506" s="188"/>
      <c r="N1506" s="188"/>
      <c r="O1506" s="193"/>
      <c r="P1506" s="188"/>
      <c r="Q1506" s="188"/>
    </row>
    <row r="1507" spans="9:17" ht="13.05" customHeight="1">
      <c r="I1507" s="188"/>
      <c r="J1507" s="188"/>
      <c r="K1507" s="188"/>
      <c r="L1507" s="188"/>
      <c r="M1507" s="188"/>
      <c r="N1507" s="188"/>
      <c r="O1507" s="193"/>
      <c r="P1507" s="188"/>
      <c r="Q1507" s="188"/>
    </row>
    <row r="1508" spans="9:17" ht="13.05" customHeight="1">
      <c r="I1508" s="188"/>
      <c r="J1508" s="188"/>
      <c r="K1508" s="188"/>
      <c r="L1508" s="188"/>
      <c r="M1508" s="188"/>
      <c r="N1508" s="188"/>
      <c r="O1508" s="193"/>
      <c r="P1508" s="188"/>
      <c r="Q1508" s="188"/>
    </row>
    <row r="1509" spans="9:17" ht="13.05" customHeight="1">
      <c r="I1509" s="188"/>
      <c r="J1509" s="188"/>
      <c r="K1509" s="188"/>
      <c r="L1509" s="188"/>
      <c r="M1509" s="188"/>
      <c r="N1509" s="188"/>
      <c r="O1509" s="193"/>
      <c r="P1509" s="188"/>
      <c r="Q1509" s="188"/>
    </row>
    <row r="1510" spans="9:17" ht="13.05" customHeight="1">
      <c r="I1510" s="188"/>
      <c r="J1510" s="188"/>
      <c r="K1510" s="188"/>
      <c r="L1510" s="188"/>
      <c r="M1510" s="188"/>
      <c r="N1510" s="188"/>
      <c r="O1510" s="193"/>
      <c r="P1510" s="188"/>
      <c r="Q1510" s="188"/>
    </row>
    <row r="1511" spans="9:17" ht="13.05" customHeight="1">
      <c r="I1511" s="188"/>
      <c r="J1511" s="188"/>
      <c r="K1511" s="188"/>
      <c r="L1511" s="188"/>
      <c r="M1511" s="188"/>
      <c r="N1511" s="188"/>
      <c r="O1511" s="193"/>
      <c r="P1511" s="188"/>
      <c r="Q1511" s="188"/>
    </row>
    <row r="1512" spans="9:17" ht="13.05" customHeight="1">
      <c r="I1512" s="188"/>
      <c r="J1512" s="188"/>
      <c r="K1512" s="188"/>
      <c r="L1512" s="188"/>
      <c r="M1512" s="188"/>
      <c r="N1512" s="188"/>
      <c r="O1512" s="193"/>
      <c r="P1512" s="188"/>
      <c r="Q1512" s="188"/>
    </row>
    <row r="1513" spans="9:17" ht="13.05" customHeight="1">
      <c r="I1513" s="188"/>
      <c r="J1513" s="188"/>
      <c r="K1513" s="188"/>
      <c r="L1513" s="188"/>
      <c r="M1513" s="188"/>
      <c r="N1513" s="188"/>
      <c r="O1513" s="193"/>
      <c r="P1513" s="188"/>
      <c r="Q1513" s="188"/>
    </row>
    <row r="1514" spans="9:17" ht="13.05" customHeight="1">
      <c r="I1514" s="188"/>
      <c r="J1514" s="188"/>
      <c r="K1514" s="188"/>
      <c r="L1514" s="188"/>
      <c r="M1514" s="188"/>
      <c r="N1514" s="188"/>
      <c r="O1514" s="193"/>
      <c r="P1514" s="188"/>
      <c r="Q1514" s="188"/>
    </row>
    <row r="1515" spans="9:17" ht="13.05" customHeight="1">
      <c r="I1515" s="188"/>
      <c r="J1515" s="188"/>
      <c r="K1515" s="188"/>
      <c r="L1515" s="188"/>
      <c r="M1515" s="188"/>
      <c r="N1515" s="188"/>
      <c r="O1515" s="193"/>
      <c r="P1515" s="188"/>
      <c r="Q1515" s="188"/>
    </row>
    <row r="1516" spans="9:17" ht="13.05" customHeight="1">
      <c r="I1516" s="188"/>
      <c r="J1516" s="188"/>
      <c r="K1516" s="188"/>
      <c r="L1516" s="188"/>
      <c r="M1516" s="188"/>
      <c r="N1516" s="188"/>
      <c r="O1516" s="193"/>
      <c r="P1516" s="188"/>
      <c r="Q1516" s="188"/>
    </row>
    <row r="1517" spans="9:17" ht="13.05" customHeight="1">
      <c r="I1517" s="188"/>
      <c r="J1517" s="188"/>
      <c r="K1517" s="188"/>
      <c r="L1517" s="188"/>
      <c r="M1517" s="188"/>
      <c r="N1517" s="188"/>
      <c r="O1517" s="193"/>
      <c r="P1517" s="188"/>
      <c r="Q1517" s="188"/>
    </row>
    <row r="1518" spans="9:17" ht="13.05" customHeight="1">
      <c r="I1518" s="188"/>
      <c r="J1518" s="188"/>
      <c r="K1518" s="188"/>
      <c r="L1518" s="188"/>
      <c r="M1518" s="188"/>
      <c r="N1518" s="188"/>
      <c r="O1518" s="193"/>
      <c r="P1518" s="188"/>
      <c r="Q1518" s="188"/>
    </row>
    <row r="1519" spans="9:17" ht="13.05" customHeight="1">
      <c r="I1519" s="188"/>
      <c r="J1519" s="188"/>
      <c r="K1519" s="188"/>
      <c r="L1519" s="188"/>
      <c r="M1519" s="188"/>
      <c r="N1519" s="188"/>
      <c r="O1519" s="193"/>
      <c r="P1519" s="188"/>
      <c r="Q1519" s="188"/>
    </row>
    <row r="1520" spans="9:17" ht="13.05" customHeight="1">
      <c r="I1520" s="188"/>
      <c r="J1520" s="188"/>
      <c r="K1520" s="188"/>
      <c r="L1520" s="188"/>
      <c r="M1520" s="188"/>
      <c r="N1520" s="188"/>
      <c r="O1520" s="193"/>
      <c r="P1520" s="188"/>
      <c r="Q1520" s="188"/>
    </row>
    <row r="1521" spans="9:17" ht="13.05" customHeight="1">
      <c r="I1521" s="188"/>
      <c r="J1521" s="188"/>
      <c r="K1521" s="188"/>
      <c r="L1521" s="188"/>
      <c r="M1521" s="188"/>
      <c r="N1521" s="188"/>
      <c r="O1521" s="193"/>
      <c r="P1521" s="188"/>
      <c r="Q1521" s="188"/>
    </row>
    <row r="1522" spans="9:17" ht="13.05" customHeight="1">
      <c r="I1522" s="188"/>
      <c r="J1522" s="188"/>
      <c r="K1522" s="188"/>
      <c r="L1522" s="188"/>
      <c r="M1522" s="188"/>
      <c r="N1522" s="188"/>
      <c r="O1522" s="193"/>
      <c r="P1522" s="188"/>
      <c r="Q1522" s="188"/>
    </row>
    <row r="1523" spans="9:17" ht="13.05" customHeight="1">
      <c r="I1523" s="188"/>
      <c r="J1523" s="188"/>
      <c r="K1523" s="188"/>
      <c r="L1523" s="188"/>
      <c r="M1523" s="188"/>
      <c r="N1523" s="188"/>
      <c r="O1523" s="193"/>
      <c r="P1523" s="188"/>
      <c r="Q1523" s="188"/>
    </row>
    <row r="1524" spans="9:17" ht="13.05" customHeight="1">
      <c r="I1524" s="188"/>
      <c r="J1524" s="188"/>
      <c r="K1524" s="188"/>
      <c r="L1524" s="188"/>
      <c r="M1524" s="188"/>
      <c r="N1524" s="188"/>
      <c r="O1524" s="193"/>
      <c r="P1524" s="188"/>
      <c r="Q1524" s="188"/>
    </row>
    <row r="1525" spans="9:17" ht="13.05" customHeight="1">
      <c r="I1525" s="188"/>
      <c r="J1525" s="188"/>
      <c r="K1525" s="188"/>
      <c r="L1525" s="188"/>
      <c r="M1525" s="188"/>
      <c r="N1525" s="188"/>
      <c r="O1525" s="193"/>
      <c r="P1525" s="188"/>
      <c r="Q1525" s="188"/>
    </row>
    <row r="1526" spans="9:17" ht="13.05" customHeight="1">
      <c r="I1526" s="188"/>
      <c r="J1526" s="188"/>
      <c r="K1526" s="188"/>
      <c r="L1526" s="188"/>
      <c r="M1526" s="188"/>
      <c r="N1526" s="188"/>
      <c r="O1526" s="193"/>
      <c r="P1526" s="188"/>
      <c r="Q1526" s="188"/>
    </row>
    <row r="1527" spans="9:17" ht="13.05" customHeight="1">
      <c r="I1527" s="188"/>
      <c r="J1527" s="188"/>
      <c r="K1527" s="188"/>
      <c r="L1527" s="188"/>
      <c r="M1527" s="188"/>
      <c r="N1527" s="188"/>
      <c r="O1527" s="193"/>
      <c r="P1527" s="188"/>
      <c r="Q1527" s="188"/>
    </row>
    <row r="1528" spans="9:17" ht="13.05" customHeight="1">
      <c r="I1528" s="188"/>
      <c r="J1528" s="188"/>
      <c r="K1528" s="188"/>
      <c r="L1528" s="188"/>
      <c r="M1528" s="188"/>
      <c r="N1528" s="188"/>
      <c r="O1528" s="193"/>
      <c r="P1528" s="188"/>
      <c r="Q1528" s="188"/>
    </row>
    <row r="1529" spans="9:17" ht="13.05" customHeight="1">
      <c r="I1529" s="188"/>
      <c r="J1529" s="188"/>
      <c r="K1529" s="188"/>
      <c r="L1529" s="188"/>
      <c r="M1529" s="188"/>
      <c r="N1529" s="188"/>
      <c r="O1529" s="193"/>
      <c r="P1529" s="188"/>
      <c r="Q1529" s="188"/>
    </row>
    <row r="1530" spans="9:17" ht="13.05" customHeight="1">
      <c r="I1530" s="188"/>
      <c r="J1530" s="188"/>
      <c r="K1530" s="188"/>
      <c r="L1530" s="188"/>
      <c r="M1530" s="188"/>
      <c r="N1530" s="188"/>
      <c r="O1530" s="193"/>
      <c r="P1530" s="188"/>
      <c r="Q1530" s="188"/>
    </row>
    <row r="1531" spans="9:17" ht="13.05" customHeight="1">
      <c r="I1531" s="188"/>
      <c r="J1531" s="188"/>
      <c r="K1531" s="188"/>
      <c r="L1531" s="188"/>
      <c r="M1531" s="188"/>
      <c r="N1531" s="188"/>
      <c r="O1531" s="193"/>
      <c r="P1531" s="188"/>
      <c r="Q1531" s="188"/>
    </row>
    <row r="1532" spans="9:17" ht="13.05" customHeight="1">
      <c r="I1532" s="188"/>
      <c r="J1532" s="188"/>
      <c r="K1532" s="188"/>
      <c r="L1532" s="188"/>
      <c r="M1532" s="188"/>
      <c r="N1532" s="188"/>
      <c r="O1532" s="193"/>
      <c r="P1532" s="188"/>
      <c r="Q1532" s="188"/>
    </row>
    <row r="1533" spans="9:17" ht="13.05" customHeight="1">
      <c r="I1533" s="188"/>
      <c r="J1533" s="188"/>
      <c r="K1533" s="188"/>
      <c r="L1533" s="188"/>
      <c r="M1533" s="188"/>
      <c r="N1533" s="188"/>
      <c r="O1533" s="193"/>
      <c r="P1533" s="188"/>
      <c r="Q1533" s="188"/>
    </row>
    <row r="1534" spans="9:17" ht="13.05" customHeight="1">
      <c r="I1534" s="188"/>
      <c r="J1534" s="188"/>
      <c r="K1534" s="188"/>
      <c r="L1534" s="188"/>
      <c r="M1534" s="188"/>
      <c r="N1534" s="188"/>
      <c r="O1534" s="193"/>
      <c r="P1534" s="188"/>
      <c r="Q1534" s="188"/>
    </row>
    <row r="1535" spans="9:17" ht="13.05" customHeight="1">
      <c r="I1535" s="188"/>
      <c r="J1535" s="188"/>
      <c r="K1535" s="188"/>
      <c r="L1535" s="188"/>
      <c r="M1535" s="188"/>
      <c r="N1535" s="188"/>
      <c r="O1535" s="193"/>
      <c r="P1535" s="188"/>
      <c r="Q1535" s="188"/>
    </row>
    <row r="1536" spans="9:17" ht="13.05" customHeight="1">
      <c r="I1536" s="188"/>
      <c r="J1536" s="188"/>
      <c r="K1536" s="188"/>
      <c r="L1536" s="188"/>
      <c r="M1536" s="188"/>
      <c r="N1536" s="188"/>
      <c r="O1536" s="193"/>
      <c r="P1536" s="188"/>
      <c r="Q1536" s="188"/>
    </row>
    <row r="1537" spans="9:17" ht="13.05" customHeight="1">
      <c r="I1537" s="188"/>
      <c r="J1537" s="188"/>
      <c r="K1537" s="188"/>
      <c r="L1537" s="188"/>
      <c r="M1537" s="188"/>
      <c r="N1537" s="188"/>
      <c r="O1537" s="193"/>
      <c r="P1537" s="188"/>
      <c r="Q1537" s="188"/>
    </row>
    <row r="1538" spans="9:17" ht="13.05" customHeight="1">
      <c r="I1538" s="188"/>
      <c r="J1538" s="188"/>
      <c r="K1538" s="188"/>
      <c r="L1538" s="188"/>
      <c r="M1538" s="188"/>
      <c r="N1538" s="188"/>
      <c r="O1538" s="193"/>
      <c r="P1538" s="188"/>
      <c r="Q1538" s="188"/>
    </row>
    <row r="1539" spans="9:17" ht="13.05" customHeight="1">
      <c r="I1539" s="188"/>
      <c r="J1539" s="188"/>
      <c r="K1539" s="188"/>
      <c r="L1539" s="188"/>
      <c r="M1539" s="188"/>
      <c r="N1539" s="188"/>
      <c r="O1539" s="193"/>
      <c r="P1539" s="188"/>
      <c r="Q1539" s="188"/>
    </row>
    <row r="1540" spans="9:17" ht="13.05" customHeight="1">
      <c r="I1540" s="188"/>
      <c r="J1540" s="188"/>
      <c r="K1540" s="188"/>
      <c r="L1540" s="188"/>
      <c r="M1540" s="188"/>
      <c r="N1540" s="188"/>
      <c r="O1540" s="193"/>
      <c r="P1540" s="188"/>
      <c r="Q1540" s="188"/>
    </row>
    <row r="1541" spans="9:17" ht="13.05" customHeight="1">
      <c r="I1541" s="188"/>
      <c r="J1541" s="188"/>
      <c r="K1541" s="188"/>
      <c r="L1541" s="188"/>
      <c r="M1541" s="188"/>
      <c r="N1541" s="188"/>
      <c r="O1541" s="193"/>
      <c r="P1541" s="188"/>
      <c r="Q1541" s="188"/>
    </row>
    <row r="1542" spans="9:17" ht="13.05" customHeight="1">
      <c r="I1542" s="188"/>
      <c r="J1542" s="188"/>
      <c r="K1542" s="188"/>
      <c r="L1542" s="188"/>
      <c r="M1542" s="188"/>
      <c r="N1542" s="188"/>
      <c r="O1542" s="193"/>
      <c r="P1542" s="188"/>
      <c r="Q1542" s="188"/>
    </row>
    <row r="1543" spans="9:17" ht="13.05" customHeight="1">
      <c r="I1543" s="188"/>
      <c r="J1543" s="188"/>
      <c r="K1543" s="188"/>
      <c r="L1543" s="188"/>
      <c r="M1543" s="188"/>
      <c r="N1543" s="188"/>
      <c r="O1543" s="193"/>
      <c r="P1543" s="188"/>
      <c r="Q1543" s="188"/>
    </row>
    <row r="1544" spans="9:17" ht="13.05" customHeight="1">
      <c r="I1544" s="188"/>
      <c r="J1544" s="188"/>
      <c r="K1544" s="188"/>
      <c r="L1544" s="188"/>
      <c r="M1544" s="188"/>
      <c r="N1544" s="188"/>
      <c r="O1544" s="193"/>
      <c r="P1544" s="188"/>
      <c r="Q1544" s="188"/>
    </row>
    <row r="1545" spans="9:17" ht="13.05" customHeight="1">
      <c r="I1545" s="188"/>
      <c r="J1545" s="188"/>
      <c r="K1545" s="188"/>
      <c r="L1545" s="188"/>
      <c r="M1545" s="188"/>
      <c r="N1545" s="188"/>
      <c r="O1545" s="193"/>
      <c r="P1545" s="188"/>
      <c r="Q1545" s="188"/>
    </row>
    <row r="1546" spans="9:17" ht="13.05" customHeight="1">
      <c r="I1546" s="188"/>
      <c r="J1546" s="188"/>
      <c r="K1546" s="188"/>
      <c r="L1546" s="188"/>
      <c r="M1546" s="188"/>
      <c r="N1546" s="188"/>
      <c r="O1546" s="193"/>
      <c r="P1546" s="188"/>
      <c r="Q1546" s="188"/>
    </row>
    <row r="1547" spans="9:17" ht="13.05" customHeight="1">
      <c r="I1547" s="188"/>
      <c r="J1547" s="188"/>
      <c r="K1547" s="188"/>
      <c r="L1547" s="188"/>
      <c r="M1547" s="188"/>
      <c r="N1547" s="188"/>
      <c r="O1547" s="193"/>
      <c r="P1547" s="188"/>
      <c r="Q1547" s="188"/>
    </row>
    <row r="1548" spans="9:17" ht="13.05" customHeight="1">
      <c r="I1548" s="188"/>
      <c r="J1548" s="188"/>
      <c r="K1548" s="188"/>
      <c r="L1548" s="188"/>
      <c r="M1548" s="188"/>
      <c r="N1548" s="188"/>
      <c r="O1548" s="193"/>
      <c r="P1548" s="188"/>
      <c r="Q1548" s="188"/>
    </row>
    <row r="1549" spans="9:17" ht="13.05" customHeight="1">
      <c r="I1549" s="188"/>
      <c r="J1549" s="188"/>
      <c r="K1549" s="188"/>
      <c r="L1549" s="188"/>
      <c r="M1549" s="188"/>
      <c r="N1549" s="188"/>
      <c r="O1549" s="193"/>
      <c r="P1549" s="188"/>
      <c r="Q1549" s="188"/>
    </row>
    <row r="1550" spans="9:17" ht="13.05" customHeight="1">
      <c r="I1550" s="188"/>
      <c r="J1550" s="188"/>
      <c r="K1550" s="188"/>
      <c r="L1550" s="188"/>
      <c r="M1550" s="188"/>
      <c r="N1550" s="188"/>
      <c r="O1550" s="193"/>
      <c r="P1550" s="188"/>
      <c r="Q1550" s="188"/>
    </row>
    <row r="1551" spans="9:17" ht="13.05" customHeight="1">
      <c r="I1551" s="188"/>
      <c r="J1551" s="188"/>
      <c r="K1551" s="188"/>
      <c r="L1551" s="188"/>
      <c r="M1551" s="188"/>
      <c r="N1551" s="188"/>
      <c r="O1551" s="193"/>
      <c r="P1551" s="188"/>
      <c r="Q1551" s="188"/>
    </row>
    <row r="1552" spans="9:17" ht="13.05" customHeight="1">
      <c r="I1552" s="188"/>
      <c r="J1552" s="188"/>
      <c r="K1552" s="188"/>
      <c r="L1552" s="188"/>
      <c r="M1552" s="188"/>
      <c r="N1552" s="188"/>
      <c r="O1552" s="193"/>
      <c r="P1552" s="188"/>
      <c r="Q1552" s="188"/>
    </row>
    <row r="1553" spans="9:17" ht="13.05" customHeight="1">
      <c r="I1553" s="188"/>
      <c r="J1553" s="188"/>
      <c r="K1553" s="188"/>
      <c r="L1553" s="188"/>
      <c r="M1553" s="188"/>
      <c r="N1553" s="188"/>
      <c r="O1553" s="193"/>
      <c r="P1553" s="188"/>
      <c r="Q1553" s="188"/>
    </row>
    <row r="1554" spans="9:17" ht="13.05" customHeight="1">
      <c r="I1554" s="188"/>
      <c r="J1554" s="188"/>
      <c r="K1554" s="188"/>
      <c r="L1554" s="188"/>
      <c r="M1554" s="188"/>
      <c r="N1554" s="188"/>
      <c r="O1554" s="193"/>
      <c r="P1554" s="188"/>
      <c r="Q1554" s="188"/>
    </row>
    <row r="1555" spans="9:17" ht="13.05" customHeight="1">
      <c r="I1555" s="188"/>
      <c r="J1555" s="188"/>
      <c r="K1555" s="188"/>
      <c r="L1555" s="188"/>
      <c r="M1555" s="188"/>
      <c r="N1555" s="188"/>
      <c r="O1555" s="193"/>
      <c r="P1555" s="188"/>
      <c r="Q1555" s="188"/>
    </row>
    <row r="1556" spans="9:17" ht="13.05" customHeight="1">
      <c r="I1556" s="188"/>
      <c r="J1556" s="188"/>
      <c r="K1556" s="188"/>
      <c r="L1556" s="188"/>
      <c r="M1556" s="188"/>
      <c r="N1556" s="188"/>
      <c r="O1556" s="193"/>
      <c r="P1556" s="188"/>
      <c r="Q1556" s="188"/>
    </row>
    <row r="1557" spans="9:17" ht="13.05" customHeight="1">
      <c r="I1557" s="188"/>
      <c r="J1557" s="188"/>
      <c r="K1557" s="188"/>
      <c r="L1557" s="188"/>
      <c r="M1557" s="188"/>
      <c r="N1557" s="188"/>
      <c r="O1557" s="193"/>
      <c r="P1557" s="188"/>
      <c r="Q1557" s="188"/>
    </row>
    <row r="1558" spans="9:17" ht="13.05" customHeight="1">
      <c r="I1558" s="188"/>
      <c r="J1558" s="188"/>
      <c r="K1558" s="188"/>
      <c r="L1558" s="188"/>
      <c r="M1558" s="188"/>
      <c r="N1558" s="188"/>
      <c r="O1558" s="193"/>
      <c r="P1558" s="188"/>
      <c r="Q1558" s="188"/>
    </row>
    <row r="1559" spans="9:17" ht="13.05" customHeight="1">
      <c r="I1559" s="188"/>
      <c r="J1559" s="188"/>
      <c r="K1559" s="188"/>
      <c r="L1559" s="188"/>
      <c r="M1559" s="188"/>
      <c r="N1559" s="188"/>
      <c r="O1559" s="193"/>
      <c r="P1559" s="188"/>
      <c r="Q1559" s="188"/>
    </row>
    <row r="1560" spans="9:17" ht="13.05" customHeight="1">
      <c r="I1560" s="188"/>
      <c r="J1560" s="188"/>
      <c r="K1560" s="188"/>
      <c r="L1560" s="188"/>
      <c r="M1560" s="188"/>
      <c r="N1560" s="188"/>
      <c r="O1560" s="193"/>
      <c r="P1560" s="188"/>
      <c r="Q1560" s="188"/>
    </row>
    <row r="1561" spans="9:17" ht="13.05" customHeight="1">
      <c r="I1561" s="188"/>
      <c r="J1561" s="188"/>
      <c r="K1561" s="188"/>
      <c r="L1561" s="188"/>
      <c r="M1561" s="188"/>
      <c r="N1561" s="188"/>
      <c r="O1561" s="193"/>
      <c r="P1561" s="188"/>
      <c r="Q1561" s="188"/>
    </row>
    <row r="1562" spans="9:17" ht="13.05" customHeight="1">
      <c r="I1562" s="188"/>
      <c r="J1562" s="188"/>
      <c r="K1562" s="188"/>
      <c r="L1562" s="188"/>
      <c r="M1562" s="188"/>
      <c r="N1562" s="188"/>
      <c r="O1562" s="193"/>
      <c r="P1562" s="188"/>
      <c r="Q1562" s="188"/>
    </row>
    <row r="1563" spans="9:17" ht="13.05" customHeight="1">
      <c r="I1563" s="188"/>
      <c r="J1563" s="188"/>
      <c r="K1563" s="188"/>
      <c r="L1563" s="188"/>
      <c r="M1563" s="188"/>
      <c r="N1563" s="188"/>
      <c r="O1563" s="193"/>
      <c r="P1563" s="188"/>
      <c r="Q1563" s="188"/>
    </row>
    <row r="1564" spans="9:17" ht="13.05" customHeight="1">
      <c r="I1564" s="188"/>
      <c r="J1564" s="188"/>
      <c r="K1564" s="188"/>
      <c r="L1564" s="188"/>
      <c r="M1564" s="188"/>
      <c r="N1564" s="188"/>
      <c r="O1564" s="193"/>
      <c r="P1564" s="188"/>
      <c r="Q1564" s="188"/>
    </row>
    <row r="1565" spans="9:17" ht="13.05" customHeight="1">
      <c r="I1565" s="188"/>
      <c r="J1565" s="188"/>
      <c r="K1565" s="188"/>
      <c r="L1565" s="188"/>
      <c r="M1565" s="188"/>
      <c r="N1565" s="188"/>
      <c r="O1565" s="193"/>
      <c r="P1565" s="188"/>
      <c r="Q1565" s="188"/>
    </row>
    <row r="1566" spans="9:17" ht="13.05" customHeight="1">
      <c r="I1566" s="188"/>
      <c r="J1566" s="188"/>
      <c r="K1566" s="188"/>
      <c r="L1566" s="188"/>
      <c r="M1566" s="188"/>
      <c r="N1566" s="188"/>
      <c r="O1566" s="193"/>
      <c r="P1566" s="188"/>
      <c r="Q1566" s="188"/>
    </row>
    <row r="1567" spans="9:17" ht="13.05" customHeight="1">
      <c r="I1567" s="188"/>
      <c r="J1567" s="188"/>
      <c r="K1567" s="188"/>
      <c r="L1567" s="188"/>
      <c r="M1567" s="188"/>
      <c r="N1567" s="188"/>
      <c r="O1567" s="193"/>
      <c r="P1567" s="188"/>
      <c r="Q1567" s="188"/>
    </row>
    <row r="1568" spans="9:17" ht="13.05" customHeight="1">
      <c r="I1568" s="188"/>
      <c r="J1568" s="188"/>
      <c r="K1568" s="188"/>
      <c r="L1568" s="188"/>
      <c r="M1568" s="188"/>
      <c r="N1568" s="188"/>
      <c r="O1568" s="193"/>
      <c r="P1568" s="188"/>
      <c r="Q1568" s="188"/>
    </row>
    <row r="1569" spans="9:17" ht="13.05" customHeight="1">
      <c r="I1569" s="188"/>
      <c r="J1569" s="188"/>
      <c r="K1569" s="188"/>
      <c r="L1569" s="188"/>
      <c r="M1569" s="188"/>
      <c r="N1569" s="188"/>
      <c r="O1569" s="193"/>
      <c r="P1569" s="188"/>
      <c r="Q1569" s="188"/>
    </row>
    <row r="1570" spans="9:17" ht="13.05" customHeight="1">
      <c r="I1570" s="188"/>
      <c r="J1570" s="188"/>
      <c r="K1570" s="188"/>
      <c r="L1570" s="188"/>
      <c r="M1570" s="188"/>
      <c r="N1570" s="188"/>
      <c r="O1570" s="193"/>
      <c r="P1570" s="188"/>
      <c r="Q1570" s="188"/>
    </row>
    <row r="1571" spans="9:17" ht="13.05" customHeight="1">
      <c r="I1571" s="188"/>
      <c r="J1571" s="188"/>
      <c r="K1571" s="188"/>
      <c r="L1571" s="188"/>
      <c r="M1571" s="188"/>
      <c r="N1571" s="188"/>
      <c r="O1571" s="193"/>
      <c r="P1571" s="188"/>
      <c r="Q1571" s="188"/>
    </row>
    <row r="1572" spans="9:17" ht="13.05" customHeight="1">
      <c r="I1572" s="188"/>
      <c r="J1572" s="188"/>
      <c r="K1572" s="188"/>
      <c r="L1572" s="188"/>
      <c r="M1572" s="188"/>
      <c r="N1572" s="188"/>
      <c r="O1572" s="193"/>
      <c r="P1572" s="188"/>
      <c r="Q1572" s="188"/>
    </row>
    <row r="1573" spans="9:17" ht="13.05" customHeight="1">
      <c r="I1573" s="188"/>
      <c r="J1573" s="188"/>
      <c r="K1573" s="188"/>
      <c r="L1573" s="188"/>
      <c r="M1573" s="188"/>
      <c r="N1573" s="188"/>
      <c r="O1573" s="193"/>
      <c r="P1573" s="188"/>
      <c r="Q1573" s="188"/>
    </row>
    <row r="1574" spans="9:17" ht="13.05" customHeight="1">
      <c r="I1574" s="188"/>
      <c r="J1574" s="188"/>
      <c r="K1574" s="188"/>
      <c r="L1574" s="188"/>
      <c r="M1574" s="188"/>
      <c r="N1574" s="188"/>
      <c r="O1574" s="193"/>
      <c r="P1574" s="188"/>
      <c r="Q1574" s="188"/>
    </row>
    <row r="1575" spans="9:17" ht="13.05" customHeight="1">
      <c r="I1575" s="188"/>
      <c r="J1575" s="188"/>
      <c r="K1575" s="188"/>
      <c r="L1575" s="188"/>
      <c r="M1575" s="188"/>
      <c r="N1575" s="188"/>
      <c r="O1575" s="193"/>
      <c r="P1575" s="188"/>
      <c r="Q1575" s="188"/>
    </row>
    <row r="1576" spans="9:17" ht="13.05" customHeight="1">
      <c r="I1576" s="188"/>
      <c r="J1576" s="188"/>
      <c r="K1576" s="188"/>
      <c r="L1576" s="188"/>
      <c r="M1576" s="188"/>
      <c r="N1576" s="188"/>
      <c r="O1576" s="193"/>
      <c r="P1576" s="188"/>
      <c r="Q1576" s="188"/>
    </row>
    <row r="1577" spans="9:17" ht="13.05" customHeight="1">
      <c r="I1577" s="188"/>
      <c r="J1577" s="188"/>
      <c r="K1577" s="188"/>
      <c r="L1577" s="188"/>
      <c r="M1577" s="188"/>
      <c r="N1577" s="188"/>
      <c r="O1577" s="193"/>
      <c r="P1577" s="188"/>
      <c r="Q1577" s="188"/>
    </row>
    <row r="1578" spans="9:17" ht="13.05" customHeight="1">
      <c r="I1578" s="188"/>
      <c r="J1578" s="188"/>
      <c r="K1578" s="188"/>
      <c r="L1578" s="188"/>
      <c r="M1578" s="188"/>
      <c r="N1578" s="188"/>
      <c r="O1578" s="193"/>
      <c r="P1578" s="188"/>
      <c r="Q1578" s="188"/>
    </row>
    <row r="1579" spans="9:17" ht="13.05" customHeight="1">
      <c r="I1579" s="188"/>
      <c r="J1579" s="188"/>
      <c r="K1579" s="188"/>
      <c r="L1579" s="188"/>
      <c r="M1579" s="188"/>
      <c r="N1579" s="188"/>
      <c r="O1579" s="193"/>
      <c r="P1579" s="188"/>
      <c r="Q1579" s="188"/>
    </row>
    <row r="1580" spans="9:17" ht="13.05" customHeight="1">
      <c r="I1580" s="188"/>
      <c r="J1580" s="188"/>
      <c r="K1580" s="188"/>
      <c r="L1580" s="188"/>
      <c r="M1580" s="188"/>
      <c r="N1580" s="188"/>
      <c r="O1580" s="193"/>
      <c r="P1580" s="188"/>
      <c r="Q1580" s="188"/>
    </row>
    <row r="1581" spans="9:17" ht="13.05" customHeight="1">
      <c r="I1581" s="188"/>
      <c r="J1581" s="188"/>
      <c r="K1581" s="188"/>
      <c r="L1581" s="188"/>
      <c r="M1581" s="188"/>
      <c r="N1581" s="188"/>
      <c r="O1581" s="193"/>
      <c r="P1581" s="188"/>
      <c r="Q1581" s="188"/>
    </row>
    <row r="1582" spans="9:17" ht="13.05" customHeight="1">
      <c r="I1582" s="188"/>
      <c r="J1582" s="188"/>
      <c r="K1582" s="188"/>
      <c r="L1582" s="188"/>
      <c r="M1582" s="188"/>
      <c r="N1582" s="188"/>
      <c r="O1582" s="193"/>
      <c r="P1582" s="188"/>
      <c r="Q1582" s="188"/>
    </row>
    <row r="1583" spans="9:17" ht="13.05" customHeight="1">
      <c r="I1583" s="188"/>
      <c r="J1583" s="188"/>
      <c r="K1583" s="188"/>
      <c r="L1583" s="188"/>
      <c r="M1583" s="188"/>
      <c r="N1583" s="188"/>
      <c r="O1583" s="193"/>
      <c r="P1583" s="188"/>
      <c r="Q1583" s="188"/>
    </row>
    <row r="1584" spans="9:17" ht="13.05" customHeight="1">
      <c r="I1584" s="188"/>
      <c r="J1584" s="188"/>
      <c r="K1584" s="188"/>
      <c r="L1584" s="188"/>
      <c r="M1584" s="188"/>
      <c r="N1584" s="188"/>
      <c r="O1584" s="193"/>
      <c r="P1584" s="188"/>
      <c r="Q1584" s="188"/>
    </row>
    <row r="1585" spans="9:17" ht="13.05" customHeight="1">
      <c r="I1585" s="188"/>
      <c r="J1585" s="188"/>
      <c r="K1585" s="188"/>
      <c r="L1585" s="188"/>
      <c r="M1585" s="188"/>
      <c r="N1585" s="188"/>
      <c r="O1585" s="193"/>
      <c r="P1585" s="188"/>
      <c r="Q1585" s="188"/>
    </row>
    <row r="1586" spans="9:17" ht="13.05" customHeight="1">
      <c r="I1586" s="188"/>
      <c r="J1586" s="188"/>
      <c r="K1586" s="188"/>
      <c r="L1586" s="188"/>
      <c r="M1586" s="188"/>
      <c r="N1586" s="188"/>
      <c r="O1586" s="193"/>
      <c r="P1586" s="188"/>
      <c r="Q1586" s="188"/>
    </row>
    <row r="1587" spans="9:17" ht="13.05" customHeight="1">
      <c r="I1587" s="188"/>
      <c r="J1587" s="188"/>
      <c r="K1587" s="188"/>
      <c r="L1587" s="188"/>
      <c r="M1587" s="188"/>
      <c r="N1587" s="188"/>
      <c r="O1587" s="193"/>
      <c r="P1587" s="188"/>
      <c r="Q1587" s="188"/>
    </row>
    <row r="1588" spans="9:17" ht="13.05" customHeight="1">
      <c r="I1588" s="188"/>
      <c r="J1588" s="188"/>
      <c r="K1588" s="188"/>
      <c r="L1588" s="188"/>
      <c r="M1588" s="188"/>
      <c r="N1588" s="188"/>
      <c r="O1588" s="193"/>
      <c r="P1588" s="188"/>
      <c r="Q1588" s="188"/>
    </row>
    <row r="1589" spans="9:17" ht="13.05" customHeight="1">
      <c r="I1589" s="188"/>
      <c r="J1589" s="188"/>
      <c r="K1589" s="188"/>
      <c r="L1589" s="188"/>
      <c r="M1589" s="188"/>
      <c r="N1589" s="188"/>
      <c r="O1589" s="193"/>
      <c r="P1589" s="188"/>
      <c r="Q1589" s="188"/>
    </row>
    <row r="1590" spans="9:17" ht="13.05" customHeight="1">
      <c r="I1590" s="188"/>
      <c r="J1590" s="188"/>
      <c r="K1590" s="188"/>
      <c r="L1590" s="188"/>
      <c r="M1590" s="188"/>
      <c r="N1590" s="188"/>
      <c r="O1590" s="193"/>
      <c r="P1590" s="188"/>
      <c r="Q1590" s="188"/>
    </row>
    <row r="1591" spans="9:17" ht="13.05" customHeight="1">
      <c r="I1591" s="188"/>
      <c r="J1591" s="188"/>
      <c r="K1591" s="188"/>
      <c r="L1591" s="188"/>
      <c r="M1591" s="188"/>
      <c r="N1591" s="188"/>
      <c r="O1591" s="193"/>
      <c r="P1591" s="188"/>
      <c r="Q1591" s="188"/>
    </row>
    <row r="1592" spans="9:17" ht="13.05" customHeight="1">
      <c r="I1592" s="188"/>
      <c r="J1592" s="188"/>
      <c r="K1592" s="188"/>
      <c r="L1592" s="188"/>
      <c r="M1592" s="188"/>
      <c r="N1592" s="188"/>
      <c r="O1592" s="193"/>
      <c r="P1592" s="188"/>
      <c r="Q1592" s="188"/>
    </row>
    <row r="1593" spans="9:17" ht="13.05" customHeight="1">
      <c r="I1593" s="188"/>
      <c r="J1593" s="188"/>
      <c r="K1593" s="188"/>
      <c r="L1593" s="188"/>
      <c r="M1593" s="188"/>
      <c r="N1593" s="188"/>
      <c r="O1593" s="193"/>
      <c r="P1593" s="188"/>
      <c r="Q1593" s="188"/>
    </row>
    <row r="1594" spans="9:17" ht="13.05" customHeight="1">
      <c r="I1594" s="188"/>
      <c r="J1594" s="188"/>
      <c r="K1594" s="188"/>
      <c r="L1594" s="188"/>
      <c r="M1594" s="188"/>
      <c r="N1594" s="188"/>
      <c r="O1594" s="193"/>
      <c r="P1594" s="188"/>
      <c r="Q1594" s="188"/>
    </row>
    <row r="1595" spans="9:17" ht="13.05" customHeight="1">
      <c r="I1595" s="188"/>
      <c r="J1595" s="188"/>
      <c r="K1595" s="188"/>
      <c r="L1595" s="188"/>
      <c r="M1595" s="188"/>
      <c r="N1595" s="188"/>
      <c r="O1595" s="193"/>
      <c r="P1595" s="188"/>
      <c r="Q1595" s="188"/>
    </row>
    <row r="1596" spans="9:17" ht="13.05" customHeight="1">
      <c r="I1596" s="188"/>
      <c r="J1596" s="188"/>
      <c r="K1596" s="188"/>
      <c r="L1596" s="188"/>
      <c r="M1596" s="188"/>
      <c r="N1596" s="188"/>
      <c r="O1596" s="193"/>
      <c r="P1596" s="188"/>
      <c r="Q1596" s="188"/>
    </row>
    <row r="1597" spans="9:17" ht="13.05" customHeight="1">
      <c r="I1597" s="188"/>
      <c r="J1597" s="188"/>
      <c r="K1597" s="188"/>
      <c r="L1597" s="188"/>
      <c r="M1597" s="188"/>
      <c r="N1597" s="188"/>
      <c r="O1597" s="193"/>
      <c r="P1597" s="188"/>
      <c r="Q1597" s="188"/>
    </row>
    <row r="1598" spans="9:17" ht="13.05" customHeight="1">
      <c r="I1598" s="188"/>
      <c r="J1598" s="188"/>
      <c r="K1598" s="188"/>
      <c r="L1598" s="188"/>
      <c r="M1598" s="188"/>
      <c r="N1598" s="188"/>
      <c r="O1598" s="193"/>
      <c r="P1598" s="188"/>
      <c r="Q1598" s="188"/>
    </row>
    <row r="1599" spans="9:17" ht="13.05" customHeight="1">
      <c r="I1599" s="188"/>
      <c r="J1599" s="188"/>
      <c r="K1599" s="188"/>
      <c r="L1599" s="188"/>
      <c r="M1599" s="188"/>
      <c r="N1599" s="188"/>
      <c r="O1599" s="193"/>
      <c r="P1599" s="188"/>
      <c r="Q1599" s="188"/>
    </row>
    <row r="1600" spans="9:17" ht="13.05" customHeight="1">
      <c r="I1600" s="188"/>
      <c r="J1600" s="188"/>
      <c r="K1600" s="188"/>
      <c r="L1600" s="188"/>
      <c r="M1600" s="188"/>
      <c r="N1600" s="188"/>
      <c r="O1600" s="193"/>
      <c r="P1600" s="188"/>
      <c r="Q1600" s="188"/>
    </row>
    <row r="1601" spans="9:17" ht="13.05" customHeight="1">
      <c r="I1601" s="188"/>
      <c r="J1601" s="188"/>
      <c r="K1601" s="188"/>
      <c r="L1601" s="188"/>
      <c r="M1601" s="188"/>
      <c r="N1601" s="188"/>
      <c r="O1601" s="193"/>
      <c r="P1601" s="188"/>
      <c r="Q1601" s="188"/>
    </row>
    <row r="1602" spans="9:17" ht="13.05" customHeight="1">
      <c r="I1602" s="188"/>
      <c r="J1602" s="188"/>
      <c r="K1602" s="188"/>
      <c r="L1602" s="188"/>
      <c r="M1602" s="188"/>
      <c r="N1602" s="188"/>
      <c r="O1602" s="193"/>
      <c r="P1602" s="188"/>
      <c r="Q1602" s="188"/>
    </row>
    <row r="1603" spans="9:17" ht="13.05" customHeight="1">
      <c r="I1603" s="188"/>
      <c r="J1603" s="188"/>
      <c r="K1603" s="188"/>
      <c r="L1603" s="188"/>
      <c r="M1603" s="188"/>
      <c r="N1603" s="188"/>
      <c r="O1603" s="193"/>
      <c r="P1603" s="188"/>
      <c r="Q1603" s="188"/>
    </row>
    <row r="1604" spans="9:17" ht="13.05" customHeight="1">
      <c r="I1604" s="188"/>
      <c r="J1604" s="188"/>
      <c r="K1604" s="188"/>
      <c r="L1604" s="188"/>
      <c r="M1604" s="188"/>
      <c r="N1604" s="188"/>
      <c r="O1604" s="193"/>
      <c r="P1604" s="188"/>
      <c r="Q1604" s="188"/>
    </row>
    <row r="1605" spans="9:17" ht="13.05" customHeight="1">
      <c r="I1605" s="188"/>
      <c r="J1605" s="188"/>
      <c r="K1605" s="188"/>
      <c r="L1605" s="188"/>
      <c r="M1605" s="188"/>
      <c r="N1605" s="188"/>
      <c r="O1605" s="193"/>
      <c r="P1605" s="188"/>
      <c r="Q1605" s="188"/>
    </row>
    <row r="1606" spans="9:17" ht="13.05" customHeight="1">
      <c r="I1606" s="188"/>
      <c r="J1606" s="188"/>
      <c r="K1606" s="188"/>
      <c r="L1606" s="188"/>
      <c r="M1606" s="188"/>
      <c r="N1606" s="188"/>
      <c r="O1606" s="193"/>
      <c r="P1606" s="188"/>
      <c r="Q1606" s="188"/>
    </row>
    <row r="1607" spans="9:17" ht="13.05" customHeight="1">
      <c r="I1607" s="188"/>
      <c r="J1607" s="188"/>
      <c r="K1607" s="188"/>
      <c r="L1607" s="188"/>
      <c r="M1607" s="188"/>
      <c r="N1607" s="188"/>
      <c r="O1607" s="193"/>
      <c r="P1607" s="188"/>
      <c r="Q1607" s="188"/>
    </row>
    <row r="1608" spans="9:17" ht="13.05" customHeight="1">
      <c r="I1608" s="188"/>
      <c r="J1608" s="188"/>
      <c r="K1608" s="188"/>
      <c r="L1608" s="188"/>
      <c r="M1608" s="188"/>
      <c r="N1608" s="188"/>
      <c r="O1608" s="193"/>
      <c r="P1608" s="188"/>
      <c r="Q1608" s="188"/>
    </row>
    <row r="1609" spans="9:17" ht="13.05" customHeight="1">
      <c r="I1609" s="188"/>
      <c r="J1609" s="188"/>
      <c r="K1609" s="188"/>
      <c r="L1609" s="188"/>
      <c r="M1609" s="188"/>
      <c r="N1609" s="188"/>
      <c r="O1609" s="193"/>
      <c r="P1609" s="188"/>
      <c r="Q1609" s="188"/>
    </row>
    <row r="1610" spans="9:17" ht="13.05" customHeight="1">
      <c r="I1610" s="188"/>
      <c r="J1610" s="188"/>
      <c r="K1610" s="188"/>
      <c r="L1610" s="188"/>
      <c r="M1610" s="188"/>
      <c r="N1610" s="188"/>
      <c r="O1610" s="193"/>
      <c r="P1610" s="188"/>
      <c r="Q1610" s="188"/>
    </row>
    <row r="1611" spans="9:17" ht="13.05" customHeight="1">
      <c r="I1611" s="188"/>
      <c r="J1611" s="188"/>
      <c r="K1611" s="188"/>
      <c r="L1611" s="188"/>
      <c r="M1611" s="188"/>
      <c r="N1611" s="188"/>
      <c r="O1611" s="193"/>
      <c r="P1611" s="188"/>
      <c r="Q1611" s="188"/>
    </row>
    <row r="1612" spans="9:17" ht="13.05" customHeight="1">
      <c r="I1612" s="188"/>
      <c r="J1612" s="188"/>
      <c r="K1612" s="188"/>
      <c r="L1612" s="188"/>
      <c r="M1612" s="188"/>
      <c r="N1612" s="188"/>
      <c r="O1612" s="193"/>
      <c r="P1612" s="188"/>
      <c r="Q1612" s="188"/>
    </row>
    <row r="1613" spans="9:17" ht="13.05" customHeight="1">
      <c r="I1613" s="188"/>
      <c r="J1613" s="188"/>
      <c r="K1613" s="188"/>
      <c r="L1613" s="188"/>
      <c r="M1613" s="188"/>
      <c r="N1613" s="188"/>
      <c r="O1613" s="193"/>
      <c r="P1613" s="188"/>
      <c r="Q1613" s="188"/>
    </row>
    <row r="1614" spans="9:17" ht="13.05" customHeight="1">
      <c r="I1614" s="188"/>
      <c r="J1614" s="188"/>
      <c r="K1614" s="188"/>
      <c r="L1614" s="188"/>
      <c r="M1614" s="188"/>
      <c r="N1614" s="188"/>
      <c r="O1614" s="193"/>
      <c r="P1614" s="188"/>
      <c r="Q1614" s="188"/>
    </row>
    <row r="1615" spans="9:17" ht="13.05" customHeight="1">
      <c r="I1615" s="188"/>
      <c r="J1615" s="188"/>
      <c r="K1615" s="188"/>
      <c r="L1615" s="188"/>
      <c r="M1615" s="188"/>
      <c r="N1615" s="188"/>
      <c r="O1615" s="193"/>
      <c r="P1615" s="188"/>
      <c r="Q1615" s="188"/>
    </row>
    <row r="1616" spans="9:17" ht="13.05" customHeight="1">
      <c r="I1616" s="188"/>
      <c r="J1616" s="188"/>
      <c r="K1616" s="188"/>
      <c r="L1616" s="188"/>
      <c r="M1616" s="188"/>
      <c r="N1616" s="188"/>
      <c r="O1616" s="193"/>
      <c r="P1616" s="188"/>
      <c r="Q1616" s="188"/>
    </row>
    <row r="1617" spans="9:17" ht="13.05" customHeight="1">
      <c r="I1617" s="188"/>
      <c r="J1617" s="188"/>
      <c r="K1617" s="188"/>
      <c r="L1617" s="188"/>
      <c r="M1617" s="188"/>
      <c r="N1617" s="188"/>
      <c r="O1617" s="193"/>
      <c r="P1617" s="188"/>
      <c r="Q1617" s="188"/>
    </row>
    <row r="1618" spans="9:17" ht="13.05" customHeight="1">
      <c r="I1618" s="188"/>
      <c r="J1618" s="188"/>
      <c r="K1618" s="188"/>
      <c r="L1618" s="188"/>
      <c r="M1618" s="188"/>
      <c r="N1618" s="188"/>
      <c r="O1618" s="193"/>
      <c r="P1618" s="188"/>
      <c r="Q1618" s="188"/>
    </row>
    <row r="1619" spans="9:17" ht="13.05" customHeight="1">
      <c r="I1619" s="188"/>
      <c r="J1619" s="188"/>
      <c r="K1619" s="188"/>
      <c r="L1619" s="188"/>
      <c r="M1619" s="188"/>
      <c r="N1619" s="188"/>
      <c r="O1619" s="193"/>
      <c r="P1619" s="188"/>
      <c r="Q1619" s="188"/>
    </row>
    <row r="1620" spans="9:17" ht="13.05" customHeight="1">
      <c r="I1620" s="188"/>
      <c r="J1620" s="188"/>
      <c r="K1620" s="188"/>
      <c r="L1620" s="188"/>
      <c r="M1620" s="188"/>
      <c r="N1620" s="188"/>
      <c r="O1620" s="193"/>
      <c r="P1620" s="188"/>
      <c r="Q1620" s="188"/>
    </row>
    <row r="1621" spans="9:17" ht="13.05" customHeight="1">
      <c r="I1621" s="188"/>
      <c r="J1621" s="188"/>
      <c r="K1621" s="188"/>
      <c r="L1621" s="188"/>
      <c r="M1621" s="188"/>
      <c r="N1621" s="188"/>
      <c r="O1621" s="193"/>
      <c r="P1621" s="188"/>
      <c r="Q1621" s="188"/>
    </row>
    <row r="1622" spans="9:17" ht="13.05" customHeight="1">
      <c r="I1622" s="188"/>
      <c r="J1622" s="188"/>
      <c r="K1622" s="188"/>
      <c r="L1622" s="188"/>
      <c r="M1622" s="188"/>
      <c r="N1622" s="188"/>
      <c r="O1622" s="193"/>
      <c r="P1622" s="188"/>
      <c r="Q1622" s="188"/>
    </row>
    <row r="1623" spans="9:17" ht="13.05" customHeight="1">
      <c r="I1623" s="188"/>
      <c r="J1623" s="188"/>
      <c r="K1623" s="188"/>
      <c r="L1623" s="188"/>
      <c r="M1623" s="188"/>
      <c r="N1623" s="188"/>
      <c r="O1623" s="193"/>
      <c r="P1623" s="188"/>
      <c r="Q1623" s="188"/>
    </row>
    <row r="1624" spans="9:17" ht="13.05" customHeight="1">
      <c r="I1624" s="188"/>
      <c r="J1624" s="188"/>
      <c r="K1624" s="188"/>
      <c r="L1624" s="188"/>
      <c r="M1624" s="188"/>
      <c r="N1624" s="188"/>
      <c r="O1624" s="193"/>
      <c r="P1624" s="188"/>
      <c r="Q1624" s="188"/>
    </row>
    <row r="1625" spans="9:17" ht="13.05" customHeight="1">
      <c r="I1625" s="188"/>
      <c r="J1625" s="188"/>
      <c r="K1625" s="188"/>
      <c r="L1625" s="188"/>
      <c r="M1625" s="188"/>
      <c r="N1625" s="188"/>
      <c r="O1625" s="193"/>
      <c r="P1625" s="188"/>
      <c r="Q1625" s="188"/>
    </row>
    <row r="1626" spans="9:17" ht="13.05" customHeight="1">
      <c r="I1626" s="188"/>
      <c r="J1626" s="188"/>
      <c r="K1626" s="188"/>
      <c r="L1626" s="188"/>
      <c r="M1626" s="188"/>
      <c r="N1626" s="188"/>
      <c r="O1626" s="193"/>
      <c r="P1626" s="188"/>
      <c r="Q1626" s="188"/>
    </row>
    <row r="1627" spans="9:17" ht="13.05" customHeight="1">
      <c r="I1627" s="188"/>
      <c r="J1627" s="188"/>
      <c r="K1627" s="188"/>
      <c r="L1627" s="188"/>
      <c r="M1627" s="188"/>
      <c r="N1627" s="188"/>
      <c r="O1627" s="193"/>
      <c r="P1627" s="188"/>
      <c r="Q1627" s="188"/>
    </row>
    <row r="1628" spans="9:17" ht="13.05" customHeight="1">
      <c r="I1628" s="188"/>
      <c r="J1628" s="188"/>
      <c r="K1628" s="188"/>
      <c r="L1628" s="188"/>
      <c r="M1628" s="188"/>
      <c r="N1628" s="188"/>
      <c r="O1628" s="193"/>
      <c r="P1628" s="188"/>
      <c r="Q1628" s="188"/>
    </row>
    <row r="1629" spans="9:17" ht="13.05" customHeight="1">
      <c r="I1629" s="188"/>
      <c r="J1629" s="188"/>
      <c r="K1629" s="188"/>
      <c r="L1629" s="188"/>
      <c r="M1629" s="188"/>
      <c r="N1629" s="188"/>
      <c r="O1629" s="193"/>
      <c r="P1629" s="188"/>
      <c r="Q1629" s="188"/>
    </row>
    <row r="1630" spans="9:17" ht="13.05" customHeight="1">
      <c r="I1630" s="188"/>
      <c r="J1630" s="188"/>
      <c r="K1630" s="188"/>
      <c r="L1630" s="188"/>
      <c r="M1630" s="188"/>
      <c r="N1630" s="188"/>
      <c r="O1630" s="193"/>
      <c r="P1630" s="188"/>
      <c r="Q1630" s="188"/>
    </row>
    <row r="1631" spans="9:17" ht="13.05" customHeight="1">
      <c r="I1631" s="188"/>
      <c r="J1631" s="188"/>
      <c r="K1631" s="188"/>
      <c r="L1631" s="188"/>
      <c r="M1631" s="188"/>
      <c r="N1631" s="188"/>
      <c r="O1631" s="193"/>
      <c r="P1631" s="188"/>
      <c r="Q1631" s="188"/>
    </row>
    <row r="1632" spans="9:17" ht="13.05" customHeight="1">
      <c r="I1632" s="188"/>
      <c r="J1632" s="188"/>
      <c r="K1632" s="188"/>
      <c r="L1632" s="188"/>
      <c r="M1632" s="188"/>
      <c r="N1632" s="188"/>
      <c r="O1632" s="193"/>
      <c r="P1632" s="188"/>
      <c r="Q1632" s="188"/>
    </row>
    <row r="1633" spans="9:17" ht="13.05" customHeight="1">
      <c r="I1633" s="188"/>
      <c r="J1633" s="188"/>
      <c r="K1633" s="188"/>
      <c r="L1633" s="188"/>
      <c r="M1633" s="188"/>
      <c r="N1633" s="188"/>
      <c r="O1633" s="193"/>
      <c r="P1633" s="188"/>
      <c r="Q1633" s="188"/>
    </row>
    <row r="1634" spans="9:17" ht="13.05" customHeight="1">
      <c r="I1634" s="188"/>
      <c r="J1634" s="188"/>
      <c r="K1634" s="188"/>
      <c r="L1634" s="188"/>
      <c r="M1634" s="188"/>
      <c r="N1634" s="188"/>
      <c r="O1634" s="193"/>
      <c r="P1634" s="188"/>
      <c r="Q1634" s="188"/>
    </row>
    <row r="1635" spans="9:17" ht="13.05" customHeight="1">
      <c r="I1635" s="188"/>
      <c r="J1635" s="188"/>
      <c r="K1635" s="188"/>
      <c r="L1635" s="188"/>
      <c r="M1635" s="188"/>
      <c r="N1635" s="188"/>
      <c r="O1635" s="193"/>
      <c r="P1635" s="188"/>
      <c r="Q1635" s="188"/>
    </row>
    <row r="1636" spans="9:17" ht="13.05" customHeight="1">
      <c r="I1636" s="188"/>
      <c r="J1636" s="188"/>
      <c r="K1636" s="188"/>
      <c r="L1636" s="188"/>
      <c r="M1636" s="188"/>
      <c r="N1636" s="188"/>
      <c r="O1636" s="193"/>
      <c r="P1636" s="188"/>
      <c r="Q1636" s="188"/>
    </row>
    <row r="1637" spans="9:17" ht="13.05" customHeight="1">
      <c r="I1637" s="188"/>
      <c r="J1637" s="188"/>
      <c r="K1637" s="188"/>
      <c r="L1637" s="188"/>
      <c r="M1637" s="188"/>
      <c r="N1637" s="188"/>
      <c r="O1637" s="193"/>
      <c r="P1637" s="188"/>
      <c r="Q1637" s="188"/>
    </row>
    <row r="1638" spans="9:17" ht="13.05" customHeight="1">
      <c r="I1638" s="188"/>
      <c r="J1638" s="188"/>
      <c r="K1638" s="188"/>
      <c r="L1638" s="188"/>
      <c r="M1638" s="188"/>
      <c r="N1638" s="188"/>
      <c r="O1638" s="193"/>
      <c r="P1638" s="188"/>
      <c r="Q1638" s="188"/>
    </row>
    <row r="1639" spans="9:17" ht="13.05" customHeight="1">
      <c r="I1639" s="188"/>
      <c r="J1639" s="188"/>
      <c r="K1639" s="188"/>
      <c r="L1639" s="188"/>
      <c r="M1639" s="188"/>
      <c r="N1639" s="188"/>
      <c r="O1639" s="193"/>
      <c r="P1639" s="188"/>
      <c r="Q1639" s="188"/>
    </row>
    <row r="1640" spans="9:17" ht="13.05" customHeight="1">
      <c r="I1640" s="188"/>
      <c r="J1640" s="188"/>
      <c r="K1640" s="188"/>
      <c r="L1640" s="188"/>
      <c r="M1640" s="188"/>
      <c r="N1640" s="188"/>
      <c r="O1640" s="193"/>
      <c r="P1640" s="188"/>
      <c r="Q1640" s="188"/>
    </row>
    <row r="1641" spans="9:17" ht="13.05" customHeight="1">
      <c r="I1641" s="188"/>
      <c r="J1641" s="188"/>
      <c r="K1641" s="188"/>
      <c r="L1641" s="188"/>
      <c r="M1641" s="188"/>
      <c r="N1641" s="188"/>
      <c r="O1641" s="193"/>
      <c r="P1641" s="188"/>
      <c r="Q1641" s="188"/>
    </row>
    <row r="1642" spans="9:17" ht="13.05" customHeight="1">
      <c r="I1642" s="188"/>
      <c r="J1642" s="188"/>
      <c r="K1642" s="188"/>
      <c r="L1642" s="188"/>
      <c r="M1642" s="188"/>
      <c r="N1642" s="188"/>
      <c r="O1642" s="193"/>
      <c r="P1642" s="188"/>
      <c r="Q1642" s="188"/>
    </row>
    <row r="1643" spans="9:17" ht="13.05" customHeight="1">
      <c r="I1643" s="188"/>
      <c r="J1643" s="188"/>
      <c r="K1643" s="188"/>
      <c r="L1643" s="188"/>
      <c r="M1643" s="188"/>
      <c r="N1643" s="188"/>
      <c r="O1643" s="193"/>
      <c r="P1643" s="188"/>
      <c r="Q1643" s="188"/>
    </row>
    <row r="1644" spans="9:17" ht="13.05" customHeight="1">
      <c r="I1644" s="188"/>
      <c r="J1644" s="188"/>
      <c r="K1644" s="188"/>
      <c r="L1644" s="188"/>
      <c r="M1644" s="188"/>
      <c r="N1644" s="188"/>
      <c r="O1644" s="193"/>
      <c r="P1644" s="188"/>
      <c r="Q1644" s="188"/>
    </row>
    <row r="1645" spans="9:17" ht="13.05" customHeight="1">
      <c r="I1645" s="188"/>
      <c r="J1645" s="188"/>
      <c r="K1645" s="188"/>
      <c r="L1645" s="188"/>
      <c r="M1645" s="188"/>
      <c r="N1645" s="188"/>
      <c r="O1645" s="193"/>
      <c r="P1645" s="188"/>
      <c r="Q1645" s="188"/>
    </row>
    <row r="1646" spans="9:17" ht="13.05" customHeight="1">
      <c r="I1646" s="188"/>
      <c r="J1646" s="188"/>
      <c r="K1646" s="188"/>
      <c r="L1646" s="188"/>
      <c r="M1646" s="188"/>
      <c r="N1646" s="188"/>
      <c r="O1646" s="193"/>
      <c r="P1646" s="188"/>
      <c r="Q1646" s="188"/>
    </row>
    <row r="1647" spans="9:17" ht="13.05" customHeight="1">
      <c r="I1647" s="188"/>
      <c r="J1647" s="188"/>
      <c r="K1647" s="188"/>
      <c r="L1647" s="188"/>
      <c r="M1647" s="188"/>
      <c r="N1647" s="188"/>
      <c r="O1647" s="193"/>
      <c r="P1647" s="188"/>
      <c r="Q1647" s="188"/>
    </row>
    <row r="1648" spans="9:17" ht="13.05" customHeight="1">
      <c r="I1648" s="188"/>
      <c r="J1648" s="188"/>
      <c r="K1648" s="188"/>
      <c r="L1648" s="188"/>
      <c r="M1648" s="188"/>
      <c r="N1648" s="188"/>
      <c r="O1648" s="193"/>
      <c r="P1648" s="188"/>
      <c r="Q1648" s="188"/>
    </row>
    <row r="1649" spans="9:17" ht="13.05" customHeight="1">
      <c r="I1649" s="188"/>
      <c r="J1649" s="188"/>
      <c r="K1649" s="188"/>
      <c r="L1649" s="188"/>
      <c r="M1649" s="188"/>
      <c r="N1649" s="188"/>
      <c r="O1649" s="193"/>
      <c r="P1649" s="188"/>
      <c r="Q1649" s="188"/>
    </row>
    <row r="1650" spans="9:17" ht="13.05" customHeight="1">
      <c r="I1650" s="188"/>
      <c r="J1650" s="188"/>
      <c r="K1650" s="188"/>
      <c r="L1650" s="188"/>
      <c r="M1650" s="188"/>
      <c r="N1650" s="188"/>
      <c r="O1650" s="193"/>
      <c r="P1650" s="188"/>
      <c r="Q1650" s="188"/>
    </row>
    <row r="1651" spans="9:17" ht="13.05" customHeight="1">
      <c r="I1651" s="188"/>
      <c r="J1651" s="188"/>
      <c r="K1651" s="188"/>
      <c r="L1651" s="188"/>
      <c r="M1651" s="188"/>
      <c r="N1651" s="188"/>
      <c r="O1651" s="193"/>
      <c r="P1651" s="188"/>
      <c r="Q1651" s="188"/>
    </row>
    <row r="1652" spans="9:17" ht="13.05" customHeight="1">
      <c r="I1652" s="188"/>
      <c r="J1652" s="188"/>
      <c r="K1652" s="188"/>
      <c r="L1652" s="188"/>
      <c r="M1652" s="188"/>
      <c r="N1652" s="188"/>
      <c r="O1652" s="193"/>
      <c r="P1652" s="188"/>
      <c r="Q1652" s="188"/>
    </row>
    <row r="1653" spans="9:17" ht="13.05" customHeight="1">
      <c r="I1653" s="188"/>
      <c r="J1653" s="188"/>
      <c r="K1653" s="188"/>
      <c r="L1653" s="188"/>
      <c r="M1653" s="188"/>
      <c r="N1653" s="188"/>
      <c r="O1653" s="193"/>
      <c r="P1653" s="188"/>
      <c r="Q1653" s="188"/>
    </row>
    <row r="1654" spans="9:17" ht="13.05" customHeight="1">
      <c r="I1654" s="188"/>
      <c r="J1654" s="188"/>
      <c r="K1654" s="188"/>
      <c r="L1654" s="188"/>
      <c r="M1654" s="188"/>
      <c r="N1654" s="188"/>
      <c r="O1654" s="193"/>
      <c r="P1654" s="188"/>
      <c r="Q1654" s="188"/>
    </row>
    <row r="1655" spans="9:17" ht="13.05" customHeight="1">
      <c r="I1655" s="188"/>
      <c r="J1655" s="188"/>
      <c r="K1655" s="188"/>
      <c r="L1655" s="188"/>
      <c r="M1655" s="188"/>
      <c r="N1655" s="188"/>
      <c r="O1655" s="193"/>
      <c r="P1655" s="188"/>
      <c r="Q1655" s="188"/>
    </row>
    <row r="1656" spans="9:17" ht="13.05" customHeight="1">
      <c r="I1656" s="188"/>
      <c r="J1656" s="188"/>
      <c r="K1656" s="188"/>
      <c r="L1656" s="188"/>
      <c r="M1656" s="188"/>
      <c r="N1656" s="188"/>
      <c r="O1656" s="193"/>
      <c r="P1656" s="188"/>
      <c r="Q1656" s="188"/>
    </row>
    <row r="1657" spans="9:17" ht="13.05" customHeight="1">
      <c r="I1657" s="188"/>
      <c r="J1657" s="188"/>
      <c r="K1657" s="188"/>
      <c r="L1657" s="188"/>
      <c r="M1657" s="188"/>
      <c r="N1657" s="188"/>
      <c r="O1657" s="193"/>
      <c r="P1657" s="188"/>
      <c r="Q1657" s="188"/>
    </row>
    <row r="1658" spans="9:17" ht="13.05" customHeight="1">
      <c r="I1658" s="188"/>
      <c r="J1658" s="188"/>
      <c r="K1658" s="188"/>
      <c r="L1658" s="188"/>
      <c r="M1658" s="188"/>
      <c r="N1658" s="188"/>
      <c r="O1658" s="193"/>
      <c r="P1658" s="188"/>
      <c r="Q1658" s="188"/>
    </row>
    <row r="1659" spans="9:17" ht="13.05" customHeight="1">
      <c r="I1659" s="188"/>
      <c r="J1659" s="188"/>
      <c r="K1659" s="188"/>
      <c r="L1659" s="188"/>
      <c r="M1659" s="188"/>
      <c r="N1659" s="188"/>
      <c r="O1659" s="193"/>
      <c r="P1659" s="188"/>
      <c r="Q1659" s="188"/>
    </row>
    <row r="1660" spans="9:17" ht="13.05" customHeight="1">
      <c r="I1660" s="188"/>
      <c r="J1660" s="188"/>
      <c r="K1660" s="188"/>
      <c r="L1660" s="188"/>
      <c r="M1660" s="188"/>
      <c r="N1660" s="188"/>
      <c r="O1660" s="193"/>
      <c r="P1660" s="188"/>
      <c r="Q1660" s="188"/>
    </row>
    <row r="1661" spans="9:17" ht="13.05" customHeight="1">
      <c r="I1661" s="188"/>
      <c r="J1661" s="188"/>
      <c r="K1661" s="188"/>
      <c r="L1661" s="188"/>
      <c r="M1661" s="188"/>
      <c r="N1661" s="188"/>
      <c r="O1661" s="193"/>
      <c r="P1661" s="188"/>
      <c r="Q1661" s="188"/>
    </row>
    <row r="1662" spans="9:17" ht="13.05" customHeight="1">
      <c r="I1662" s="188"/>
      <c r="J1662" s="188"/>
      <c r="K1662" s="188"/>
      <c r="L1662" s="188"/>
      <c r="M1662" s="188"/>
      <c r="N1662" s="188"/>
      <c r="O1662" s="193"/>
      <c r="P1662" s="188"/>
      <c r="Q1662" s="188"/>
    </row>
    <row r="1663" spans="9:17" ht="13.05" customHeight="1">
      <c r="I1663" s="188"/>
      <c r="J1663" s="188"/>
      <c r="K1663" s="188"/>
      <c r="L1663" s="188"/>
      <c r="M1663" s="188"/>
      <c r="N1663" s="188"/>
      <c r="O1663" s="193"/>
      <c r="P1663" s="188"/>
      <c r="Q1663" s="188"/>
    </row>
    <row r="1664" spans="9:17" ht="13.05" customHeight="1">
      <c r="I1664" s="188"/>
      <c r="J1664" s="188"/>
      <c r="K1664" s="188"/>
      <c r="L1664" s="188"/>
      <c r="M1664" s="188"/>
      <c r="N1664" s="188"/>
      <c r="O1664" s="193"/>
      <c r="P1664" s="188"/>
      <c r="Q1664" s="188"/>
    </row>
    <row r="1665" spans="9:17" ht="13.05" customHeight="1">
      <c r="I1665" s="188"/>
      <c r="J1665" s="188"/>
      <c r="K1665" s="188"/>
      <c r="L1665" s="188"/>
      <c r="M1665" s="188"/>
      <c r="N1665" s="188"/>
      <c r="O1665" s="193"/>
      <c r="P1665" s="188"/>
      <c r="Q1665" s="188"/>
    </row>
    <row r="1666" spans="9:17" ht="13.05" customHeight="1">
      <c r="I1666" s="188"/>
      <c r="J1666" s="188"/>
      <c r="K1666" s="188"/>
      <c r="L1666" s="188"/>
      <c r="M1666" s="188"/>
      <c r="N1666" s="188"/>
      <c r="O1666" s="193"/>
      <c r="P1666" s="188"/>
      <c r="Q1666" s="188"/>
    </row>
    <row r="1667" spans="9:17" ht="13.05" customHeight="1">
      <c r="I1667" s="188"/>
      <c r="J1667" s="188"/>
      <c r="K1667" s="188"/>
      <c r="L1667" s="188"/>
      <c r="M1667" s="188"/>
      <c r="N1667" s="188"/>
      <c r="O1667" s="193"/>
      <c r="P1667" s="188"/>
      <c r="Q1667" s="188"/>
    </row>
    <row r="1668" spans="9:17" ht="13.05" customHeight="1">
      <c r="I1668" s="188"/>
      <c r="J1668" s="188"/>
      <c r="K1668" s="188"/>
      <c r="L1668" s="188"/>
      <c r="M1668" s="188"/>
      <c r="N1668" s="188"/>
      <c r="O1668" s="193"/>
      <c r="P1668" s="188"/>
      <c r="Q1668" s="188"/>
    </row>
    <row r="1669" spans="9:17" ht="13.05" customHeight="1">
      <c r="I1669" s="188"/>
      <c r="J1669" s="188"/>
      <c r="K1669" s="188"/>
      <c r="L1669" s="188"/>
      <c r="M1669" s="188"/>
      <c r="N1669" s="188"/>
      <c r="O1669" s="193"/>
      <c r="P1669" s="188"/>
      <c r="Q1669" s="188"/>
    </row>
    <row r="1670" spans="9:17" ht="13.05" customHeight="1">
      <c r="I1670" s="188"/>
      <c r="J1670" s="188"/>
      <c r="K1670" s="188"/>
      <c r="L1670" s="188"/>
      <c r="M1670" s="188"/>
      <c r="N1670" s="188"/>
      <c r="O1670" s="193"/>
      <c r="P1670" s="188"/>
      <c r="Q1670" s="188"/>
    </row>
    <row r="1671" spans="9:17" ht="13.05" customHeight="1">
      <c r="I1671" s="188"/>
      <c r="J1671" s="188"/>
      <c r="K1671" s="188"/>
      <c r="L1671" s="188"/>
      <c r="M1671" s="188"/>
      <c r="N1671" s="188"/>
      <c r="O1671" s="193"/>
      <c r="P1671" s="188"/>
      <c r="Q1671" s="188"/>
    </row>
    <row r="1672" spans="9:17" ht="13.05" customHeight="1">
      <c r="I1672" s="188"/>
      <c r="J1672" s="188"/>
      <c r="K1672" s="188"/>
      <c r="L1672" s="188"/>
      <c r="M1672" s="188"/>
      <c r="N1672" s="188"/>
      <c r="O1672" s="193"/>
      <c r="P1672" s="188"/>
      <c r="Q1672" s="188"/>
    </row>
    <row r="1673" spans="9:17" ht="13.05" customHeight="1">
      <c r="I1673" s="188"/>
      <c r="J1673" s="188"/>
      <c r="K1673" s="188"/>
      <c r="L1673" s="188"/>
      <c r="M1673" s="188"/>
      <c r="N1673" s="188"/>
      <c r="O1673" s="193"/>
      <c r="P1673" s="188"/>
      <c r="Q1673" s="188"/>
    </row>
    <row r="1674" spans="9:17" ht="13.05" customHeight="1">
      <c r="I1674" s="188"/>
      <c r="J1674" s="188"/>
      <c r="K1674" s="188"/>
      <c r="L1674" s="188"/>
      <c r="M1674" s="188"/>
      <c r="N1674" s="188"/>
      <c r="O1674" s="193"/>
      <c r="P1674" s="188"/>
      <c r="Q1674" s="188"/>
    </row>
    <row r="1675" spans="9:17" ht="13.05" customHeight="1">
      <c r="I1675" s="188"/>
      <c r="J1675" s="188"/>
      <c r="K1675" s="188"/>
      <c r="L1675" s="188"/>
      <c r="M1675" s="188"/>
      <c r="N1675" s="188"/>
      <c r="O1675" s="193"/>
      <c r="P1675" s="188"/>
      <c r="Q1675" s="188"/>
    </row>
    <row r="1676" spans="9:17" ht="13.05" customHeight="1">
      <c r="I1676" s="188"/>
      <c r="J1676" s="188"/>
      <c r="K1676" s="188"/>
      <c r="L1676" s="188"/>
      <c r="M1676" s="188"/>
      <c r="N1676" s="188"/>
      <c r="O1676" s="193"/>
      <c r="P1676" s="188"/>
      <c r="Q1676" s="188"/>
    </row>
    <row r="1677" spans="9:17" ht="13.05" customHeight="1">
      <c r="I1677" s="188"/>
      <c r="J1677" s="188"/>
      <c r="K1677" s="188"/>
      <c r="L1677" s="188"/>
      <c r="M1677" s="188"/>
      <c r="N1677" s="188"/>
      <c r="O1677" s="193"/>
      <c r="P1677" s="188"/>
      <c r="Q1677" s="188"/>
    </row>
    <row r="1678" spans="9:17" ht="13.05" customHeight="1">
      <c r="I1678" s="188"/>
      <c r="J1678" s="188"/>
      <c r="K1678" s="188"/>
      <c r="L1678" s="188"/>
      <c r="M1678" s="188"/>
      <c r="N1678" s="188"/>
      <c r="O1678" s="193"/>
      <c r="P1678" s="188"/>
      <c r="Q1678" s="188"/>
    </row>
    <row r="1679" spans="9:17" ht="13.05" customHeight="1">
      <c r="I1679" s="188"/>
      <c r="J1679" s="188"/>
      <c r="K1679" s="188"/>
      <c r="L1679" s="188"/>
      <c r="M1679" s="188"/>
      <c r="N1679" s="188"/>
      <c r="O1679" s="193"/>
      <c r="P1679" s="188"/>
      <c r="Q1679" s="188"/>
    </row>
    <row r="1680" spans="9:17" ht="13.05" customHeight="1">
      <c r="I1680" s="188"/>
      <c r="J1680" s="188"/>
      <c r="K1680" s="188"/>
      <c r="L1680" s="188"/>
      <c r="M1680" s="188"/>
      <c r="N1680" s="188"/>
      <c r="O1680" s="193"/>
      <c r="P1680" s="188"/>
      <c r="Q1680" s="188"/>
    </row>
    <row r="1681" spans="9:17" ht="13.05" customHeight="1">
      <c r="I1681" s="188"/>
      <c r="J1681" s="188"/>
      <c r="K1681" s="188"/>
      <c r="L1681" s="188"/>
      <c r="M1681" s="188"/>
      <c r="N1681" s="188"/>
      <c r="O1681" s="193"/>
      <c r="P1681" s="188"/>
      <c r="Q1681" s="188"/>
    </row>
    <row r="1682" spans="9:17" ht="13.05" customHeight="1">
      <c r="I1682" s="188"/>
      <c r="J1682" s="188"/>
      <c r="K1682" s="188"/>
      <c r="L1682" s="188"/>
      <c r="M1682" s="188"/>
      <c r="N1682" s="188"/>
      <c r="O1682" s="193"/>
      <c r="P1682" s="188"/>
      <c r="Q1682" s="188"/>
    </row>
    <row r="1683" spans="9:17" ht="13.05" customHeight="1">
      <c r="I1683" s="188"/>
      <c r="J1683" s="188"/>
      <c r="K1683" s="188"/>
      <c r="L1683" s="188"/>
      <c r="M1683" s="188"/>
      <c r="N1683" s="188"/>
      <c r="O1683" s="193"/>
      <c r="P1683" s="188"/>
      <c r="Q1683" s="188"/>
    </row>
    <row r="1684" spans="9:17" ht="13.05" customHeight="1">
      <c r="I1684" s="188"/>
      <c r="J1684" s="188"/>
      <c r="K1684" s="188"/>
      <c r="L1684" s="188"/>
      <c r="M1684" s="188"/>
      <c r="N1684" s="188"/>
      <c r="O1684" s="193"/>
      <c r="P1684" s="188"/>
      <c r="Q1684" s="188"/>
    </row>
    <row r="1685" spans="9:17" ht="13.05" customHeight="1">
      <c r="I1685" s="188"/>
      <c r="J1685" s="188"/>
      <c r="K1685" s="188"/>
      <c r="L1685" s="188"/>
      <c r="M1685" s="188"/>
      <c r="N1685" s="188"/>
      <c r="O1685" s="193"/>
      <c r="P1685" s="188"/>
      <c r="Q1685" s="188"/>
    </row>
    <row r="1686" spans="9:17" ht="13.05" customHeight="1">
      <c r="I1686" s="188"/>
      <c r="J1686" s="188"/>
      <c r="K1686" s="188"/>
      <c r="L1686" s="188"/>
      <c r="M1686" s="188"/>
      <c r="N1686" s="188"/>
      <c r="O1686" s="193"/>
      <c r="P1686" s="188"/>
      <c r="Q1686" s="188"/>
    </row>
    <row r="1687" spans="9:17" ht="13.05" customHeight="1">
      <c r="I1687" s="188"/>
      <c r="J1687" s="188"/>
      <c r="K1687" s="188"/>
      <c r="L1687" s="188"/>
      <c r="M1687" s="188"/>
      <c r="N1687" s="188"/>
      <c r="O1687" s="193"/>
      <c r="P1687" s="188"/>
      <c r="Q1687" s="188"/>
    </row>
    <row r="1688" spans="9:17" ht="13.05" customHeight="1">
      <c r="I1688" s="188"/>
      <c r="J1688" s="188"/>
      <c r="K1688" s="188"/>
      <c r="L1688" s="188"/>
      <c r="M1688" s="188"/>
      <c r="N1688" s="188"/>
      <c r="O1688" s="193"/>
      <c r="P1688" s="188"/>
      <c r="Q1688" s="188"/>
    </row>
    <row r="1689" spans="9:17" ht="13.05" customHeight="1">
      <c r="I1689" s="188"/>
      <c r="J1689" s="188"/>
      <c r="K1689" s="188"/>
      <c r="L1689" s="188"/>
      <c r="M1689" s="188"/>
      <c r="N1689" s="188"/>
      <c r="O1689" s="193"/>
      <c r="P1689" s="188"/>
      <c r="Q1689" s="188"/>
    </row>
    <row r="1690" spans="9:17" ht="13.05" customHeight="1">
      <c r="I1690" s="188"/>
      <c r="J1690" s="188"/>
      <c r="K1690" s="188"/>
      <c r="L1690" s="188"/>
      <c r="M1690" s="188"/>
      <c r="N1690" s="188"/>
      <c r="O1690" s="193"/>
      <c r="P1690" s="188"/>
      <c r="Q1690" s="188"/>
    </row>
    <row r="1691" spans="9:17" ht="13.05" customHeight="1">
      <c r="I1691" s="188"/>
      <c r="J1691" s="188"/>
      <c r="K1691" s="188"/>
      <c r="L1691" s="188"/>
      <c r="M1691" s="188"/>
      <c r="N1691" s="188"/>
      <c r="O1691" s="193"/>
      <c r="P1691" s="188"/>
      <c r="Q1691" s="188"/>
    </row>
    <row r="1692" spans="9:17" ht="13.05" customHeight="1">
      <c r="I1692" s="188"/>
      <c r="J1692" s="188"/>
      <c r="K1692" s="188"/>
      <c r="L1692" s="188"/>
      <c r="M1692" s="188"/>
      <c r="N1692" s="188"/>
      <c r="O1692" s="193"/>
      <c r="P1692" s="188"/>
      <c r="Q1692" s="188"/>
    </row>
    <row r="1693" spans="9:17" ht="13.05" customHeight="1">
      <c r="I1693" s="188"/>
      <c r="J1693" s="188"/>
      <c r="K1693" s="188"/>
      <c r="L1693" s="188"/>
      <c r="M1693" s="188"/>
      <c r="N1693" s="188"/>
      <c r="O1693" s="193"/>
      <c r="P1693" s="188"/>
      <c r="Q1693" s="188"/>
    </row>
    <row r="1694" spans="9:17" ht="13.05" customHeight="1">
      <c r="I1694" s="188"/>
      <c r="J1694" s="188"/>
      <c r="K1694" s="188"/>
      <c r="L1694" s="188"/>
      <c r="M1694" s="188"/>
      <c r="N1694" s="188"/>
      <c r="O1694" s="193"/>
      <c r="P1694" s="188"/>
      <c r="Q1694" s="188"/>
    </row>
    <row r="1695" spans="9:17" ht="13.05" customHeight="1">
      <c r="I1695" s="188"/>
      <c r="J1695" s="188"/>
      <c r="K1695" s="188"/>
      <c r="L1695" s="188"/>
      <c r="M1695" s="188"/>
      <c r="N1695" s="188"/>
      <c r="O1695" s="193"/>
      <c r="P1695" s="188"/>
      <c r="Q1695" s="188"/>
    </row>
    <row r="1696" spans="9:17" ht="13.05" customHeight="1">
      <c r="I1696" s="188"/>
      <c r="J1696" s="188"/>
      <c r="K1696" s="188"/>
      <c r="L1696" s="188"/>
      <c r="M1696" s="188"/>
      <c r="N1696" s="188"/>
      <c r="O1696" s="193"/>
      <c r="P1696" s="188"/>
      <c r="Q1696" s="188"/>
    </row>
    <row r="1697" spans="9:17" ht="13.05" customHeight="1">
      <c r="I1697" s="188"/>
      <c r="J1697" s="188"/>
      <c r="K1697" s="188"/>
      <c r="L1697" s="188"/>
      <c r="M1697" s="188"/>
      <c r="N1697" s="188"/>
      <c r="O1697" s="193"/>
      <c r="P1697" s="188"/>
      <c r="Q1697" s="188"/>
    </row>
    <row r="1698" spans="9:17" ht="13.05" customHeight="1">
      <c r="I1698" s="188"/>
      <c r="J1698" s="188"/>
      <c r="K1698" s="188"/>
      <c r="L1698" s="188"/>
      <c r="M1698" s="188"/>
      <c r="N1698" s="188"/>
      <c r="O1698" s="193"/>
      <c r="P1698" s="188"/>
      <c r="Q1698" s="188"/>
    </row>
    <row r="1699" spans="9:17" ht="13.05" customHeight="1">
      <c r="I1699" s="188"/>
      <c r="J1699" s="188"/>
      <c r="K1699" s="188"/>
      <c r="L1699" s="188"/>
      <c r="M1699" s="188"/>
      <c r="N1699" s="188"/>
      <c r="O1699" s="193"/>
      <c r="P1699" s="188"/>
      <c r="Q1699" s="188"/>
    </row>
    <row r="1700" spans="9:17" ht="13.05" customHeight="1">
      <c r="I1700" s="188"/>
      <c r="J1700" s="188"/>
      <c r="K1700" s="188"/>
      <c r="L1700" s="188"/>
      <c r="M1700" s="188"/>
      <c r="N1700" s="188"/>
      <c r="O1700" s="193"/>
      <c r="P1700" s="188"/>
      <c r="Q1700" s="188"/>
    </row>
    <row r="1701" spans="9:17" ht="13.05" customHeight="1">
      <c r="I1701" s="188"/>
      <c r="J1701" s="188"/>
      <c r="K1701" s="188"/>
      <c r="L1701" s="188"/>
      <c r="M1701" s="188"/>
      <c r="N1701" s="188"/>
      <c r="O1701" s="193"/>
      <c r="P1701" s="188"/>
      <c r="Q1701" s="188"/>
    </row>
    <row r="1702" spans="9:17" ht="13.05" customHeight="1">
      <c r="I1702" s="188"/>
      <c r="J1702" s="188"/>
      <c r="K1702" s="188"/>
      <c r="L1702" s="188"/>
      <c r="M1702" s="188"/>
      <c r="N1702" s="188"/>
      <c r="O1702" s="193"/>
      <c r="P1702" s="188"/>
      <c r="Q1702" s="188"/>
    </row>
    <row r="1703" spans="9:17" ht="13.05" customHeight="1">
      <c r="I1703" s="188"/>
      <c r="J1703" s="188"/>
      <c r="K1703" s="188"/>
      <c r="L1703" s="188"/>
      <c r="M1703" s="188"/>
      <c r="N1703" s="188"/>
      <c r="O1703" s="193"/>
      <c r="P1703" s="188"/>
      <c r="Q1703" s="188"/>
    </row>
    <row r="1704" spans="9:17" ht="13.05" customHeight="1">
      <c r="I1704" s="188"/>
      <c r="J1704" s="188"/>
      <c r="K1704" s="188"/>
      <c r="L1704" s="188"/>
      <c r="M1704" s="188"/>
      <c r="N1704" s="188"/>
      <c r="O1704" s="193"/>
      <c r="P1704" s="188"/>
      <c r="Q1704" s="188"/>
    </row>
    <row r="1705" spans="9:17" ht="13.05" customHeight="1">
      <c r="I1705" s="188"/>
      <c r="J1705" s="188"/>
      <c r="K1705" s="188"/>
      <c r="L1705" s="188"/>
      <c r="M1705" s="188"/>
      <c r="N1705" s="188"/>
      <c r="O1705" s="193"/>
      <c r="P1705" s="188"/>
      <c r="Q1705" s="188"/>
    </row>
    <row r="1706" spans="9:17" ht="13.05" customHeight="1">
      <c r="I1706" s="188"/>
      <c r="J1706" s="188"/>
      <c r="K1706" s="188"/>
      <c r="L1706" s="188"/>
      <c r="M1706" s="188"/>
      <c r="N1706" s="188"/>
      <c r="O1706" s="193"/>
      <c r="P1706" s="188"/>
      <c r="Q1706" s="188"/>
    </row>
    <row r="1707" spans="9:17" ht="13.05" customHeight="1">
      <c r="I1707" s="188"/>
      <c r="J1707" s="188"/>
      <c r="K1707" s="188"/>
      <c r="L1707" s="188"/>
      <c r="M1707" s="188"/>
      <c r="N1707" s="188"/>
      <c r="O1707" s="193"/>
      <c r="P1707" s="188"/>
      <c r="Q1707" s="188"/>
    </row>
    <row r="1708" spans="9:17" ht="13.05" customHeight="1">
      <c r="I1708" s="188"/>
      <c r="J1708" s="188"/>
      <c r="K1708" s="188"/>
      <c r="L1708" s="188"/>
      <c r="M1708" s="188"/>
      <c r="N1708" s="188"/>
      <c r="O1708" s="193"/>
      <c r="P1708" s="188"/>
      <c r="Q1708" s="188"/>
    </row>
    <row r="1709" spans="9:17" ht="13.05" customHeight="1">
      <c r="I1709" s="188"/>
      <c r="J1709" s="188"/>
      <c r="K1709" s="188"/>
      <c r="L1709" s="188"/>
      <c r="M1709" s="188"/>
      <c r="N1709" s="188"/>
      <c r="O1709" s="193"/>
      <c r="P1709" s="188"/>
      <c r="Q1709" s="188"/>
    </row>
    <row r="1710" spans="9:17" ht="13.05" customHeight="1">
      <c r="I1710" s="188"/>
      <c r="J1710" s="188"/>
      <c r="K1710" s="188"/>
      <c r="L1710" s="188"/>
      <c r="M1710" s="188"/>
      <c r="N1710" s="188"/>
      <c r="O1710" s="193"/>
      <c r="P1710" s="188"/>
      <c r="Q1710" s="188"/>
    </row>
    <row r="1711" spans="9:17" ht="13.05" customHeight="1">
      <c r="I1711" s="188"/>
      <c r="J1711" s="188"/>
      <c r="K1711" s="188"/>
      <c r="L1711" s="188"/>
      <c r="M1711" s="188"/>
      <c r="N1711" s="188"/>
      <c r="O1711" s="193"/>
      <c r="P1711" s="188"/>
      <c r="Q1711" s="188"/>
    </row>
    <row r="1712" spans="9:17" ht="13.05" customHeight="1">
      <c r="I1712" s="188"/>
      <c r="J1712" s="188"/>
      <c r="K1712" s="188"/>
      <c r="L1712" s="188"/>
      <c r="M1712" s="188"/>
      <c r="N1712" s="188"/>
      <c r="O1712" s="193"/>
      <c r="P1712" s="188"/>
      <c r="Q1712" s="188"/>
    </row>
    <row r="1713" spans="9:17" ht="13.05" customHeight="1">
      <c r="I1713" s="188"/>
      <c r="J1713" s="188"/>
      <c r="K1713" s="188"/>
      <c r="L1713" s="188"/>
      <c r="M1713" s="188"/>
      <c r="N1713" s="188"/>
      <c r="O1713" s="193"/>
      <c r="P1713" s="188"/>
      <c r="Q1713" s="188"/>
    </row>
    <row r="1714" spans="9:17" ht="13.05" customHeight="1">
      <c r="I1714" s="188"/>
      <c r="J1714" s="188"/>
      <c r="K1714" s="188"/>
      <c r="L1714" s="188"/>
      <c r="M1714" s="188"/>
      <c r="N1714" s="188"/>
      <c r="O1714" s="193"/>
      <c r="P1714" s="188"/>
      <c r="Q1714" s="188"/>
    </row>
    <row r="1715" spans="9:17" ht="13.05" customHeight="1">
      <c r="I1715" s="188"/>
      <c r="J1715" s="188"/>
      <c r="K1715" s="188"/>
      <c r="L1715" s="188"/>
      <c r="M1715" s="188"/>
      <c r="N1715" s="188"/>
      <c r="O1715" s="193"/>
      <c r="P1715" s="188"/>
      <c r="Q1715" s="188"/>
    </row>
    <row r="1716" spans="9:17" ht="13.05" customHeight="1">
      <c r="I1716" s="188"/>
      <c r="J1716" s="188"/>
      <c r="K1716" s="188"/>
      <c r="L1716" s="188"/>
      <c r="M1716" s="188"/>
      <c r="N1716" s="188"/>
      <c r="O1716" s="193"/>
      <c r="P1716" s="188"/>
      <c r="Q1716" s="188"/>
    </row>
    <row r="1717" spans="9:17" ht="13.05" customHeight="1">
      <c r="I1717" s="188"/>
      <c r="J1717" s="188"/>
      <c r="K1717" s="188"/>
      <c r="L1717" s="188"/>
      <c r="M1717" s="188"/>
      <c r="N1717" s="188"/>
      <c r="O1717" s="193"/>
      <c r="P1717" s="188"/>
      <c r="Q1717" s="188"/>
    </row>
    <row r="1718" spans="9:17" ht="13.05" customHeight="1">
      <c r="I1718" s="188"/>
      <c r="J1718" s="188"/>
      <c r="K1718" s="188"/>
      <c r="L1718" s="188"/>
      <c r="M1718" s="188"/>
      <c r="N1718" s="188"/>
      <c r="O1718" s="193"/>
      <c r="P1718" s="188"/>
      <c r="Q1718" s="188"/>
    </row>
    <row r="1719" spans="9:17" ht="13.05" customHeight="1">
      <c r="I1719" s="188"/>
      <c r="J1719" s="188"/>
      <c r="K1719" s="188"/>
      <c r="L1719" s="188"/>
      <c r="M1719" s="188"/>
      <c r="N1719" s="188"/>
      <c r="O1719" s="193"/>
      <c r="P1719" s="188"/>
      <c r="Q1719" s="188"/>
    </row>
    <row r="1720" spans="9:17" ht="13.05" customHeight="1">
      <c r="I1720" s="188"/>
      <c r="J1720" s="188"/>
      <c r="K1720" s="188"/>
      <c r="L1720" s="188"/>
      <c r="M1720" s="188"/>
      <c r="N1720" s="188"/>
      <c r="O1720" s="193"/>
      <c r="P1720" s="188"/>
      <c r="Q1720" s="188"/>
    </row>
    <row r="1721" spans="9:17" ht="13.05" customHeight="1">
      <c r="I1721" s="188"/>
      <c r="J1721" s="188"/>
      <c r="K1721" s="188"/>
      <c r="L1721" s="188"/>
      <c r="M1721" s="188"/>
      <c r="N1721" s="188"/>
      <c r="O1721" s="193"/>
      <c r="P1721" s="188"/>
      <c r="Q1721" s="188"/>
    </row>
    <row r="1722" spans="9:17" ht="13.05" customHeight="1">
      <c r="I1722" s="188"/>
      <c r="J1722" s="188"/>
      <c r="K1722" s="188"/>
      <c r="L1722" s="188"/>
      <c r="M1722" s="188"/>
      <c r="N1722" s="188"/>
      <c r="O1722" s="193"/>
      <c r="P1722" s="188"/>
      <c r="Q1722" s="188"/>
    </row>
    <row r="1723" spans="9:17" ht="13.05" customHeight="1">
      <c r="I1723" s="188"/>
      <c r="J1723" s="188"/>
      <c r="K1723" s="188"/>
      <c r="L1723" s="188"/>
      <c r="M1723" s="188"/>
      <c r="N1723" s="188"/>
      <c r="O1723" s="193"/>
      <c r="P1723" s="188"/>
      <c r="Q1723" s="188"/>
    </row>
    <row r="1724" spans="9:17" ht="13.05" customHeight="1">
      <c r="I1724" s="188"/>
      <c r="J1724" s="188"/>
      <c r="K1724" s="188"/>
      <c r="L1724" s="188"/>
      <c r="M1724" s="188"/>
      <c r="N1724" s="188"/>
      <c r="O1724" s="193"/>
      <c r="P1724" s="188"/>
      <c r="Q1724" s="188"/>
    </row>
    <row r="1725" spans="9:17" ht="13.05" customHeight="1">
      <c r="I1725" s="188"/>
      <c r="J1725" s="188"/>
      <c r="K1725" s="188"/>
      <c r="L1725" s="188"/>
      <c r="M1725" s="188"/>
      <c r="N1725" s="188"/>
      <c r="O1725" s="193"/>
      <c r="P1725" s="188"/>
      <c r="Q1725" s="188"/>
    </row>
    <row r="1726" spans="9:17" ht="13.05" customHeight="1">
      <c r="I1726" s="188"/>
      <c r="J1726" s="188"/>
      <c r="K1726" s="188"/>
      <c r="L1726" s="188"/>
      <c r="M1726" s="188"/>
      <c r="N1726" s="188"/>
      <c r="O1726" s="193"/>
      <c r="P1726" s="188"/>
      <c r="Q1726" s="188"/>
    </row>
    <row r="1727" spans="9:17" ht="13.05" customHeight="1">
      <c r="I1727" s="188"/>
      <c r="J1727" s="188"/>
      <c r="K1727" s="188"/>
      <c r="L1727" s="188"/>
      <c r="M1727" s="188"/>
      <c r="N1727" s="188"/>
      <c r="O1727" s="193"/>
      <c r="P1727" s="188"/>
      <c r="Q1727" s="188"/>
    </row>
    <row r="1728" spans="9:17" ht="13.05" customHeight="1">
      <c r="I1728" s="188"/>
      <c r="J1728" s="188"/>
      <c r="K1728" s="188"/>
      <c r="L1728" s="188"/>
      <c r="M1728" s="188"/>
      <c r="N1728" s="188"/>
      <c r="O1728" s="193"/>
      <c r="P1728" s="188"/>
      <c r="Q1728" s="188"/>
    </row>
    <row r="1729" spans="9:17" ht="13.05" customHeight="1">
      <c r="I1729" s="188"/>
      <c r="J1729" s="188"/>
      <c r="K1729" s="188"/>
      <c r="L1729" s="188"/>
      <c r="M1729" s="188"/>
      <c r="N1729" s="188"/>
      <c r="O1729" s="193"/>
      <c r="P1729" s="188"/>
      <c r="Q1729" s="188"/>
    </row>
    <row r="1730" spans="9:17" ht="13.05" customHeight="1">
      <c r="I1730" s="188"/>
      <c r="J1730" s="188"/>
      <c r="K1730" s="188"/>
      <c r="L1730" s="188"/>
      <c r="M1730" s="188"/>
      <c r="N1730" s="188"/>
      <c r="O1730" s="193"/>
      <c r="P1730" s="188"/>
      <c r="Q1730" s="188"/>
    </row>
    <row r="1731" spans="9:17" ht="13.05" customHeight="1">
      <c r="I1731" s="188"/>
      <c r="J1731" s="188"/>
      <c r="K1731" s="188"/>
      <c r="L1731" s="188"/>
      <c r="M1731" s="188"/>
      <c r="N1731" s="188"/>
      <c r="O1731" s="193"/>
      <c r="P1731" s="188"/>
      <c r="Q1731" s="188"/>
    </row>
    <row r="1732" spans="9:17" ht="13.05" customHeight="1">
      <c r="I1732" s="188"/>
      <c r="J1732" s="188"/>
      <c r="K1732" s="188"/>
      <c r="L1732" s="188"/>
      <c r="M1732" s="188"/>
      <c r="N1732" s="188"/>
      <c r="O1732" s="193"/>
      <c r="P1732" s="188"/>
      <c r="Q1732" s="188"/>
    </row>
    <row r="1733" spans="9:17" ht="13.05" customHeight="1">
      <c r="I1733" s="188"/>
      <c r="J1733" s="188"/>
      <c r="K1733" s="188"/>
      <c r="L1733" s="188"/>
      <c r="M1733" s="188"/>
      <c r="N1733" s="188"/>
      <c r="O1733" s="193"/>
      <c r="P1733" s="188"/>
      <c r="Q1733" s="188"/>
    </row>
    <row r="1734" spans="9:17" ht="13.05" customHeight="1">
      <c r="I1734" s="188"/>
      <c r="J1734" s="188"/>
      <c r="K1734" s="188"/>
      <c r="L1734" s="188"/>
      <c r="M1734" s="188"/>
      <c r="N1734" s="188"/>
      <c r="O1734" s="193"/>
      <c r="P1734" s="188"/>
      <c r="Q1734" s="188"/>
    </row>
    <row r="1735" spans="9:17" ht="13.05" customHeight="1">
      <c r="I1735" s="188"/>
      <c r="J1735" s="188"/>
      <c r="K1735" s="188"/>
      <c r="L1735" s="188"/>
      <c r="M1735" s="188"/>
      <c r="N1735" s="188"/>
      <c r="O1735" s="193"/>
      <c r="P1735" s="188"/>
      <c r="Q1735" s="188"/>
    </row>
    <row r="1736" spans="9:17" ht="13.05" customHeight="1">
      <c r="I1736" s="188"/>
      <c r="J1736" s="188"/>
      <c r="K1736" s="188"/>
      <c r="L1736" s="188"/>
      <c r="M1736" s="188"/>
      <c r="N1736" s="188"/>
      <c r="O1736" s="193"/>
      <c r="P1736" s="188"/>
      <c r="Q1736" s="188"/>
    </row>
    <row r="1737" spans="9:17" ht="13.05" customHeight="1">
      <c r="I1737" s="188"/>
      <c r="J1737" s="188"/>
      <c r="K1737" s="188"/>
      <c r="L1737" s="188"/>
      <c r="M1737" s="188"/>
      <c r="N1737" s="188"/>
      <c r="O1737" s="193"/>
      <c r="P1737" s="188"/>
      <c r="Q1737" s="188"/>
    </row>
    <row r="1738" spans="9:17" ht="13.05" customHeight="1">
      <c r="I1738" s="188"/>
      <c r="J1738" s="188"/>
      <c r="K1738" s="188"/>
      <c r="L1738" s="188"/>
      <c r="M1738" s="188"/>
      <c r="N1738" s="188"/>
      <c r="O1738" s="193"/>
      <c r="P1738" s="188"/>
      <c r="Q1738" s="188"/>
    </row>
    <row r="1739" spans="9:17" ht="13.05" customHeight="1">
      <c r="I1739" s="188"/>
      <c r="J1739" s="188"/>
      <c r="K1739" s="188"/>
      <c r="L1739" s="188"/>
      <c r="M1739" s="188"/>
      <c r="N1739" s="188"/>
      <c r="O1739" s="193"/>
      <c r="P1739" s="188"/>
      <c r="Q1739" s="188"/>
    </row>
    <row r="1740" spans="9:17" ht="13.05" customHeight="1">
      <c r="I1740" s="188"/>
      <c r="J1740" s="188"/>
      <c r="K1740" s="188"/>
      <c r="L1740" s="188"/>
      <c r="M1740" s="188"/>
      <c r="N1740" s="188"/>
      <c r="O1740" s="193"/>
      <c r="P1740" s="188"/>
      <c r="Q1740" s="188"/>
    </row>
    <row r="1741" spans="9:17" ht="13.05" customHeight="1">
      <c r="I1741" s="188"/>
      <c r="J1741" s="188"/>
      <c r="K1741" s="188"/>
      <c r="L1741" s="188"/>
      <c r="M1741" s="188"/>
      <c r="N1741" s="188"/>
      <c r="O1741" s="193"/>
      <c r="P1741" s="188"/>
      <c r="Q1741" s="188"/>
    </row>
    <row r="1742" spans="9:17" ht="13.05" customHeight="1">
      <c r="I1742" s="188"/>
      <c r="J1742" s="188"/>
      <c r="K1742" s="188"/>
      <c r="L1742" s="188"/>
      <c r="M1742" s="188"/>
      <c r="N1742" s="188"/>
      <c r="O1742" s="193"/>
      <c r="P1742" s="188"/>
      <c r="Q1742" s="188"/>
    </row>
    <row r="1743" spans="9:17" ht="13.05" customHeight="1">
      <c r="I1743" s="188"/>
      <c r="J1743" s="188"/>
      <c r="K1743" s="188"/>
      <c r="L1743" s="188"/>
      <c r="M1743" s="188"/>
      <c r="N1743" s="188"/>
      <c r="O1743" s="193"/>
      <c r="P1743" s="188"/>
      <c r="Q1743" s="188"/>
    </row>
    <row r="1744" spans="9:17" ht="13.05" customHeight="1">
      <c r="I1744" s="188"/>
      <c r="J1744" s="188"/>
      <c r="K1744" s="188"/>
      <c r="L1744" s="188"/>
      <c r="M1744" s="188"/>
      <c r="N1744" s="188"/>
      <c r="O1744" s="193"/>
      <c r="P1744" s="188"/>
      <c r="Q1744" s="188"/>
    </row>
    <row r="1745" spans="9:17" ht="13.05" customHeight="1">
      <c r="I1745" s="188"/>
      <c r="J1745" s="188"/>
      <c r="K1745" s="188"/>
      <c r="L1745" s="188"/>
      <c r="M1745" s="188"/>
      <c r="N1745" s="188"/>
      <c r="O1745" s="193"/>
      <c r="P1745" s="188"/>
      <c r="Q1745" s="188"/>
    </row>
    <row r="1746" spans="9:17" ht="13.05" customHeight="1">
      <c r="I1746" s="188"/>
      <c r="J1746" s="188"/>
      <c r="K1746" s="188"/>
      <c r="L1746" s="188"/>
      <c r="M1746" s="188"/>
      <c r="N1746" s="188"/>
      <c r="O1746" s="193"/>
      <c r="P1746" s="188"/>
      <c r="Q1746" s="188"/>
    </row>
    <row r="1747" spans="9:17" ht="13.05" customHeight="1">
      <c r="I1747" s="188"/>
      <c r="J1747" s="188"/>
      <c r="K1747" s="188"/>
      <c r="L1747" s="188"/>
      <c r="M1747" s="188"/>
      <c r="N1747" s="188"/>
      <c r="O1747" s="193"/>
      <c r="P1747" s="188"/>
      <c r="Q1747" s="188"/>
    </row>
    <row r="1748" spans="9:17" ht="13.05" customHeight="1">
      <c r="I1748" s="188"/>
      <c r="J1748" s="188"/>
      <c r="K1748" s="188"/>
      <c r="L1748" s="188"/>
      <c r="M1748" s="188"/>
      <c r="N1748" s="188"/>
      <c r="O1748" s="193"/>
      <c r="P1748" s="188"/>
      <c r="Q1748" s="188"/>
    </row>
    <row r="1749" spans="9:17" ht="13.05" customHeight="1">
      <c r="I1749" s="188"/>
      <c r="J1749" s="188"/>
      <c r="K1749" s="188"/>
      <c r="L1749" s="188"/>
      <c r="M1749" s="188"/>
      <c r="N1749" s="188"/>
      <c r="O1749" s="193"/>
      <c r="P1749" s="188"/>
      <c r="Q1749" s="188"/>
    </row>
    <row r="1750" spans="9:17" ht="13.05" customHeight="1">
      <c r="I1750" s="188"/>
      <c r="J1750" s="188"/>
      <c r="K1750" s="188"/>
      <c r="L1750" s="188"/>
      <c r="M1750" s="188"/>
      <c r="N1750" s="188"/>
      <c r="O1750" s="193"/>
      <c r="P1750" s="188"/>
      <c r="Q1750" s="188"/>
    </row>
    <row r="1751" spans="9:17" ht="13.05" customHeight="1">
      <c r="I1751" s="188"/>
      <c r="J1751" s="188"/>
      <c r="K1751" s="188"/>
      <c r="L1751" s="188"/>
      <c r="M1751" s="188"/>
      <c r="N1751" s="188"/>
      <c r="O1751" s="193"/>
      <c r="P1751" s="188"/>
      <c r="Q1751" s="188"/>
    </row>
    <row r="1752" spans="9:17" ht="13.05" customHeight="1">
      <c r="I1752" s="188"/>
      <c r="J1752" s="188"/>
      <c r="K1752" s="188"/>
      <c r="L1752" s="188"/>
      <c r="M1752" s="188"/>
      <c r="N1752" s="188"/>
      <c r="O1752" s="193"/>
      <c r="P1752" s="188"/>
      <c r="Q1752" s="188"/>
    </row>
    <row r="1753" spans="9:17" ht="13.05" customHeight="1">
      <c r="I1753" s="188"/>
      <c r="J1753" s="188"/>
      <c r="K1753" s="188"/>
      <c r="L1753" s="188"/>
      <c r="M1753" s="188"/>
      <c r="N1753" s="188"/>
      <c r="O1753" s="193"/>
      <c r="P1753" s="188"/>
      <c r="Q1753" s="188"/>
    </row>
    <row r="1754" spans="9:17" ht="13.05" customHeight="1">
      <c r="I1754" s="188"/>
      <c r="J1754" s="188"/>
      <c r="K1754" s="188"/>
      <c r="L1754" s="188"/>
      <c r="M1754" s="188"/>
      <c r="N1754" s="188"/>
      <c r="O1754" s="193"/>
      <c r="P1754" s="188"/>
      <c r="Q1754" s="188"/>
    </row>
    <row r="1755" spans="9:17" ht="13.05" customHeight="1">
      <c r="I1755" s="188"/>
      <c r="J1755" s="188"/>
      <c r="K1755" s="188"/>
      <c r="L1755" s="188"/>
      <c r="M1755" s="188"/>
      <c r="N1755" s="188"/>
      <c r="O1755" s="193"/>
      <c r="P1755" s="188"/>
      <c r="Q1755" s="188"/>
    </row>
    <row r="1756" spans="9:17" ht="13.05" customHeight="1">
      <c r="I1756" s="188"/>
      <c r="J1756" s="188"/>
      <c r="K1756" s="188"/>
      <c r="L1756" s="188"/>
      <c r="M1756" s="188"/>
      <c r="N1756" s="188"/>
      <c r="O1756" s="193"/>
      <c r="P1756" s="188"/>
      <c r="Q1756" s="188"/>
    </row>
    <row r="1757" spans="9:17" ht="13.05" customHeight="1">
      <c r="I1757" s="188"/>
      <c r="J1757" s="188"/>
      <c r="K1757" s="188"/>
      <c r="L1757" s="188"/>
      <c r="M1757" s="188"/>
      <c r="N1757" s="188"/>
      <c r="O1757" s="193"/>
      <c r="P1757" s="188"/>
      <c r="Q1757" s="188"/>
    </row>
    <row r="1758" spans="9:17" ht="13.05" customHeight="1">
      <c r="I1758" s="188"/>
      <c r="J1758" s="188"/>
      <c r="K1758" s="188"/>
      <c r="L1758" s="188"/>
      <c r="M1758" s="188"/>
      <c r="N1758" s="188"/>
      <c r="O1758" s="193"/>
      <c r="P1758" s="188"/>
      <c r="Q1758" s="188"/>
    </row>
    <row r="1759" spans="9:17" ht="13.05" customHeight="1">
      <c r="I1759" s="188"/>
      <c r="J1759" s="188"/>
      <c r="K1759" s="188"/>
      <c r="L1759" s="188"/>
      <c r="M1759" s="188"/>
      <c r="N1759" s="188"/>
      <c r="O1759" s="193"/>
      <c r="P1759" s="188"/>
      <c r="Q1759" s="188"/>
    </row>
    <row r="1760" spans="9:17" ht="13.05" customHeight="1">
      <c r="I1760" s="188"/>
      <c r="J1760" s="188"/>
      <c r="K1760" s="188"/>
      <c r="L1760" s="188"/>
      <c r="M1760" s="188"/>
      <c r="N1760" s="188"/>
      <c r="O1760" s="193"/>
      <c r="P1760" s="188"/>
      <c r="Q1760" s="188"/>
    </row>
    <row r="1761" spans="9:17" ht="13.05" customHeight="1">
      <c r="I1761" s="188"/>
      <c r="J1761" s="188"/>
      <c r="K1761" s="188"/>
      <c r="L1761" s="188"/>
      <c r="M1761" s="188"/>
      <c r="N1761" s="188"/>
      <c r="O1761" s="193"/>
      <c r="P1761" s="188"/>
      <c r="Q1761" s="188"/>
    </row>
    <row r="1762" spans="9:17" ht="13.05" customHeight="1">
      <c r="I1762" s="188"/>
      <c r="J1762" s="188"/>
      <c r="K1762" s="188"/>
      <c r="L1762" s="188"/>
      <c r="M1762" s="188"/>
      <c r="N1762" s="188"/>
      <c r="O1762" s="193"/>
      <c r="P1762" s="188"/>
      <c r="Q1762" s="188"/>
    </row>
    <row r="1763" spans="9:17" ht="13.05" customHeight="1">
      <c r="I1763" s="188"/>
      <c r="J1763" s="188"/>
      <c r="K1763" s="188"/>
      <c r="L1763" s="188"/>
      <c r="M1763" s="188"/>
      <c r="N1763" s="188"/>
      <c r="O1763" s="193"/>
      <c r="P1763" s="188"/>
      <c r="Q1763" s="188"/>
    </row>
    <row r="1764" spans="9:17" ht="13.05" customHeight="1">
      <c r="I1764" s="188"/>
      <c r="J1764" s="188"/>
      <c r="K1764" s="188"/>
      <c r="L1764" s="188"/>
      <c r="M1764" s="188"/>
      <c r="N1764" s="188"/>
      <c r="O1764" s="193"/>
      <c r="P1764" s="188"/>
      <c r="Q1764" s="188"/>
    </row>
    <row r="1765" spans="9:17" ht="13.05" customHeight="1">
      <c r="I1765" s="188"/>
      <c r="J1765" s="188"/>
      <c r="K1765" s="188"/>
      <c r="L1765" s="188"/>
      <c r="M1765" s="188"/>
      <c r="N1765" s="188"/>
      <c r="O1765" s="193"/>
      <c r="P1765" s="188"/>
      <c r="Q1765" s="188"/>
    </row>
    <row r="1766" spans="9:17" ht="13.05" customHeight="1">
      <c r="I1766" s="188"/>
      <c r="J1766" s="188"/>
      <c r="K1766" s="188"/>
      <c r="L1766" s="188"/>
      <c r="M1766" s="188"/>
      <c r="N1766" s="188"/>
      <c r="O1766" s="193"/>
      <c r="P1766" s="188"/>
      <c r="Q1766" s="188"/>
    </row>
    <row r="1767" spans="9:17" ht="13.05" customHeight="1">
      <c r="I1767" s="188"/>
      <c r="J1767" s="188"/>
      <c r="K1767" s="188"/>
      <c r="L1767" s="188"/>
      <c r="M1767" s="188"/>
      <c r="N1767" s="188"/>
      <c r="O1767" s="193"/>
      <c r="P1767" s="188"/>
      <c r="Q1767" s="188"/>
    </row>
    <row r="1768" spans="9:17" ht="13.05" customHeight="1">
      <c r="I1768" s="188"/>
      <c r="J1768" s="188"/>
      <c r="K1768" s="188"/>
      <c r="L1768" s="188"/>
      <c r="M1768" s="188"/>
      <c r="N1768" s="188"/>
      <c r="O1768" s="193"/>
      <c r="P1768" s="188"/>
      <c r="Q1768" s="188"/>
    </row>
    <row r="1769" spans="9:17" ht="13.05" customHeight="1">
      <c r="I1769" s="188"/>
      <c r="J1769" s="188"/>
      <c r="K1769" s="188"/>
      <c r="L1769" s="188"/>
      <c r="M1769" s="188"/>
      <c r="N1769" s="188"/>
      <c r="O1769" s="193"/>
      <c r="P1769" s="188"/>
      <c r="Q1769" s="188"/>
    </row>
    <row r="1770" spans="9:17" ht="13.05" customHeight="1">
      <c r="I1770" s="188"/>
      <c r="J1770" s="188"/>
      <c r="K1770" s="188"/>
      <c r="L1770" s="188"/>
      <c r="M1770" s="188"/>
      <c r="N1770" s="188"/>
      <c r="O1770" s="193"/>
      <c r="P1770" s="188"/>
      <c r="Q1770" s="188"/>
    </row>
    <row r="1771" spans="9:17" ht="13.05" customHeight="1">
      <c r="I1771" s="188"/>
      <c r="J1771" s="188"/>
      <c r="K1771" s="188"/>
      <c r="L1771" s="188"/>
      <c r="M1771" s="188"/>
      <c r="N1771" s="188"/>
      <c r="O1771" s="193"/>
      <c r="P1771" s="188"/>
      <c r="Q1771" s="188"/>
    </row>
    <row r="1772" spans="9:17" ht="13.05" customHeight="1">
      <c r="I1772" s="188"/>
      <c r="J1772" s="188"/>
      <c r="K1772" s="188"/>
      <c r="L1772" s="188"/>
      <c r="M1772" s="188"/>
      <c r="N1772" s="188"/>
      <c r="O1772" s="193"/>
      <c r="P1772" s="188"/>
      <c r="Q1772" s="188"/>
    </row>
    <row r="1773" spans="9:17" ht="13.05" customHeight="1">
      <c r="I1773" s="188"/>
      <c r="J1773" s="188"/>
      <c r="K1773" s="188"/>
      <c r="L1773" s="188"/>
      <c r="M1773" s="188"/>
      <c r="N1773" s="188"/>
      <c r="O1773" s="193"/>
      <c r="P1773" s="188"/>
      <c r="Q1773" s="188"/>
    </row>
    <row r="1774" spans="9:17" ht="13.05" customHeight="1">
      <c r="I1774" s="188"/>
      <c r="J1774" s="188"/>
      <c r="K1774" s="188"/>
      <c r="L1774" s="188"/>
      <c r="M1774" s="188"/>
      <c r="N1774" s="188"/>
      <c r="O1774" s="193"/>
      <c r="P1774" s="188"/>
      <c r="Q1774" s="188"/>
    </row>
    <row r="1775" spans="9:17" ht="13.05" customHeight="1">
      <c r="I1775" s="188"/>
      <c r="J1775" s="188"/>
      <c r="K1775" s="188"/>
      <c r="L1775" s="188"/>
      <c r="M1775" s="188"/>
      <c r="N1775" s="188"/>
      <c r="O1775" s="193"/>
      <c r="P1775" s="188"/>
      <c r="Q1775" s="188"/>
    </row>
    <row r="1776" spans="9:17" ht="13.05" customHeight="1">
      <c r="I1776" s="188"/>
      <c r="J1776" s="188"/>
      <c r="K1776" s="188"/>
      <c r="L1776" s="188"/>
      <c r="M1776" s="188"/>
      <c r="N1776" s="188"/>
      <c r="O1776" s="193"/>
      <c r="P1776" s="188"/>
      <c r="Q1776" s="188"/>
    </row>
    <row r="1777" spans="9:17" ht="13.05" customHeight="1">
      <c r="I1777" s="188"/>
      <c r="J1777" s="188"/>
      <c r="K1777" s="188"/>
      <c r="L1777" s="188"/>
      <c r="M1777" s="188"/>
      <c r="N1777" s="188"/>
      <c r="O1777" s="193"/>
      <c r="P1777" s="188"/>
      <c r="Q1777" s="188"/>
    </row>
    <row r="1778" spans="9:17" ht="13.05" customHeight="1">
      <c r="I1778" s="188"/>
      <c r="J1778" s="188"/>
      <c r="K1778" s="188"/>
      <c r="L1778" s="188"/>
      <c r="M1778" s="188"/>
      <c r="N1778" s="188"/>
      <c r="O1778" s="193"/>
      <c r="P1778" s="188"/>
      <c r="Q1778" s="188"/>
    </row>
    <row r="1779" spans="9:17" ht="13.05" customHeight="1">
      <c r="I1779" s="188"/>
      <c r="J1779" s="188"/>
      <c r="K1779" s="188"/>
      <c r="L1779" s="188"/>
      <c r="M1779" s="188"/>
      <c r="N1779" s="188"/>
      <c r="O1779" s="193"/>
      <c r="P1779" s="188"/>
      <c r="Q1779" s="188"/>
    </row>
    <row r="1780" spans="9:17" ht="13.05" customHeight="1">
      <c r="I1780" s="188"/>
      <c r="J1780" s="188"/>
      <c r="K1780" s="188"/>
      <c r="L1780" s="188"/>
      <c r="M1780" s="188"/>
      <c r="N1780" s="188"/>
      <c r="O1780" s="193"/>
      <c r="P1780" s="188"/>
      <c r="Q1780" s="188"/>
    </row>
    <row r="1781" spans="9:17" ht="13.05" customHeight="1">
      <c r="I1781" s="188"/>
      <c r="J1781" s="188"/>
      <c r="K1781" s="188"/>
      <c r="L1781" s="188"/>
      <c r="M1781" s="188"/>
      <c r="N1781" s="188"/>
      <c r="O1781" s="193"/>
      <c r="P1781" s="188"/>
      <c r="Q1781" s="188"/>
    </row>
    <row r="1782" spans="9:17" ht="13.05" customHeight="1">
      <c r="I1782" s="188"/>
      <c r="J1782" s="188"/>
      <c r="K1782" s="188"/>
      <c r="L1782" s="188"/>
      <c r="M1782" s="188"/>
      <c r="N1782" s="188"/>
      <c r="O1782" s="193"/>
      <c r="P1782" s="188"/>
      <c r="Q1782" s="188"/>
    </row>
    <row r="1783" spans="9:17" ht="13.05" customHeight="1">
      <c r="I1783" s="188"/>
      <c r="J1783" s="188"/>
      <c r="K1783" s="188"/>
      <c r="L1783" s="188"/>
      <c r="M1783" s="188"/>
      <c r="N1783" s="188"/>
      <c r="O1783" s="193"/>
      <c r="P1783" s="188"/>
      <c r="Q1783" s="188"/>
    </row>
    <row r="1784" spans="9:17" ht="13.05" customHeight="1">
      <c r="I1784" s="188"/>
      <c r="J1784" s="188"/>
      <c r="K1784" s="188"/>
      <c r="L1784" s="188"/>
      <c r="M1784" s="188"/>
      <c r="N1784" s="188"/>
      <c r="O1784" s="193"/>
      <c r="P1784" s="188"/>
      <c r="Q1784" s="188"/>
    </row>
    <row r="1785" spans="9:17" ht="13.05" customHeight="1">
      <c r="I1785" s="188"/>
      <c r="J1785" s="188"/>
      <c r="K1785" s="188"/>
      <c r="L1785" s="188"/>
      <c r="M1785" s="188"/>
      <c r="N1785" s="188"/>
      <c r="O1785" s="193"/>
      <c r="P1785" s="188"/>
      <c r="Q1785" s="188"/>
    </row>
    <row r="1786" spans="9:17" ht="13.05" customHeight="1">
      <c r="I1786" s="188"/>
      <c r="J1786" s="188"/>
      <c r="K1786" s="188"/>
      <c r="L1786" s="188"/>
      <c r="M1786" s="188"/>
      <c r="N1786" s="188"/>
      <c r="O1786" s="193"/>
      <c r="P1786" s="188"/>
      <c r="Q1786" s="188"/>
    </row>
    <row r="1787" spans="9:17" ht="13.05" customHeight="1">
      <c r="I1787" s="188"/>
      <c r="J1787" s="188"/>
      <c r="K1787" s="188"/>
      <c r="L1787" s="188"/>
      <c r="M1787" s="188"/>
      <c r="N1787" s="188"/>
      <c r="O1787" s="193"/>
      <c r="P1787" s="188"/>
      <c r="Q1787" s="188"/>
    </row>
    <row r="1788" spans="9:17" ht="13.05" customHeight="1">
      <c r="I1788" s="188"/>
      <c r="J1788" s="188"/>
      <c r="K1788" s="188"/>
      <c r="L1788" s="188"/>
      <c r="M1788" s="188"/>
      <c r="N1788" s="188"/>
      <c r="O1788" s="193"/>
      <c r="P1788" s="188"/>
      <c r="Q1788" s="188"/>
    </row>
    <row r="1789" spans="9:17" ht="13.05" customHeight="1">
      <c r="I1789" s="188"/>
      <c r="J1789" s="188"/>
      <c r="K1789" s="188"/>
      <c r="L1789" s="188"/>
      <c r="M1789" s="188"/>
      <c r="N1789" s="188"/>
      <c r="O1789" s="193"/>
      <c r="P1789" s="188"/>
      <c r="Q1789" s="188"/>
    </row>
    <row r="1790" spans="9:17" ht="13.05" customHeight="1">
      <c r="I1790" s="188"/>
      <c r="J1790" s="188"/>
      <c r="K1790" s="188"/>
      <c r="L1790" s="188"/>
      <c r="M1790" s="188"/>
      <c r="N1790" s="188"/>
      <c r="O1790" s="193"/>
      <c r="P1790" s="188"/>
      <c r="Q1790" s="188"/>
    </row>
    <row r="1791" spans="9:17" ht="13.05" customHeight="1">
      <c r="I1791" s="188"/>
      <c r="J1791" s="188"/>
      <c r="K1791" s="188"/>
      <c r="L1791" s="188"/>
      <c r="M1791" s="188"/>
      <c r="N1791" s="188"/>
      <c r="O1791" s="193"/>
      <c r="P1791" s="188"/>
      <c r="Q1791" s="188"/>
    </row>
    <row r="1792" spans="9:17" ht="13.05" customHeight="1">
      <c r="I1792" s="188"/>
      <c r="J1792" s="188"/>
      <c r="K1792" s="188"/>
      <c r="L1792" s="188"/>
      <c r="M1792" s="188"/>
      <c r="N1792" s="188"/>
      <c r="O1792" s="193"/>
      <c r="P1792" s="188"/>
      <c r="Q1792" s="188"/>
    </row>
    <row r="1793" spans="9:17" ht="13.05" customHeight="1">
      <c r="I1793" s="188"/>
      <c r="J1793" s="188"/>
      <c r="K1793" s="188"/>
      <c r="L1793" s="188"/>
      <c r="M1793" s="188"/>
      <c r="N1793" s="188"/>
      <c r="O1793" s="193"/>
      <c r="P1793" s="188"/>
      <c r="Q1793" s="188"/>
    </row>
    <row r="1794" spans="9:17" ht="13.05" customHeight="1">
      <c r="I1794" s="188"/>
      <c r="J1794" s="188"/>
      <c r="K1794" s="188"/>
      <c r="L1794" s="188"/>
      <c r="M1794" s="188"/>
      <c r="N1794" s="188"/>
      <c r="O1794" s="193"/>
      <c r="P1794" s="188"/>
      <c r="Q1794" s="188"/>
    </row>
    <row r="1795" spans="9:17" ht="13.05" customHeight="1">
      <c r="I1795" s="188"/>
      <c r="J1795" s="188"/>
      <c r="K1795" s="188"/>
      <c r="L1795" s="188"/>
      <c r="M1795" s="188"/>
      <c r="N1795" s="188"/>
      <c r="O1795" s="193"/>
      <c r="P1795" s="188"/>
      <c r="Q1795" s="188"/>
    </row>
    <row r="1796" spans="9:17" ht="13.05" customHeight="1">
      <c r="I1796" s="188"/>
      <c r="J1796" s="188"/>
      <c r="K1796" s="188"/>
      <c r="L1796" s="188"/>
      <c r="M1796" s="188"/>
      <c r="N1796" s="188"/>
      <c r="O1796" s="193"/>
      <c r="P1796" s="188"/>
      <c r="Q1796" s="188"/>
    </row>
    <row r="1797" spans="9:17" ht="13.05" customHeight="1">
      <c r="I1797" s="188"/>
      <c r="J1797" s="188"/>
      <c r="K1797" s="188"/>
      <c r="L1797" s="188"/>
      <c r="M1797" s="188"/>
      <c r="N1797" s="188"/>
      <c r="O1797" s="193"/>
      <c r="P1797" s="188"/>
      <c r="Q1797" s="188"/>
    </row>
    <row r="1798" spans="9:17" ht="13.05" customHeight="1">
      <c r="I1798" s="188"/>
      <c r="J1798" s="188"/>
      <c r="K1798" s="188"/>
      <c r="L1798" s="188"/>
      <c r="M1798" s="188"/>
      <c r="N1798" s="188"/>
      <c r="O1798" s="193"/>
      <c r="P1798" s="188"/>
      <c r="Q1798" s="188"/>
    </row>
    <row r="1799" spans="9:17" ht="13.05" customHeight="1">
      <c r="I1799" s="188"/>
      <c r="J1799" s="188"/>
      <c r="K1799" s="188"/>
      <c r="L1799" s="188"/>
      <c r="M1799" s="188"/>
      <c r="N1799" s="188"/>
      <c r="O1799" s="193"/>
      <c r="P1799" s="188"/>
      <c r="Q1799" s="188"/>
    </row>
    <row r="1800" spans="9:17" ht="13.05" customHeight="1">
      <c r="I1800" s="188"/>
      <c r="J1800" s="188"/>
      <c r="K1800" s="188"/>
      <c r="L1800" s="188"/>
      <c r="M1800" s="188"/>
      <c r="N1800" s="188"/>
      <c r="O1800" s="193"/>
      <c r="P1800" s="188"/>
      <c r="Q1800" s="188"/>
    </row>
    <row r="1801" spans="9:17" ht="13.05" customHeight="1">
      <c r="I1801" s="188"/>
      <c r="J1801" s="188"/>
      <c r="K1801" s="188"/>
      <c r="L1801" s="188"/>
      <c r="M1801" s="188"/>
      <c r="N1801" s="188"/>
      <c r="O1801" s="193"/>
      <c r="P1801" s="188"/>
      <c r="Q1801" s="188"/>
    </row>
    <row r="1802" spans="9:17" ht="13.05" customHeight="1">
      <c r="I1802" s="188"/>
      <c r="J1802" s="188"/>
      <c r="K1802" s="188"/>
      <c r="L1802" s="188"/>
      <c r="M1802" s="188"/>
      <c r="N1802" s="188"/>
      <c r="O1802" s="193"/>
      <c r="P1802" s="188"/>
      <c r="Q1802" s="188"/>
    </row>
    <row r="1803" spans="9:17" ht="13.05" customHeight="1">
      <c r="I1803" s="188"/>
      <c r="J1803" s="188"/>
      <c r="K1803" s="188"/>
      <c r="L1803" s="188"/>
      <c r="M1803" s="188"/>
      <c r="N1803" s="188"/>
      <c r="O1803" s="193"/>
      <c r="P1803" s="188"/>
      <c r="Q1803" s="188"/>
    </row>
    <row r="1804" spans="9:17" ht="13.05" customHeight="1">
      <c r="I1804" s="188"/>
      <c r="J1804" s="188"/>
      <c r="K1804" s="188"/>
      <c r="L1804" s="188"/>
      <c r="M1804" s="188"/>
      <c r="N1804" s="188"/>
      <c r="O1804" s="193"/>
      <c r="P1804" s="188"/>
      <c r="Q1804" s="188"/>
    </row>
    <row r="1805" spans="9:17" ht="13.05" customHeight="1">
      <c r="I1805" s="188"/>
      <c r="J1805" s="188"/>
      <c r="K1805" s="188"/>
      <c r="L1805" s="188"/>
      <c r="M1805" s="188"/>
      <c r="N1805" s="188"/>
      <c r="O1805" s="193"/>
      <c r="P1805" s="188"/>
      <c r="Q1805" s="188"/>
    </row>
    <row r="1806" spans="9:17" ht="13.05" customHeight="1">
      <c r="I1806" s="188"/>
      <c r="J1806" s="188"/>
      <c r="K1806" s="188"/>
      <c r="L1806" s="188"/>
      <c r="M1806" s="188"/>
      <c r="N1806" s="188"/>
      <c r="O1806" s="193"/>
      <c r="P1806" s="188"/>
      <c r="Q1806" s="188"/>
    </row>
    <row r="1807" spans="9:17" ht="13.05" customHeight="1">
      <c r="I1807" s="188"/>
      <c r="J1807" s="188"/>
      <c r="K1807" s="188"/>
      <c r="L1807" s="188"/>
      <c r="M1807" s="188"/>
      <c r="N1807" s="188"/>
      <c r="O1807" s="193"/>
      <c r="P1807" s="188"/>
      <c r="Q1807" s="188"/>
    </row>
    <row r="1808" spans="9:17" ht="13.05" customHeight="1">
      <c r="I1808" s="188"/>
      <c r="J1808" s="188"/>
      <c r="K1808" s="188"/>
      <c r="L1808" s="188"/>
      <c r="M1808" s="188"/>
      <c r="N1808" s="188"/>
      <c r="O1808" s="193"/>
      <c r="P1808" s="188"/>
      <c r="Q1808" s="188"/>
    </row>
    <row r="1809" spans="9:17" ht="13.05" customHeight="1">
      <c r="I1809" s="188"/>
      <c r="J1809" s="188"/>
      <c r="K1809" s="188"/>
      <c r="L1809" s="188"/>
      <c r="M1809" s="188"/>
      <c r="N1809" s="188"/>
      <c r="O1809" s="193"/>
      <c r="P1809" s="188"/>
      <c r="Q1809" s="188"/>
    </row>
    <row r="1810" spans="9:17" ht="13.05" customHeight="1">
      <c r="I1810" s="188"/>
      <c r="J1810" s="188"/>
      <c r="K1810" s="188"/>
      <c r="L1810" s="188"/>
      <c r="M1810" s="188"/>
      <c r="N1810" s="188"/>
      <c r="O1810" s="193"/>
      <c r="P1810" s="188"/>
      <c r="Q1810" s="188"/>
    </row>
    <row r="1811" spans="9:17" ht="13.05" customHeight="1">
      <c r="I1811" s="188"/>
      <c r="J1811" s="188"/>
      <c r="K1811" s="188"/>
      <c r="L1811" s="188"/>
      <c r="M1811" s="188"/>
      <c r="N1811" s="188"/>
      <c r="O1811" s="193"/>
      <c r="P1811" s="188"/>
      <c r="Q1811" s="188"/>
    </row>
    <row r="1812" spans="9:17" ht="13.05" customHeight="1">
      <c r="I1812" s="188"/>
      <c r="J1812" s="188"/>
      <c r="K1812" s="188"/>
      <c r="L1812" s="188"/>
      <c r="M1812" s="188"/>
      <c r="N1812" s="188"/>
      <c r="O1812" s="193"/>
      <c r="P1812" s="188"/>
      <c r="Q1812" s="188"/>
    </row>
    <row r="1813" spans="9:17" ht="13.05" customHeight="1">
      <c r="I1813" s="188"/>
      <c r="J1813" s="188"/>
      <c r="K1813" s="188"/>
      <c r="L1813" s="188"/>
      <c r="M1813" s="188"/>
      <c r="N1813" s="188"/>
      <c r="O1813" s="193"/>
      <c r="P1813" s="188"/>
      <c r="Q1813" s="188"/>
    </row>
    <row r="1814" spans="9:17" ht="13.05" customHeight="1">
      <c r="I1814" s="188"/>
      <c r="J1814" s="188"/>
      <c r="K1814" s="188"/>
      <c r="L1814" s="188"/>
      <c r="M1814" s="188"/>
      <c r="N1814" s="188"/>
      <c r="O1814" s="193"/>
      <c r="P1814" s="188"/>
      <c r="Q1814" s="188"/>
    </row>
    <row r="1815" spans="9:17" ht="13.05" customHeight="1">
      <c r="I1815" s="188"/>
      <c r="J1815" s="188"/>
      <c r="K1815" s="188"/>
      <c r="L1815" s="188"/>
      <c r="M1815" s="188"/>
      <c r="N1815" s="188"/>
      <c r="O1815" s="193"/>
      <c r="P1815" s="188"/>
      <c r="Q1815" s="188"/>
    </row>
    <row r="1816" spans="9:17" ht="13.05" customHeight="1">
      <c r="I1816" s="188"/>
      <c r="J1816" s="188"/>
      <c r="K1816" s="188"/>
      <c r="L1816" s="188"/>
      <c r="M1816" s="188"/>
      <c r="N1816" s="188"/>
      <c r="O1816" s="193"/>
      <c r="P1816" s="188"/>
      <c r="Q1816" s="188"/>
    </row>
    <row r="1817" spans="9:17" ht="13.05" customHeight="1">
      <c r="I1817" s="188"/>
      <c r="J1817" s="188"/>
      <c r="K1817" s="188"/>
      <c r="L1817" s="188"/>
      <c r="M1817" s="188"/>
      <c r="N1817" s="188"/>
      <c r="O1817" s="193"/>
      <c r="P1817" s="188"/>
      <c r="Q1817" s="188"/>
    </row>
    <row r="1818" spans="9:17" ht="13.05" customHeight="1">
      <c r="I1818" s="188"/>
      <c r="J1818" s="188"/>
      <c r="K1818" s="188"/>
      <c r="L1818" s="188"/>
      <c r="M1818" s="188"/>
      <c r="N1818" s="188"/>
      <c r="O1818" s="193"/>
      <c r="P1818" s="188"/>
      <c r="Q1818" s="188"/>
    </row>
    <row r="1819" spans="9:17" ht="13.05" customHeight="1">
      <c r="I1819" s="188"/>
      <c r="J1819" s="188"/>
      <c r="K1819" s="188"/>
      <c r="L1819" s="188"/>
      <c r="M1819" s="188"/>
      <c r="N1819" s="188"/>
      <c r="O1819" s="193"/>
      <c r="P1819" s="188"/>
      <c r="Q1819" s="188"/>
    </row>
    <row r="1820" spans="9:17" ht="13.05" customHeight="1">
      <c r="I1820" s="188"/>
      <c r="J1820" s="188"/>
      <c r="K1820" s="188"/>
      <c r="L1820" s="188"/>
      <c r="M1820" s="188"/>
      <c r="N1820" s="188"/>
      <c r="O1820" s="193"/>
      <c r="P1820" s="188"/>
      <c r="Q1820" s="188"/>
    </row>
    <row r="1821" spans="9:17" ht="13.05" customHeight="1">
      <c r="I1821" s="188"/>
      <c r="J1821" s="188"/>
      <c r="K1821" s="188"/>
      <c r="L1821" s="188"/>
      <c r="M1821" s="188"/>
      <c r="N1821" s="188"/>
      <c r="O1821" s="193"/>
      <c r="P1821" s="188"/>
      <c r="Q1821" s="188"/>
    </row>
    <row r="1822" spans="9:17" ht="13.05" customHeight="1">
      <c r="I1822" s="188"/>
      <c r="J1822" s="188"/>
      <c r="K1822" s="188"/>
      <c r="L1822" s="188"/>
      <c r="M1822" s="188"/>
      <c r="N1822" s="188"/>
      <c r="O1822" s="193"/>
      <c r="P1822" s="188"/>
      <c r="Q1822" s="188"/>
    </row>
    <row r="1823" spans="9:17" ht="13.05" customHeight="1">
      <c r="I1823" s="188"/>
      <c r="J1823" s="188"/>
      <c r="K1823" s="188"/>
      <c r="L1823" s="188"/>
      <c r="M1823" s="188"/>
      <c r="N1823" s="188"/>
      <c r="O1823" s="193"/>
      <c r="P1823" s="188"/>
      <c r="Q1823" s="188"/>
    </row>
    <row r="1824" spans="9:17" ht="13.05" customHeight="1">
      <c r="I1824" s="188"/>
      <c r="J1824" s="188"/>
      <c r="K1824" s="188"/>
      <c r="L1824" s="188"/>
      <c r="M1824" s="188"/>
      <c r="N1824" s="188"/>
      <c r="O1824" s="193"/>
      <c r="P1824" s="188"/>
      <c r="Q1824" s="188"/>
    </row>
    <row r="1825" spans="9:17" ht="13.05" customHeight="1">
      <c r="I1825" s="188"/>
      <c r="J1825" s="188"/>
      <c r="K1825" s="188"/>
      <c r="L1825" s="188"/>
      <c r="M1825" s="188"/>
      <c r="N1825" s="188"/>
      <c r="O1825" s="193"/>
      <c r="P1825" s="188"/>
      <c r="Q1825" s="188"/>
    </row>
    <row r="1826" spans="9:17" ht="13.05" customHeight="1">
      <c r="I1826" s="188"/>
      <c r="J1826" s="188"/>
      <c r="K1826" s="188"/>
      <c r="L1826" s="188"/>
      <c r="M1826" s="188"/>
      <c r="N1826" s="188"/>
      <c r="O1826" s="193"/>
      <c r="P1826" s="188"/>
      <c r="Q1826" s="188"/>
    </row>
    <row r="1827" spans="9:17" ht="13.05" customHeight="1">
      <c r="I1827" s="188"/>
      <c r="J1827" s="188"/>
      <c r="K1827" s="188"/>
      <c r="L1827" s="188"/>
      <c r="M1827" s="188"/>
      <c r="N1827" s="188"/>
      <c r="O1827" s="193"/>
      <c r="P1827" s="188"/>
      <c r="Q1827" s="188"/>
    </row>
    <row r="1828" spans="9:17" ht="13.05" customHeight="1">
      <c r="I1828" s="188"/>
      <c r="J1828" s="188"/>
      <c r="K1828" s="188"/>
      <c r="L1828" s="188"/>
      <c r="M1828" s="188"/>
      <c r="N1828" s="188"/>
      <c r="O1828" s="193"/>
      <c r="P1828" s="188"/>
      <c r="Q1828" s="188"/>
    </row>
    <row r="1829" spans="9:17" ht="13.05" customHeight="1">
      <c r="I1829" s="188"/>
      <c r="J1829" s="188"/>
      <c r="K1829" s="188"/>
      <c r="L1829" s="188"/>
      <c r="M1829" s="188"/>
      <c r="N1829" s="188"/>
      <c r="O1829" s="193"/>
      <c r="P1829" s="188"/>
      <c r="Q1829" s="188"/>
    </row>
    <row r="1830" spans="9:17" ht="13.05" customHeight="1">
      <c r="I1830" s="188"/>
      <c r="J1830" s="188"/>
      <c r="K1830" s="188"/>
      <c r="L1830" s="188"/>
      <c r="M1830" s="188"/>
      <c r="N1830" s="188"/>
      <c r="O1830" s="193"/>
      <c r="P1830" s="188"/>
      <c r="Q1830" s="188"/>
    </row>
    <row r="1831" spans="9:17" ht="13.05" customHeight="1">
      <c r="I1831" s="188"/>
      <c r="J1831" s="188"/>
      <c r="K1831" s="188"/>
      <c r="L1831" s="188"/>
      <c r="M1831" s="188"/>
      <c r="N1831" s="188"/>
      <c r="O1831" s="193"/>
      <c r="P1831" s="188"/>
      <c r="Q1831" s="188"/>
    </row>
    <row r="1832" spans="9:17" ht="13.05" customHeight="1">
      <c r="I1832" s="188"/>
      <c r="J1832" s="188"/>
      <c r="K1832" s="188"/>
      <c r="L1832" s="188"/>
      <c r="M1832" s="188"/>
      <c r="N1832" s="188"/>
      <c r="O1832" s="193"/>
      <c r="P1832" s="188"/>
      <c r="Q1832" s="188"/>
    </row>
    <row r="1833" spans="9:17" ht="13.05" customHeight="1">
      <c r="I1833" s="188"/>
      <c r="J1833" s="188"/>
      <c r="K1833" s="188"/>
      <c r="L1833" s="188"/>
      <c r="M1833" s="188"/>
      <c r="N1833" s="188"/>
      <c r="O1833" s="193"/>
      <c r="P1833" s="188"/>
      <c r="Q1833" s="188"/>
    </row>
    <row r="1834" spans="9:17" ht="13.05" customHeight="1">
      <c r="I1834" s="188"/>
      <c r="J1834" s="188"/>
      <c r="K1834" s="188"/>
      <c r="L1834" s="188"/>
      <c r="M1834" s="188"/>
      <c r="N1834" s="188"/>
      <c r="O1834" s="193"/>
      <c r="P1834" s="188"/>
      <c r="Q1834" s="188"/>
    </row>
    <row r="1835" spans="9:17" ht="13.05" customHeight="1">
      <c r="I1835" s="188"/>
      <c r="J1835" s="188"/>
      <c r="K1835" s="188"/>
      <c r="L1835" s="188"/>
      <c r="M1835" s="188"/>
      <c r="N1835" s="188"/>
      <c r="O1835" s="193"/>
      <c r="P1835" s="188"/>
      <c r="Q1835" s="188"/>
    </row>
    <row r="1836" spans="9:17" ht="13.05" customHeight="1">
      <c r="I1836" s="188"/>
      <c r="J1836" s="188"/>
      <c r="K1836" s="188"/>
      <c r="L1836" s="188"/>
      <c r="M1836" s="188"/>
      <c r="N1836" s="188"/>
      <c r="O1836" s="193"/>
      <c r="P1836" s="188"/>
      <c r="Q1836" s="188"/>
    </row>
    <row r="1837" spans="9:17" ht="13.05" customHeight="1">
      <c r="I1837" s="188"/>
      <c r="J1837" s="188"/>
      <c r="K1837" s="188"/>
      <c r="L1837" s="188"/>
      <c r="M1837" s="188"/>
      <c r="N1837" s="188"/>
      <c r="O1837" s="193"/>
      <c r="P1837" s="188"/>
      <c r="Q1837" s="188"/>
    </row>
    <row r="1838" spans="9:17" ht="13.05" customHeight="1">
      <c r="I1838" s="188"/>
      <c r="J1838" s="188"/>
      <c r="K1838" s="188"/>
      <c r="L1838" s="188"/>
      <c r="M1838" s="188"/>
      <c r="N1838" s="188"/>
      <c r="O1838" s="193"/>
      <c r="P1838" s="188"/>
      <c r="Q1838" s="188"/>
    </row>
    <row r="1839" spans="9:17" ht="13.05" customHeight="1">
      <c r="I1839" s="188"/>
      <c r="J1839" s="188"/>
      <c r="K1839" s="188"/>
      <c r="L1839" s="188"/>
      <c r="M1839" s="188"/>
      <c r="N1839" s="188"/>
      <c r="O1839" s="193"/>
      <c r="P1839" s="188"/>
      <c r="Q1839" s="188"/>
    </row>
    <row r="1840" spans="9:17" ht="13.05" customHeight="1">
      <c r="I1840" s="188"/>
      <c r="J1840" s="188"/>
      <c r="K1840" s="188"/>
      <c r="L1840" s="188"/>
      <c r="M1840" s="188"/>
      <c r="N1840" s="188"/>
      <c r="O1840" s="193"/>
      <c r="P1840" s="188"/>
      <c r="Q1840" s="188"/>
    </row>
    <row r="1841" spans="9:17" ht="13.05" customHeight="1">
      <c r="I1841" s="188"/>
      <c r="J1841" s="188"/>
      <c r="K1841" s="188"/>
      <c r="L1841" s="188"/>
      <c r="M1841" s="188"/>
      <c r="N1841" s="188"/>
      <c r="O1841" s="193"/>
      <c r="P1841" s="188"/>
      <c r="Q1841" s="188"/>
    </row>
    <row r="1842" spans="9:17" ht="13.05" customHeight="1">
      <c r="I1842" s="188"/>
      <c r="J1842" s="188"/>
      <c r="K1842" s="188"/>
      <c r="L1842" s="188"/>
      <c r="M1842" s="188"/>
      <c r="N1842" s="188"/>
      <c r="O1842" s="193"/>
      <c r="P1842" s="188"/>
      <c r="Q1842" s="188"/>
    </row>
    <row r="1843" spans="9:17" ht="13.05" customHeight="1">
      <c r="I1843" s="188"/>
      <c r="J1843" s="188"/>
      <c r="K1843" s="188"/>
      <c r="L1843" s="188"/>
      <c r="M1843" s="188"/>
      <c r="N1843" s="188"/>
      <c r="O1843" s="193"/>
      <c r="P1843" s="188"/>
      <c r="Q1843" s="188"/>
    </row>
    <row r="1844" spans="9:17" ht="13.05" customHeight="1">
      <c r="I1844" s="188"/>
      <c r="J1844" s="188"/>
      <c r="K1844" s="188"/>
      <c r="L1844" s="188"/>
      <c r="M1844" s="188"/>
      <c r="N1844" s="188"/>
      <c r="O1844" s="193"/>
      <c r="P1844" s="188"/>
      <c r="Q1844" s="188"/>
    </row>
    <row r="1845" spans="9:17" ht="13.05" customHeight="1">
      <c r="I1845" s="188"/>
      <c r="J1845" s="188"/>
      <c r="K1845" s="188"/>
      <c r="L1845" s="188"/>
      <c r="M1845" s="188"/>
      <c r="N1845" s="188"/>
      <c r="O1845" s="193"/>
      <c r="P1845" s="188"/>
      <c r="Q1845" s="188"/>
    </row>
    <row r="1846" spans="9:17" ht="13.05" customHeight="1">
      <c r="I1846" s="188"/>
      <c r="J1846" s="188"/>
      <c r="K1846" s="188"/>
      <c r="L1846" s="188"/>
      <c r="M1846" s="188"/>
      <c r="N1846" s="188"/>
      <c r="O1846" s="193"/>
      <c r="P1846" s="188"/>
      <c r="Q1846" s="188"/>
    </row>
    <row r="1847" spans="9:17" ht="13.05" customHeight="1">
      <c r="I1847" s="188"/>
      <c r="J1847" s="188"/>
      <c r="K1847" s="188"/>
      <c r="L1847" s="188"/>
      <c r="M1847" s="188"/>
      <c r="N1847" s="188"/>
      <c r="O1847" s="193"/>
      <c r="P1847" s="188"/>
      <c r="Q1847" s="188"/>
    </row>
    <row r="1848" spans="9:17" ht="13.05" customHeight="1">
      <c r="I1848" s="188"/>
      <c r="J1848" s="188"/>
      <c r="K1848" s="188"/>
      <c r="L1848" s="188"/>
      <c r="M1848" s="188"/>
      <c r="N1848" s="188"/>
      <c r="O1848" s="193"/>
      <c r="P1848" s="188"/>
      <c r="Q1848" s="188"/>
    </row>
    <row r="1849" spans="9:17" ht="13.05" customHeight="1">
      <c r="I1849" s="188"/>
      <c r="J1849" s="188"/>
      <c r="K1849" s="188"/>
      <c r="L1849" s="188"/>
      <c r="M1849" s="188"/>
      <c r="N1849" s="188"/>
      <c r="O1849" s="193"/>
      <c r="P1849" s="188"/>
      <c r="Q1849" s="188"/>
    </row>
    <row r="1850" spans="9:17" ht="13.05" customHeight="1">
      <c r="I1850" s="188"/>
      <c r="J1850" s="188"/>
      <c r="K1850" s="188"/>
      <c r="L1850" s="188"/>
      <c r="M1850" s="188"/>
      <c r="N1850" s="188"/>
      <c r="O1850" s="193"/>
      <c r="P1850" s="188"/>
      <c r="Q1850" s="188"/>
    </row>
    <row r="1851" spans="9:17" ht="13.05" customHeight="1">
      <c r="I1851" s="188"/>
      <c r="J1851" s="188"/>
      <c r="K1851" s="188"/>
      <c r="L1851" s="188"/>
      <c r="M1851" s="188"/>
      <c r="N1851" s="188"/>
      <c r="O1851" s="193"/>
      <c r="P1851" s="188"/>
      <c r="Q1851" s="188"/>
    </row>
    <row r="1852" spans="9:17" ht="13.05" customHeight="1">
      <c r="I1852" s="188"/>
      <c r="J1852" s="188"/>
      <c r="K1852" s="188"/>
      <c r="L1852" s="188"/>
      <c r="M1852" s="188"/>
      <c r="N1852" s="188"/>
      <c r="O1852" s="193"/>
      <c r="P1852" s="188"/>
      <c r="Q1852" s="188"/>
    </row>
    <row r="1853" spans="9:17" ht="13.05" customHeight="1">
      <c r="I1853" s="188"/>
      <c r="J1853" s="188"/>
      <c r="K1853" s="188"/>
      <c r="L1853" s="188"/>
      <c r="M1853" s="188"/>
      <c r="N1853" s="188"/>
      <c r="O1853" s="193"/>
      <c r="P1853" s="188"/>
      <c r="Q1853" s="188"/>
    </row>
    <row r="1854" spans="9:17" ht="13.05" customHeight="1">
      <c r="I1854" s="188"/>
      <c r="J1854" s="188"/>
      <c r="K1854" s="188"/>
      <c r="L1854" s="188"/>
      <c r="M1854" s="188"/>
      <c r="N1854" s="188"/>
      <c r="O1854" s="193"/>
      <c r="P1854" s="188"/>
      <c r="Q1854" s="188"/>
    </row>
    <row r="1855" spans="9:17" ht="13.05" customHeight="1">
      <c r="I1855" s="188"/>
      <c r="J1855" s="188"/>
      <c r="K1855" s="188"/>
      <c r="L1855" s="188"/>
      <c r="M1855" s="188"/>
      <c r="N1855" s="188"/>
      <c r="O1855" s="193"/>
      <c r="P1855" s="188"/>
      <c r="Q1855" s="188"/>
    </row>
    <row r="1856" spans="9:17" ht="13.05" customHeight="1">
      <c r="I1856" s="188"/>
      <c r="J1856" s="188"/>
      <c r="K1856" s="188"/>
      <c r="L1856" s="188"/>
      <c r="M1856" s="188"/>
      <c r="N1856" s="188"/>
      <c r="O1856" s="193"/>
      <c r="P1856" s="188"/>
      <c r="Q1856" s="188"/>
    </row>
    <row r="1857" spans="9:17" ht="13.05" customHeight="1">
      <c r="I1857" s="188"/>
      <c r="J1857" s="188"/>
      <c r="K1857" s="188"/>
      <c r="L1857" s="188"/>
      <c r="M1857" s="188"/>
      <c r="N1857" s="188"/>
      <c r="O1857" s="193"/>
      <c r="P1857" s="188"/>
      <c r="Q1857" s="188"/>
    </row>
    <row r="1858" spans="9:17" ht="13.05" customHeight="1">
      <c r="I1858" s="188"/>
      <c r="J1858" s="188"/>
      <c r="K1858" s="188"/>
      <c r="L1858" s="188"/>
      <c r="M1858" s="188"/>
      <c r="N1858" s="188"/>
      <c r="O1858" s="193"/>
      <c r="P1858" s="188"/>
      <c r="Q1858" s="188"/>
    </row>
    <row r="1859" spans="9:17" ht="13.05" customHeight="1">
      <c r="I1859" s="188"/>
      <c r="J1859" s="188"/>
      <c r="K1859" s="188"/>
      <c r="L1859" s="188"/>
      <c r="M1859" s="188"/>
      <c r="N1859" s="188"/>
      <c r="O1859" s="193"/>
      <c r="P1859" s="188"/>
      <c r="Q1859" s="188"/>
    </row>
    <row r="1860" spans="9:17" ht="13.05" customHeight="1">
      <c r="I1860" s="188"/>
      <c r="J1860" s="188"/>
      <c r="K1860" s="188"/>
      <c r="L1860" s="188"/>
      <c r="M1860" s="188"/>
      <c r="N1860" s="188"/>
      <c r="O1860" s="193"/>
      <c r="P1860" s="188"/>
      <c r="Q1860" s="188"/>
    </row>
    <row r="1861" spans="9:17" ht="13.05" customHeight="1">
      <c r="I1861" s="188"/>
      <c r="J1861" s="188"/>
      <c r="K1861" s="188"/>
      <c r="L1861" s="188"/>
      <c r="M1861" s="188"/>
      <c r="N1861" s="188"/>
      <c r="O1861" s="193"/>
      <c r="P1861" s="188"/>
      <c r="Q1861" s="188"/>
    </row>
    <row r="1862" spans="9:17" ht="13.05" customHeight="1">
      <c r="I1862" s="188"/>
      <c r="J1862" s="188"/>
      <c r="K1862" s="188"/>
      <c r="L1862" s="188"/>
      <c r="M1862" s="188"/>
      <c r="N1862" s="188"/>
      <c r="O1862" s="193"/>
      <c r="P1862" s="188"/>
      <c r="Q1862" s="188"/>
    </row>
    <row r="1863" spans="9:17" ht="13.05" customHeight="1">
      <c r="I1863" s="188"/>
      <c r="J1863" s="188"/>
      <c r="K1863" s="188"/>
      <c r="L1863" s="188"/>
      <c r="M1863" s="188"/>
      <c r="N1863" s="188"/>
      <c r="O1863" s="193"/>
      <c r="P1863" s="188"/>
      <c r="Q1863" s="188"/>
    </row>
    <row r="1864" spans="9:17" ht="13.05" customHeight="1">
      <c r="I1864" s="188"/>
      <c r="J1864" s="188"/>
      <c r="K1864" s="188"/>
      <c r="L1864" s="188"/>
      <c r="M1864" s="188"/>
      <c r="N1864" s="188"/>
      <c r="O1864" s="193"/>
      <c r="P1864" s="188"/>
      <c r="Q1864" s="188"/>
    </row>
    <row r="1865" spans="9:17" ht="13.05" customHeight="1">
      <c r="I1865" s="188"/>
      <c r="J1865" s="188"/>
      <c r="K1865" s="188"/>
      <c r="L1865" s="188"/>
      <c r="M1865" s="188"/>
      <c r="N1865" s="188"/>
      <c r="O1865" s="193"/>
      <c r="P1865" s="188"/>
      <c r="Q1865" s="188"/>
    </row>
    <row r="1866" spans="9:17" ht="13.05" customHeight="1">
      <c r="I1866" s="188"/>
      <c r="J1866" s="188"/>
      <c r="K1866" s="188"/>
      <c r="L1866" s="188"/>
      <c r="M1866" s="188"/>
      <c r="N1866" s="188"/>
      <c r="O1866" s="193"/>
      <c r="P1866" s="188"/>
      <c r="Q1866" s="188"/>
    </row>
    <row r="1867" spans="9:17" ht="13.05" customHeight="1">
      <c r="I1867" s="188"/>
      <c r="J1867" s="188"/>
      <c r="K1867" s="188"/>
      <c r="L1867" s="188"/>
      <c r="M1867" s="188"/>
      <c r="N1867" s="188"/>
      <c r="O1867" s="193"/>
      <c r="P1867" s="188"/>
      <c r="Q1867" s="188"/>
    </row>
    <row r="1868" spans="9:17" ht="13.05" customHeight="1">
      <c r="I1868" s="188"/>
      <c r="J1868" s="188"/>
      <c r="K1868" s="188"/>
      <c r="L1868" s="188"/>
      <c r="M1868" s="188"/>
      <c r="N1868" s="188"/>
      <c r="O1868" s="193"/>
      <c r="P1868" s="188"/>
      <c r="Q1868" s="188"/>
    </row>
    <row r="1869" spans="9:17" ht="13.05" customHeight="1">
      <c r="I1869" s="188"/>
      <c r="J1869" s="188"/>
      <c r="K1869" s="188"/>
      <c r="L1869" s="188"/>
      <c r="M1869" s="188"/>
      <c r="N1869" s="188"/>
      <c r="O1869" s="193"/>
      <c r="P1869" s="188"/>
      <c r="Q1869" s="188"/>
    </row>
    <row r="1870" spans="9:17" ht="13.05" customHeight="1">
      <c r="I1870" s="188"/>
      <c r="J1870" s="188"/>
      <c r="K1870" s="188"/>
      <c r="L1870" s="188"/>
      <c r="M1870" s="188"/>
      <c r="N1870" s="188"/>
      <c r="O1870" s="193"/>
      <c r="P1870" s="188"/>
      <c r="Q1870" s="188"/>
    </row>
    <row r="1871" spans="9:17" ht="13.05" customHeight="1">
      <c r="I1871" s="188"/>
      <c r="J1871" s="188"/>
      <c r="K1871" s="188"/>
      <c r="L1871" s="188"/>
      <c r="M1871" s="188"/>
      <c r="N1871" s="188"/>
      <c r="O1871" s="193"/>
      <c r="P1871" s="188"/>
      <c r="Q1871" s="188"/>
    </row>
    <row r="1872" spans="9:17" ht="13.05" customHeight="1">
      <c r="I1872" s="188"/>
      <c r="J1872" s="188"/>
      <c r="K1872" s="188"/>
      <c r="L1872" s="188"/>
      <c r="M1872" s="188"/>
      <c r="N1872" s="188"/>
      <c r="O1872" s="193"/>
      <c r="P1872" s="188"/>
      <c r="Q1872" s="188"/>
    </row>
    <row r="1873" spans="9:17" ht="13.05" customHeight="1">
      <c r="I1873" s="188"/>
      <c r="J1873" s="188"/>
      <c r="K1873" s="188"/>
      <c r="L1873" s="188"/>
      <c r="M1873" s="188"/>
      <c r="N1873" s="188"/>
      <c r="O1873" s="193"/>
      <c r="P1873" s="188"/>
      <c r="Q1873" s="188"/>
    </row>
    <row r="1874" spans="9:17" ht="13.05" customHeight="1">
      <c r="I1874" s="188"/>
      <c r="J1874" s="188"/>
      <c r="K1874" s="188"/>
      <c r="L1874" s="188"/>
      <c r="M1874" s="188"/>
      <c r="N1874" s="188"/>
      <c r="O1874" s="193"/>
      <c r="P1874" s="188"/>
      <c r="Q1874" s="188"/>
    </row>
    <row r="1875" spans="9:17" ht="13.05" customHeight="1">
      <c r="I1875" s="188"/>
      <c r="J1875" s="188"/>
      <c r="K1875" s="188"/>
      <c r="L1875" s="188"/>
      <c r="M1875" s="188"/>
      <c r="N1875" s="188"/>
      <c r="O1875" s="193"/>
      <c r="P1875" s="188"/>
      <c r="Q1875" s="188"/>
    </row>
    <row r="1876" spans="9:17" ht="13.05" customHeight="1">
      <c r="I1876" s="188"/>
      <c r="J1876" s="188"/>
      <c r="K1876" s="188"/>
      <c r="L1876" s="188"/>
      <c r="M1876" s="188"/>
      <c r="N1876" s="188"/>
      <c r="O1876" s="193"/>
      <c r="P1876" s="188"/>
      <c r="Q1876" s="188"/>
    </row>
    <row r="1877" spans="9:17" ht="13.05" customHeight="1">
      <c r="I1877" s="188"/>
      <c r="J1877" s="188"/>
      <c r="K1877" s="188"/>
      <c r="L1877" s="188"/>
      <c r="M1877" s="188"/>
      <c r="N1877" s="188"/>
      <c r="O1877" s="193"/>
      <c r="P1877" s="188"/>
      <c r="Q1877" s="188"/>
    </row>
    <row r="1878" spans="9:17" ht="13.05" customHeight="1">
      <c r="I1878" s="188"/>
      <c r="J1878" s="188"/>
      <c r="K1878" s="188"/>
      <c r="L1878" s="188"/>
      <c r="M1878" s="188"/>
      <c r="N1878" s="188"/>
      <c r="O1878" s="193"/>
      <c r="P1878" s="188"/>
      <c r="Q1878" s="188"/>
    </row>
    <row r="1879" spans="9:17" ht="13.05" customHeight="1">
      <c r="I1879" s="188"/>
      <c r="J1879" s="188"/>
      <c r="K1879" s="188"/>
      <c r="L1879" s="188"/>
      <c r="M1879" s="188"/>
      <c r="N1879" s="188"/>
      <c r="O1879" s="193"/>
      <c r="P1879" s="188"/>
      <c r="Q1879" s="188"/>
    </row>
    <row r="1880" spans="9:17" ht="13.05" customHeight="1">
      <c r="I1880" s="188"/>
      <c r="J1880" s="188"/>
      <c r="K1880" s="188"/>
      <c r="L1880" s="188"/>
      <c r="M1880" s="188"/>
      <c r="N1880" s="188"/>
      <c r="O1880" s="193"/>
      <c r="P1880" s="188"/>
      <c r="Q1880" s="188"/>
    </row>
    <row r="1881" spans="9:17" ht="13.05" customHeight="1">
      <c r="I1881" s="188"/>
      <c r="J1881" s="188"/>
      <c r="K1881" s="188"/>
      <c r="L1881" s="188"/>
      <c r="M1881" s="188"/>
      <c r="N1881" s="188"/>
      <c r="O1881" s="193"/>
      <c r="P1881" s="188"/>
      <c r="Q1881" s="188"/>
    </row>
    <row r="1882" spans="9:17" ht="13.05" customHeight="1">
      <c r="I1882" s="188"/>
      <c r="J1882" s="188"/>
      <c r="K1882" s="188"/>
      <c r="L1882" s="188"/>
      <c r="M1882" s="188"/>
      <c r="N1882" s="188"/>
      <c r="O1882" s="193"/>
      <c r="P1882" s="188"/>
      <c r="Q1882" s="188"/>
    </row>
    <row r="1883" spans="9:17" ht="13.05" customHeight="1">
      <c r="I1883" s="188"/>
      <c r="J1883" s="188"/>
      <c r="K1883" s="188"/>
      <c r="L1883" s="188"/>
      <c r="M1883" s="188"/>
      <c r="N1883" s="188"/>
      <c r="O1883" s="193"/>
      <c r="P1883" s="188"/>
      <c r="Q1883" s="188"/>
    </row>
    <row r="1884" spans="9:17" ht="13.05" customHeight="1">
      <c r="I1884" s="188"/>
      <c r="J1884" s="188"/>
      <c r="K1884" s="188"/>
      <c r="L1884" s="188"/>
      <c r="M1884" s="188"/>
      <c r="N1884" s="188"/>
      <c r="O1884" s="193"/>
      <c r="P1884" s="188"/>
      <c r="Q1884" s="188"/>
    </row>
    <row r="1885" spans="9:17" ht="13.05" customHeight="1">
      <c r="I1885" s="188"/>
      <c r="J1885" s="188"/>
      <c r="K1885" s="188"/>
      <c r="L1885" s="188"/>
      <c r="M1885" s="188"/>
      <c r="N1885" s="188"/>
      <c r="O1885" s="193"/>
      <c r="P1885" s="188"/>
      <c r="Q1885" s="188"/>
    </row>
    <row r="1886" spans="9:17" ht="13.05" customHeight="1">
      <c r="I1886" s="188"/>
      <c r="J1886" s="188"/>
      <c r="K1886" s="188"/>
      <c r="L1886" s="188"/>
      <c r="M1886" s="188"/>
      <c r="N1886" s="188"/>
      <c r="O1886" s="193"/>
      <c r="P1886" s="188"/>
      <c r="Q1886" s="188"/>
    </row>
    <row r="1887" spans="9:17" ht="13.05" customHeight="1">
      <c r="I1887" s="188"/>
      <c r="J1887" s="188"/>
      <c r="K1887" s="188"/>
      <c r="L1887" s="188"/>
      <c r="M1887" s="188"/>
      <c r="N1887" s="188"/>
      <c r="O1887" s="193"/>
      <c r="P1887" s="188"/>
      <c r="Q1887" s="188"/>
    </row>
    <row r="1888" spans="9:17" ht="13.05" customHeight="1">
      <c r="I1888" s="188"/>
      <c r="J1888" s="188"/>
      <c r="K1888" s="188"/>
      <c r="L1888" s="188"/>
      <c r="M1888" s="188"/>
      <c r="N1888" s="188"/>
      <c r="O1888" s="193"/>
      <c r="P1888" s="188"/>
      <c r="Q1888" s="188"/>
    </row>
    <row r="1889" spans="9:17" ht="13.05" customHeight="1">
      <c r="I1889" s="188"/>
      <c r="J1889" s="188"/>
      <c r="K1889" s="188"/>
      <c r="L1889" s="188"/>
      <c r="M1889" s="188"/>
      <c r="N1889" s="188"/>
      <c r="O1889" s="193"/>
      <c r="P1889" s="188"/>
      <c r="Q1889" s="188"/>
    </row>
    <row r="1890" spans="9:17" ht="13.05" customHeight="1">
      <c r="I1890" s="188"/>
      <c r="J1890" s="188"/>
      <c r="K1890" s="188"/>
      <c r="L1890" s="188"/>
      <c r="M1890" s="188"/>
      <c r="N1890" s="188"/>
      <c r="O1890" s="193"/>
      <c r="P1890" s="188"/>
      <c r="Q1890" s="188"/>
    </row>
    <row r="1891" spans="9:17" ht="13.05" customHeight="1">
      <c r="I1891" s="188"/>
      <c r="J1891" s="188"/>
      <c r="K1891" s="188"/>
      <c r="L1891" s="188"/>
      <c r="M1891" s="188"/>
      <c r="N1891" s="188"/>
      <c r="O1891" s="193"/>
      <c r="P1891" s="188"/>
      <c r="Q1891" s="188"/>
    </row>
    <row r="1892" spans="9:17" ht="13.05" customHeight="1">
      <c r="I1892" s="188"/>
      <c r="J1892" s="188"/>
      <c r="K1892" s="188"/>
      <c r="L1892" s="188"/>
      <c r="M1892" s="188"/>
      <c r="N1892" s="188"/>
      <c r="O1892" s="193"/>
      <c r="P1892" s="188"/>
      <c r="Q1892" s="188"/>
    </row>
    <row r="1893" spans="9:17" ht="13.05" customHeight="1">
      <c r="I1893" s="188"/>
      <c r="J1893" s="188"/>
      <c r="K1893" s="188"/>
      <c r="L1893" s="188"/>
      <c r="M1893" s="188"/>
      <c r="N1893" s="188"/>
      <c r="O1893" s="193"/>
      <c r="P1893" s="188"/>
      <c r="Q1893" s="188"/>
    </row>
    <row r="1894" spans="9:17" ht="13.05" customHeight="1">
      <c r="I1894" s="188"/>
      <c r="J1894" s="188"/>
      <c r="K1894" s="188"/>
      <c r="L1894" s="188"/>
      <c r="M1894" s="188"/>
      <c r="N1894" s="188"/>
      <c r="O1894" s="193"/>
      <c r="P1894" s="188"/>
      <c r="Q1894" s="188"/>
    </row>
    <row r="1895" spans="9:17" ht="13.05" customHeight="1">
      <c r="I1895" s="188"/>
      <c r="J1895" s="188"/>
      <c r="K1895" s="188"/>
      <c r="L1895" s="188"/>
      <c r="M1895" s="188"/>
      <c r="N1895" s="188"/>
      <c r="O1895" s="193"/>
      <c r="P1895" s="188"/>
      <c r="Q1895" s="188"/>
    </row>
    <row r="1896" spans="9:17" ht="13.05" customHeight="1">
      <c r="I1896" s="188"/>
      <c r="J1896" s="188"/>
      <c r="K1896" s="188"/>
      <c r="L1896" s="188"/>
      <c r="M1896" s="188"/>
      <c r="N1896" s="188"/>
      <c r="O1896" s="193"/>
      <c r="P1896" s="188"/>
      <c r="Q1896" s="188"/>
    </row>
    <row r="1897" spans="9:17" ht="13.05" customHeight="1">
      <c r="I1897" s="188"/>
      <c r="J1897" s="188"/>
      <c r="K1897" s="188"/>
      <c r="L1897" s="188"/>
      <c r="M1897" s="188"/>
      <c r="N1897" s="188"/>
      <c r="O1897" s="193"/>
      <c r="P1897" s="188"/>
      <c r="Q1897" s="188"/>
    </row>
    <row r="1898" spans="9:17" ht="13.05" customHeight="1">
      <c r="I1898" s="188"/>
      <c r="J1898" s="188"/>
      <c r="K1898" s="188"/>
      <c r="L1898" s="188"/>
      <c r="M1898" s="188"/>
      <c r="N1898" s="188"/>
      <c r="O1898" s="193"/>
      <c r="P1898" s="188"/>
      <c r="Q1898" s="188"/>
    </row>
    <row r="1899" spans="9:17" ht="13.05" customHeight="1">
      <c r="I1899" s="188"/>
      <c r="J1899" s="188"/>
      <c r="K1899" s="188"/>
      <c r="L1899" s="188"/>
      <c r="M1899" s="188"/>
      <c r="N1899" s="188"/>
      <c r="O1899" s="193"/>
      <c r="P1899" s="188"/>
      <c r="Q1899" s="188"/>
    </row>
    <row r="1900" spans="9:17" ht="13.05" customHeight="1">
      <c r="I1900" s="188"/>
      <c r="J1900" s="188"/>
      <c r="K1900" s="188"/>
      <c r="L1900" s="188"/>
      <c r="M1900" s="188"/>
      <c r="N1900" s="188"/>
      <c r="O1900" s="193"/>
      <c r="P1900" s="188"/>
      <c r="Q1900" s="188"/>
    </row>
    <row r="1901" spans="9:17" ht="13.05" customHeight="1">
      <c r="I1901" s="188"/>
      <c r="J1901" s="188"/>
      <c r="K1901" s="188"/>
      <c r="L1901" s="188"/>
      <c r="M1901" s="188"/>
      <c r="N1901" s="188"/>
      <c r="O1901" s="193"/>
      <c r="P1901" s="188"/>
      <c r="Q1901" s="188"/>
    </row>
    <row r="1902" spans="9:17" ht="13.05" customHeight="1">
      <c r="I1902" s="188"/>
      <c r="J1902" s="188"/>
      <c r="K1902" s="188"/>
      <c r="L1902" s="188"/>
      <c r="M1902" s="188"/>
      <c r="N1902" s="188"/>
      <c r="O1902" s="193"/>
      <c r="P1902" s="188"/>
      <c r="Q1902" s="188"/>
    </row>
    <row r="1903" spans="9:17" ht="13.05" customHeight="1">
      <c r="I1903" s="188"/>
      <c r="J1903" s="188"/>
      <c r="K1903" s="188"/>
      <c r="L1903" s="188"/>
      <c r="M1903" s="188"/>
      <c r="N1903" s="188"/>
      <c r="O1903" s="193"/>
      <c r="P1903" s="188"/>
      <c r="Q1903" s="188"/>
    </row>
    <row r="1904" spans="9:17" ht="13.05" customHeight="1">
      <c r="I1904" s="188"/>
      <c r="J1904" s="188"/>
      <c r="K1904" s="188"/>
      <c r="L1904" s="188"/>
      <c r="M1904" s="188"/>
      <c r="N1904" s="188"/>
      <c r="O1904" s="193"/>
      <c r="P1904" s="188"/>
      <c r="Q1904" s="188"/>
    </row>
    <row r="1905" spans="9:17" ht="13.05" customHeight="1">
      <c r="I1905" s="188"/>
      <c r="J1905" s="188"/>
      <c r="K1905" s="188"/>
      <c r="L1905" s="188"/>
      <c r="M1905" s="188"/>
      <c r="N1905" s="188"/>
      <c r="O1905" s="193"/>
      <c r="P1905" s="188"/>
      <c r="Q1905" s="188"/>
    </row>
    <row r="1906" spans="9:17" ht="13.05" customHeight="1">
      <c r="I1906" s="188"/>
      <c r="J1906" s="188"/>
      <c r="K1906" s="188"/>
      <c r="L1906" s="188"/>
      <c r="M1906" s="188"/>
      <c r="N1906" s="188"/>
      <c r="O1906" s="193"/>
      <c r="P1906" s="188"/>
      <c r="Q1906" s="188"/>
    </row>
    <row r="1907" spans="9:17" ht="13.05" customHeight="1">
      <c r="I1907" s="188"/>
      <c r="J1907" s="188"/>
      <c r="K1907" s="188"/>
      <c r="L1907" s="188"/>
      <c r="M1907" s="188"/>
      <c r="N1907" s="188"/>
      <c r="O1907" s="193"/>
      <c r="P1907" s="188"/>
      <c r="Q1907" s="188"/>
    </row>
    <row r="1908" spans="9:17" ht="13.05" customHeight="1">
      <c r="I1908" s="188"/>
      <c r="J1908" s="188"/>
      <c r="K1908" s="188"/>
      <c r="L1908" s="188"/>
      <c r="M1908" s="188"/>
      <c r="N1908" s="188"/>
      <c r="O1908" s="193"/>
      <c r="P1908" s="188"/>
      <c r="Q1908" s="188"/>
    </row>
    <row r="1909" spans="9:17" ht="13.05" customHeight="1">
      <c r="I1909" s="188"/>
      <c r="J1909" s="188"/>
      <c r="K1909" s="188"/>
      <c r="L1909" s="188"/>
      <c r="M1909" s="188"/>
      <c r="N1909" s="188"/>
      <c r="O1909" s="193"/>
      <c r="P1909" s="188"/>
      <c r="Q1909" s="188"/>
    </row>
    <row r="1910" spans="9:17" ht="13.05" customHeight="1">
      <c r="I1910" s="188"/>
      <c r="J1910" s="188"/>
      <c r="K1910" s="188"/>
      <c r="L1910" s="188"/>
      <c r="M1910" s="188"/>
      <c r="N1910" s="188"/>
      <c r="O1910" s="193"/>
      <c r="P1910" s="188"/>
      <c r="Q1910" s="188"/>
    </row>
    <row r="1911" spans="9:17" ht="13.05" customHeight="1">
      <c r="I1911" s="188"/>
      <c r="J1911" s="188"/>
      <c r="K1911" s="188"/>
      <c r="L1911" s="188"/>
      <c r="M1911" s="188"/>
      <c r="N1911" s="188"/>
      <c r="O1911" s="193"/>
      <c r="P1911" s="188"/>
      <c r="Q1911" s="188"/>
    </row>
    <row r="1912" spans="9:17" ht="13.05" customHeight="1">
      <c r="I1912" s="188"/>
      <c r="J1912" s="188"/>
      <c r="K1912" s="188"/>
      <c r="L1912" s="188"/>
      <c r="M1912" s="188"/>
      <c r="N1912" s="188"/>
      <c r="O1912" s="193"/>
      <c r="P1912" s="188"/>
      <c r="Q1912" s="188"/>
    </row>
    <row r="1913" spans="9:17" ht="13.05" customHeight="1">
      <c r="I1913" s="188"/>
      <c r="J1913" s="188"/>
      <c r="K1913" s="188"/>
      <c r="L1913" s="188"/>
      <c r="M1913" s="188"/>
      <c r="N1913" s="188"/>
      <c r="O1913" s="193"/>
      <c r="P1913" s="188"/>
      <c r="Q1913" s="188"/>
    </row>
    <row r="1914" spans="9:17" ht="13.05" customHeight="1">
      <c r="I1914" s="188"/>
      <c r="J1914" s="188"/>
      <c r="K1914" s="188"/>
      <c r="L1914" s="188"/>
      <c r="M1914" s="188"/>
      <c r="N1914" s="188"/>
      <c r="O1914" s="193"/>
      <c r="P1914" s="188"/>
      <c r="Q1914" s="188"/>
    </row>
    <row r="1915" spans="9:17" ht="13.05" customHeight="1">
      <c r="I1915" s="188"/>
      <c r="J1915" s="188"/>
      <c r="K1915" s="188"/>
      <c r="L1915" s="188"/>
      <c r="M1915" s="188"/>
      <c r="N1915" s="188"/>
      <c r="O1915" s="193"/>
      <c r="P1915" s="188"/>
      <c r="Q1915" s="188"/>
    </row>
    <row r="1916" spans="9:17" ht="13.05" customHeight="1">
      <c r="I1916" s="188"/>
      <c r="J1916" s="188"/>
      <c r="K1916" s="188"/>
      <c r="L1916" s="188"/>
      <c r="M1916" s="188"/>
      <c r="N1916" s="188"/>
      <c r="O1916" s="193"/>
      <c r="P1916" s="188"/>
      <c r="Q1916" s="188"/>
    </row>
    <row r="1917" spans="9:17" ht="13.05" customHeight="1">
      <c r="I1917" s="188"/>
      <c r="J1917" s="188"/>
      <c r="K1917" s="188"/>
      <c r="L1917" s="188"/>
      <c r="M1917" s="188"/>
      <c r="N1917" s="188"/>
      <c r="O1917" s="193"/>
      <c r="P1917" s="188"/>
      <c r="Q1917" s="188"/>
    </row>
    <row r="1918" spans="9:17" ht="13.05" customHeight="1">
      <c r="I1918" s="188"/>
      <c r="J1918" s="188"/>
      <c r="K1918" s="188"/>
      <c r="L1918" s="188"/>
      <c r="M1918" s="188"/>
      <c r="N1918" s="188"/>
      <c r="O1918" s="193"/>
      <c r="P1918" s="188"/>
      <c r="Q1918" s="188"/>
    </row>
    <row r="1919" spans="9:17" ht="13.05" customHeight="1">
      <c r="I1919" s="188"/>
      <c r="J1919" s="188"/>
      <c r="K1919" s="188"/>
      <c r="L1919" s="188"/>
      <c r="M1919" s="188"/>
      <c r="N1919" s="188"/>
      <c r="O1919" s="193"/>
      <c r="P1919" s="188"/>
      <c r="Q1919" s="188"/>
    </row>
    <row r="1920" spans="9:17" ht="13.05" customHeight="1">
      <c r="I1920" s="188"/>
      <c r="J1920" s="188"/>
      <c r="K1920" s="188"/>
      <c r="L1920" s="188"/>
      <c r="M1920" s="188"/>
      <c r="N1920" s="188"/>
      <c r="O1920" s="193"/>
      <c r="P1920" s="188"/>
      <c r="Q1920" s="188"/>
    </row>
    <row r="1921" spans="9:17" ht="13.05" customHeight="1">
      <c r="I1921" s="188"/>
      <c r="J1921" s="188"/>
      <c r="K1921" s="188"/>
      <c r="L1921" s="188"/>
      <c r="M1921" s="188"/>
      <c r="N1921" s="188"/>
      <c r="O1921" s="193"/>
      <c r="P1921" s="188"/>
      <c r="Q1921" s="188"/>
    </row>
    <row r="1922" spans="9:17" ht="13.05" customHeight="1">
      <c r="I1922" s="188"/>
      <c r="J1922" s="188"/>
      <c r="K1922" s="188"/>
      <c r="L1922" s="188"/>
      <c r="M1922" s="188"/>
      <c r="N1922" s="188"/>
      <c r="O1922" s="193"/>
      <c r="P1922" s="188"/>
      <c r="Q1922" s="188"/>
    </row>
    <row r="1923" spans="9:17" ht="13.05" customHeight="1">
      <c r="I1923" s="188"/>
      <c r="J1923" s="188"/>
      <c r="K1923" s="188"/>
      <c r="L1923" s="188"/>
      <c r="M1923" s="188"/>
      <c r="N1923" s="188"/>
      <c r="O1923" s="193"/>
      <c r="P1923" s="188"/>
      <c r="Q1923" s="188"/>
    </row>
    <row r="1924" spans="9:17" ht="13.05" customHeight="1">
      <c r="I1924" s="188"/>
      <c r="J1924" s="188"/>
      <c r="K1924" s="188"/>
      <c r="L1924" s="188"/>
      <c r="M1924" s="188"/>
      <c r="N1924" s="188"/>
      <c r="O1924" s="193"/>
      <c r="P1924" s="188"/>
      <c r="Q1924" s="188"/>
    </row>
    <row r="1925" spans="9:17" ht="13.05" customHeight="1">
      <c r="I1925" s="188"/>
      <c r="J1925" s="188"/>
      <c r="K1925" s="188"/>
      <c r="L1925" s="188"/>
      <c r="M1925" s="188"/>
      <c r="N1925" s="188"/>
      <c r="O1925" s="193"/>
      <c r="P1925" s="188"/>
      <c r="Q1925" s="188"/>
    </row>
    <row r="1926" spans="9:17" ht="13.05" customHeight="1">
      <c r="I1926" s="188"/>
      <c r="J1926" s="188"/>
      <c r="K1926" s="188"/>
      <c r="L1926" s="188"/>
      <c r="M1926" s="188"/>
      <c r="N1926" s="188"/>
      <c r="O1926" s="193"/>
      <c r="P1926" s="188"/>
      <c r="Q1926" s="188"/>
    </row>
    <row r="1927" spans="9:17" ht="13.05" customHeight="1">
      <c r="I1927" s="188"/>
      <c r="J1927" s="188"/>
      <c r="K1927" s="188"/>
      <c r="L1927" s="188"/>
      <c r="M1927" s="188"/>
      <c r="N1927" s="188"/>
      <c r="O1927" s="193"/>
      <c r="P1927" s="188"/>
      <c r="Q1927" s="188"/>
    </row>
    <row r="1928" spans="9:17" ht="13.05" customHeight="1">
      <c r="I1928" s="188"/>
      <c r="J1928" s="188"/>
      <c r="K1928" s="188"/>
      <c r="L1928" s="188"/>
      <c r="M1928" s="188"/>
      <c r="N1928" s="188"/>
      <c r="O1928" s="193"/>
      <c r="P1928" s="188"/>
      <c r="Q1928" s="188"/>
    </row>
    <row r="1929" spans="9:17" ht="13.05" customHeight="1">
      <c r="I1929" s="188"/>
      <c r="J1929" s="188"/>
      <c r="K1929" s="188"/>
      <c r="L1929" s="188"/>
      <c r="M1929" s="188"/>
      <c r="N1929" s="188"/>
      <c r="O1929" s="193"/>
      <c r="P1929" s="188"/>
      <c r="Q1929" s="188"/>
    </row>
    <row r="1930" spans="9:17" ht="13.05" customHeight="1">
      <c r="I1930" s="188"/>
      <c r="J1930" s="188"/>
      <c r="K1930" s="188"/>
      <c r="L1930" s="188"/>
      <c r="M1930" s="188"/>
      <c r="N1930" s="188"/>
      <c r="O1930" s="193"/>
      <c r="P1930" s="188"/>
      <c r="Q1930" s="188"/>
    </row>
    <row r="1931" spans="9:17" ht="13.05" customHeight="1">
      <c r="I1931" s="188"/>
      <c r="J1931" s="188"/>
      <c r="K1931" s="188"/>
      <c r="L1931" s="188"/>
      <c r="M1931" s="188"/>
      <c r="N1931" s="188"/>
      <c r="O1931" s="193"/>
      <c r="P1931" s="188"/>
      <c r="Q1931" s="188"/>
    </row>
    <row r="1932" spans="9:17" ht="13.05" customHeight="1">
      <c r="I1932" s="188"/>
      <c r="J1932" s="188"/>
      <c r="K1932" s="188"/>
      <c r="L1932" s="188"/>
      <c r="M1932" s="188"/>
      <c r="N1932" s="188"/>
      <c r="O1932" s="193"/>
      <c r="P1932" s="188"/>
      <c r="Q1932" s="188"/>
    </row>
    <row r="1933" spans="9:17" ht="13.05" customHeight="1">
      <c r="I1933" s="188"/>
      <c r="J1933" s="188"/>
      <c r="K1933" s="188"/>
      <c r="L1933" s="188"/>
      <c r="M1933" s="188"/>
      <c r="N1933" s="188"/>
      <c r="O1933" s="193"/>
      <c r="P1933" s="188"/>
      <c r="Q1933" s="188"/>
    </row>
    <row r="1934" spans="9:17" ht="13.05" customHeight="1">
      <c r="I1934" s="188"/>
      <c r="J1934" s="188"/>
      <c r="K1934" s="188"/>
      <c r="L1934" s="188"/>
      <c r="M1934" s="188"/>
      <c r="N1934" s="188"/>
      <c r="O1934" s="193"/>
      <c r="P1934" s="188"/>
      <c r="Q1934" s="188"/>
    </row>
    <row r="1935" spans="9:17" ht="13.05" customHeight="1">
      <c r="I1935" s="188"/>
      <c r="J1935" s="188"/>
      <c r="K1935" s="188"/>
      <c r="L1935" s="188"/>
      <c r="M1935" s="188"/>
      <c r="N1935" s="188"/>
      <c r="O1935" s="193"/>
      <c r="P1935" s="188"/>
      <c r="Q1935" s="188"/>
    </row>
    <row r="1936" spans="9:17" ht="13.05" customHeight="1">
      <c r="I1936" s="188"/>
      <c r="J1936" s="188"/>
      <c r="K1936" s="188"/>
      <c r="L1936" s="188"/>
      <c r="M1936" s="188"/>
      <c r="N1936" s="188"/>
      <c r="O1936" s="193"/>
      <c r="P1936" s="188"/>
      <c r="Q1936" s="188"/>
    </row>
    <row r="1937" spans="9:17" ht="13.05" customHeight="1">
      <c r="I1937" s="188"/>
      <c r="J1937" s="188"/>
      <c r="K1937" s="188"/>
      <c r="L1937" s="188"/>
      <c r="M1937" s="188"/>
      <c r="N1937" s="188"/>
      <c r="O1937" s="193"/>
      <c r="P1937" s="188"/>
      <c r="Q1937" s="188"/>
    </row>
    <row r="1938" spans="9:17" ht="13.05" customHeight="1">
      <c r="I1938" s="188"/>
      <c r="J1938" s="188"/>
      <c r="K1938" s="188"/>
      <c r="L1938" s="188"/>
      <c r="M1938" s="188"/>
      <c r="N1938" s="188"/>
      <c r="O1938" s="193"/>
      <c r="P1938" s="188"/>
      <c r="Q1938" s="188"/>
    </row>
    <row r="1939" spans="9:17" ht="13.05" customHeight="1">
      <c r="I1939" s="188"/>
      <c r="J1939" s="188"/>
      <c r="K1939" s="188"/>
      <c r="L1939" s="188"/>
      <c r="M1939" s="188"/>
      <c r="N1939" s="188"/>
      <c r="O1939" s="193"/>
      <c r="P1939" s="188"/>
      <c r="Q1939" s="188"/>
    </row>
    <row r="1940" spans="9:17" ht="13.05" customHeight="1">
      <c r="I1940" s="188"/>
      <c r="J1940" s="188"/>
      <c r="K1940" s="188"/>
      <c r="L1940" s="188"/>
      <c r="M1940" s="188"/>
      <c r="N1940" s="188"/>
      <c r="O1940" s="193"/>
      <c r="P1940" s="188"/>
      <c r="Q1940" s="188"/>
    </row>
    <row r="1941" spans="9:17" ht="13.05" customHeight="1">
      <c r="I1941" s="188"/>
      <c r="J1941" s="188"/>
      <c r="K1941" s="188"/>
      <c r="L1941" s="188"/>
      <c r="M1941" s="188"/>
      <c r="N1941" s="188"/>
      <c r="O1941" s="193"/>
      <c r="P1941" s="188"/>
      <c r="Q1941" s="188"/>
    </row>
    <row r="1942" spans="9:17" ht="13.05" customHeight="1">
      <c r="I1942" s="188"/>
      <c r="J1942" s="188"/>
      <c r="K1942" s="188"/>
      <c r="L1942" s="188"/>
      <c r="M1942" s="188"/>
      <c r="N1942" s="188"/>
      <c r="O1942" s="193"/>
      <c r="P1942" s="188"/>
      <c r="Q1942" s="188"/>
    </row>
    <row r="1943" spans="9:17" ht="13.05" customHeight="1">
      <c r="I1943" s="188"/>
      <c r="J1943" s="188"/>
      <c r="K1943" s="188"/>
      <c r="L1943" s="188"/>
      <c r="M1943" s="188"/>
      <c r="N1943" s="188"/>
      <c r="O1943" s="193"/>
      <c r="P1943" s="188"/>
      <c r="Q1943" s="188"/>
    </row>
    <row r="1944" spans="9:17" ht="13.05" customHeight="1">
      <c r="I1944" s="188"/>
      <c r="J1944" s="188"/>
      <c r="K1944" s="188"/>
      <c r="L1944" s="188"/>
      <c r="M1944" s="188"/>
      <c r="N1944" s="188"/>
      <c r="O1944" s="193"/>
      <c r="P1944" s="188"/>
      <c r="Q1944" s="188"/>
    </row>
    <row r="1945" spans="9:17" ht="13.05" customHeight="1">
      <c r="I1945" s="188"/>
      <c r="J1945" s="188"/>
      <c r="K1945" s="188"/>
      <c r="L1945" s="188"/>
      <c r="M1945" s="188"/>
      <c r="N1945" s="188"/>
      <c r="O1945" s="193"/>
      <c r="P1945" s="188"/>
      <c r="Q1945" s="188"/>
    </row>
    <row r="1946" spans="9:17" ht="13.05" customHeight="1">
      <c r="I1946" s="188"/>
      <c r="J1946" s="188"/>
      <c r="K1946" s="188"/>
      <c r="L1946" s="188"/>
      <c r="M1946" s="188"/>
      <c r="N1946" s="188"/>
      <c r="O1946" s="193"/>
      <c r="P1946" s="188"/>
      <c r="Q1946" s="188"/>
    </row>
    <row r="1947" spans="9:17" ht="13.05" customHeight="1">
      <c r="I1947" s="188"/>
      <c r="J1947" s="188"/>
      <c r="K1947" s="188"/>
      <c r="L1947" s="188"/>
      <c r="M1947" s="188"/>
      <c r="N1947" s="188"/>
      <c r="O1947" s="193"/>
      <c r="P1947" s="188"/>
      <c r="Q1947" s="188"/>
    </row>
    <row r="1948" spans="9:17" ht="13.05" customHeight="1">
      <c r="I1948" s="188"/>
      <c r="J1948" s="188"/>
      <c r="K1948" s="188"/>
      <c r="L1948" s="188"/>
      <c r="M1948" s="188"/>
      <c r="N1948" s="188"/>
      <c r="O1948" s="193"/>
      <c r="P1948" s="188"/>
      <c r="Q1948" s="188"/>
    </row>
    <row r="1949" spans="9:17" ht="13.05" customHeight="1">
      <c r="I1949" s="188"/>
      <c r="J1949" s="188"/>
      <c r="K1949" s="188"/>
      <c r="L1949" s="188"/>
      <c r="M1949" s="188"/>
      <c r="N1949" s="188"/>
      <c r="O1949" s="193"/>
      <c r="P1949" s="188"/>
      <c r="Q1949" s="188"/>
    </row>
    <row r="1950" spans="9:17" ht="13.05" customHeight="1">
      <c r="I1950" s="188"/>
      <c r="J1950" s="188"/>
      <c r="K1950" s="188"/>
      <c r="L1950" s="188"/>
      <c r="M1950" s="188"/>
      <c r="N1950" s="188"/>
      <c r="O1950" s="193"/>
      <c r="P1950" s="188"/>
      <c r="Q1950" s="188"/>
    </row>
    <row r="1951" spans="9:17" ht="13.05" customHeight="1">
      <c r="I1951" s="188"/>
      <c r="J1951" s="188"/>
      <c r="K1951" s="188"/>
      <c r="L1951" s="188"/>
      <c r="M1951" s="188"/>
      <c r="N1951" s="188"/>
      <c r="O1951" s="193"/>
      <c r="P1951" s="188"/>
      <c r="Q1951" s="188"/>
    </row>
    <row r="1952" spans="9:17" ht="13.05" customHeight="1">
      <c r="I1952" s="188"/>
      <c r="J1952" s="188"/>
      <c r="K1952" s="188"/>
      <c r="L1952" s="188"/>
      <c r="M1952" s="188"/>
      <c r="N1952" s="188"/>
      <c r="O1952" s="193"/>
      <c r="P1952" s="188"/>
      <c r="Q1952" s="188"/>
    </row>
    <row r="1953" spans="9:17" ht="13.05" customHeight="1">
      <c r="I1953" s="188"/>
      <c r="J1953" s="188"/>
      <c r="K1953" s="188"/>
      <c r="L1953" s="188"/>
      <c r="M1953" s="188"/>
      <c r="N1953" s="188"/>
      <c r="O1953" s="193"/>
      <c r="P1953" s="188"/>
      <c r="Q1953" s="188"/>
    </row>
    <row r="1954" spans="9:17" ht="13.05" customHeight="1">
      <c r="I1954" s="188"/>
      <c r="J1954" s="188"/>
      <c r="K1954" s="188"/>
      <c r="L1954" s="188"/>
      <c r="M1954" s="188"/>
      <c r="N1954" s="188"/>
      <c r="O1954" s="193"/>
      <c r="P1954" s="188"/>
      <c r="Q1954" s="188"/>
    </row>
    <row r="1955" spans="9:17" ht="13.05" customHeight="1">
      <c r="I1955" s="188"/>
      <c r="J1955" s="188"/>
      <c r="K1955" s="188"/>
      <c r="L1955" s="188"/>
      <c r="M1955" s="188"/>
      <c r="N1955" s="188"/>
      <c r="O1955" s="193"/>
      <c r="P1955" s="188"/>
      <c r="Q1955" s="188"/>
    </row>
    <row r="1956" spans="9:17" ht="13.05" customHeight="1">
      <c r="I1956" s="188"/>
      <c r="J1956" s="188"/>
      <c r="K1956" s="188"/>
      <c r="L1956" s="188"/>
      <c r="M1956" s="188"/>
      <c r="N1956" s="188"/>
      <c r="O1956" s="193"/>
      <c r="P1956" s="188"/>
      <c r="Q1956" s="188"/>
    </row>
    <row r="1957" spans="9:17" ht="13.05" customHeight="1">
      <c r="I1957" s="188"/>
      <c r="J1957" s="188"/>
      <c r="K1957" s="188"/>
      <c r="L1957" s="188"/>
      <c r="M1957" s="188"/>
      <c r="N1957" s="188"/>
      <c r="O1957" s="193"/>
      <c r="P1957" s="188"/>
      <c r="Q1957" s="188"/>
    </row>
    <row r="1958" spans="9:17" ht="13.05" customHeight="1">
      <c r="I1958" s="188"/>
      <c r="J1958" s="188"/>
      <c r="K1958" s="188"/>
      <c r="L1958" s="188"/>
      <c r="M1958" s="188"/>
      <c r="N1958" s="188"/>
      <c r="O1958" s="193"/>
      <c r="P1958" s="188"/>
      <c r="Q1958" s="188"/>
    </row>
    <row r="1959" spans="9:17" ht="13.05" customHeight="1">
      <c r="I1959" s="188"/>
      <c r="J1959" s="188"/>
      <c r="K1959" s="188"/>
      <c r="L1959" s="188"/>
      <c r="M1959" s="188"/>
      <c r="N1959" s="188"/>
      <c r="O1959" s="193"/>
      <c r="P1959" s="188"/>
      <c r="Q1959" s="188"/>
    </row>
    <row r="1960" spans="9:17" ht="13.05" customHeight="1">
      <c r="I1960" s="188"/>
      <c r="J1960" s="188"/>
      <c r="K1960" s="188"/>
      <c r="L1960" s="188"/>
      <c r="M1960" s="188"/>
      <c r="N1960" s="188"/>
      <c r="O1960" s="193"/>
      <c r="P1960" s="188"/>
      <c r="Q1960" s="188"/>
    </row>
    <row r="1961" spans="9:17" ht="13.05" customHeight="1">
      <c r="I1961" s="188"/>
      <c r="J1961" s="188"/>
      <c r="K1961" s="188"/>
      <c r="L1961" s="188"/>
      <c r="M1961" s="188"/>
      <c r="N1961" s="188"/>
      <c r="O1961" s="193"/>
      <c r="P1961" s="188"/>
      <c r="Q1961" s="188"/>
    </row>
    <row r="1962" spans="9:17" ht="13.05" customHeight="1">
      <c r="I1962" s="188"/>
      <c r="J1962" s="188"/>
      <c r="K1962" s="188"/>
      <c r="L1962" s="188"/>
      <c r="M1962" s="188"/>
      <c r="N1962" s="188"/>
      <c r="O1962" s="193"/>
      <c r="P1962" s="188"/>
      <c r="Q1962" s="188"/>
    </row>
    <row r="1963" spans="9:17" ht="13.05" customHeight="1">
      <c r="I1963" s="188"/>
      <c r="J1963" s="188"/>
      <c r="K1963" s="188"/>
      <c r="L1963" s="188"/>
      <c r="M1963" s="188"/>
      <c r="N1963" s="188"/>
      <c r="O1963" s="193"/>
      <c r="P1963" s="188"/>
      <c r="Q1963" s="188"/>
    </row>
    <row r="1964" spans="9:17" ht="13.05" customHeight="1">
      <c r="I1964" s="188"/>
      <c r="J1964" s="188"/>
      <c r="K1964" s="188"/>
      <c r="L1964" s="188"/>
      <c r="M1964" s="188"/>
      <c r="N1964" s="188"/>
      <c r="O1964" s="193"/>
      <c r="P1964" s="188"/>
      <c r="Q1964" s="188"/>
    </row>
    <row r="1965" spans="9:17" ht="13.05" customHeight="1">
      <c r="I1965" s="188"/>
      <c r="J1965" s="188"/>
      <c r="K1965" s="188"/>
      <c r="L1965" s="188"/>
      <c r="M1965" s="188"/>
      <c r="N1965" s="188"/>
      <c r="O1965" s="193"/>
      <c r="P1965" s="188"/>
      <c r="Q1965" s="188"/>
    </row>
    <row r="1966" spans="9:17" ht="13.05" customHeight="1">
      <c r="I1966" s="188"/>
      <c r="J1966" s="188"/>
      <c r="K1966" s="188"/>
      <c r="L1966" s="188"/>
      <c r="M1966" s="188"/>
      <c r="N1966" s="188"/>
      <c r="O1966" s="193"/>
      <c r="P1966" s="188"/>
      <c r="Q1966" s="188"/>
    </row>
    <row r="1967" spans="9:17" ht="13.05" customHeight="1">
      <c r="I1967" s="188"/>
      <c r="J1967" s="188"/>
      <c r="K1967" s="188"/>
      <c r="L1967" s="188"/>
      <c r="M1967" s="188"/>
      <c r="N1967" s="188"/>
      <c r="O1967" s="193"/>
      <c r="P1967" s="188"/>
      <c r="Q1967" s="188"/>
    </row>
    <row r="1968" spans="9:17" ht="13.05" customHeight="1">
      <c r="I1968" s="188"/>
      <c r="J1968" s="188"/>
      <c r="K1968" s="188"/>
      <c r="L1968" s="188"/>
      <c r="M1968" s="188"/>
      <c r="N1968" s="188"/>
      <c r="O1968" s="193"/>
      <c r="P1968" s="188"/>
      <c r="Q1968" s="188"/>
    </row>
    <row r="1969" spans="9:17" ht="13.05" customHeight="1">
      <c r="I1969" s="188"/>
      <c r="J1969" s="188"/>
      <c r="K1969" s="188"/>
      <c r="L1969" s="188"/>
      <c r="M1969" s="188"/>
      <c r="N1969" s="188"/>
      <c r="O1969" s="193"/>
      <c r="P1969" s="188"/>
      <c r="Q1969" s="188"/>
    </row>
    <row r="1970" spans="9:17" ht="13.05" customHeight="1">
      <c r="I1970" s="188"/>
      <c r="J1970" s="188"/>
      <c r="K1970" s="188"/>
      <c r="L1970" s="188"/>
      <c r="M1970" s="188"/>
      <c r="N1970" s="188"/>
      <c r="O1970" s="193"/>
      <c r="P1970" s="188"/>
      <c r="Q1970" s="188"/>
    </row>
    <row r="1971" spans="9:17" ht="13.05" customHeight="1">
      <c r="I1971" s="188"/>
      <c r="J1971" s="188"/>
      <c r="K1971" s="188"/>
      <c r="L1971" s="188"/>
      <c r="M1971" s="188"/>
      <c r="N1971" s="188"/>
      <c r="O1971" s="193"/>
      <c r="P1971" s="188"/>
      <c r="Q1971" s="188"/>
    </row>
    <row r="1972" spans="9:17" ht="13.05" customHeight="1">
      <c r="I1972" s="188"/>
      <c r="J1972" s="188"/>
      <c r="K1972" s="188"/>
      <c r="L1972" s="188"/>
      <c r="M1972" s="188"/>
      <c r="N1972" s="188"/>
      <c r="O1972" s="193"/>
      <c r="P1972" s="188"/>
      <c r="Q1972" s="188"/>
    </row>
    <row r="1973" spans="9:17" ht="13.05" customHeight="1">
      <c r="I1973" s="188"/>
      <c r="J1973" s="188"/>
      <c r="K1973" s="188"/>
      <c r="L1973" s="188"/>
      <c r="M1973" s="188"/>
      <c r="N1973" s="188"/>
      <c r="O1973" s="193"/>
      <c r="P1973" s="188"/>
      <c r="Q1973" s="188"/>
    </row>
    <row r="1974" spans="9:17" ht="13.05" customHeight="1">
      <c r="I1974" s="188"/>
      <c r="J1974" s="188"/>
      <c r="K1974" s="188"/>
      <c r="L1974" s="188"/>
      <c r="M1974" s="188"/>
      <c r="N1974" s="188"/>
      <c r="O1974" s="193"/>
      <c r="P1974" s="188"/>
      <c r="Q1974" s="188"/>
    </row>
    <row r="1975" spans="9:17" ht="13.05" customHeight="1">
      <c r="I1975" s="188"/>
      <c r="J1975" s="188"/>
      <c r="K1975" s="188"/>
      <c r="L1975" s="188"/>
      <c r="M1975" s="188"/>
      <c r="N1975" s="188"/>
      <c r="O1975" s="193"/>
      <c r="P1975" s="188"/>
      <c r="Q1975" s="188"/>
    </row>
    <row r="1976" spans="9:17" ht="13.05" customHeight="1">
      <c r="I1976" s="188"/>
      <c r="J1976" s="188"/>
      <c r="K1976" s="188"/>
      <c r="L1976" s="188"/>
      <c r="M1976" s="188"/>
      <c r="N1976" s="188"/>
      <c r="O1976" s="193"/>
      <c r="P1976" s="188"/>
      <c r="Q1976" s="188"/>
    </row>
    <row r="1977" spans="9:17" ht="13.05" customHeight="1">
      <c r="I1977" s="188"/>
      <c r="J1977" s="188"/>
      <c r="K1977" s="188"/>
      <c r="L1977" s="188"/>
      <c r="M1977" s="188"/>
      <c r="N1977" s="188"/>
      <c r="O1977" s="193"/>
      <c r="P1977" s="188"/>
      <c r="Q1977" s="188"/>
    </row>
    <row r="1978" spans="9:17" ht="13.05" customHeight="1">
      <c r="I1978" s="188"/>
      <c r="J1978" s="188"/>
      <c r="K1978" s="188"/>
      <c r="L1978" s="188"/>
      <c r="M1978" s="188"/>
      <c r="N1978" s="188"/>
      <c r="O1978" s="193"/>
      <c r="P1978" s="188"/>
      <c r="Q1978" s="188"/>
    </row>
    <row r="1979" spans="9:17" ht="13.05" customHeight="1">
      <c r="I1979" s="188"/>
      <c r="J1979" s="188"/>
      <c r="K1979" s="188"/>
      <c r="L1979" s="188"/>
      <c r="M1979" s="188"/>
      <c r="N1979" s="188"/>
      <c r="O1979" s="193"/>
      <c r="P1979" s="188"/>
      <c r="Q1979" s="188"/>
    </row>
    <row r="1980" spans="9:17" ht="13.05" customHeight="1">
      <c r="I1980" s="188"/>
      <c r="J1980" s="188"/>
      <c r="K1980" s="188"/>
      <c r="L1980" s="188"/>
      <c r="M1980" s="188"/>
      <c r="N1980" s="188"/>
      <c r="O1980" s="193"/>
      <c r="P1980" s="188"/>
      <c r="Q1980" s="188"/>
    </row>
    <row r="1981" spans="9:17" ht="13.05" customHeight="1">
      <c r="I1981" s="188"/>
      <c r="J1981" s="188"/>
      <c r="K1981" s="188"/>
      <c r="L1981" s="188"/>
      <c r="M1981" s="188"/>
      <c r="N1981" s="188"/>
      <c r="O1981" s="193"/>
      <c r="P1981" s="188"/>
      <c r="Q1981" s="188"/>
    </row>
    <row r="1982" spans="9:17" ht="13.05" customHeight="1">
      <c r="I1982" s="188"/>
      <c r="J1982" s="188"/>
      <c r="K1982" s="188"/>
      <c r="L1982" s="188"/>
      <c r="M1982" s="188"/>
      <c r="N1982" s="188"/>
      <c r="O1982" s="193"/>
      <c r="P1982" s="188"/>
      <c r="Q1982" s="188"/>
    </row>
    <row r="1983" spans="9:17" ht="13.05" customHeight="1">
      <c r="I1983" s="188"/>
      <c r="J1983" s="188"/>
      <c r="K1983" s="188"/>
      <c r="L1983" s="188"/>
      <c r="M1983" s="188"/>
      <c r="N1983" s="188"/>
      <c r="O1983" s="193"/>
      <c r="P1983" s="188"/>
      <c r="Q1983" s="188"/>
    </row>
    <row r="1984" spans="9:17" ht="13.05" customHeight="1">
      <c r="I1984" s="188"/>
      <c r="J1984" s="188"/>
      <c r="K1984" s="188"/>
      <c r="L1984" s="188"/>
      <c r="M1984" s="188"/>
      <c r="N1984" s="188"/>
      <c r="O1984" s="193"/>
      <c r="P1984" s="188"/>
      <c r="Q1984" s="188"/>
    </row>
    <row r="1985" spans="9:17" ht="13.05" customHeight="1">
      <c r="I1985" s="188"/>
      <c r="J1985" s="188"/>
      <c r="K1985" s="188"/>
      <c r="L1985" s="188"/>
      <c r="M1985" s="188"/>
      <c r="N1985" s="188"/>
      <c r="O1985" s="193"/>
      <c r="P1985" s="188"/>
      <c r="Q1985" s="188"/>
    </row>
    <row r="1986" spans="9:17" ht="13.05" customHeight="1">
      <c r="I1986" s="188"/>
      <c r="J1986" s="188"/>
      <c r="K1986" s="188"/>
      <c r="L1986" s="188"/>
      <c r="M1986" s="188"/>
      <c r="N1986" s="188"/>
      <c r="O1986" s="193"/>
      <c r="P1986" s="188"/>
      <c r="Q1986" s="188"/>
    </row>
    <row r="1987" spans="9:17" ht="13.05" customHeight="1">
      <c r="I1987" s="188"/>
      <c r="J1987" s="188"/>
      <c r="K1987" s="188"/>
      <c r="L1987" s="188"/>
      <c r="M1987" s="188"/>
      <c r="N1987" s="188"/>
      <c r="O1987" s="193"/>
      <c r="P1987" s="188"/>
      <c r="Q1987" s="188"/>
    </row>
    <row r="1988" spans="9:17" ht="13.05" customHeight="1">
      <c r="I1988" s="188"/>
      <c r="J1988" s="188"/>
      <c r="K1988" s="188"/>
      <c r="L1988" s="188"/>
      <c r="M1988" s="188"/>
      <c r="N1988" s="188"/>
      <c r="O1988" s="193"/>
      <c r="P1988" s="188"/>
      <c r="Q1988" s="188"/>
    </row>
    <row r="1989" spans="9:17" ht="13.05" customHeight="1">
      <c r="I1989" s="188"/>
      <c r="J1989" s="188"/>
      <c r="K1989" s="188"/>
      <c r="L1989" s="188"/>
      <c r="M1989" s="188"/>
      <c r="N1989" s="188"/>
      <c r="O1989" s="193"/>
      <c r="P1989" s="188"/>
      <c r="Q1989" s="188"/>
    </row>
    <row r="1990" spans="9:17" ht="13.05" customHeight="1">
      <c r="I1990" s="188"/>
      <c r="J1990" s="188"/>
      <c r="K1990" s="188"/>
      <c r="L1990" s="188"/>
      <c r="M1990" s="188"/>
      <c r="N1990" s="188"/>
      <c r="O1990" s="193"/>
      <c r="P1990" s="188"/>
      <c r="Q1990" s="188"/>
    </row>
    <row r="1991" spans="9:17" ht="13.05" customHeight="1">
      <c r="I1991" s="188"/>
      <c r="J1991" s="188"/>
      <c r="K1991" s="188"/>
      <c r="L1991" s="188"/>
      <c r="M1991" s="188"/>
      <c r="N1991" s="188"/>
      <c r="O1991" s="193"/>
      <c r="P1991" s="188"/>
      <c r="Q1991" s="188"/>
    </row>
    <row r="1992" spans="9:17" ht="13.05" customHeight="1">
      <c r="I1992" s="188"/>
      <c r="J1992" s="188"/>
      <c r="K1992" s="188"/>
      <c r="L1992" s="188"/>
      <c r="M1992" s="188"/>
      <c r="N1992" s="188"/>
      <c r="O1992" s="193"/>
      <c r="P1992" s="188"/>
      <c r="Q1992" s="188"/>
    </row>
    <row r="1993" spans="9:17" ht="13.05" customHeight="1">
      <c r="I1993" s="188"/>
      <c r="J1993" s="188"/>
      <c r="K1993" s="188"/>
      <c r="L1993" s="188"/>
      <c r="M1993" s="188"/>
      <c r="N1993" s="188"/>
      <c r="O1993" s="193"/>
      <c r="P1993" s="188"/>
      <c r="Q1993" s="188"/>
    </row>
    <row r="1994" spans="9:17" ht="13.05" customHeight="1">
      <c r="I1994" s="188"/>
      <c r="J1994" s="188"/>
      <c r="K1994" s="188"/>
      <c r="L1994" s="188"/>
      <c r="M1994" s="188"/>
      <c r="N1994" s="188"/>
      <c r="O1994" s="193"/>
      <c r="P1994" s="188"/>
      <c r="Q1994" s="188"/>
    </row>
    <row r="1995" spans="9:17" ht="13.05" customHeight="1">
      <c r="I1995" s="188"/>
      <c r="J1995" s="188"/>
      <c r="K1995" s="188"/>
      <c r="L1995" s="188"/>
      <c r="M1995" s="188"/>
      <c r="N1995" s="188"/>
      <c r="O1995" s="193"/>
      <c r="P1995" s="188"/>
      <c r="Q1995" s="188"/>
    </row>
    <row r="1996" spans="9:17" ht="13.05" customHeight="1">
      <c r="I1996" s="188"/>
      <c r="J1996" s="188"/>
      <c r="K1996" s="188"/>
      <c r="L1996" s="188"/>
      <c r="M1996" s="188"/>
      <c r="N1996" s="188"/>
      <c r="O1996" s="193"/>
      <c r="P1996" s="188"/>
      <c r="Q1996" s="188"/>
    </row>
    <row r="1997" spans="9:17" ht="13.05" customHeight="1">
      <c r="I1997" s="188"/>
      <c r="J1997" s="188"/>
      <c r="K1997" s="188"/>
      <c r="L1997" s="188"/>
      <c r="M1997" s="188"/>
      <c r="N1997" s="188"/>
      <c r="O1997" s="193"/>
      <c r="P1997" s="188"/>
      <c r="Q1997" s="188"/>
    </row>
    <row r="1998" spans="9:17" ht="13.05" customHeight="1">
      <c r="I1998" s="188"/>
      <c r="J1998" s="188"/>
      <c r="K1998" s="188"/>
      <c r="L1998" s="188"/>
      <c r="M1998" s="188"/>
      <c r="N1998" s="188"/>
      <c r="O1998" s="193"/>
      <c r="P1998" s="188"/>
      <c r="Q1998" s="188"/>
    </row>
    <row r="1999" spans="9:17" ht="13.05" customHeight="1">
      <c r="I1999" s="188"/>
      <c r="J1999" s="188"/>
      <c r="K1999" s="188"/>
      <c r="L1999" s="188"/>
      <c r="M1999" s="188"/>
      <c r="N1999" s="188"/>
      <c r="O1999" s="193"/>
      <c r="P1999" s="188"/>
      <c r="Q1999" s="188"/>
    </row>
    <row r="2000" spans="9:17" ht="13.05" customHeight="1">
      <c r="I2000" s="188"/>
      <c r="J2000" s="188"/>
      <c r="K2000" s="188"/>
      <c r="L2000" s="188"/>
      <c r="M2000" s="188"/>
      <c r="N2000" s="188"/>
      <c r="O2000" s="193"/>
      <c r="P2000" s="188"/>
      <c r="Q2000" s="188"/>
    </row>
    <row r="2001" spans="9:17" ht="13.05" customHeight="1">
      <c r="I2001" s="188"/>
      <c r="J2001" s="188"/>
      <c r="K2001" s="188"/>
      <c r="L2001" s="188"/>
      <c r="M2001" s="188"/>
      <c r="N2001" s="188"/>
      <c r="O2001" s="193"/>
      <c r="P2001" s="188"/>
      <c r="Q2001" s="188"/>
    </row>
    <row r="2002" spans="9:17" ht="13.05" customHeight="1">
      <c r="I2002" s="188"/>
      <c r="J2002" s="188"/>
      <c r="K2002" s="188"/>
      <c r="L2002" s="188"/>
      <c r="M2002" s="188"/>
      <c r="N2002" s="188"/>
      <c r="O2002" s="193"/>
      <c r="P2002" s="188"/>
      <c r="Q2002" s="188"/>
    </row>
    <row r="2003" spans="9:17" ht="13.05" customHeight="1">
      <c r="I2003" s="188"/>
      <c r="J2003" s="188"/>
      <c r="K2003" s="188"/>
      <c r="L2003" s="188"/>
      <c r="M2003" s="188"/>
      <c r="N2003" s="188"/>
      <c r="O2003" s="193"/>
      <c r="P2003" s="188"/>
      <c r="Q2003" s="188"/>
    </row>
    <row r="2004" spans="9:17" ht="13.05" customHeight="1">
      <c r="I2004" s="188"/>
      <c r="J2004" s="188"/>
      <c r="K2004" s="188"/>
      <c r="L2004" s="188"/>
      <c r="M2004" s="188"/>
      <c r="N2004" s="188"/>
      <c r="O2004" s="193"/>
      <c r="P2004" s="188"/>
      <c r="Q2004" s="188"/>
    </row>
    <row r="2005" spans="9:17" ht="13.05" customHeight="1">
      <c r="I2005" s="188"/>
      <c r="J2005" s="188"/>
      <c r="K2005" s="188"/>
      <c r="L2005" s="188"/>
      <c r="M2005" s="188"/>
      <c r="N2005" s="188"/>
      <c r="O2005" s="193"/>
      <c r="P2005" s="188"/>
      <c r="Q2005" s="188"/>
    </row>
    <row r="2006" spans="9:17" ht="13.05" customHeight="1">
      <c r="I2006" s="188"/>
      <c r="J2006" s="188"/>
      <c r="K2006" s="188"/>
      <c r="L2006" s="188"/>
      <c r="M2006" s="188"/>
      <c r="N2006" s="188"/>
      <c r="O2006" s="193"/>
      <c r="P2006" s="188"/>
      <c r="Q2006" s="188"/>
    </row>
    <row r="2007" spans="9:17" ht="13.05" customHeight="1">
      <c r="I2007" s="188"/>
      <c r="J2007" s="188"/>
      <c r="K2007" s="188"/>
      <c r="L2007" s="188"/>
      <c r="M2007" s="188"/>
      <c r="N2007" s="188"/>
      <c r="O2007" s="193"/>
      <c r="P2007" s="188"/>
      <c r="Q2007" s="188"/>
    </row>
    <row r="2008" spans="9:17" ht="13.05" customHeight="1">
      <c r="I2008" s="188"/>
      <c r="J2008" s="188"/>
      <c r="K2008" s="188"/>
      <c r="L2008" s="188"/>
      <c r="M2008" s="188"/>
      <c r="N2008" s="188"/>
      <c r="O2008" s="193"/>
      <c r="P2008" s="188"/>
      <c r="Q2008" s="188"/>
    </row>
    <row r="2009" spans="9:17" ht="13.05" customHeight="1">
      <c r="I2009" s="188"/>
      <c r="J2009" s="188"/>
      <c r="K2009" s="188"/>
      <c r="L2009" s="188"/>
      <c r="M2009" s="188"/>
      <c r="N2009" s="188"/>
      <c r="O2009" s="193"/>
      <c r="P2009" s="188"/>
      <c r="Q2009" s="188"/>
    </row>
    <row r="2010" spans="9:17" ht="13.05" customHeight="1">
      <c r="I2010" s="188"/>
      <c r="J2010" s="188"/>
      <c r="K2010" s="188"/>
      <c r="L2010" s="188"/>
      <c r="M2010" s="188"/>
      <c r="N2010" s="188"/>
      <c r="O2010" s="193"/>
      <c r="P2010" s="188"/>
      <c r="Q2010" s="188"/>
    </row>
    <row r="2011" spans="9:17" ht="13.05" customHeight="1">
      <c r="I2011" s="188"/>
      <c r="J2011" s="188"/>
      <c r="K2011" s="188"/>
      <c r="L2011" s="188"/>
      <c r="M2011" s="188"/>
      <c r="N2011" s="188"/>
      <c r="O2011" s="193"/>
      <c r="P2011" s="188"/>
      <c r="Q2011" s="188"/>
    </row>
    <row r="2012" spans="9:17" ht="13.05" customHeight="1">
      <c r="I2012" s="188"/>
      <c r="J2012" s="188"/>
      <c r="K2012" s="188"/>
      <c r="L2012" s="188"/>
      <c r="M2012" s="188"/>
      <c r="N2012" s="188"/>
      <c r="O2012" s="193"/>
      <c r="P2012" s="188"/>
      <c r="Q2012" s="188"/>
    </row>
    <row r="2013" spans="9:17" ht="13.05" customHeight="1">
      <c r="I2013" s="188"/>
      <c r="J2013" s="188"/>
      <c r="K2013" s="188"/>
      <c r="L2013" s="188"/>
      <c r="M2013" s="188"/>
      <c r="N2013" s="188"/>
      <c r="O2013" s="193"/>
      <c r="P2013" s="188"/>
      <c r="Q2013" s="188"/>
    </row>
    <row r="2014" spans="9:17" ht="13.05" customHeight="1">
      <c r="I2014" s="188"/>
      <c r="J2014" s="188"/>
      <c r="K2014" s="188"/>
      <c r="L2014" s="188"/>
      <c r="M2014" s="188"/>
      <c r="N2014" s="188"/>
      <c r="O2014" s="193"/>
      <c r="P2014" s="188"/>
      <c r="Q2014" s="188"/>
    </row>
    <row r="2015" spans="9:17" ht="13.05" customHeight="1">
      <c r="I2015" s="188"/>
      <c r="J2015" s="188"/>
      <c r="K2015" s="188"/>
      <c r="L2015" s="188"/>
      <c r="M2015" s="188"/>
      <c r="N2015" s="188"/>
      <c r="O2015" s="193"/>
      <c r="P2015" s="188"/>
      <c r="Q2015" s="188"/>
    </row>
    <row r="2016" spans="9:17" ht="13.05" customHeight="1">
      <c r="I2016" s="188"/>
      <c r="J2016" s="188"/>
      <c r="K2016" s="188"/>
      <c r="L2016" s="188"/>
      <c r="M2016" s="188"/>
      <c r="N2016" s="188"/>
      <c r="O2016" s="193"/>
      <c r="P2016" s="188"/>
      <c r="Q2016" s="188"/>
    </row>
    <row r="2017" spans="9:17" ht="13.05" customHeight="1">
      <c r="I2017" s="188"/>
      <c r="J2017" s="188"/>
      <c r="K2017" s="188"/>
      <c r="L2017" s="188"/>
      <c r="M2017" s="188"/>
      <c r="N2017" s="188"/>
      <c r="O2017" s="193"/>
      <c r="P2017" s="188"/>
      <c r="Q2017" s="188"/>
    </row>
    <row r="2018" spans="9:17" ht="13.05" customHeight="1">
      <c r="I2018" s="188"/>
      <c r="J2018" s="188"/>
      <c r="K2018" s="188"/>
      <c r="L2018" s="188"/>
      <c r="M2018" s="188"/>
      <c r="N2018" s="188"/>
      <c r="O2018" s="193"/>
      <c r="P2018" s="188"/>
      <c r="Q2018" s="188"/>
    </row>
    <row r="2019" spans="9:17" ht="13.05" customHeight="1">
      <c r="I2019" s="188"/>
      <c r="J2019" s="188"/>
      <c r="K2019" s="188"/>
      <c r="L2019" s="188"/>
      <c r="M2019" s="188"/>
      <c r="N2019" s="188"/>
      <c r="O2019" s="193"/>
      <c r="P2019" s="188"/>
      <c r="Q2019" s="188"/>
    </row>
    <row r="2020" spans="9:17" ht="13.05" customHeight="1">
      <c r="I2020" s="188"/>
      <c r="J2020" s="188"/>
      <c r="K2020" s="188"/>
      <c r="L2020" s="188"/>
      <c r="M2020" s="188"/>
      <c r="N2020" s="188"/>
      <c r="O2020" s="193"/>
      <c r="P2020" s="188"/>
      <c r="Q2020" s="188"/>
    </row>
    <row r="2021" spans="9:17" ht="13.05" customHeight="1">
      <c r="I2021" s="188"/>
      <c r="J2021" s="188"/>
      <c r="K2021" s="188"/>
      <c r="L2021" s="188"/>
      <c r="M2021" s="188"/>
      <c r="N2021" s="188"/>
      <c r="O2021" s="193"/>
      <c r="P2021" s="188"/>
      <c r="Q2021" s="188"/>
    </row>
    <row r="2022" spans="9:17" ht="13.05" customHeight="1">
      <c r="I2022" s="188"/>
      <c r="J2022" s="188"/>
      <c r="K2022" s="188"/>
      <c r="L2022" s="188"/>
      <c r="M2022" s="188"/>
      <c r="N2022" s="188"/>
      <c r="O2022" s="193"/>
      <c r="P2022" s="188"/>
      <c r="Q2022" s="188"/>
    </row>
    <row r="2023" spans="9:17" ht="13.05" customHeight="1">
      <c r="I2023" s="188"/>
      <c r="J2023" s="188"/>
      <c r="K2023" s="188"/>
      <c r="L2023" s="188"/>
      <c r="M2023" s="188"/>
      <c r="N2023" s="188"/>
      <c r="O2023" s="193"/>
      <c r="P2023" s="188"/>
      <c r="Q2023" s="188"/>
    </row>
    <row r="2024" spans="9:17" ht="13.05" customHeight="1">
      <c r="I2024" s="188"/>
      <c r="J2024" s="188"/>
      <c r="K2024" s="188"/>
      <c r="L2024" s="188"/>
      <c r="M2024" s="188"/>
      <c r="N2024" s="188"/>
      <c r="O2024" s="193"/>
      <c r="P2024" s="188"/>
      <c r="Q2024" s="188"/>
    </row>
    <row r="2025" spans="9:17" ht="13.05" customHeight="1">
      <c r="I2025" s="188"/>
      <c r="J2025" s="188"/>
      <c r="K2025" s="188"/>
      <c r="L2025" s="188"/>
      <c r="M2025" s="188"/>
      <c r="N2025" s="188"/>
      <c r="O2025" s="193"/>
      <c r="P2025" s="188"/>
      <c r="Q2025" s="188"/>
    </row>
    <row r="2026" spans="9:17" ht="13.05" customHeight="1">
      <c r="I2026" s="188"/>
      <c r="J2026" s="188"/>
      <c r="K2026" s="188"/>
      <c r="L2026" s="188"/>
      <c r="M2026" s="188"/>
      <c r="N2026" s="188"/>
      <c r="O2026" s="193"/>
      <c r="P2026" s="188"/>
      <c r="Q2026" s="188"/>
    </row>
    <row r="2027" spans="9:17" ht="13.05" customHeight="1">
      <c r="I2027" s="188"/>
      <c r="J2027" s="188"/>
      <c r="K2027" s="188"/>
      <c r="L2027" s="188"/>
      <c r="M2027" s="188"/>
      <c r="N2027" s="188"/>
      <c r="O2027" s="193"/>
      <c r="P2027" s="188"/>
      <c r="Q2027" s="188"/>
    </row>
    <row r="2028" spans="9:17" ht="13.05" customHeight="1">
      <c r="I2028" s="188"/>
      <c r="J2028" s="188"/>
      <c r="K2028" s="188"/>
      <c r="L2028" s="188"/>
      <c r="M2028" s="188"/>
      <c r="N2028" s="188"/>
      <c r="O2028" s="193"/>
      <c r="P2028" s="188"/>
      <c r="Q2028" s="188"/>
    </row>
    <row r="2029" spans="9:17" ht="13.05" customHeight="1">
      <c r="I2029" s="188"/>
      <c r="J2029" s="188"/>
      <c r="K2029" s="188"/>
      <c r="L2029" s="188"/>
      <c r="M2029" s="188"/>
      <c r="N2029" s="188"/>
      <c r="O2029" s="193"/>
      <c r="P2029" s="188"/>
      <c r="Q2029" s="188"/>
    </row>
    <row r="2030" spans="9:17" ht="13.05" customHeight="1">
      <c r="I2030" s="188"/>
      <c r="J2030" s="188"/>
      <c r="K2030" s="188"/>
      <c r="L2030" s="188"/>
      <c r="M2030" s="188"/>
      <c r="N2030" s="188"/>
      <c r="O2030" s="193"/>
      <c r="P2030" s="188"/>
      <c r="Q2030" s="188"/>
    </row>
    <row r="2031" spans="9:17" ht="13.05" customHeight="1">
      <c r="I2031" s="188"/>
      <c r="J2031" s="188"/>
      <c r="K2031" s="188"/>
      <c r="L2031" s="188"/>
      <c r="M2031" s="188"/>
      <c r="N2031" s="188"/>
      <c r="O2031" s="193"/>
      <c r="P2031" s="188"/>
      <c r="Q2031" s="188"/>
    </row>
    <row r="2032" spans="9:17" ht="13.05" customHeight="1">
      <c r="I2032" s="188"/>
      <c r="J2032" s="188"/>
      <c r="K2032" s="188"/>
      <c r="L2032" s="188"/>
      <c r="M2032" s="188"/>
      <c r="N2032" s="188"/>
      <c r="O2032" s="193"/>
      <c r="P2032" s="188"/>
      <c r="Q2032" s="188"/>
    </row>
    <row r="2033" spans="9:17" ht="13.05" customHeight="1">
      <c r="I2033" s="188"/>
      <c r="J2033" s="188"/>
      <c r="K2033" s="188"/>
      <c r="L2033" s="188"/>
      <c r="M2033" s="188"/>
      <c r="N2033" s="188"/>
      <c r="O2033" s="193"/>
      <c r="P2033" s="188"/>
      <c r="Q2033" s="188"/>
    </row>
    <row r="2034" spans="9:17" ht="13.05" customHeight="1">
      <c r="I2034" s="188"/>
      <c r="J2034" s="188"/>
      <c r="K2034" s="188"/>
      <c r="L2034" s="188"/>
      <c r="M2034" s="188"/>
      <c r="N2034" s="188"/>
      <c r="O2034" s="193"/>
      <c r="P2034" s="188"/>
      <c r="Q2034" s="188"/>
    </row>
    <row r="2035" spans="9:17" ht="13.05" customHeight="1">
      <c r="I2035" s="188"/>
      <c r="J2035" s="188"/>
      <c r="K2035" s="188"/>
      <c r="L2035" s="188"/>
      <c r="M2035" s="188"/>
      <c r="N2035" s="188"/>
      <c r="O2035" s="193"/>
      <c r="P2035" s="188"/>
      <c r="Q2035" s="188"/>
    </row>
    <row r="2036" spans="9:17" ht="13.05" customHeight="1">
      <c r="I2036" s="188"/>
      <c r="J2036" s="188"/>
      <c r="K2036" s="188"/>
      <c r="L2036" s="188"/>
      <c r="M2036" s="188"/>
      <c r="N2036" s="188"/>
      <c r="O2036" s="193"/>
      <c r="P2036" s="188"/>
      <c r="Q2036" s="188"/>
    </row>
    <row r="2037" spans="9:17" ht="13.05" customHeight="1">
      <c r="I2037" s="188"/>
      <c r="J2037" s="188"/>
      <c r="K2037" s="188"/>
      <c r="L2037" s="188"/>
      <c r="M2037" s="188"/>
      <c r="N2037" s="188"/>
      <c r="O2037" s="193"/>
      <c r="P2037" s="188"/>
      <c r="Q2037" s="188"/>
    </row>
    <row r="2038" spans="9:17" ht="13.05" customHeight="1">
      <c r="I2038" s="188"/>
      <c r="J2038" s="188"/>
      <c r="K2038" s="188"/>
      <c r="L2038" s="188"/>
      <c r="M2038" s="188"/>
      <c r="N2038" s="188"/>
      <c r="O2038" s="193"/>
      <c r="P2038" s="188"/>
      <c r="Q2038" s="188"/>
    </row>
    <row r="2039" spans="9:17" ht="13.05" customHeight="1">
      <c r="I2039" s="188"/>
      <c r="J2039" s="188"/>
      <c r="K2039" s="188"/>
      <c r="L2039" s="188"/>
      <c r="M2039" s="188"/>
      <c r="N2039" s="188"/>
      <c r="O2039" s="193"/>
      <c r="P2039" s="188"/>
      <c r="Q2039" s="188"/>
    </row>
    <row r="2040" spans="9:17" ht="13.05" customHeight="1">
      <c r="I2040" s="188"/>
      <c r="J2040" s="188"/>
      <c r="K2040" s="188"/>
      <c r="L2040" s="188"/>
      <c r="M2040" s="188"/>
      <c r="N2040" s="188"/>
      <c r="O2040" s="193"/>
      <c r="P2040" s="188"/>
      <c r="Q2040" s="188"/>
    </row>
    <row r="2041" spans="9:17" ht="13.05" customHeight="1">
      <c r="I2041" s="188"/>
      <c r="J2041" s="188"/>
      <c r="K2041" s="188"/>
      <c r="L2041" s="188"/>
      <c r="M2041" s="188"/>
      <c r="N2041" s="188"/>
      <c r="O2041" s="193"/>
      <c r="P2041" s="188"/>
      <c r="Q2041" s="188"/>
    </row>
    <row r="2042" spans="9:17" ht="13.05" customHeight="1">
      <c r="I2042" s="188"/>
      <c r="J2042" s="188"/>
      <c r="K2042" s="188"/>
      <c r="L2042" s="188"/>
      <c r="M2042" s="188"/>
      <c r="N2042" s="188"/>
      <c r="O2042" s="193"/>
      <c r="P2042" s="188"/>
      <c r="Q2042" s="188"/>
    </row>
    <row r="2043" spans="9:17" ht="13.05" customHeight="1">
      <c r="I2043" s="188"/>
      <c r="J2043" s="188"/>
      <c r="K2043" s="188"/>
      <c r="L2043" s="188"/>
      <c r="M2043" s="188"/>
      <c r="N2043" s="188"/>
      <c r="O2043" s="193"/>
      <c r="P2043" s="188"/>
      <c r="Q2043" s="188"/>
    </row>
    <row r="2044" spans="9:17" ht="13.05" customHeight="1">
      <c r="I2044" s="188"/>
      <c r="J2044" s="188"/>
      <c r="K2044" s="188"/>
      <c r="L2044" s="188"/>
      <c r="M2044" s="188"/>
      <c r="N2044" s="188"/>
      <c r="O2044" s="193"/>
      <c r="P2044" s="188"/>
      <c r="Q2044" s="188"/>
    </row>
    <row r="2045" spans="9:17" ht="13.05" customHeight="1">
      <c r="I2045" s="188"/>
      <c r="J2045" s="188"/>
      <c r="K2045" s="188"/>
      <c r="L2045" s="188"/>
      <c r="M2045" s="188"/>
      <c r="N2045" s="188"/>
      <c r="O2045" s="193"/>
      <c r="P2045" s="188"/>
      <c r="Q2045" s="188"/>
    </row>
    <row r="2046" spans="9:17" ht="13.05" customHeight="1">
      <c r="I2046" s="188"/>
      <c r="J2046" s="188"/>
      <c r="K2046" s="188"/>
      <c r="L2046" s="188"/>
      <c r="M2046" s="188"/>
      <c r="N2046" s="188"/>
      <c r="O2046" s="193"/>
      <c r="P2046" s="188"/>
      <c r="Q2046" s="188"/>
    </row>
    <row r="2047" spans="9:17" ht="13.05" customHeight="1">
      <c r="I2047" s="188"/>
      <c r="J2047" s="188"/>
      <c r="K2047" s="188"/>
      <c r="L2047" s="188"/>
      <c r="M2047" s="188"/>
      <c r="N2047" s="188"/>
      <c r="O2047" s="193"/>
      <c r="P2047" s="188"/>
      <c r="Q2047" s="188"/>
    </row>
    <row r="2048" spans="9:17" ht="13.05" customHeight="1">
      <c r="I2048" s="188"/>
      <c r="J2048" s="188"/>
      <c r="K2048" s="188"/>
      <c r="L2048" s="188"/>
      <c r="M2048" s="188"/>
      <c r="N2048" s="188"/>
      <c r="O2048" s="193"/>
      <c r="P2048" s="188"/>
      <c r="Q2048" s="188"/>
    </row>
    <row r="2049" spans="9:17" ht="13.05" customHeight="1">
      <c r="I2049" s="188"/>
      <c r="J2049" s="188"/>
      <c r="K2049" s="188"/>
      <c r="L2049" s="188"/>
      <c r="M2049" s="188"/>
      <c r="N2049" s="188"/>
      <c r="O2049" s="193"/>
      <c r="P2049" s="188"/>
      <c r="Q2049" s="188"/>
    </row>
    <row r="2050" spans="9:17" ht="13.05" customHeight="1">
      <c r="I2050" s="188"/>
      <c r="J2050" s="188"/>
      <c r="K2050" s="188"/>
      <c r="L2050" s="188"/>
      <c r="M2050" s="188"/>
      <c r="N2050" s="188"/>
      <c r="O2050" s="193"/>
      <c r="P2050" s="188"/>
      <c r="Q2050" s="188"/>
    </row>
    <row r="2051" spans="9:17" ht="13.05" customHeight="1">
      <c r="I2051" s="188"/>
      <c r="J2051" s="188"/>
      <c r="K2051" s="188"/>
      <c r="L2051" s="188"/>
      <c r="M2051" s="188"/>
      <c r="N2051" s="188"/>
      <c r="O2051" s="193"/>
      <c r="P2051" s="188"/>
      <c r="Q2051" s="188"/>
    </row>
    <row r="2052" spans="9:17" ht="13.05" customHeight="1">
      <c r="I2052" s="188"/>
      <c r="J2052" s="188"/>
      <c r="K2052" s="188"/>
      <c r="L2052" s="188"/>
      <c r="M2052" s="188"/>
      <c r="N2052" s="188"/>
      <c r="O2052" s="193"/>
      <c r="P2052" s="188"/>
      <c r="Q2052" s="188"/>
    </row>
    <row r="2053" spans="9:17" ht="13.05" customHeight="1">
      <c r="I2053" s="188"/>
      <c r="J2053" s="188"/>
      <c r="K2053" s="188"/>
      <c r="L2053" s="188"/>
      <c r="M2053" s="188"/>
      <c r="N2053" s="188"/>
      <c r="O2053" s="193"/>
      <c r="P2053" s="188"/>
      <c r="Q2053" s="188"/>
    </row>
    <row r="2054" spans="9:17" ht="13.05" customHeight="1">
      <c r="I2054" s="188"/>
      <c r="J2054" s="188"/>
      <c r="K2054" s="188"/>
      <c r="L2054" s="188"/>
      <c r="M2054" s="188"/>
      <c r="N2054" s="188"/>
      <c r="O2054" s="193"/>
      <c r="P2054" s="188"/>
      <c r="Q2054" s="188"/>
    </row>
    <row r="2055" spans="9:17" ht="13.05" customHeight="1">
      <c r="I2055" s="188"/>
      <c r="J2055" s="188"/>
      <c r="K2055" s="188"/>
      <c r="L2055" s="188"/>
      <c r="M2055" s="188"/>
      <c r="N2055" s="188"/>
      <c r="O2055" s="193"/>
      <c r="P2055" s="188"/>
      <c r="Q2055" s="188"/>
    </row>
    <row r="2056" spans="9:17" ht="13.05" customHeight="1">
      <c r="I2056" s="188"/>
      <c r="J2056" s="188"/>
      <c r="K2056" s="188"/>
      <c r="L2056" s="188"/>
      <c r="M2056" s="188"/>
      <c r="N2056" s="188"/>
      <c r="O2056" s="193"/>
      <c r="P2056" s="188"/>
      <c r="Q2056" s="188"/>
    </row>
    <row r="2057" spans="9:17" ht="13.05" customHeight="1">
      <c r="I2057" s="188"/>
      <c r="J2057" s="188"/>
      <c r="K2057" s="188"/>
      <c r="L2057" s="188"/>
      <c r="M2057" s="188"/>
      <c r="N2057" s="188"/>
      <c r="O2057" s="193"/>
      <c r="P2057" s="188"/>
      <c r="Q2057" s="188"/>
    </row>
    <row r="2058" spans="9:17" ht="13.05" customHeight="1">
      <c r="I2058" s="188"/>
      <c r="J2058" s="188"/>
      <c r="K2058" s="188"/>
      <c r="L2058" s="188"/>
      <c r="M2058" s="188"/>
      <c r="N2058" s="188"/>
      <c r="O2058" s="193"/>
      <c r="P2058" s="188"/>
      <c r="Q2058" s="188"/>
    </row>
    <row r="2059" spans="9:17" ht="13.05" customHeight="1">
      <c r="I2059" s="188"/>
      <c r="J2059" s="188"/>
      <c r="K2059" s="188"/>
      <c r="L2059" s="188"/>
      <c r="M2059" s="188"/>
      <c r="N2059" s="188"/>
      <c r="O2059" s="193"/>
      <c r="P2059" s="188"/>
      <c r="Q2059" s="188"/>
    </row>
    <row r="2060" spans="9:17" ht="13.05" customHeight="1">
      <c r="I2060" s="188"/>
      <c r="J2060" s="188"/>
      <c r="K2060" s="188"/>
      <c r="L2060" s="188"/>
      <c r="M2060" s="188"/>
      <c r="N2060" s="188"/>
      <c r="O2060" s="193"/>
      <c r="P2060" s="188"/>
      <c r="Q2060" s="188"/>
    </row>
    <row r="2061" spans="9:17" ht="13.05" customHeight="1">
      <c r="I2061" s="188"/>
      <c r="J2061" s="188"/>
      <c r="K2061" s="188"/>
      <c r="L2061" s="188"/>
      <c r="M2061" s="188"/>
      <c r="N2061" s="188"/>
      <c r="O2061" s="193"/>
      <c r="P2061" s="188"/>
      <c r="Q2061" s="188"/>
    </row>
    <row r="2062" spans="9:17" ht="13.05" customHeight="1">
      <c r="I2062" s="188"/>
      <c r="J2062" s="188"/>
      <c r="K2062" s="188"/>
      <c r="L2062" s="188"/>
      <c r="M2062" s="188"/>
      <c r="N2062" s="188"/>
      <c r="O2062" s="193"/>
      <c r="P2062" s="188"/>
      <c r="Q2062" s="188"/>
    </row>
    <row r="2063" spans="9:17" ht="13.05" customHeight="1">
      <c r="I2063" s="188"/>
      <c r="J2063" s="188"/>
      <c r="K2063" s="188"/>
      <c r="L2063" s="188"/>
      <c r="M2063" s="188"/>
      <c r="N2063" s="188"/>
      <c r="O2063" s="193"/>
      <c r="P2063" s="188"/>
      <c r="Q2063" s="188"/>
    </row>
    <row r="2064" spans="9:17" ht="13.05" customHeight="1">
      <c r="I2064" s="188"/>
      <c r="J2064" s="188"/>
      <c r="K2064" s="188"/>
      <c r="L2064" s="188"/>
      <c r="M2064" s="188"/>
      <c r="N2064" s="188"/>
      <c r="O2064" s="193"/>
      <c r="P2064" s="188"/>
      <c r="Q2064" s="188"/>
    </row>
    <row r="2065" spans="9:17" ht="13.05" customHeight="1">
      <c r="I2065" s="188"/>
      <c r="J2065" s="188"/>
      <c r="K2065" s="188"/>
      <c r="L2065" s="188"/>
      <c r="M2065" s="188"/>
      <c r="N2065" s="188"/>
      <c r="O2065" s="193"/>
      <c r="P2065" s="188"/>
      <c r="Q2065" s="188"/>
    </row>
    <row r="2066" spans="9:17" ht="13.05" customHeight="1">
      <c r="I2066" s="188"/>
      <c r="J2066" s="188"/>
      <c r="K2066" s="188"/>
      <c r="L2066" s="188"/>
      <c r="M2066" s="188"/>
      <c r="N2066" s="188"/>
      <c r="O2066" s="193"/>
      <c r="P2066" s="188"/>
      <c r="Q2066" s="188"/>
    </row>
    <row r="2067" spans="9:17" ht="13.05" customHeight="1">
      <c r="I2067" s="188"/>
      <c r="J2067" s="188"/>
      <c r="K2067" s="188"/>
      <c r="L2067" s="188"/>
      <c r="M2067" s="188"/>
      <c r="N2067" s="188"/>
      <c r="O2067" s="193"/>
      <c r="P2067" s="188"/>
      <c r="Q2067" s="188"/>
    </row>
    <row r="2068" spans="9:17" ht="13.05" customHeight="1">
      <c r="I2068" s="188"/>
      <c r="J2068" s="188"/>
      <c r="K2068" s="188"/>
      <c r="L2068" s="188"/>
      <c r="M2068" s="188"/>
      <c r="N2068" s="188"/>
      <c r="O2068" s="193"/>
      <c r="P2068" s="188"/>
      <c r="Q2068" s="188"/>
    </row>
    <row r="2069" spans="9:17" ht="13.05" customHeight="1">
      <c r="I2069" s="188"/>
      <c r="J2069" s="188"/>
      <c r="K2069" s="188"/>
      <c r="L2069" s="188"/>
      <c r="M2069" s="188"/>
      <c r="N2069" s="188"/>
      <c r="O2069" s="193"/>
      <c r="P2069" s="188"/>
      <c r="Q2069" s="188"/>
    </row>
    <row r="2070" spans="9:17" ht="13.05" customHeight="1">
      <c r="I2070" s="188"/>
      <c r="J2070" s="188"/>
      <c r="K2070" s="188"/>
      <c r="L2070" s="188"/>
      <c r="M2070" s="188"/>
      <c r="N2070" s="188"/>
      <c r="O2070" s="193"/>
      <c r="P2070" s="188"/>
      <c r="Q2070" s="188"/>
    </row>
    <row r="2071" spans="9:17" ht="13.05" customHeight="1">
      <c r="I2071" s="188"/>
      <c r="J2071" s="188"/>
      <c r="K2071" s="188"/>
      <c r="L2071" s="188"/>
      <c r="M2071" s="188"/>
      <c r="N2071" s="188"/>
      <c r="O2071" s="193"/>
      <c r="P2071" s="188"/>
      <c r="Q2071" s="188"/>
    </row>
    <row r="2072" spans="9:17" ht="13.05" customHeight="1">
      <c r="I2072" s="188"/>
      <c r="J2072" s="188"/>
      <c r="K2072" s="188"/>
      <c r="L2072" s="188"/>
      <c r="M2072" s="188"/>
      <c r="N2072" s="188"/>
      <c r="O2072" s="193"/>
      <c r="P2072" s="188"/>
      <c r="Q2072" s="188"/>
    </row>
    <row r="2073" spans="9:17" ht="13.05" customHeight="1">
      <c r="I2073" s="188"/>
      <c r="J2073" s="188"/>
      <c r="K2073" s="188"/>
      <c r="L2073" s="188"/>
      <c r="M2073" s="188"/>
      <c r="N2073" s="188"/>
      <c r="O2073" s="193"/>
      <c r="P2073" s="188"/>
      <c r="Q2073" s="188"/>
    </row>
    <row r="2074" spans="9:17" ht="13.05" customHeight="1">
      <c r="I2074" s="188"/>
      <c r="J2074" s="188"/>
      <c r="K2074" s="188"/>
      <c r="L2074" s="188"/>
      <c r="M2074" s="188"/>
      <c r="N2074" s="188"/>
      <c r="O2074" s="193"/>
      <c r="P2074" s="188"/>
      <c r="Q2074" s="188"/>
    </row>
    <row r="2075" spans="9:17" ht="13.05" customHeight="1">
      <c r="I2075" s="188"/>
      <c r="J2075" s="188"/>
      <c r="K2075" s="188"/>
      <c r="L2075" s="188"/>
      <c r="M2075" s="188"/>
      <c r="N2075" s="188"/>
      <c r="O2075" s="193"/>
      <c r="P2075" s="188"/>
      <c r="Q2075" s="188"/>
    </row>
    <row r="2076" spans="9:17" ht="13.05" customHeight="1">
      <c r="I2076" s="188"/>
      <c r="J2076" s="188"/>
      <c r="K2076" s="188"/>
      <c r="L2076" s="188"/>
      <c r="M2076" s="188"/>
      <c r="N2076" s="188"/>
      <c r="O2076" s="193"/>
      <c r="P2076" s="188"/>
      <c r="Q2076" s="188"/>
    </row>
    <row r="2077" spans="9:17" ht="13.05" customHeight="1">
      <c r="I2077" s="188"/>
      <c r="J2077" s="188"/>
      <c r="K2077" s="188"/>
      <c r="L2077" s="188"/>
      <c r="M2077" s="188"/>
      <c r="N2077" s="188"/>
      <c r="O2077" s="193"/>
      <c r="P2077" s="188"/>
      <c r="Q2077" s="188"/>
    </row>
    <row r="2078" spans="9:17" ht="13.05" customHeight="1">
      <c r="I2078" s="188"/>
      <c r="J2078" s="188"/>
      <c r="K2078" s="188"/>
      <c r="L2078" s="188"/>
      <c r="M2078" s="188"/>
      <c r="N2078" s="188"/>
      <c r="O2078" s="193"/>
      <c r="P2078" s="188"/>
      <c r="Q2078" s="188"/>
    </row>
    <row r="2079" spans="9:17" ht="13.05" customHeight="1">
      <c r="I2079" s="188"/>
      <c r="J2079" s="188"/>
      <c r="K2079" s="188"/>
      <c r="L2079" s="188"/>
      <c r="M2079" s="188"/>
      <c r="N2079" s="188"/>
      <c r="O2079" s="193"/>
      <c r="P2079" s="188"/>
      <c r="Q2079" s="188"/>
    </row>
    <row r="2080" spans="9:17" ht="13.05" customHeight="1">
      <c r="I2080" s="188"/>
      <c r="J2080" s="188"/>
      <c r="K2080" s="188"/>
      <c r="L2080" s="188"/>
      <c r="M2080" s="188"/>
      <c r="N2080" s="188"/>
      <c r="O2080" s="193"/>
      <c r="P2080" s="188"/>
      <c r="Q2080" s="188"/>
    </row>
    <row r="2081" spans="9:17" ht="13.05" customHeight="1">
      <c r="I2081" s="188"/>
      <c r="J2081" s="188"/>
      <c r="K2081" s="188"/>
      <c r="L2081" s="188"/>
      <c r="M2081" s="188"/>
      <c r="N2081" s="188"/>
      <c r="O2081" s="193"/>
      <c r="P2081" s="188"/>
      <c r="Q2081" s="188"/>
    </row>
    <row r="2082" spans="9:17" ht="13.05" customHeight="1">
      <c r="I2082" s="188"/>
      <c r="J2082" s="188"/>
      <c r="K2082" s="188"/>
      <c r="L2082" s="188"/>
      <c r="M2082" s="188"/>
      <c r="N2082" s="188"/>
      <c r="O2082" s="193"/>
      <c r="P2082" s="188"/>
      <c r="Q2082" s="188"/>
    </row>
    <row r="2083" spans="9:17" ht="13.05" customHeight="1">
      <c r="I2083" s="188"/>
      <c r="J2083" s="188"/>
      <c r="K2083" s="188"/>
      <c r="L2083" s="188"/>
      <c r="M2083" s="188"/>
      <c r="N2083" s="188"/>
      <c r="O2083" s="193"/>
      <c r="P2083" s="188"/>
      <c r="Q2083" s="188"/>
    </row>
    <row r="2084" spans="9:17" ht="13.05" customHeight="1">
      <c r="I2084" s="188"/>
      <c r="J2084" s="188"/>
      <c r="K2084" s="188"/>
      <c r="L2084" s="188"/>
      <c r="M2084" s="188"/>
      <c r="N2084" s="188"/>
      <c r="O2084" s="193"/>
      <c r="P2084" s="188"/>
      <c r="Q2084" s="188"/>
    </row>
    <row r="2085" spans="9:17" ht="13.05" customHeight="1">
      <c r="I2085" s="188"/>
      <c r="J2085" s="188"/>
      <c r="K2085" s="188"/>
      <c r="L2085" s="188"/>
      <c r="M2085" s="188"/>
      <c r="N2085" s="188"/>
      <c r="O2085" s="193"/>
      <c r="P2085" s="188"/>
      <c r="Q2085" s="188"/>
    </row>
    <row r="2086" spans="9:17" ht="13.05" customHeight="1">
      <c r="I2086" s="188"/>
      <c r="J2086" s="188"/>
      <c r="K2086" s="188"/>
      <c r="L2086" s="188"/>
      <c r="M2086" s="188"/>
      <c r="N2086" s="188"/>
      <c r="O2086" s="193"/>
      <c r="P2086" s="188"/>
      <c r="Q2086" s="188"/>
    </row>
    <row r="2087" spans="9:17" ht="13.05" customHeight="1">
      <c r="I2087" s="188"/>
      <c r="J2087" s="188"/>
      <c r="K2087" s="188"/>
      <c r="L2087" s="188"/>
      <c r="M2087" s="188"/>
      <c r="N2087" s="188"/>
      <c r="O2087" s="193"/>
      <c r="P2087" s="188"/>
      <c r="Q2087" s="188"/>
    </row>
    <row r="2088" spans="9:17" ht="13.05" customHeight="1">
      <c r="I2088" s="188"/>
      <c r="J2088" s="188"/>
      <c r="K2088" s="188"/>
      <c r="L2088" s="188"/>
      <c r="M2088" s="188"/>
      <c r="N2088" s="188"/>
      <c r="O2088" s="193"/>
      <c r="P2088" s="188"/>
      <c r="Q2088" s="188"/>
    </row>
    <row r="2089" spans="9:17" ht="13.05" customHeight="1">
      <c r="I2089" s="188"/>
      <c r="J2089" s="188"/>
      <c r="K2089" s="188"/>
      <c r="L2089" s="188"/>
      <c r="M2089" s="188"/>
      <c r="N2089" s="188"/>
      <c r="O2089" s="193"/>
      <c r="P2089" s="188"/>
      <c r="Q2089" s="188"/>
    </row>
    <row r="2090" spans="9:17" ht="13.05" customHeight="1">
      <c r="I2090" s="188"/>
      <c r="J2090" s="188"/>
      <c r="K2090" s="188"/>
      <c r="L2090" s="188"/>
      <c r="M2090" s="188"/>
      <c r="N2090" s="188"/>
      <c r="O2090" s="193"/>
      <c r="P2090" s="188"/>
      <c r="Q2090" s="188"/>
    </row>
    <row r="2091" spans="9:17" ht="13.05" customHeight="1">
      <c r="I2091" s="188"/>
      <c r="J2091" s="188"/>
      <c r="K2091" s="188"/>
      <c r="L2091" s="188"/>
      <c r="M2091" s="188"/>
      <c r="N2091" s="188"/>
      <c r="O2091" s="193"/>
      <c r="P2091" s="188"/>
      <c r="Q2091" s="188"/>
    </row>
    <row r="2092" spans="9:17" ht="13.05" customHeight="1">
      <c r="I2092" s="188"/>
      <c r="J2092" s="188"/>
      <c r="K2092" s="188"/>
      <c r="L2092" s="188"/>
      <c r="M2092" s="188"/>
      <c r="N2092" s="188"/>
      <c r="O2092" s="193"/>
      <c r="P2092" s="188"/>
      <c r="Q2092" s="188"/>
    </row>
    <row r="2093" spans="9:17" ht="13.05" customHeight="1">
      <c r="I2093" s="188"/>
      <c r="J2093" s="188"/>
      <c r="K2093" s="188"/>
      <c r="L2093" s="188"/>
      <c r="M2093" s="188"/>
      <c r="N2093" s="188"/>
      <c r="O2093" s="193"/>
      <c r="P2093" s="188"/>
      <c r="Q2093" s="188"/>
    </row>
    <row r="2094" spans="9:17" ht="13.05" customHeight="1">
      <c r="I2094" s="188"/>
      <c r="J2094" s="188"/>
      <c r="K2094" s="188"/>
      <c r="L2094" s="188"/>
      <c r="M2094" s="188"/>
      <c r="N2094" s="188"/>
      <c r="O2094" s="193"/>
      <c r="P2094" s="188"/>
      <c r="Q2094" s="188"/>
    </row>
    <row r="2095" spans="9:17" ht="13.05" customHeight="1">
      <c r="I2095" s="188"/>
      <c r="J2095" s="188"/>
      <c r="K2095" s="188"/>
      <c r="L2095" s="188"/>
      <c r="M2095" s="188"/>
      <c r="N2095" s="188"/>
      <c r="O2095" s="193"/>
      <c r="P2095" s="188"/>
      <c r="Q2095" s="188"/>
    </row>
    <row r="2096" spans="9:17" ht="13.05" customHeight="1">
      <c r="I2096" s="188"/>
      <c r="J2096" s="188"/>
      <c r="K2096" s="188"/>
      <c r="L2096" s="188"/>
      <c r="M2096" s="188"/>
      <c r="N2096" s="188"/>
      <c r="O2096" s="193"/>
      <c r="P2096" s="188"/>
      <c r="Q2096" s="188"/>
    </row>
    <row r="2097" spans="9:17" ht="13.05" customHeight="1">
      <c r="I2097" s="188"/>
      <c r="J2097" s="188"/>
      <c r="K2097" s="188"/>
      <c r="L2097" s="188"/>
      <c r="M2097" s="188"/>
      <c r="N2097" s="188"/>
      <c r="O2097" s="193"/>
      <c r="P2097" s="188"/>
      <c r="Q2097" s="188"/>
    </row>
    <row r="2098" spans="9:17" ht="13.05" customHeight="1">
      <c r="I2098" s="188"/>
      <c r="J2098" s="188"/>
      <c r="K2098" s="188"/>
      <c r="L2098" s="188"/>
      <c r="M2098" s="188"/>
      <c r="N2098" s="188"/>
      <c r="O2098" s="193"/>
      <c r="P2098" s="188"/>
      <c r="Q2098" s="188"/>
    </row>
    <row r="2099" spans="9:17" ht="13.05" customHeight="1">
      <c r="I2099" s="188"/>
      <c r="J2099" s="188"/>
      <c r="K2099" s="188"/>
      <c r="L2099" s="188"/>
      <c r="M2099" s="188"/>
      <c r="N2099" s="188"/>
      <c r="O2099" s="193"/>
      <c r="P2099" s="188"/>
      <c r="Q2099" s="188"/>
    </row>
    <row r="2100" spans="9:17" ht="13.05" customHeight="1">
      <c r="I2100" s="188"/>
      <c r="J2100" s="188"/>
      <c r="K2100" s="188"/>
      <c r="L2100" s="188"/>
      <c r="M2100" s="188"/>
      <c r="N2100" s="188"/>
      <c r="O2100" s="193"/>
      <c r="P2100" s="188"/>
      <c r="Q2100" s="188"/>
    </row>
    <row r="2101" spans="9:17" ht="13.05" customHeight="1">
      <c r="I2101" s="188"/>
      <c r="J2101" s="188"/>
      <c r="K2101" s="188"/>
      <c r="L2101" s="188"/>
      <c r="M2101" s="188"/>
      <c r="N2101" s="188"/>
      <c r="O2101" s="193"/>
      <c r="P2101" s="188"/>
      <c r="Q2101" s="188"/>
    </row>
    <row r="2102" spans="9:17" ht="13.05" customHeight="1">
      <c r="I2102" s="188"/>
      <c r="J2102" s="188"/>
      <c r="K2102" s="188"/>
      <c r="L2102" s="188"/>
      <c r="M2102" s="188"/>
      <c r="N2102" s="188"/>
      <c r="O2102" s="193"/>
      <c r="P2102" s="188"/>
      <c r="Q2102" s="188"/>
    </row>
    <row r="2103" spans="9:17" ht="13.05" customHeight="1">
      <c r="I2103" s="188"/>
      <c r="J2103" s="188"/>
      <c r="K2103" s="188"/>
      <c r="L2103" s="188"/>
      <c r="M2103" s="188"/>
      <c r="N2103" s="188"/>
      <c r="O2103" s="193"/>
      <c r="P2103" s="188"/>
      <c r="Q2103" s="188"/>
    </row>
    <row r="2104" spans="9:17" ht="13.05" customHeight="1">
      <c r="I2104" s="188"/>
      <c r="J2104" s="188"/>
      <c r="K2104" s="188"/>
      <c r="L2104" s="188"/>
      <c r="M2104" s="188"/>
      <c r="N2104" s="188"/>
      <c r="O2104" s="193"/>
      <c r="P2104" s="188"/>
      <c r="Q2104" s="188"/>
    </row>
    <row r="2105" spans="9:17" ht="13.05" customHeight="1">
      <c r="I2105" s="188"/>
      <c r="J2105" s="188"/>
      <c r="K2105" s="188"/>
      <c r="L2105" s="188"/>
      <c r="M2105" s="188"/>
      <c r="N2105" s="188"/>
      <c r="O2105" s="193"/>
      <c r="P2105" s="188"/>
      <c r="Q2105" s="188"/>
    </row>
    <row r="2106" spans="9:17" ht="13.05" customHeight="1">
      <c r="I2106" s="188"/>
      <c r="J2106" s="188"/>
      <c r="K2106" s="188"/>
      <c r="L2106" s="188"/>
      <c r="M2106" s="188"/>
      <c r="N2106" s="188"/>
      <c r="O2106" s="193"/>
      <c r="P2106" s="188"/>
      <c r="Q2106" s="188"/>
    </row>
    <row r="2107" spans="9:17" ht="13.05" customHeight="1">
      <c r="I2107" s="188"/>
      <c r="J2107" s="188"/>
      <c r="K2107" s="188"/>
      <c r="L2107" s="188"/>
      <c r="M2107" s="188"/>
      <c r="N2107" s="188"/>
      <c r="O2107" s="193"/>
      <c r="P2107" s="188"/>
      <c r="Q2107" s="188"/>
    </row>
    <row r="2108" spans="9:17" ht="13.05" customHeight="1">
      <c r="I2108" s="188"/>
      <c r="J2108" s="188"/>
      <c r="K2108" s="188"/>
      <c r="L2108" s="188"/>
      <c r="M2108" s="188"/>
      <c r="N2108" s="188"/>
      <c r="O2108" s="193"/>
      <c r="P2108" s="188"/>
      <c r="Q2108" s="188"/>
    </row>
    <row r="2109" spans="9:17" ht="13.05" customHeight="1">
      <c r="I2109" s="188"/>
      <c r="J2109" s="188"/>
      <c r="K2109" s="188"/>
      <c r="L2109" s="188"/>
      <c r="M2109" s="188"/>
      <c r="N2109" s="188"/>
      <c r="O2109" s="193"/>
      <c r="P2109" s="188"/>
      <c r="Q2109" s="188"/>
    </row>
    <row r="2110" spans="9:17" ht="13.05" customHeight="1">
      <c r="I2110" s="188"/>
      <c r="J2110" s="188"/>
      <c r="K2110" s="188"/>
      <c r="L2110" s="188"/>
      <c r="M2110" s="188"/>
      <c r="N2110" s="188"/>
      <c r="O2110" s="193"/>
      <c r="P2110" s="188"/>
      <c r="Q2110" s="188"/>
    </row>
    <row r="2111" spans="9:17" ht="13.05" customHeight="1">
      <c r="I2111" s="188"/>
      <c r="J2111" s="188"/>
      <c r="K2111" s="188"/>
      <c r="L2111" s="188"/>
      <c r="M2111" s="188"/>
      <c r="N2111" s="188"/>
      <c r="O2111" s="193"/>
      <c r="P2111" s="188"/>
      <c r="Q2111" s="188"/>
    </row>
    <row r="2112" spans="9:17" ht="13.05" customHeight="1">
      <c r="I2112" s="188"/>
      <c r="J2112" s="188"/>
      <c r="K2112" s="188"/>
      <c r="L2112" s="188"/>
      <c r="M2112" s="188"/>
      <c r="N2112" s="188"/>
      <c r="O2112" s="193"/>
      <c r="P2112" s="188"/>
      <c r="Q2112" s="188"/>
    </row>
    <row r="2113" spans="9:17" ht="13.05" customHeight="1">
      <c r="I2113" s="188"/>
      <c r="J2113" s="188"/>
      <c r="K2113" s="188"/>
      <c r="L2113" s="188"/>
      <c r="M2113" s="188"/>
      <c r="N2113" s="188"/>
      <c r="O2113" s="193"/>
      <c r="P2113" s="188"/>
      <c r="Q2113" s="188"/>
    </row>
    <row r="2114" spans="9:17" ht="13.05" customHeight="1">
      <c r="I2114" s="188"/>
      <c r="J2114" s="188"/>
      <c r="K2114" s="188"/>
      <c r="L2114" s="188"/>
      <c r="M2114" s="188"/>
      <c r="N2114" s="188"/>
      <c r="O2114" s="193"/>
      <c r="P2114" s="188"/>
      <c r="Q2114" s="188"/>
    </row>
    <row r="2115" spans="9:17" ht="13.05" customHeight="1">
      <c r="I2115" s="188"/>
      <c r="J2115" s="188"/>
      <c r="K2115" s="188"/>
      <c r="L2115" s="188"/>
      <c r="M2115" s="188"/>
      <c r="N2115" s="188"/>
      <c r="O2115" s="193"/>
      <c r="P2115" s="188"/>
      <c r="Q2115" s="188"/>
    </row>
    <row r="2116" spans="9:17" ht="13.05" customHeight="1">
      <c r="I2116" s="188"/>
      <c r="J2116" s="188"/>
      <c r="K2116" s="188"/>
      <c r="L2116" s="188"/>
      <c r="M2116" s="188"/>
      <c r="N2116" s="188"/>
      <c r="O2116" s="193"/>
      <c r="P2116" s="188"/>
      <c r="Q2116" s="188"/>
    </row>
    <row r="2117" spans="9:17" ht="13.05" customHeight="1">
      <c r="I2117" s="188"/>
      <c r="J2117" s="188"/>
      <c r="K2117" s="188"/>
      <c r="L2117" s="188"/>
      <c r="M2117" s="188"/>
      <c r="N2117" s="188"/>
      <c r="O2117" s="193"/>
      <c r="P2117" s="188"/>
      <c r="Q2117" s="188"/>
    </row>
    <row r="2118" spans="9:17" ht="13.05" customHeight="1">
      <c r="I2118" s="188"/>
      <c r="J2118" s="188"/>
      <c r="K2118" s="188"/>
      <c r="L2118" s="188"/>
      <c r="M2118" s="188"/>
      <c r="N2118" s="188"/>
      <c r="O2118" s="193"/>
      <c r="P2118" s="188"/>
      <c r="Q2118" s="188"/>
    </row>
    <row r="2119" spans="9:17" ht="13.05" customHeight="1">
      <c r="I2119" s="188"/>
      <c r="J2119" s="188"/>
      <c r="K2119" s="188"/>
      <c r="L2119" s="188"/>
      <c r="M2119" s="188"/>
      <c r="N2119" s="188"/>
      <c r="O2119" s="193"/>
      <c r="P2119" s="188"/>
      <c r="Q2119" s="188"/>
    </row>
    <row r="2120" spans="9:17" ht="13.05" customHeight="1">
      <c r="I2120" s="188"/>
      <c r="J2120" s="188"/>
      <c r="K2120" s="188"/>
      <c r="L2120" s="188"/>
      <c r="M2120" s="188"/>
      <c r="N2120" s="188"/>
      <c r="O2120" s="193"/>
      <c r="P2120" s="188"/>
      <c r="Q2120" s="188"/>
    </row>
    <row r="2121" spans="9:17" ht="13.05" customHeight="1">
      <c r="I2121" s="188"/>
      <c r="J2121" s="188"/>
      <c r="K2121" s="188"/>
      <c r="L2121" s="188"/>
      <c r="M2121" s="188"/>
      <c r="N2121" s="188"/>
      <c r="O2121" s="193"/>
      <c r="P2121" s="188"/>
      <c r="Q2121" s="188"/>
    </row>
    <row r="2122" spans="9:17" ht="13.05" customHeight="1">
      <c r="I2122" s="188"/>
      <c r="J2122" s="188"/>
      <c r="K2122" s="188"/>
      <c r="L2122" s="188"/>
      <c r="M2122" s="188"/>
      <c r="N2122" s="188"/>
      <c r="O2122" s="193"/>
      <c r="P2122" s="188"/>
      <c r="Q2122" s="188"/>
    </row>
    <row r="2123" spans="9:17" ht="13.05" customHeight="1">
      <c r="I2123" s="188"/>
      <c r="J2123" s="188"/>
      <c r="K2123" s="188"/>
      <c r="L2123" s="188"/>
      <c r="M2123" s="188"/>
      <c r="N2123" s="188"/>
      <c r="O2123" s="193"/>
      <c r="P2123" s="188"/>
      <c r="Q2123" s="188"/>
    </row>
    <row r="2124" spans="9:17" ht="13.05" customHeight="1">
      <c r="I2124" s="188"/>
      <c r="J2124" s="188"/>
      <c r="K2124" s="188"/>
      <c r="L2124" s="188"/>
      <c r="M2124" s="188"/>
      <c r="N2124" s="188"/>
      <c r="O2124" s="193"/>
      <c r="P2124" s="188"/>
      <c r="Q2124" s="188"/>
    </row>
    <row r="2125" spans="9:17" ht="13.05" customHeight="1">
      <c r="I2125" s="188"/>
      <c r="J2125" s="188"/>
      <c r="K2125" s="188"/>
      <c r="L2125" s="188"/>
      <c r="M2125" s="188"/>
      <c r="N2125" s="188"/>
      <c r="O2125" s="193"/>
      <c r="P2125" s="188"/>
      <c r="Q2125" s="188"/>
    </row>
    <row r="2126" spans="9:17" ht="13.05" customHeight="1">
      <c r="I2126" s="188"/>
      <c r="J2126" s="188"/>
      <c r="K2126" s="188"/>
      <c r="L2126" s="188"/>
      <c r="M2126" s="188"/>
      <c r="N2126" s="188"/>
      <c r="O2126" s="193"/>
      <c r="P2126" s="188"/>
      <c r="Q2126" s="188"/>
    </row>
    <row r="2127" spans="9:17" ht="13.05" customHeight="1">
      <c r="I2127" s="188"/>
      <c r="J2127" s="188"/>
      <c r="K2127" s="188"/>
      <c r="L2127" s="188"/>
      <c r="M2127" s="188"/>
      <c r="N2127" s="188"/>
      <c r="O2127" s="193"/>
      <c r="P2127" s="188"/>
      <c r="Q2127" s="188"/>
    </row>
    <row r="2128" spans="9:17" ht="13.05" customHeight="1">
      <c r="I2128" s="188"/>
      <c r="J2128" s="188"/>
      <c r="K2128" s="188"/>
      <c r="L2128" s="188"/>
      <c r="M2128" s="188"/>
      <c r="N2128" s="188"/>
      <c r="O2128" s="193"/>
      <c r="P2128" s="188"/>
      <c r="Q2128" s="188"/>
    </row>
    <row r="2129" spans="9:17" ht="13.05" customHeight="1">
      <c r="I2129" s="188"/>
      <c r="J2129" s="188"/>
      <c r="K2129" s="188"/>
      <c r="L2129" s="188"/>
      <c r="M2129" s="188"/>
      <c r="N2129" s="188"/>
      <c r="O2129" s="193"/>
      <c r="P2129" s="188"/>
      <c r="Q2129" s="188"/>
    </row>
    <row r="2130" spans="9:17" ht="13.05" customHeight="1">
      <c r="I2130" s="188"/>
      <c r="J2130" s="188"/>
      <c r="K2130" s="188"/>
      <c r="L2130" s="188"/>
      <c r="M2130" s="188"/>
      <c r="N2130" s="188"/>
      <c r="O2130" s="193"/>
      <c r="P2130" s="188"/>
      <c r="Q2130" s="188"/>
    </row>
    <row r="2131" spans="9:17" ht="13.05" customHeight="1">
      <c r="I2131" s="188"/>
      <c r="J2131" s="188"/>
      <c r="K2131" s="188"/>
      <c r="L2131" s="188"/>
      <c r="M2131" s="188"/>
      <c r="N2131" s="188"/>
      <c r="O2131" s="193"/>
      <c r="P2131" s="188"/>
      <c r="Q2131" s="188"/>
    </row>
    <row r="2132" spans="9:17" ht="13.05" customHeight="1">
      <c r="I2132" s="188"/>
      <c r="J2132" s="188"/>
      <c r="K2132" s="188"/>
      <c r="L2132" s="188"/>
      <c r="M2132" s="188"/>
      <c r="N2132" s="188"/>
      <c r="O2132" s="193"/>
      <c r="P2132" s="188"/>
      <c r="Q2132" s="188"/>
    </row>
    <row r="2133" spans="9:17" ht="13.05" customHeight="1">
      <c r="I2133" s="188"/>
      <c r="J2133" s="188"/>
      <c r="K2133" s="188"/>
      <c r="L2133" s="188"/>
      <c r="M2133" s="188"/>
      <c r="N2133" s="188"/>
      <c r="O2133" s="193"/>
      <c r="P2133" s="188"/>
      <c r="Q2133" s="188"/>
    </row>
    <row r="2134" spans="9:17" ht="13.05" customHeight="1">
      <c r="I2134" s="188"/>
      <c r="J2134" s="188"/>
      <c r="K2134" s="188"/>
      <c r="L2134" s="188"/>
      <c r="M2134" s="188"/>
      <c r="N2134" s="188"/>
      <c r="O2134" s="193"/>
      <c r="P2134" s="188"/>
      <c r="Q2134" s="188"/>
    </row>
    <row r="2135" spans="9:17" ht="13.05" customHeight="1">
      <c r="I2135" s="188"/>
      <c r="J2135" s="188"/>
      <c r="K2135" s="188"/>
      <c r="L2135" s="188"/>
      <c r="M2135" s="188"/>
      <c r="N2135" s="188"/>
      <c r="O2135" s="193"/>
      <c r="P2135" s="188"/>
      <c r="Q2135" s="188"/>
    </row>
    <row r="2136" spans="9:17" ht="13.05" customHeight="1">
      <c r="I2136" s="188"/>
      <c r="J2136" s="188"/>
      <c r="K2136" s="188"/>
      <c r="L2136" s="188"/>
      <c r="M2136" s="188"/>
      <c r="N2136" s="188"/>
      <c r="O2136" s="193"/>
      <c r="P2136" s="188"/>
      <c r="Q2136" s="188"/>
    </row>
    <row r="2137" spans="9:17" ht="13.05" customHeight="1">
      <c r="I2137" s="188"/>
      <c r="J2137" s="188"/>
      <c r="K2137" s="188"/>
      <c r="L2137" s="188"/>
      <c r="M2137" s="188"/>
      <c r="N2137" s="188"/>
      <c r="O2137" s="193"/>
      <c r="P2137" s="188"/>
      <c r="Q2137" s="188"/>
    </row>
    <row r="2138" spans="9:17" ht="13.05" customHeight="1">
      <c r="I2138" s="188"/>
      <c r="J2138" s="188"/>
      <c r="K2138" s="188"/>
      <c r="L2138" s="188"/>
      <c r="M2138" s="188"/>
      <c r="N2138" s="188"/>
      <c r="O2138" s="193"/>
      <c r="P2138" s="188"/>
      <c r="Q2138" s="188"/>
    </row>
    <row r="2139" spans="9:17" ht="13.05" customHeight="1">
      <c r="I2139" s="188"/>
      <c r="J2139" s="188"/>
      <c r="K2139" s="188"/>
      <c r="L2139" s="188"/>
      <c r="M2139" s="188"/>
      <c r="N2139" s="188"/>
      <c r="O2139" s="193"/>
      <c r="P2139" s="188"/>
      <c r="Q2139" s="188"/>
    </row>
    <row r="2140" spans="9:17" ht="13.05" customHeight="1">
      <c r="I2140" s="188"/>
      <c r="J2140" s="188"/>
      <c r="K2140" s="188"/>
      <c r="L2140" s="188"/>
      <c r="M2140" s="188"/>
      <c r="N2140" s="188"/>
      <c r="O2140" s="193"/>
      <c r="P2140" s="188"/>
      <c r="Q2140" s="188"/>
    </row>
    <row r="2141" spans="9:17" ht="13.05" customHeight="1">
      <c r="I2141" s="188"/>
      <c r="J2141" s="188"/>
      <c r="K2141" s="188"/>
      <c r="L2141" s="188"/>
      <c r="M2141" s="188"/>
      <c r="N2141" s="188"/>
      <c r="O2141" s="193"/>
      <c r="P2141" s="188"/>
      <c r="Q2141" s="188"/>
    </row>
    <row r="2142" spans="9:17" ht="13.05" customHeight="1">
      <c r="I2142" s="188"/>
      <c r="J2142" s="188"/>
      <c r="K2142" s="188"/>
      <c r="L2142" s="188"/>
      <c r="M2142" s="188"/>
      <c r="N2142" s="188"/>
      <c r="O2142" s="193"/>
      <c r="P2142" s="188"/>
      <c r="Q2142" s="188"/>
    </row>
    <row r="2143" spans="9:17" ht="13.05" customHeight="1">
      <c r="I2143" s="188"/>
      <c r="J2143" s="188"/>
      <c r="K2143" s="188"/>
      <c r="L2143" s="188"/>
      <c r="M2143" s="188"/>
      <c r="N2143" s="188"/>
      <c r="O2143" s="193"/>
      <c r="P2143" s="188"/>
      <c r="Q2143" s="188"/>
    </row>
    <row r="2144" spans="9:17" ht="13.05" customHeight="1">
      <c r="I2144" s="188"/>
      <c r="J2144" s="188"/>
      <c r="K2144" s="188"/>
      <c r="L2144" s="188"/>
      <c r="M2144" s="188"/>
      <c r="N2144" s="188"/>
      <c r="O2144" s="193"/>
      <c r="P2144" s="188"/>
      <c r="Q2144" s="188"/>
    </row>
    <row r="2145" spans="9:17" ht="13.05" customHeight="1">
      <c r="I2145" s="188"/>
      <c r="J2145" s="188"/>
      <c r="K2145" s="188"/>
      <c r="L2145" s="188"/>
      <c r="M2145" s="188"/>
      <c r="N2145" s="188"/>
      <c r="O2145" s="193"/>
      <c r="P2145" s="188"/>
      <c r="Q2145" s="188"/>
    </row>
    <row r="2146" spans="9:17" ht="13.05" customHeight="1">
      <c r="I2146" s="188"/>
      <c r="J2146" s="188"/>
      <c r="K2146" s="188"/>
      <c r="L2146" s="188"/>
      <c r="M2146" s="188"/>
      <c r="N2146" s="188"/>
      <c r="O2146" s="193"/>
      <c r="P2146" s="188"/>
      <c r="Q2146" s="188"/>
    </row>
    <row r="2147" spans="9:17" ht="13.05" customHeight="1">
      <c r="I2147" s="188"/>
      <c r="J2147" s="188"/>
      <c r="K2147" s="188"/>
      <c r="L2147" s="188"/>
      <c r="M2147" s="188"/>
      <c r="N2147" s="188"/>
      <c r="O2147" s="193"/>
      <c r="P2147" s="188"/>
      <c r="Q2147" s="188"/>
    </row>
    <row r="2148" spans="9:17" ht="13.05" customHeight="1">
      <c r="I2148" s="188"/>
      <c r="J2148" s="188"/>
      <c r="K2148" s="188"/>
      <c r="L2148" s="188"/>
      <c r="M2148" s="188"/>
      <c r="N2148" s="188"/>
      <c r="O2148" s="193"/>
      <c r="P2148" s="188"/>
      <c r="Q2148" s="188"/>
    </row>
    <row r="2149" spans="9:17" ht="13.05" customHeight="1">
      <c r="I2149" s="188"/>
      <c r="J2149" s="188"/>
      <c r="K2149" s="188"/>
      <c r="L2149" s="188"/>
      <c r="M2149" s="188"/>
      <c r="N2149" s="188"/>
      <c r="O2149" s="193"/>
      <c r="P2149" s="188"/>
      <c r="Q2149" s="188"/>
    </row>
    <row r="2150" spans="9:17" ht="13.05" customHeight="1">
      <c r="I2150" s="188"/>
      <c r="J2150" s="188"/>
      <c r="K2150" s="188"/>
      <c r="L2150" s="188"/>
      <c r="M2150" s="188"/>
      <c r="N2150" s="188"/>
      <c r="O2150" s="193"/>
      <c r="P2150" s="188"/>
      <c r="Q2150" s="188"/>
    </row>
    <row r="2151" spans="9:17" ht="13.05" customHeight="1">
      <c r="I2151" s="188"/>
      <c r="J2151" s="188"/>
      <c r="K2151" s="188"/>
      <c r="L2151" s="188"/>
      <c r="M2151" s="188"/>
      <c r="N2151" s="188"/>
      <c r="O2151" s="193"/>
      <c r="P2151" s="188"/>
      <c r="Q2151" s="188"/>
    </row>
    <row r="2152" spans="9:17" ht="13.05" customHeight="1">
      <c r="I2152" s="188"/>
      <c r="J2152" s="188"/>
      <c r="K2152" s="188"/>
      <c r="L2152" s="188"/>
      <c r="M2152" s="188"/>
      <c r="N2152" s="188"/>
      <c r="O2152" s="193"/>
      <c r="P2152" s="188"/>
      <c r="Q2152" s="188"/>
    </row>
    <row r="2153" spans="9:17" ht="13.05" customHeight="1">
      <c r="I2153" s="188"/>
      <c r="J2153" s="188"/>
      <c r="K2153" s="188"/>
      <c r="L2153" s="188"/>
      <c r="M2153" s="188"/>
      <c r="N2153" s="188"/>
      <c r="O2153" s="193"/>
      <c r="P2153" s="188"/>
      <c r="Q2153" s="188"/>
    </row>
    <row r="2154" spans="9:17" ht="13.05" customHeight="1">
      <c r="I2154" s="188"/>
      <c r="J2154" s="188"/>
      <c r="K2154" s="188"/>
      <c r="L2154" s="188"/>
      <c r="M2154" s="188"/>
      <c r="N2154" s="188"/>
      <c r="O2154" s="193"/>
      <c r="P2154" s="188"/>
      <c r="Q2154" s="188"/>
    </row>
    <row r="2155" spans="9:17" ht="13.05" customHeight="1">
      <c r="I2155" s="188"/>
      <c r="J2155" s="188"/>
      <c r="K2155" s="188"/>
      <c r="L2155" s="188"/>
      <c r="M2155" s="188"/>
      <c r="N2155" s="188"/>
      <c r="O2155" s="193"/>
      <c r="P2155" s="188"/>
      <c r="Q2155" s="188"/>
    </row>
    <row r="2156" spans="9:17" ht="13.05" customHeight="1">
      <c r="I2156" s="188"/>
      <c r="J2156" s="188"/>
      <c r="K2156" s="188"/>
      <c r="L2156" s="188"/>
      <c r="M2156" s="188"/>
      <c r="N2156" s="188"/>
      <c r="O2156" s="193"/>
      <c r="P2156" s="188"/>
      <c r="Q2156" s="188"/>
    </row>
    <row r="2157" spans="9:17" ht="13.05" customHeight="1">
      <c r="I2157" s="188"/>
      <c r="J2157" s="188"/>
      <c r="K2157" s="188"/>
      <c r="L2157" s="188"/>
      <c r="M2157" s="188"/>
      <c r="N2157" s="188"/>
      <c r="O2157" s="193"/>
      <c r="P2157" s="188"/>
      <c r="Q2157" s="188"/>
    </row>
    <row r="2158" spans="9:17" ht="13.05" customHeight="1">
      <c r="I2158" s="188"/>
      <c r="J2158" s="188"/>
      <c r="K2158" s="188"/>
      <c r="L2158" s="188"/>
      <c r="M2158" s="188"/>
      <c r="N2158" s="188"/>
      <c r="O2158" s="193"/>
      <c r="P2158" s="188"/>
      <c r="Q2158" s="188"/>
    </row>
    <row r="2159" spans="9:17" ht="13.05" customHeight="1">
      <c r="I2159" s="188"/>
      <c r="J2159" s="188"/>
      <c r="K2159" s="188"/>
      <c r="L2159" s="188"/>
      <c r="M2159" s="188"/>
      <c r="N2159" s="188"/>
      <c r="O2159" s="193"/>
      <c r="P2159" s="188"/>
      <c r="Q2159" s="188"/>
    </row>
    <row r="2160" spans="9:17" ht="13.05" customHeight="1">
      <c r="I2160" s="188"/>
      <c r="J2160" s="188"/>
      <c r="K2160" s="188"/>
      <c r="L2160" s="188"/>
      <c r="M2160" s="188"/>
      <c r="N2160" s="188"/>
      <c r="O2160" s="193"/>
      <c r="P2160" s="188"/>
      <c r="Q2160" s="188"/>
    </row>
    <row r="2161" spans="9:17" ht="13.05" customHeight="1">
      <c r="I2161" s="188"/>
      <c r="J2161" s="188"/>
      <c r="K2161" s="188"/>
      <c r="L2161" s="188"/>
      <c r="M2161" s="188"/>
      <c r="N2161" s="188"/>
      <c r="O2161" s="193"/>
      <c r="P2161" s="188"/>
      <c r="Q2161" s="188"/>
    </row>
    <row r="2162" spans="9:17" ht="13.05" customHeight="1">
      <c r="I2162" s="188"/>
      <c r="J2162" s="188"/>
      <c r="K2162" s="188"/>
      <c r="L2162" s="188"/>
      <c r="M2162" s="188"/>
      <c r="N2162" s="188"/>
      <c r="O2162" s="193"/>
      <c r="P2162" s="188"/>
      <c r="Q2162" s="188"/>
    </row>
    <row r="2163" spans="9:17" ht="13.05" customHeight="1">
      <c r="I2163" s="188"/>
      <c r="J2163" s="188"/>
      <c r="K2163" s="188"/>
      <c r="L2163" s="188"/>
      <c r="M2163" s="188"/>
      <c r="N2163" s="188"/>
      <c r="O2163" s="193"/>
      <c r="P2163" s="188"/>
      <c r="Q2163" s="188"/>
    </row>
    <row r="2164" spans="9:17" ht="13.05" customHeight="1">
      <c r="I2164" s="188"/>
      <c r="J2164" s="188"/>
      <c r="K2164" s="188"/>
      <c r="L2164" s="188"/>
      <c r="M2164" s="188"/>
      <c r="N2164" s="188"/>
      <c r="O2164" s="193"/>
      <c r="P2164" s="188"/>
      <c r="Q2164" s="188"/>
    </row>
    <row r="2165" spans="9:17" ht="13.05" customHeight="1">
      <c r="I2165" s="188"/>
      <c r="J2165" s="188"/>
      <c r="K2165" s="188"/>
      <c r="L2165" s="188"/>
      <c r="M2165" s="188"/>
      <c r="N2165" s="188"/>
      <c r="O2165" s="193"/>
      <c r="P2165" s="188"/>
      <c r="Q2165" s="188"/>
    </row>
    <row r="2166" spans="9:17" ht="13.05" customHeight="1">
      <c r="I2166" s="188"/>
      <c r="J2166" s="188"/>
      <c r="K2166" s="188"/>
      <c r="L2166" s="188"/>
      <c r="M2166" s="188"/>
      <c r="N2166" s="188"/>
      <c r="O2166" s="193"/>
      <c r="P2166" s="188"/>
      <c r="Q2166" s="188"/>
    </row>
    <row r="2167" spans="9:17" ht="13.05" customHeight="1">
      <c r="I2167" s="188"/>
      <c r="J2167" s="188"/>
      <c r="K2167" s="188"/>
      <c r="L2167" s="188"/>
      <c r="M2167" s="188"/>
      <c r="N2167" s="188"/>
      <c r="O2167" s="193"/>
      <c r="P2167" s="188"/>
      <c r="Q2167" s="188"/>
    </row>
    <row r="2168" spans="9:17" ht="13.05" customHeight="1">
      <c r="I2168" s="188"/>
      <c r="J2168" s="188"/>
      <c r="K2168" s="188"/>
      <c r="L2168" s="188"/>
      <c r="M2168" s="188"/>
      <c r="N2168" s="188"/>
      <c r="O2168" s="193"/>
      <c r="P2168" s="188"/>
      <c r="Q2168" s="188"/>
    </row>
    <row r="2169" spans="9:17" ht="13.05" customHeight="1">
      <c r="I2169" s="188"/>
      <c r="J2169" s="188"/>
      <c r="K2169" s="188"/>
      <c r="L2169" s="188"/>
      <c r="M2169" s="188"/>
      <c r="N2169" s="188"/>
      <c r="O2169" s="193"/>
      <c r="P2169" s="188"/>
      <c r="Q2169" s="188"/>
    </row>
    <row r="2170" spans="9:17" ht="13.05" customHeight="1">
      <c r="I2170" s="188"/>
      <c r="J2170" s="188"/>
      <c r="K2170" s="188"/>
      <c r="L2170" s="188"/>
      <c r="M2170" s="188"/>
      <c r="N2170" s="188"/>
      <c r="O2170" s="193"/>
      <c r="P2170" s="188"/>
      <c r="Q2170" s="188"/>
    </row>
    <row r="2171" spans="9:17" ht="13.05" customHeight="1">
      <c r="I2171" s="188"/>
      <c r="J2171" s="188"/>
      <c r="K2171" s="188"/>
      <c r="L2171" s="188"/>
      <c r="M2171" s="188"/>
      <c r="N2171" s="188"/>
      <c r="O2171" s="193"/>
      <c r="P2171" s="188"/>
      <c r="Q2171" s="188"/>
    </row>
    <row r="2172" spans="9:17" ht="13.05" customHeight="1">
      <c r="I2172" s="188"/>
      <c r="J2172" s="188"/>
      <c r="K2172" s="188"/>
      <c r="L2172" s="188"/>
      <c r="M2172" s="188"/>
      <c r="N2172" s="188"/>
      <c r="O2172" s="193"/>
      <c r="P2172" s="188"/>
      <c r="Q2172" s="188"/>
    </row>
    <row r="2173" spans="9:17" ht="13.05" customHeight="1">
      <c r="I2173" s="188"/>
      <c r="J2173" s="188"/>
      <c r="K2173" s="188"/>
      <c r="L2173" s="188"/>
      <c r="M2173" s="188"/>
      <c r="N2173" s="188"/>
      <c r="O2173" s="193"/>
      <c r="P2173" s="188"/>
      <c r="Q2173" s="188"/>
    </row>
    <row r="2174" spans="9:17" ht="13.05" customHeight="1">
      <c r="I2174" s="188"/>
      <c r="J2174" s="188"/>
      <c r="K2174" s="188"/>
      <c r="L2174" s="188"/>
      <c r="M2174" s="188"/>
      <c r="N2174" s="188"/>
      <c r="O2174" s="193"/>
      <c r="P2174" s="188"/>
      <c r="Q2174" s="188"/>
    </row>
    <row r="2175" spans="9:17" ht="13.05" customHeight="1">
      <c r="I2175" s="188"/>
      <c r="J2175" s="188"/>
      <c r="K2175" s="188"/>
      <c r="L2175" s="188"/>
      <c r="M2175" s="188"/>
      <c r="N2175" s="188"/>
      <c r="O2175" s="193"/>
      <c r="P2175" s="188"/>
      <c r="Q2175" s="188"/>
    </row>
    <row r="2176" spans="9:17" ht="13.05" customHeight="1">
      <c r="I2176" s="188"/>
      <c r="J2176" s="188"/>
      <c r="K2176" s="188"/>
      <c r="L2176" s="188"/>
      <c r="M2176" s="188"/>
      <c r="N2176" s="188"/>
      <c r="O2176" s="193"/>
      <c r="P2176" s="188"/>
      <c r="Q2176" s="188"/>
    </row>
    <row r="2177" spans="9:17" ht="13.05" customHeight="1">
      <c r="I2177" s="188"/>
      <c r="J2177" s="188"/>
      <c r="K2177" s="188"/>
      <c r="L2177" s="188"/>
      <c r="M2177" s="188"/>
      <c r="N2177" s="188"/>
      <c r="O2177" s="193"/>
      <c r="P2177" s="188"/>
      <c r="Q2177" s="188"/>
    </row>
    <row r="2178" spans="9:17" ht="13.05" customHeight="1">
      <c r="I2178" s="188"/>
      <c r="J2178" s="188"/>
      <c r="K2178" s="188"/>
      <c r="L2178" s="188"/>
      <c r="M2178" s="188"/>
      <c r="N2178" s="188"/>
      <c r="O2178" s="193"/>
      <c r="P2178" s="188"/>
      <c r="Q2178" s="188"/>
    </row>
    <row r="2179" spans="9:17" ht="13.05" customHeight="1">
      <c r="I2179" s="188"/>
      <c r="J2179" s="188"/>
      <c r="K2179" s="188"/>
      <c r="L2179" s="188"/>
      <c r="M2179" s="188"/>
      <c r="N2179" s="188"/>
      <c r="O2179" s="193"/>
      <c r="P2179" s="188"/>
      <c r="Q2179" s="188"/>
    </row>
    <row r="2180" spans="9:17" ht="13.05" customHeight="1">
      <c r="I2180" s="188"/>
      <c r="J2180" s="188"/>
      <c r="K2180" s="188"/>
      <c r="L2180" s="188"/>
      <c r="M2180" s="188"/>
      <c r="N2180" s="188"/>
      <c r="O2180" s="193"/>
      <c r="P2180" s="188"/>
      <c r="Q2180" s="188"/>
    </row>
    <row r="2181" spans="9:17" ht="13.05" customHeight="1">
      <c r="I2181" s="188"/>
      <c r="J2181" s="188"/>
      <c r="K2181" s="188"/>
      <c r="L2181" s="188"/>
      <c r="M2181" s="188"/>
      <c r="N2181" s="188"/>
      <c r="O2181" s="193"/>
      <c r="P2181" s="188"/>
      <c r="Q2181" s="188"/>
    </row>
    <row r="2182" spans="9:17" ht="13.05" customHeight="1">
      <c r="I2182" s="188"/>
      <c r="J2182" s="188"/>
      <c r="K2182" s="188"/>
      <c r="L2182" s="188"/>
      <c r="M2182" s="188"/>
      <c r="N2182" s="188"/>
      <c r="O2182" s="193"/>
      <c r="P2182" s="188"/>
      <c r="Q2182" s="188"/>
    </row>
    <row r="2183" spans="9:17" ht="13.05" customHeight="1">
      <c r="I2183" s="188"/>
      <c r="J2183" s="188"/>
      <c r="K2183" s="188"/>
      <c r="L2183" s="188"/>
      <c r="M2183" s="188"/>
      <c r="N2183" s="188"/>
      <c r="O2183" s="193"/>
      <c r="P2183" s="188"/>
      <c r="Q2183" s="188"/>
    </row>
    <row r="2184" spans="9:17" ht="13.05" customHeight="1">
      <c r="I2184" s="188"/>
      <c r="J2184" s="188"/>
      <c r="K2184" s="188"/>
      <c r="L2184" s="188"/>
      <c r="M2184" s="188"/>
      <c r="N2184" s="188"/>
      <c r="O2184" s="193"/>
      <c r="P2184" s="188"/>
      <c r="Q2184" s="188"/>
    </row>
    <row r="2185" spans="9:17" ht="13.05" customHeight="1">
      <c r="I2185" s="188"/>
      <c r="J2185" s="188"/>
      <c r="K2185" s="188"/>
      <c r="L2185" s="188"/>
      <c r="M2185" s="188"/>
      <c r="N2185" s="188"/>
      <c r="O2185" s="193"/>
      <c r="P2185" s="188"/>
      <c r="Q2185" s="188"/>
    </row>
    <row r="2186" spans="9:17" ht="13.05" customHeight="1">
      <c r="I2186" s="188"/>
      <c r="J2186" s="188"/>
      <c r="K2186" s="188"/>
      <c r="L2186" s="188"/>
      <c r="M2186" s="188"/>
      <c r="N2186" s="188"/>
      <c r="O2186" s="193"/>
      <c r="P2186" s="188"/>
      <c r="Q2186" s="188"/>
    </row>
    <row r="2187" spans="9:17" ht="13.05" customHeight="1">
      <c r="I2187" s="188"/>
      <c r="J2187" s="188"/>
      <c r="K2187" s="188"/>
      <c r="L2187" s="188"/>
      <c r="M2187" s="188"/>
      <c r="N2187" s="188"/>
      <c r="O2187" s="193"/>
      <c r="P2187" s="188"/>
      <c r="Q2187" s="188"/>
    </row>
    <row r="2188" spans="9:17" ht="13.05" customHeight="1">
      <c r="I2188" s="188"/>
      <c r="J2188" s="188"/>
      <c r="K2188" s="188"/>
      <c r="L2188" s="188"/>
      <c r="M2188" s="188"/>
      <c r="N2188" s="188"/>
      <c r="O2188" s="193"/>
      <c r="P2188" s="188"/>
      <c r="Q2188" s="188"/>
    </row>
    <row r="2189" spans="9:17" ht="13.05" customHeight="1">
      <c r="I2189" s="188"/>
      <c r="J2189" s="188"/>
      <c r="K2189" s="188"/>
      <c r="L2189" s="188"/>
      <c r="M2189" s="188"/>
      <c r="N2189" s="188"/>
      <c r="O2189" s="193"/>
      <c r="P2189" s="188"/>
      <c r="Q2189" s="188"/>
    </row>
    <row r="2190" spans="9:17" ht="13.05" customHeight="1">
      <c r="I2190" s="188"/>
      <c r="J2190" s="188"/>
      <c r="K2190" s="188"/>
      <c r="L2190" s="188"/>
      <c r="M2190" s="188"/>
      <c r="N2190" s="188"/>
      <c r="O2190" s="193"/>
      <c r="P2190" s="188"/>
      <c r="Q2190" s="188"/>
    </row>
    <row r="2191" spans="9:17" ht="13.05" customHeight="1">
      <c r="I2191" s="188"/>
      <c r="J2191" s="188"/>
      <c r="K2191" s="188"/>
      <c r="L2191" s="188"/>
      <c r="M2191" s="188"/>
      <c r="N2191" s="188"/>
      <c r="O2191" s="193"/>
      <c r="P2191" s="188"/>
      <c r="Q2191" s="188"/>
    </row>
    <row r="2192" spans="9:17" ht="13.05" customHeight="1">
      <c r="I2192" s="188"/>
      <c r="J2192" s="188"/>
      <c r="K2192" s="188"/>
      <c r="L2192" s="188"/>
      <c r="M2192" s="188"/>
      <c r="N2192" s="188"/>
      <c r="O2192" s="193"/>
      <c r="P2192" s="188"/>
      <c r="Q2192" s="188"/>
    </row>
    <row r="2193" spans="9:17" ht="13.05" customHeight="1">
      <c r="I2193" s="188"/>
      <c r="J2193" s="188"/>
      <c r="K2193" s="188"/>
      <c r="L2193" s="188"/>
      <c r="M2193" s="188"/>
      <c r="N2193" s="188"/>
      <c r="O2193" s="193"/>
      <c r="P2193" s="188"/>
      <c r="Q2193" s="188"/>
    </row>
    <row r="2194" spans="9:17" ht="13.05" customHeight="1">
      <c r="I2194" s="188"/>
      <c r="J2194" s="188"/>
      <c r="K2194" s="188"/>
      <c r="L2194" s="188"/>
      <c r="M2194" s="188"/>
      <c r="N2194" s="188"/>
      <c r="O2194" s="193"/>
      <c r="P2194" s="188"/>
      <c r="Q2194" s="188"/>
    </row>
    <row r="2195" spans="9:17" ht="13.05" customHeight="1">
      <c r="I2195" s="188"/>
      <c r="J2195" s="188"/>
      <c r="K2195" s="188"/>
      <c r="L2195" s="188"/>
      <c r="M2195" s="188"/>
      <c r="N2195" s="188"/>
      <c r="O2195" s="193"/>
      <c r="P2195" s="188"/>
      <c r="Q2195" s="188"/>
    </row>
    <row r="2196" spans="9:17" ht="13.05" customHeight="1">
      <c r="I2196" s="188"/>
      <c r="J2196" s="188"/>
      <c r="K2196" s="188"/>
      <c r="L2196" s="188"/>
      <c r="M2196" s="188"/>
      <c r="N2196" s="188"/>
      <c r="O2196" s="193"/>
      <c r="P2196" s="188"/>
      <c r="Q2196" s="188"/>
    </row>
    <row r="2197" spans="9:17" ht="13.05" customHeight="1">
      <c r="I2197" s="188"/>
      <c r="J2197" s="188"/>
      <c r="K2197" s="188"/>
      <c r="L2197" s="188"/>
      <c r="M2197" s="188"/>
      <c r="N2197" s="188"/>
      <c r="O2197" s="193"/>
      <c r="P2197" s="188"/>
      <c r="Q2197" s="188"/>
    </row>
    <row r="2198" spans="9:17" ht="13.05" customHeight="1">
      <c r="I2198" s="188"/>
      <c r="J2198" s="188"/>
      <c r="K2198" s="188"/>
      <c r="L2198" s="188"/>
      <c r="M2198" s="188"/>
      <c r="N2198" s="188"/>
      <c r="O2198" s="193"/>
      <c r="P2198" s="188"/>
      <c r="Q2198" s="188"/>
    </row>
    <row r="2199" spans="9:17" ht="13.05" customHeight="1">
      <c r="I2199" s="188"/>
      <c r="J2199" s="188"/>
      <c r="K2199" s="188"/>
      <c r="L2199" s="188"/>
      <c r="M2199" s="188"/>
      <c r="N2199" s="188"/>
      <c r="O2199" s="193"/>
      <c r="P2199" s="188"/>
      <c r="Q2199" s="188"/>
    </row>
    <row r="2200" spans="9:17" ht="13.05" customHeight="1">
      <c r="I2200" s="188"/>
      <c r="J2200" s="188"/>
      <c r="K2200" s="188"/>
      <c r="L2200" s="188"/>
      <c r="M2200" s="188"/>
      <c r="N2200" s="188"/>
      <c r="O2200" s="193"/>
      <c r="P2200" s="188"/>
      <c r="Q2200" s="188"/>
    </row>
    <row r="2201" spans="9:17" ht="13.05" customHeight="1">
      <c r="I2201" s="188"/>
      <c r="J2201" s="188"/>
      <c r="K2201" s="188"/>
      <c r="L2201" s="188"/>
      <c r="M2201" s="188"/>
      <c r="N2201" s="188"/>
      <c r="O2201" s="193"/>
      <c r="P2201" s="188"/>
      <c r="Q2201" s="188"/>
    </row>
    <row r="2202" spans="9:17" ht="13.05" customHeight="1">
      <c r="I2202" s="188"/>
      <c r="J2202" s="188"/>
      <c r="K2202" s="188"/>
      <c r="L2202" s="188"/>
      <c r="M2202" s="188"/>
      <c r="N2202" s="188"/>
      <c r="O2202" s="193"/>
      <c r="P2202" s="188"/>
      <c r="Q2202" s="188"/>
    </row>
    <row r="2203" spans="9:17" ht="13.05" customHeight="1">
      <c r="I2203" s="188"/>
      <c r="J2203" s="188"/>
      <c r="K2203" s="188"/>
      <c r="L2203" s="188"/>
      <c r="M2203" s="188"/>
      <c r="N2203" s="188"/>
      <c r="O2203" s="193"/>
      <c r="P2203" s="188"/>
      <c r="Q2203" s="188"/>
    </row>
    <row r="2204" spans="9:17" ht="13.05" customHeight="1">
      <c r="I2204" s="188"/>
      <c r="J2204" s="188"/>
      <c r="K2204" s="188"/>
      <c r="L2204" s="188"/>
      <c r="M2204" s="188"/>
      <c r="N2204" s="188"/>
      <c r="O2204" s="193"/>
      <c r="P2204" s="188"/>
      <c r="Q2204" s="188"/>
    </row>
    <row r="2205" spans="9:17" ht="13.05" customHeight="1">
      <c r="I2205" s="188"/>
      <c r="J2205" s="188"/>
      <c r="K2205" s="188"/>
      <c r="L2205" s="188"/>
      <c r="M2205" s="188"/>
      <c r="N2205" s="188"/>
      <c r="O2205" s="193"/>
      <c r="P2205" s="188"/>
      <c r="Q2205" s="188"/>
    </row>
    <row r="2206" spans="9:17" ht="13.05" customHeight="1">
      <c r="I2206" s="188"/>
      <c r="J2206" s="188"/>
      <c r="K2206" s="188"/>
      <c r="L2206" s="188"/>
      <c r="M2206" s="188"/>
      <c r="N2206" s="188"/>
      <c r="O2206" s="193"/>
      <c r="P2206" s="188"/>
      <c r="Q2206" s="188"/>
    </row>
    <row r="2207" spans="9:17" ht="13.05" customHeight="1">
      <c r="I2207" s="188"/>
      <c r="J2207" s="188"/>
      <c r="K2207" s="188"/>
      <c r="L2207" s="188"/>
      <c r="M2207" s="188"/>
      <c r="N2207" s="188"/>
      <c r="O2207" s="193"/>
      <c r="P2207" s="188"/>
      <c r="Q2207" s="188"/>
    </row>
    <row r="2208" spans="9:17" ht="13.05" customHeight="1">
      <c r="I2208" s="188"/>
      <c r="J2208" s="188"/>
      <c r="K2208" s="188"/>
      <c r="L2208" s="188"/>
      <c r="M2208" s="188"/>
      <c r="N2208" s="188"/>
      <c r="O2208" s="193"/>
      <c r="P2208" s="188"/>
      <c r="Q2208" s="188"/>
    </row>
    <row r="2209" spans="9:17" ht="13.05" customHeight="1">
      <c r="I2209" s="188"/>
      <c r="J2209" s="188"/>
      <c r="K2209" s="188"/>
      <c r="L2209" s="188"/>
      <c r="M2209" s="188"/>
      <c r="N2209" s="188"/>
      <c r="O2209" s="193"/>
      <c r="P2209" s="188"/>
      <c r="Q2209" s="188"/>
    </row>
    <row r="2210" spans="9:17" ht="13.05" customHeight="1">
      <c r="I2210" s="188"/>
      <c r="J2210" s="188"/>
      <c r="K2210" s="188"/>
      <c r="L2210" s="188"/>
      <c r="M2210" s="188"/>
      <c r="N2210" s="188"/>
      <c r="O2210" s="193"/>
      <c r="P2210" s="188"/>
      <c r="Q2210" s="188"/>
    </row>
    <row r="2211" spans="9:17" ht="13.05" customHeight="1">
      <c r="I2211" s="188"/>
      <c r="J2211" s="188"/>
      <c r="K2211" s="188"/>
      <c r="L2211" s="188"/>
      <c r="M2211" s="188"/>
      <c r="N2211" s="188"/>
      <c r="O2211" s="193"/>
      <c r="P2211" s="188"/>
      <c r="Q2211" s="188"/>
    </row>
    <row r="2212" spans="9:17" ht="13.05" customHeight="1">
      <c r="I2212" s="188"/>
      <c r="J2212" s="188"/>
      <c r="K2212" s="188"/>
      <c r="L2212" s="188"/>
      <c r="M2212" s="188"/>
      <c r="N2212" s="188"/>
      <c r="O2212" s="193"/>
      <c r="P2212" s="188"/>
      <c r="Q2212" s="188"/>
    </row>
    <row r="2213" spans="9:17" ht="13.05" customHeight="1">
      <c r="I2213" s="188"/>
      <c r="J2213" s="188"/>
      <c r="K2213" s="188"/>
      <c r="L2213" s="188"/>
      <c r="M2213" s="188"/>
      <c r="N2213" s="188"/>
      <c r="O2213" s="193"/>
      <c r="P2213" s="188"/>
      <c r="Q2213" s="188"/>
    </row>
    <row r="2214" spans="9:17" ht="13.05" customHeight="1">
      <c r="I2214" s="188"/>
      <c r="J2214" s="188"/>
      <c r="K2214" s="188"/>
      <c r="L2214" s="188"/>
      <c r="M2214" s="188"/>
      <c r="N2214" s="188"/>
      <c r="O2214" s="193"/>
      <c r="P2214" s="188"/>
      <c r="Q2214" s="188"/>
    </row>
    <row r="2215" spans="9:17" ht="13.05" customHeight="1">
      <c r="I2215" s="188"/>
      <c r="J2215" s="188"/>
      <c r="K2215" s="188"/>
      <c r="L2215" s="188"/>
      <c r="M2215" s="188"/>
      <c r="N2215" s="188"/>
      <c r="O2215" s="193"/>
      <c r="P2215" s="188"/>
      <c r="Q2215" s="188"/>
    </row>
    <row r="2216" spans="9:17" ht="13.05" customHeight="1">
      <c r="I2216" s="188"/>
      <c r="J2216" s="188"/>
      <c r="K2216" s="188"/>
      <c r="L2216" s="188"/>
      <c r="M2216" s="188"/>
      <c r="N2216" s="188"/>
      <c r="O2216" s="193"/>
      <c r="P2216" s="188"/>
      <c r="Q2216" s="188"/>
    </row>
    <row r="2217" spans="9:17" ht="13.05" customHeight="1">
      <c r="I2217" s="188"/>
      <c r="J2217" s="188"/>
      <c r="K2217" s="188"/>
      <c r="L2217" s="188"/>
      <c r="M2217" s="188"/>
      <c r="N2217" s="188"/>
      <c r="O2217" s="193"/>
      <c r="P2217" s="188"/>
      <c r="Q2217" s="188"/>
    </row>
    <row r="2218" spans="9:17" ht="13.05" customHeight="1">
      <c r="I2218" s="188"/>
      <c r="J2218" s="188"/>
      <c r="K2218" s="188"/>
      <c r="L2218" s="188"/>
      <c r="M2218" s="188"/>
      <c r="N2218" s="188"/>
      <c r="O2218" s="193"/>
      <c r="P2218" s="188"/>
      <c r="Q2218" s="188"/>
    </row>
    <row r="2219" spans="9:17" ht="13.05" customHeight="1">
      <c r="I2219" s="188"/>
      <c r="J2219" s="188"/>
      <c r="K2219" s="188"/>
      <c r="L2219" s="188"/>
      <c r="M2219" s="188"/>
      <c r="N2219" s="188"/>
      <c r="O2219" s="193"/>
      <c r="P2219" s="188"/>
      <c r="Q2219" s="188"/>
    </row>
    <row r="2220" spans="9:17" ht="13.05" customHeight="1">
      <c r="I2220" s="188"/>
      <c r="J2220" s="188"/>
      <c r="K2220" s="188"/>
      <c r="L2220" s="188"/>
      <c r="M2220" s="188"/>
      <c r="N2220" s="188"/>
      <c r="O2220" s="193"/>
      <c r="P2220" s="188"/>
      <c r="Q2220" s="188"/>
    </row>
    <row r="2221" spans="9:17" ht="13.05" customHeight="1">
      <c r="I2221" s="188"/>
      <c r="J2221" s="188"/>
      <c r="K2221" s="188"/>
      <c r="L2221" s="188"/>
      <c r="M2221" s="188"/>
      <c r="N2221" s="188"/>
      <c r="O2221" s="193"/>
      <c r="P2221" s="188"/>
      <c r="Q2221" s="188"/>
    </row>
    <row r="2222" spans="9:17" ht="13.05" customHeight="1">
      <c r="I2222" s="188"/>
      <c r="J2222" s="188"/>
      <c r="K2222" s="188"/>
      <c r="L2222" s="188"/>
      <c r="M2222" s="188"/>
      <c r="N2222" s="188"/>
      <c r="O2222" s="193"/>
      <c r="P2222" s="188"/>
      <c r="Q2222" s="188"/>
    </row>
    <row r="2223" spans="9:17" ht="13.05" customHeight="1">
      <c r="I2223" s="188"/>
      <c r="J2223" s="188"/>
      <c r="K2223" s="188"/>
      <c r="L2223" s="188"/>
      <c r="M2223" s="188"/>
      <c r="N2223" s="188"/>
      <c r="O2223" s="193"/>
      <c r="P2223" s="188"/>
      <c r="Q2223" s="188"/>
    </row>
    <row r="2224" spans="9:17" ht="13.05" customHeight="1">
      <c r="I2224" s="188"/>
      <c r="J2224" s="188"/>
      <c r="K2224" s="188"/>
      <c r="L2224" s="188"/>
      <c r="M2224" s="188"/>
      <c r="N2224" s="188"/>
      <c r="O2224" s="193"/>
      <c r="P2224" s="188"/>
      <c r="Q2224" s="188"/>
    </row>
    <row r="2225" spans="9:17" ht="13.05" customHeight="1">
      <c r="I2225" s="188"/>
      <c r="J2225" s="188"/>
      <c r="K2225" s="188"/>
      <c r="L2225" s="188"/>
      <c r="M2225" s="188"/>
      <c r="N2225" s="188"/>
      <c r="O2225" s="193"/>
      <c r="P2225" s="188"/>
      <c r="Q2225" s="188"/>
    </row>
    <row r="2226" spans="9:17" ht="13.05" customHeight="1">
      <c r="I2226" s="188"/>
      <c r="J2226" s="188"/>
      <c r="K2226" s="188"/>
      <c r="L2226" s="188"/>
      <c r="M2226" s="188"/>
      <c r="N2226" s="188"/>
      <c r="O2226" s="193"/>
      <c r="P2226" s="188"/>
      <c r="Q2226" s="188"/>
    </row>
    <row r="2227" spans="9:17" ht="13.05" customHeight="1">
      <c r="I2227" s="188"/>
      <c r="J2227" s="188"/>
      <c r="K2227" s="188"/>
      <c r="L2227" s="188"/>
      <c r="M2227" s="188"/>
      <c r="N2227" s="188"/>
      <c r="O2227" s="193"/>
      <c r="P2227" s="188"/>
      <c r="Q2227" s="188"/>
    </row>
    <row r="2228" spans="9:17" ht="13.05" customHeight="1">
      <c r="I2228" s="188"/>
      <c r="J2228" s="188"/>
      <c r="K2228" s="188"/>
      <c r="L2228" s="188"/>
      <c r="M2228" s="188"/>
      <c r="N2228" s="188"/>
      <c r="O2228" s="193"/>
      <c r="P2228" s="188"/>
      <c r="Q2228" s="188"/>
    </row>
    <row r="2229" spans="9:17" ht="13.05" customHeight="1">
      <c r="I2229" s="188"/>
      <c r="J2229" s="188"/>
      <c r="K2229" s="188"/>
      <c r="L2229" s="188"/>
      <c r="M2229" s="188"/>
      <c r="N2229" s="188"/>
      <c r="O2229" s="193"/>
      <c r="P2229" s="188"/>
      <c r="Q2229" s="188"/>
    </row>
    <row r="2230" spans="9:17" ht="13.05" customHeight="1">
      <c r="I2230" s="188"/>
      <c r="J2230" s="188"/>
      <c r="K2230" s="188"/>
      <c r="L2230" s="188"/>
      <c r="M2230" s="188"/>
      <c r="N2230" s="188"/>
      <c r="O2230" s="193"/>
      <c r="P2230" s="188"/>
      <c r="Q2230" s="188"/>
    </row>
    <row r="2231" spans="9:17" ht="13.05" customHeight="1">
      <c r="I2231" s="188"/>
      <c r="J2231" s="188"/>
      <c r="K2231" s="188"/>
      <c r="L2231" s="188"/>
      <c r="M2231" s="188"/>
      <c r="N2231" s="188"/>
      <c r="O2231" s="193"/>
      <c r="P2231" s="188"/>
      <c r="Q2231" s="188"/>
    </row>
    <row r="2232" spans="9:17" ht="13.05" customHeight="1">
      <c r="I2232" s="188"/>
      <c r="J2232" s="188"/>
      <c r="K2232" s="188"/>
      <c r="L2232" s="188"/>
      <c r="M2232" s="188"/>
      <c r="N2232" s="188"/>
      <c r="O2232" s="193"/>
      <c r="P2232" s="188"/>
      <c r="Q2232" s="188"/>
    </row>
    <row r="2233" spans="9:17" ht="13.05" customHeight="1">
      <c r="I2233" s="188"/>
      <c r="J2233" s="188"/>
      <c r="K2233" s="188"/>
      <c r="L2233" s="188"/>
      <c r="M2233" s="188"/>
      <c r="N2233" s="188"/>
      <c r="O2233" s="193"/>
      <c r="P2233" s="188"/>
      <c r="Q2233" s="188"/>
    </row>
    <row r="2234" spans="9:17" ht="13.05" customHeight="1">
      <c r="I2234" s="188"/>
      <c r="J2234" s="188"/>
      <c r="K2234" s="188"/>
      <c r="L2234" s="188"/>
      <c r="M2234" s="188"/>
      <c r="N2234" s="188"/>
      <c r="O2234" s="193"/>
      <c r="P2234" s="188"/>
      <c r="Q2234" s="188"/>
    </row>
    <row r="2235" spans="9:17" ht="13.05" customHeight="1">
      <c r="I2235" s="188"/>
      <c r="J2235" s="188"/>
      <c r="K2235" s="188"/>
      <c r="L2235" s="188"/>
      <c r="M2235" s="188"/>
      <c r="N2235" s="188"/>
      <c r="O2235" s="193"/>
      <c r="P2235" s="188"/>
      <c r="Q2235" s="188"/>
    </row>
    <row r="2236" spans="9:17" ht="13.05" customHeight="1">
      <c r="I2236" s="188"/>
      <c r="J2236" s="188"/>
      <c r="K2236" s="188"/>
      <c r="L2236" s="188"/>
      <c r="M2236" s="188"/>
      <c r="N2236" s="188"/>
      <c r="O2236" s="193"/>
      <c r="P2236" s="188"/>
      <c r="Q2236" s="188"/>
    </row>
    <row r="2237" spans="9:17" ht="13.05" customHeight="1">
      <c r="I2237" s="188"/>
      <c r="J2237" s="188"/>
      <c r="K2237" s="188"/>
      <c r="L2237" s="188"/>
      <c r="M2237" s="188"/>
      <c r="N2237" s="188"/>
      <c r="O2237" s="193"/>
      <c r="P2237" s="188"/>
      <c r="Q2237" s="188"/>
    </row>
    <row r="2238" spans="9:17" ht="13.05" customHeight="1">
      <c r="I2238" s="188"/>
      <c r="J2238" s="188"/>
      <c r="K2238" s="188"/>
      <c r="L2238" s="188"/>
      <c r="M2238" s="188"/>
      <c r="N2238" s="188"/>
      <c r="O2238" s="193"/>
      <c r="P2238" s="188"/>
      <c r="Q2238" s="188"/>
    </row>
    <row r="2239" spans="9:17" ht="13.05" customHeight="1">
      <c r="I2239" s="188"/>
      <c r="J2239" s="188"/>
      <c r="K2239" s="188"/>
      <c r="L2239" s="188"/>
      <c r="M2239" s="188"/>
      <c r="N2239" s="188"/>
      <c r="O2239" s="193"/>
      <c r="P2239" s="188"/>
      <c r="Q2239" s="188"/>
    </row>
    <row r="2240" spans="9:17" ht="13.05" customHeight="1">
      <c r="I2240" s="188"/>
      <c r="J2240" s="188"/>
      <c r="K2240" s="188"/>
      <c r="L2240" s="188"/>
      <c r="M2240" s="188"/>
      <c r="N2240" s="188"/>
      <c r="O2240" s="193"/>
      <c r="P2240" s="188"/>
      <c r="Q2240" s="188"/>
    </row>
    <row r="2241" spans="9:17" ht="13.05" customHeight="1">
      <c r="I2241" s="188"/>
      <c r="J2241" s="188"/>
      <c r="K2241" s="188"/>
      <c r="L2241" s="188"/>
      <c r="M2241" s="188"/>
      <c r="N2241" s="188"/>
      <c r="O2241" s="193"/>
      <c r="P2241" s="188"/>
      <c r="Q2241" s="188"/>
    </row>
    <row r="2242" spans="9:17" ht="13.05" customHeight="1">
      <c r="I2242" s="188"/>
      <c r="J2242" s="188"/>
      <c r="K2242" s="188"/>
      <c r="L2242" s="188"/>
      <c r="M2242" s="188"/>
      <c r="N2242" s="188"/>
      <c r="O2242" s="193"/>
      <c r="P2242" s="188"/>
      <c r="Q2242" s="188"/>
    </row>
    <row r="2243" spans="9:17" ht="13.05" customHeight="1">
      <c r="I2243" s="188"/>
      <c r="J2243" s="188"/>
      <c r="K2243" s="188"/>
      <c r="L2243" s="188"/>
      <c r="M2243" s="188"/>
      <c r="N2243" s="188"/>
      <c r="O2243" s="193"/>
      <c r="P2243" s="188"/>
      <c r="Q2243" s="188"/>
    </row>
    <row r="2244" spans="9:17" ht="13.05" customHeight="1">
      <c r="I2244" s="188"/>
      <c r="J2244" s="188"/>
      <c r="K2244" s="188"/>
      <c r="L2244" s="188"/>
      <c r="M2244" s="188"/>
      <c r="N2244" s="188"/>
      <c r="O2244" s="193"/>
      <c r="P2244" s="188"/>
      <c r="Q2244" s="188"/>
    </row>
    <row r="2245" spans="9:17" ht="13.05" customHeight="1">
      <c r="I2245" s="188"/>
      <c r="J2245" s="188"/>
      <c r="K2245" s="188"/>
      <c r="L2245" s="188"/>
      <c r="M2245" s="188"/>
      <c r="N2245" s="188"/>
      <c r="O2245" s="193"/>
      <c r="P2245" s="188"/>
      <c r="Q2245" s="188"/>
    </row>
    <row r="2246" spans="9:17" ht="13.05" customHeight="1">
      <c r="I2246" s="188"/>
      <c r="J2246" s="188"/>
      <c r="K2246" s="188"/>
      <c r="L2246" s="188"/>
      <c r="M2246" s="188"/>
      <c r="N2246" s="188"/>
      <c r="O2246" s="193"/>
      <c r="P2246" s="188"/>
      <c r="Q2246" s="188"/>
    </row>
    <row r="2247" spans="9:17" ht="13.05" customHeight="1">
      <c r="I2247" s="188"/>
      <c r="J2247" s="188"/>
      <c r="K2247" s="188"/>
      <c r="L2247" s="188"/>
      <c r="M2247" s="188"/>
      <c r="N2247" s="188"/>
      <c r="O2247" s="193"/>
      <c r="P2247" s="188"/>
      <c r="Q2247" s="188"/>
    </row>
    <row r="2248" spans="9:17" ht="13.05" customHeight="1">
      <c r="I2248" s="188"/>
      <c r="J2248" s="188"/>
      <c r="K2248" s="188"/>
      <c r="L2248" s="188"/>
      <c r="M2248" s="188"/>
      <c r="N2248" s="188"/>
      <c r="O2248" s="193"/>
      <c r="P2248" s="188"/>
      <c r="Q2248" s="188"/>
    </row>
    <row r="2249" spans="9:17" ht="13.05" customHeight="1">
      <c r="I2249" s="188"/>
      <c r="J2249" s="188"/>
      <c r="K2249" s="188"/>
      <c r="L2249" s="188"/>
      <c r="M2249" s="188"/>
      <c r="N2249" s="188"/>
      <c r="O2249" s="193"/>
      <c r="P2249" s="188"/>
      <c r="Q2249" s="188"/>
    </row>
    <row r="2250" spans="9:17" ht="13.05" customHeight="1">
      <c r="I2250" s="188"/>
      <c r="J2250" s="188"/>
      <c r="K2250" s="188"/>
      <c r="L2250" s="188"/>
      <c r="M2250" s="188"/>
      <c r="N2250" s="188"/>
      <c r="O2250" s="193"/>
      <c r="P2250" s="188"/>
      <c r="Q2250" s="188"/>
    </row>
    <row r="2251" spans="9:17" ht="13.05" customHeight="1">
      <c r="I2251" s="188"/>
      <c r="J2251" s="188"/>
      <c r="K2251" s="188"/>
      <c r="L2251" s="188"/>
      <c r="M2251" s="188"/>
      <c r="N2251" s="188"/>
      <c r="O2251" s="193"/>
      <c r="P2251" s="188"/>
      <c r="Q2251" s="188"/>
    </row>
    <row r="2252" spans="9:17" ht="13.05" customHeight="1">
      <c r="I2252" s="188"/>
      <c r="J2252" s="188"/>
      <c r="K2252" s="188"/>
      <c r="L2252" s="188"/>
      <c r="M2252" s="188"/>
      <c r="N2252" s="188"/>
      <c r="O2252" s="193"/>
      <c r="P2252" s="188"/>
      <c r="Q2252" s="188"/>
    </row>
    <row r="2253" spans="9:17" ht="13.05" customHeight="1">
      <c r="I2253" s="188"/>
      <c r="J2253" s="188"/>
      <c r="K2253" s="188"/>
      <c r="L2253" s="188"/>
      <c r="M2253" s="188"/>
      <c r="N2253" s="188"/>
      <c r="O2253" s="193"/>
      <c r="P2253" s="188"/>
      <c r="Q2253" s="188"/>
    </row>
    <row r="2254" spans="9:17" ht="13.05" customHeight="1">
      <c r="I2254" s="188"/>
      <c r="J2254" s="188"/>
      <c r="K2254" s="188"/>
      <c r="L2254" s="188"/>
      <c r="M2254" s="188"/>
      <c r="N2254" s="188"/>
      <c r="O2254" s="193"/>
      <c r="P2254" s="188"/>
      <c r="Q2254" s="188"/>
    </row>
    <row r="2255" spans="9:17" ht="13.05" customHeight="1">
      <c r="I2255" s="188"/>
      <c r="J2255" s="188"/>
      <c r="K2255" s="188"/>
      <c r="L2255" s="188"/>
      <c r="M2255" s="188"/>
      <c r="N2255" s="188"/>
      <c r="O2255" s="193"/>
      <c r="P2255" s="188"/>
      <c r="Q2255" s="188"/>
    </row>
    <row r="2256" spans="9:17" ht="13.05" customHeight="1">
      <c r="I2256" s="188"/>
      <c r="J2256" s="188"/>
      <c r="K2256" s="188"/>
      <c r="L2256" s="188"/>
      <c r="M2256" s="188"/>
      <c r="N2256" s="188"/>
      <c r="O2256" s="193"/>
      <c r="P2256" s="188"/>
      <c r="Q2256" s="188"/>
    </row>
    <row r="2257" spans="9:17" ht="13.05" customHeight="1">
      <c r="I2257" s="188"/>
      <c r="J2257" s="188"/>
      <c r="K2257" s="188"/>
      <c r="L2257" s="188"/>
      <c r="M2257" s="188"/>
      <c r="N2257" s="188"/>
      <c r="O2257" s="193"/>
      <c r="P2257" s="188"/>
      <c r="Q2257" s="188"/>
    </row>
    <row r="2258" spans="9:17" ht="13.05" customHeight="1">
      <c r="I2258" s="188"/>
      <c r="J2258" s="188"/>
      <c r="K2258" s="188"/>
      <c r="L2258" s="188"/>
      <c r="M2258" s="188"/>
      <c r="N2258" s="188"/>
      <c r="O2258" s="193"/>
      <c r="P2258" s="188"/>
      <c r="Q2258" s="188"/>
    </row>
    <row r="2259" spans="9:17" ht="13.05" customHeight="1">
      <c r="I2259" s="188"/>
      <c r="J2259" s="188"/>
      <c r="K2259" s="188"/>
      <c r="L2259" s="188"/>
      <c r="M2259" s="188"/>
      <c r="N2259" s="188"/>
      <c r="O2259" s="193"/>
      <c r="P2259" s="188"/>
      <c r="Q2259" s="188"/>
    </row>
    <row r="2260" spans="9:17" ht="13.05" customHeight="1">
      <c r="I2260" s="188"/>
      <c r="J2260" s="188"/>
      <c r="K2260" s="188"/>
      <c r="L2260" s="188"/>
      <c r="M2260" s="188"/>
      <c r="N2260" s="188"/>
      <c r="O2260" s="193"/>
      <c r="P2260" s="188"/>
      <c r="Q2260" s="188"/>
    </row>
    <row r="2261" spans="9:17" ht="13.05" customHeight="1">
      <c r="I2261" s="188"/>
      <c r="J2261" s="188"/>
      <c r="K2261" s="188"/>
      <c r="L2261" s="188"/>
      <c r="M2261" s="188"/>
      <c r="N2261" s="188"/>
      <c r="O2261" s="193"/>
      <c r="P2261" s="188"/>
      <c r="Q2261" s="188"/>
    </row>
    <row r="2262" spans="9:17" ht="13.05" customHeight="1">
      <c r="I2262" s="188"/>
      <c r="J2262" s="188"/>
      <c r="K2262" s="188"/>
      <c r="L2262" s="188"/>
      <c r="M2262" s="188"/>
      <c r="N2262" s="188"/>
      <c r="O2262" s="193"/>
      <c r="P2262" s="188"/>
      <c r="Q2262" s="188"/>
    </row>
    <row r="2263" spans="9:17" ht="13.05" customHeight="1">
      <c r="I2263" s="188"/>
      <c r="J2263" s="188"/>
      <c r="K2263" s="188"/>
      <c r="L2263" s="188"/>
      <c r="M2263" s="188"/>
      <c r="N2263" s="188"/>
      <c r="O2263" s="193"/>
      <c r="P2263" s="188"/>
      <c r="Q2263" s="188"/>
    </row>
    <row r="2264" spans="9:17" ht="13.05" customHeight="1">
      <c r="I2264" s="188"/>
      <c r="J2264" s="188"/>
      <c r="K2264" s="188"/>
      <c r="L2264" s="188"/>
      <c r="M2264" s="188"/>
      <c r="N2264" s="188"/>
      <c r="O2264" s="193"/>
      <c r="P2264" s="188"/>
      <c r="Q2264" s="188"/>
    </row>
    <row r="2265" spans="9:17" ht="13.05" customHeight="1">
      <c r="I2265" s="188"/>
      <c r="J2265" s="188"/>
      <c r="K2265" s="188"/>
      <c r="L2265" s="188"/>
      <c r="M2265" s="188"/>
      <c r="N2265" s="188"/>
      <c r="O2265" s="193"/>
      <c r="P2265" s="188"/>
      <c r="Q2265" s="188"/>
    </row>
    <row r="2266" spans="9:17" ht="13.05" customHeight="1">
      <c r="I2266" s="188"/>
      <c r="J2266" s="188"/>
      <c r="K2266" s="188"/>
      <c r="L2266" s="188"/>
      <c r="M2266" s="188"/>
      <c r="N2266" s="188"/>
      <c r="O2266" s="193"/>
      <c r="P2266" s="188"/>
      <c r="Q2266" s="188"/>
    </row>
    <row r="2267" spans="9:17" ht="13.05" customHeight="1">
      <c r="I2267" s="188"/>
      <c r="J2267" s="188"/>
      <c r="K2267" s="188"/>
      <c r="L2267" s="188"/>
      <c r="M2267" s="188"/>
      <c r="N2267" s="188"/>
      <c r="O2267" s="193"/>
      <c r="P2267" s="188"/>
      <c r="Q2267" s="188"/>
    </row>
    <row r="2268" spans="9:17" ht="13.05" customHeight="1">
      <c r="I2268" s="188"/>
      <c r="J2268" s="188"/>
      <c r="K2268" s="188"/>
      <c r="L2268" s="188"/>
      <c r="M2268" s="188"/>
      <c r="N2268" s="188"/>
      <c r="O2268" s="193"/>
      <c r="P2268" s="188"/>
      <c r="Q2268" s="188"/>
    </row>
    <row r="2269" spans="9:17" ht="13.05" customHeight="1">
      <c r="I2269" s="188"/>
      <c r="J2269" s="188"/>
      <c r="K2269" s="188"/>
      <c r="L2269" s="188"/>
      <c r="M2269" s="188"/>
      <c r="N2269" s="188"/>
      <c r="O2269" s="193"/>
      <c r="P2269" s="188"/>
      <c r="Q2269" s="188"/>
    </row>
    <row r="2270" spans="9:17" ht="13.05" customHeight="1">
      <c r="I2270" s="188"/>
      <c r="J2270" s="188"/>
      <c r="K2270" s="188"/>
      <c r="L2270" s="188"/>
      <c r="M2270" s="188"/>
      <c r="N2270" s="188"/>
      <c r="O2270" s="193"/>
      <c r="P2270" s="188"/>
      <c r="Q2270" s="188"/>
    </row>
    <row r="2271" spans="9:17" ht="13.05" customHeight="1">
      <c r="I2271" s="188"/>
      <c r="J2271" s="188"/>
      <c r="K2271" s="188"/>
      <c r="L2271" s="188"/>
      <c r="M2271" s="188"/>
      <c r="N2271" s="188"/>
      <c r="O2271" s="193"/>
      <c r="P2271" s="188"/>
      <c r="Q2271" s="188"/>
    </row>
    <row r="2272" spans="9:17" ht="13.05" customHeight="1">
      <c r="I2272" s="188"/>
      <c r="J2272" s="188"/>
      <c r="K2272" s="188"/>
      <c r="L2272" s="188"/>
      <c r="M2272" s="188"/>
      <c r="N2272" s="188"/>
      <c r="O2272" s="193"/>
      <c r="P2272" s="188"/>
      <c r="Q2272" s="188"/>
    </row>
    <row r="2273" spans="9:17" ht="13.05" customHeight="1">
      <c r="I2273" s="188"/>
      <c r="J2273" s="188"/>
      <c r="K2273" s="188"/>
      <c r="L2273" s="188"/>
      <c r="M2273" s="188"/>
      <c r="N2273" s="188"/>
      <c r="O2273" s="193"/>
      <c r="P2273" s="188"/>
      <c r="Q2273" s="188"/>
    </row>
    <row r="2274" spans="9:17" ht="13.05" customHeight="1">
      <c r="I2274" s="188"/>
      <c r="J2274" s="188"/>
      <c r="K2274" s="188"/>
      <c r="L2274" s="188"/>
      <c r="M2274" s="188"/>
      <c r="N2274" s="188"/>
      <c r="O2274" s="193"/>
      <c r="P2274" s="188"/>
      <c r="Q2274" s="188"/>
    </row>
    <row r="2275" spans="9:17" ht="13.05" customHeight="1">
      <c r="I2275" s="188"/>
      <c r="J2275" s="188"/>
      <c r="K2275" s="188"/>
      <c r="L2275" s="188"/>
      <c r="M2275" s="188"/>
      <c r="N2275" s="188"/>
      <c r="O2275" s="193"/>
      <c r="P2275" s="188"/>
      <c r="Q2275" s="188"/>
    </row>
    <row r="2276" spans="9:17" ht="13.05" customHeight="1">
      <c r="I2276" s="188"/>
      <c r="J2276" s="188"/>
      <c r="K2276" s="188"/>
      <c r="L2276" s="188"/>
      <c r="M2276" s="188"/>
      <c r="N2276" s="188"/>
      <c r="O2276" s="193"/>
      <c r="P2276" s="188"/>
      <c r="Q2276" s="188"/>
    </row>
    <row r="2277" spans="9:17" ht="13.05" customHeight="1">
      <c r="I2277" s="188"/>
      <c r="J2277" s="188"/>
      <c r="K2277" s="188"/>
      <c r="L2277" s="188"/>
      <c r="M2277" s="188"/>
      <c r="N2277" s="188"/>
      <c r="O2277" s="193"/>
      <c r="P2277" s="188"/>
      <c r="Q2277" s="188"/>
    </row>
    <row r="2278" spans="9:17" ht="13.05" customHeight="1">
      <c r="I2278" s="188"/>
      <c r="J2278" s="188"/>
      <c r="K2278" s="188"/>
      <c r="L2278" s="188"/>
      <c r="M2278" s="188"/>
      <c r="N2278" s="188"/>
      <c r="O2278" s="193"/>
      <c r="P2278" s="188"/>
      <c r="Q2278" s="188"/>
    </row>
    <row r="2279" spans="9:17" ht="13.05" customHeight="1">
      <c r="I2279" s="188"/>
      <c r="J2279" s="188"/>
      <c r="K2279" s="188"/>
      <c r="L2279" s="188"/>
      <c r="M2279" s="188"/>
      <c r="N2279" s="188"/>
      <c r="O2279" s="193"/>
      <c r="P2279" s="188"/>
      <c r="Q2279" s="188"/>
    </row>
    <row r="2280" spans="9:17" ht="13.05" customHeight="1">
      <c r="I2280" s="188"/>
      <c r="J2280" s="188"/>
      <c r="K2280" s="188"/>
      <c r="L2280" s="188"/>
      <c r="M2280" s="188"/>
      <c r="N2280" s="188"/>
      <c r="O2280" s="193"/>
      <c r="P2280" s="188"/>
      <c r="Q2280" s="188"/>
    </row>
    <row r="2281" spans="9:17" ht="13.05" customHeight="1">
      <c r="I2281" s="188"/>
      <c r="J2281" s="188"/>
      <c r="K2281" s="188"/>
      <c r="L2281" s="188"/>
      <c r="M2281" s="188"/>
      <c r="N2281" s="188"/>
      <c r="O2281" s="193"/>
      <c r="P2281" s="188"/>
      <c r="Q2281" s="188"/>
    </row>
    <row r="2282" spans="9:17" ht="13.05" customHeight="1">
      <c r="I2282" s="188"/>
      <c r="J2282" s="188"/>
      <c r="K2282" s="188"/>
      <c r="L2282" s="188"/>
      <c r="M2282" s="188"/>
      <c r="N2282" s="188"/>
      <c r="O2282" s="193"/>
      <c r="P2282" s="188"/>
      <c r="Q2282" s="188"/>
    </row>
    <row r="2283" spans="9:17" ht="13.05" customHeight="1">
      <c r="I2283" s="188"/>
      <c r="J2283" s="188"/>
      <c r="K2283" s="188"/>
      <c r="L2283" s="188"/>
      <c r="M2283" s="188"/>
      <c r="N2283" s="188"/>
      <c r="O2283" s="193"/>
      <c r="P2283" s="188"/>
      <c r="Q2283" s="188"/>
    </row>
    <row r="2284" spans="9:17" ht="13.05" customHeight="1">
      <c r="I2284" s="188"/>
      <c r="J2284" s="188"/>
      <c r="K2284" s="188"/>
      <c r="L2284" s="188"/>
      <c r="M2284" s="188"/>
      <c r="N2284" s="188"/>
      <c r="O2284" s="193"/>
      <c r="P2284" s="188"/>
      <c r="Q2284" s="188"/>
    </row>
    <row r="2285" spans="9:17" ht="13.05" customHeight="1">
      <c r="I2285" s="188"/>
      <c r="J2285" s="188"/>
      <c r="K2285" s="188"/>
      <c r="L2285" s="188"/>
      <c r="M2285" s="188"/>
      <c r="N2285" s="188"/>
      <c r="O2285" s="193"/>
      <c r="P2285" s="188"/>
      <c r="Q2285" s="188"/>
    </row>
    <row r="2286" spans="9:17" ht="13.05" customHeight="1">
      <c r="I2286" s="188"/>
      <c r="J2286" s="188"/>
      <c r="K2286" s="188"/>
      <c r="L2286" s="188"/>
      <c r="M2286" s="188"/>
      <c r="N2286" s="188"/>
      <c r="O2286" s="193"/>
      <c r="P2286" s="188"/>
      <c r="Q2286" s="188"/>
    </row>
    <row r="2287" spans="9:17" ht="13.05" customHeight="1">
      <c r="I2287" s="188"/>
      <c r="J2287" s="188"/>
      <c r="K2287" s="188"/>
      <c r="L2287" s="188"/>
      <c r="M2287" s="188"/>
      <c r="N2287" s="188"/>
      <c r="O2287" s="193"/>
      <c r="P2287" s="188"/>
      <c r="Q2287" s="188"/>
    </row>
    <row r="2288" spans="9:17" ht="13.05" customHeight="1">
      <c r="I2288" s="188"/>
      <c r="J2288" s="188"/>
      <c r="K2288" s="188"/>
      <c r="L2288" s="188"/>
      <c r="M2288" s="188"/>
      <c r="N2288" s="188"/>
      <c r="O2288" s="193"/>
      <c r="P2288" s="188"/>
      <c r="Q2288" s="188"/>
    </row>
    <row r="2289" spans="9:17" ht="13.05" customHeight="1">
      <c r="I2289" s="188"/>
      <c r="J2289" s="188"/>
      <c r="K2289" s="188"/>
      <c r="L2289" s="188"/>
      <c r="M2289" s="188"/>
      <c r="N2289" s="188"/>
      <c r="O2289" s="193"/>
      <c r="P2289" s="188"/>
      <c r="Q2289" s="188"/>
    </row>
    <row r="2290" spans="9:17" ht="13.05" customHeight="1">
      <c r="I2290" s="188"/>
      <c r="J2290" s="188"/>
      <c r="K2290" s="188"/>
      <c r="L2290" s="188"/>
      <c r="M2290" s="188"/>
      <c r="N2290" s="188"/>
      <c r="O2290" s="193"/>
      <c r="P2290" s="188"/>
      <c r="Q2290" s="188"/>
    </row>
    <row r="2291" spans="9:17" ht="13.05" customHeight="1">
      <c r="I2291" s="188"/>
      <c r="J2291" s="188"/>
      <c r="K2291" s="188"/>
      <c r="L2291" s="188"/>
      <c r="M2291" s="188"/>
      <c r="N2291" s="188"/>
      <c r="O2291" s="193"/>
      <c r="P2291" s="188"/>
      <c r="Q2291" s="188"/>
    </row>
    <row r="2292" spans="9:17" ht="13.05" customHeight="1">
      <c r="I2292" s="188"/>
      <c r="J2292" s="188"/>
      <c r="K2292" s="188"/>
      <c r="L2292" s="188"/>
      <c r="M2292" s="188"/>
      <c r="N2292" s="188"/>
      <c r="O2292" s="193"/>
      <c r="P2292" s="188"/>
      <c r="Q2292" s="188"/>
    </row>
    <row r="2293" spans="9:17" ht="13.05" customHeight="1">
      <c r="I2293" s="188"/>
      <c r="J2293" s="188"/>
      <c r="K2293" s="188"/>
      <c r="L2293" s="188"/>
      <c r="M2293" s="188"/>
      <c r="N2293" s="188"/>
      <c r="O2293" s="193"/>
      <c r="P2293" s="188"/>
      <c r="Q2293" s="188"/>
    </row>
    <row r="2294" spans="9:17" ht="13.05" customHeight="1">
      <c r="I2294" s="188"/>
      <c r="J2294" s="188"/>
      <c r="K2294" s="188"/>
      <c r="L2294" s="188"/>
      <c r="M2294" s="188"/>
      <c r="N2294" s="188"/>
      <c r="O2294" s="193"/>
      <c r="P2294" s="188"/>
      <c r="Q2294" s="188"/>
    </row>
  </sheetData>
  <autoFilter ref="A3:XFD309" xr:uid="{00000000-0009-0000-0000-000008000000}">
    <filterColumn colId="9" showButton="0"/>
    <filterColumn colId="12" showButton="0"/>
  </autoFilter>
  <mergeCells count="16">
    <mergeCell ref="A1:R1"/>
    <mergeCell ref="F310:F312"/>
    <mergeCell ref="G310:G312"/>
    <mergeCell ref="H310:H312"/>
    <mergeCell ref="I310:I312"/>
    <mergeCell ref="B3:B4"/>
    <mergeCell ref="C3:C4"/>
    <mergeCell ref="D3:D4"/>
    <mergeCell ref="E3:E4"/>
    <mergeCell ref="F3:F4"/>
    <mergeCell ref="G3:G4"/>
    <mergeCell ref="H3:H4"/>
    <mergeCell ref="J3:K3"/>
    <mergeCell ref="M3:N3"/>
    <mergeCell ref="A3:A4"/>
    <mergeCell ref="C114:F114"/>
  </mergeCells>
  <phoneticPr fontId="79"/>
  <dataValidations count="2">
    <dataValidation type="list" allowBlank="1" showInputMessage="1" showErrorMessage="1" sqref="S50 S51:U52 S13:T13 S57 R67 R72 S24 R79:R84 Q28:Q29 S32:T32 R5:R65 R89:R100 R102:R309" xr:uid="{00000000-0002-0000-0800-000000000000}">
      <formula1>#REF!</formula1>
    </dataValidation>
    <dataValidation type="list" allowBlank="1" showInputMessage="1" showErrorMessage="1" sqref="Q21" xr:uid="{00000000-0002-0000-0800-000001000000}">
      <formula1>$BF$32:$BF$34</formula1>
    </dataValidation>
  </dataValidation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L325"/>
  <sheetViews>
    <sheetView showGridLines="0" view="pageBreakPreview" zoomScale="60" zoomScaleNormal="85" workbookViewId="0">
      <pane ySplit="2" topLeftCell="A3" activePane="bottomLeft" state="frozen"/>
      <selection activeCell="L5" sqref="L5"/>
      <selection pane="bottomLeft" activeCell="C12" sqref="C12"/>
    </sheetView>
  </sheetViews>
  <sheetFormatPr defaultColWidth="9" defaultRowHeight="20.399999999999999"/>
  <cols>
    <col min="1" max="1" width="9" style="58"/>
    <col min="2" max="2" width="14" style="58" customWidth="1"/>
    <col min="3" max="3" width="27.4140625" style="97" customWidth="1"/>
    <col min="4" max="4" width="12.9140625" style="58" customWidth="1"/>
    <col min="5" max="5" width="14" style="58" customWidth="1"/>
    <col min="6" max="6" width="16.58203125" style="89" customWidth="1"/>
    <col min="7" max="7" width="18" style="58" customWidth="1"/>
    <col min="8" max="8" width="12.9140625" style="58" customWidth="1"/>
    <col min="9" max="9" width="14" style="58" customWidth="1"/>
    <col min="10" max="10" width="16.58203125" style="89" customWidth="1"/>
    <col min="11" max="11" width="21.33203125" style="58" customWidth="1"/>
    <col min="12" max="12" width="13" style="58" customWidth="1"/>
    <col min="13" max="16384" width="9" style="58"/>
  </cols>
  <sheetData>
    <row r="1" spans="1:12" s="1" customFormat="1" ht="27.75" customHeight="1">
      <c r="A1" s="816" t="s">
        <v>946</v>
      </c>
      <c r="B1" s="817" t="s">
        <v>10</v>
      </c>
      <c r="C1" s="817" t="s">
        <v>11</v>
      </c>
      <c r="D1" s="817" t="s">
        <v>18</v>
      </c>
      <c r="E1" s="817"/>
      <c r="F1" s="817"/>
      <c r="G1" s="817"/>
      <c r="H1" s="817" t="s">
        <v>19</v>
      </c>
      <c r="I1" s="817"/>
      <c r="J1" s="817"/>
      <c r="K1" s="817"/>
      <c r="L1" s="815" t="s">
        <v>111</v>
      </c>
    </row>
    <row r="2" spans="1:12" s="1" customFormat="1" ht="27.75" customHeight="1">
      <c r="A2" s="816"/>
      <c r="B2" s="817"/>
      <c r="C2" s="817"/>
      <c r="D2" s="96" t="s">
        <v>12</v>
      </c>
      <c r="E2" s="96" t="s">
        <v>20</v>
      </c>
      <c r="F2" s="56" t="s">
        <v>13</v>
      </c>
      <c r="G2" s="96" t="s">
        <v>16</v>
      </c>
      <c r="H2" s="96" t="s">
        <v>14</v>
      </c>
      <c r="I2" s="96" t="s">
        <v>20</v>
      </c>
      <c r="J2" s="56" t="s">
        <v>15</v>
      </c>
      <c r="K2" s="96" t="s">
        <v>17</v>
      </c>
      <c r="L2" s="815"/>
    </row>
    <row r="3" spans="1:12" s="100" customFormat="1" ht="23.25" customHeight="1">
      <c r="A3" s="59">
        <v>1</v>
      </c>
      <c r="B3" s="67">
        <v>43575</v>
      </c>
      <c r="C3" s="65" t="s">
        <v>753</v>
      </c>
      <c r="D3" s="59" t="s">
        <v>196</v>
      </c>
      <c r="E3" s="101">
        <v>76.73</v>
      </c>
      <c r="F3" s="498">
        <v>18432062.449999999</v>
      </c>
      <c r="G3" s="403">
        <f>970108.55+200000</f>
        <v>1170108.55</v>
      </c>
      <c r="H3" s="59" t="s">
        <v>454</v>
      </c>
      <c r="I3" s="101">
        <v>94.14</v>
      </c>
      <c r="J3" s="70">
        <v>20000000</v>
      </c>
      <c r="K3" s="537">
        <v>2946965</v>
      </c>
      <c r="L3" s="59" t="s">
        <v>843</v>
      </c>
    </row>
    <row r="4" spans="1:12" s="100" customFormat="1" ht="23.25" customHeight="1">
      <c r="A4" s="59">
        <v>2</v>
      </c>
      <c r="B4" s="67">
        <v>43549</v>
      </c>
      <c r="C4" s="283" t="s">
        <v>928</v>
      </c>
      <c r="D4" s="290" t="s">
        <v>505</v>
      </c>
      <c r="E4" s="342">
        <v>84.63</v>
      </c>
      <c r="F4" s="499">
        <v>22430161</v>
      </c>
      <c r="G4" s="503">
        <v>4657861.05</v>
      </c>
      <c r="H4" s="492" t="s">
        <v>558</v>
      </c>
      <c r="I4" s="342">
        <v>90.12</v>
      </c>
      <c r="J4" s="370">
        <v>25424940</v>
      </c>
      <c r="K4" s="538">
        <v>6499739</v>
      </c>
      <c r="L4" s="59" t="s">
        <v>929</v>
      </c>
    </row>
    <row r="5" spans="1:12" s="100" customFormat="1" ht="23.25" customHeight="1">
      <c r="A5" s="59">
        <v>3</v>
      </c>
      <c r="B5" s="491">
        <v>43618</v>
      </c>
      <c r="C5" s="65" t="s">
        <v>907</v>
      </c>
      <c r="D5" s="59" t="s">
        <v>131</v>
      </c>
      <c r="E5" s="59">
        <v>41.77</v>
      </c>
      <c r="F5" s="403">
        <v>8097254</v>
      </c>
      <c r="G5" s="403">
        <v>100000</v>
      </c>
      <c r="H5" s="59" t="s">
        <v>287</v>
      </c>
      <c r="I5" s="59">
        <v>42.59</v>
      </c>
      <c r="J5" s="70">
        <v>7995401.3333333349</v>
      </c>
      <c r="K5" s="501">
        <v>2075391.333333334</v>
      </c>
      <c r="L5" s="59" t="s">
        <v>942</v>
      </c>
    </row>
    <row r="6" spans="1:12" s="100" customFormat="1" ht="23.25" customHeight="1">
      <c r="A6" s="59">
        <v>4</v>
      </c>
      <c r="B6" s="284">
        <v>43618</v>
      </c>
      <c r="C6" s="65" t="s">
        <v>867</v>
      </c>
      <c r="D6" s="280" t="s">
        <v>143</v>
      </c>
      <c r="E6" s="282">
        <v>41.77</v>
      </c>
      <c r="F6" s="500">
        <v>8434279</v>
      </c>
      <c r="G6" s="503">
        <v>100000</v>
      </c>
      <c r="H6" s="59" t="s">
        <v>183</v>
      </c>
      <c r="I6" s="282">
        <v>39.76</v>
      </c>
      <c r="J6" s="70">
        <v>9733513.4764401354</v>
      </c>
      <c r="K6" s="538">
        <f>961351+100000</f>
        <v>1061351</v>
      </c>
      <c r="L6" s="59" t="s">
        <v>942</v>
      </c>
    </row>
    <row r="7" spans="1:12" s="100" customFormat="1" ht="23.25" customHeight="1">
      <c r="A7" s="59">
        <v>5</v>
      </c>
      <c r="B7" s="502">
        <v>43635</v>
      </c>
      <c r="C7" s="283" t="s">
        <v>876</v>
      </c>
      <c r="D7" s="59" t="s">
        <v>567</v>
      </c>
      <c r="E7" s="59">
        <v>138</v>
      </c>
      <c r="F7" s="70">
        <v>39780090.098790094</v>
      </c>
      <c r="G7" s="403">
        <v>400000</v>
      </c>
      <c r="H7" s="59" t="s">
        <v>552</v>
      </c>
      <c r="I7" s="59">
        <v>94.48</v>
      </c>
      <c r="J7" s="70">
        <v>23488063.838383839</v>
      </c>
      <c r="K7" s="539">
        <v>400000</v>
      </c>
      <c r="L7" s="59" t="s">
        <v>945</v>
      </c>
    </row>
    <row r="8" spans="1:12" s="100" customFormat="1" ht="23.25" customHeight="1">
      <c r="A8" s="59">
        <v>6</v>
      </c>
      <c r="B8" s="502">
        <v>43636</v>
      </c>
      <c r="C8" s="283" t="s">
        <v>876</v>
      </c>
      <c r="D8" s="59" t="s">
        <v>568</v>
      </c>
      <c r="E8" s="59">
        <v>139</v>
      </c>
      <c r="F8" s="70">
        <v>34358829.494949497</v>
      </c>
      <c r="G8" s="403">
        <v>400000</v>
      </c>
      <c r="H8" s="59" t="s">
        <v>553</v>
      </c>
      <c r="I8" s="59">
        <v>77.47</v>
      </c>
      <c r="J8" s="70">
        <v>19401065.454545453</v>
      </c>
      <c r="K8" s="539">
        <v>400000</v>
      </c>
      <c r="L8" s="59" t="s">
        <v>945</v>
      </c>
    </row>
    <row r="9" spans="1:12" s="100" customFormat="1" ht="23.25" customHeight="1">
      <c r="B9" s="59"/>
      <c r="C9" s="65"/>
      <c r="D9" s="59"/>
      <c r="E9" s="59"/>
      <c r="F9" s="70"/>
      <c r="G9" s="59"/>
      <c r="H9" s="59"/>
      <c r="I9" s="59"/>
      <c r="J9" s="70"/>
      <c r="K9" s="59"/>
      <c r="L9" s="59"/>
    </row>
    <row r="10" spans="1:12" s="100" customFormat="1" ht="23.25" customHeight="1">
      <c r="B10" s="59"/>
      <c r="C10" s="65"/>
      <c r="D10" s="59"/>
      <c r="E10" s="59"/>
      <c r="F10" s="70"/>
      <c r="G10" s="59"/>
      <c r="H10" s="59"/>
      <c r="I10" s="59"/>
      <c r="J10" s="70"/>
      <c r="K10" s="59"/>
      <c r="L10" s="59"/>
    </row>
    <row r="11" spans="1:12" s="100" customFormat="1" ht="23.25" customHeight="1">
      <c r="B11" s="59"/>
      <c r="C11" s="65"/>
      <c r="D11" s="59"/>
      <c r="E11" s="59"/>
      <c r="F11" s="70"/>
      <c r="G11" s="59"/>
      <c r="H11" s="59"/>
      <c r="I11" s="59"/>
      <c r="J11" s="70"/>
      <c r="K11" s="59"/>
      <c r="L11" s="59"/>
    </row>
    <row r="12" spans="1:12" s="100" customFormat="1" ht="23.25" customHeight="1">
      <c r="B12" s="59"/>
      <c r="C12" s="65"/>
      <c r="D12" s="59"/>
      <c r="E12" s="59"/>
      <c r="F12" s="70"/>
      <c r="G12" s="59"/>
      <c r="H12" s="59"/>
      <c r="I12" s="59"/>
      <c r="J12" s="70"/>
      <c r="K12" s="59"/>
      <c r="L12" s="59"/>
    </row>
    <row r="13" spans="1:12" s="100" customFormat="1" ht="23.25" customHeight="1">
      <c r="B13" s="59"/>
      <c r="C13" s="65"/>
      <c r="D13" s="59"/>
      <c r="E13" s="59"/>
      <c r="F13" s="70"/>
      <c r="G13" s="59"/>
      <c r="H13" s="59"/>
      <c r="I13" s="59"/>
      <c r="J13" s="70"/>
      <c r="K13" s="59"/>
      <c r="L13" s="59"/>
    </row>
    <row r="14" spans="1:12" s="100" customFormat="1" ht="23.25" customHeight="1">
      <c r="B14" s="59"/>
      <c r="C14" s="65"/>
      <c r="D14" s="59"/>
      <c r="E14" s="59"/>
      <c r="F14" s="70"/>
      <c r="G14" s="59"/>
      <c r="H14" s="59"/>
      <c r="I14" s="59"/>
      <c r="J14" s="70"/>
      <c r="K14" s="59"/>
      <c r="L14" s="59"/>
    </row>
    <row r="15" spans="1:12" s="100" customFormat="1" ht="23.25" customHeight="1">
      <c r="B15" s="59"/>
      <c r="C15" s="65"/>
      <c r="D15" s="59"/>
      <c r="E15" s="59"/>
      <c r="F15" s="70"/>
      <c r="G15" s="59"/>
      <c r="H15" s="59"/>
      <c r="I15" s="59"/>
      <c r="J15" s="70"/>
      <c r="K15" s="59"/>
      <c r="L15" s="59"/>
    </row>
    <row r="16" spans="1:12" s="100" customFormat="1" ht="23.25" customHeight="1">
      <c r="B16" s="59"/>
      <c r="C16" s="65"/>
      <c r="D16" s="59"/>
      <c r="E16" s="59"/>
      <c r="F16" s="70"/>
      <c r="G16" s="59"/>
      <c r="H16" s="59"/>
      <c r="I16" s="59"/>
      <c r="J16" s="70"/>
      <c r="K16" s="59"/>
      <c r="L16" s="59"/>
    </row>
    <row r="17" spans="2:12" s="100" customFormat="1" ht="23.25" customHeight="1">
      <c r="B17" s="59"/>
      <c r="C17" s="65"/>
      <c r="D17" s="59"/>
      <c r="E17" s="59"/>
      <c r="F17" s="70"/>
      <c r="G17" s="59"/>
      <c r="H17" s="59"/>
      <c r="I17" s="59"/>
      <c r="J17" s="70"/>
      <c r="K17" s="59"/>
      <c r="L17" s="59"/>
    </row>
    <row r="18" spans="2:12" s="100" customFormat="1" ht="23.25" customHeight="1">
      <c r="B18" s="59"/>
      <c r="C18" s="65"/>
      <c r="D18" s="59"/>
      <c r="E18" s="59"/>
      <c r="F18" s="70"/>
      <c r="G18" s="59"/>
      <c r="H18" s="59"/>
      <c r="I18" s="59"/>
      <c r="J18" s="70"/>
      <c r="K18" s="59"/>
      <c r="L18" s="59"/>
    </row>
    <row r="19" spans="2:12" s="100" customFormat="1" ht="23.25" customHeight="1">
      <c r="B19" s="59"/>
      <c r="C19" s="65"/>
      <c r="D19" s="59"/>
      <c r="E19" s="59"/>
      <c r="F19" s="70"/>
      <c r="G19" s="59"/>
      <c r="H19" s="59"/>
      <c r="I19" s="59"/>
      <c r="J19" s="70"/>
      <c r="K19" s="59"/>
      <c r="L19" s="59"/>
    </row>
    <row r="20" spans="2:12" s="100" customFormat="1" ht="23.25" customHeight="1">
      <c r="B20" s="59"/>
      <c r="C20" s="65"/>
      <c r="D20" s="59"/>
      <c r="E20" s="59"/>
      <c r="F20" s="70"/>
      <c r="G20" s="59"/>
      <c r="H20" s="59"/>
      <c r="I20" s="59"/>
      <c r="J20" s="70"/>
      <c r="K20" s="59"/>
      <c r="L20" s="59"/>
    </row>
    <row r="21" spans="2:12" s="100" customFormat="1" ht="23.25" customHeight="1">
      <c r="B21" s="59"/>
      <c r="C21" s="65"/>
      <c r="D21" s="59"/>
      <c r="E21" s="59"/>
      <c r="F21" s="70"/>
      <c r="G21" s="59"/>
      <c r="H21" s="59"/>
      <c r="I21" s="59"/>
      <c r="J21" s="70"/>
      <c r="K21" s="59"/>
      <c r="L21" s="59"/>
    </row>
    <row r="22" spans="2:12" s="100" customFormat="1" ht="23.25" customHeight="1">
      <c r="B22" s="59"/>
      <c r="C22" s="65"/>
      <c r="D22" s="59"/>
      <c r="E22" s="59"/>
      <c r="F22" s="70"/>
      <c r="G22" s="59"/>
      <c r="H22" s="59"/>
      <c r="I22" s="59"/>
      <c r="J22" s="70"/>
      <c r="K22" s="59"/>
      <c r="L22" s="59"/>
    </row>
    <row r="23" spans="2:12" s="100" customFormat="1" ht="23.25" customHeight="1">
      <c r="B23" s="59"/>
      <c r="C23" s="65"/>
      <c r="D23" s="59"/>
      <c r="E23" s="59"/>
      <c r="F23" s="70"/>
      <c r="G23" s="59"/>
      <c r="H23" s="59"/>
      <c r="I23" s="59"/>
      <c r="J23" s="70"/>
      <c r="K23" s="59"/>
      <c r="L23" s="59"/>
    </row>
    <row r="24" spans="2:12" s="100" customFormat="1" ht="23.25" customHeight="1">
      <c r="B24" s="59"/>
      <c r="C24" s="65"/>
      <c r="D24" s="59"/>
      <c r="E24" s="59"/>
      <c r="F24" s="70"/>
      <c r="G24" s="59"/>
      <c r="H24" s="59"/>
      <c r="I24" s="59"/>
      <c r="J24" s="70"/>
      <c r="K24" s="59"/>
      <c r="L24" s="59"/>
    </row>
    <row r="25" spans="2:12" s="100" customFormat="1" ht="23.25" customHeight="1">
      <c r="B25" s="59"/>
      <c r="C25" s="65"/>
      <c r="D25" s="59"/>
      <c r="E25" s="59"/>
      <c r="F25" s="70"/>
      <c r="G25" s="59"/>
      <c r="H25" s="59"/>
      <c r="I25" s="59"/>
      <c r="J25" s="70"/>
      <c r="K25" s="59"/>
      <c r="L25" s="59"/>
    </row>
    <row r="26" spans="2:12" s="100" customFormat="1" ht="23.25" customHeight="1">
      <c r="B26" s="59"/>
      <c r="C26" s="65"/>
      <c r="D26" s="59"/>
      <c r="E26" s="59"/>
      <c r="F26" s="70"/>
      <c r="G26" s="59"/>
      <c r="H26" s="59"/>
      <c r="I26" s="59"/>
      <c r="J26" s="70"/>
      <c r="K26" s="59"/>
      <c r="L26" s="59"/>
    </row>
    <row r="27" spans="2:12" s="100" customFormat="1" ht="23.25" customHeight="1">
      <c r="B27" s="59"/>
      <c r="C27" s="65"/>
      <c r="D27" s="59"/>
      <c r="E27" s="59"/>
      <c r="F27" s="70"/>
      <c r="G27" s="59"/>
      <c r="H27" s="59"/>
      <c r="I27" s="59"/>
      <c r="J27" s="70"/>
      <c r="K27" s="59"/>
      <c r="L27" s="59"/>
    </row>
    <row r="28" spans="2:12" s="100" customFormat="1" ht="23.25" customHeight="1">
      <c r="B28" s="59"/>
      <c r="C28" s="65"/>
      <c r="D28" s="59"/>
      <c r="E28" s="59"/>
      <c r="F28" s="70"/>
      <c r="G28" s="59"/>
      <c r="H28" s="59"/>
      <c r="I28" s="59"/>
      <c r="J28" s="70"/>
      <c r="K28" s="59"/>
      <c r="L28" s="59"/>
    </row>
    <row r="29" spans="2:12" s="100" customFormat="1" ht="23.25" customHeight="1">
      <c r="B29" s="59"/>
      <c r="C29" s="65"/>
      <c r="D29" s="59"/>
      <c r="E29" s="59"/>
      <c r="F29" s="70"/>
      <c r="G29" s="59"/>
      <c r="H29" s="59"/>
      <c r="I29" s="59"/>
      <c r="J29" s="70"/>
      <c r="K29" s="59"/>
      <c r="L29" s="59"/>
    </row>
    <row r="30" spans="2:12" s="100" customFormat="1" ht="23.25" customHeight="1">
      <c r="B30" s="59"/>
      <c r="C30" s="65"/>
      <c r="D30" s="59"/>
      <c r="E30" s="59"/>
      <c r="F30" s="70"/>
      <c r="G30" s="59"/>
      <c r="H30" s="59"/>
      <c r="I30" s="59"/>
      <c r="J30" s="70"/>
      <c r="K30" s="59"/>
      <c r="L30" s="59"/>
    </row>
    <row r="31" spans="2:12" s="100" customFormat="1" ht="23.25" customHeight="1">
      <c r="B31" s="59"/>
      <c r="C31" s="65"/>
      <c r="D31" s="59"/>
      <c r="E31" s="59"/>
      <c r="F31" s="70"/>
      <c r="G31" s="59"/>
      <c r="H31" s="59"/>
      <c r="I31" s="59"/>
      <c r="J31" s="70"/>
      <c r="K31" s="59"/>
      <c r="L31" s="59"/>
    </row>
    <row r="32" spans="2:12" s="100" customFormat="1" ht="23.25" customHeight="1">
      <c r="B32" s="59"/>
      <c r="C32" s="65"/>
      <c r="D32" s="59"/>
      <c r="E32" s="59"/>
      <c r="F32" s="70"/>
      <c r="G32" s="59"/>
      <c r="H32" s="59"/>
      <c r="I32" s="59"/>
      <c r="J32" s="70"/>
      <c r="K32" s="59"/>
      <c r="L32" s="59"/>
    </row>
    <row r="33" spans="2:12" s="100" customFormat="1" ht="23.25" customHeight="1">
      <c r="B33" s="59"/>
      <c r="C33" s="65"/>
      <c r="D33" s="59"/>
      <c r="E33" s="59"/>
      <c r="F33" s="70"/>
      <c r="G33" s="59"/>
      <c r="H33" s="59"/>
      <c r="I33" s="59"/>
      <c r="J33" s="70"/>
      <c r="K33" s="59"/>
      <c r="L33" s="59"/>
    </row>
    <row r="34" spans="2:12" s="100" customFormat="1" ht="23.25" customHeight="1">
      <c r="B34" s="59"/>
      <c r="C34" s="65"/>
      <c r="D34" s="59"/>
      <c r="E34" s="59"/>
      <c r="F34" s="70"/>
      <c r="G34" s="59"/>
      <c r="H34" s="59"/>
      <c r="I34" s="59"/>
      <c r="J34" s="70"/>
      <c r="K34" s="59"/>
      <c r="L34" s="59"/>
    </row>
    <row r="35" spans="2:12" s="100" customFormat="1" ht="23.25" customHeight="1">
      <c r="B35" s="59"/>
      <c r="C35" s="65"/>
      <c r="D35" s="59"/>
      <c r="E35" s="59"/>
      <c r="F35" s="70"/>
      <c r="G35" s="59"/>
      <c r="H35" s="59"/>
      <c r="I35" s="59"/>
      <c r="J35" s="70"/>
      <c r="K35" s="59"/>
      <c r="L35" s="59"/>
    </row>
    <row r="36" spans="2:12" s="100" customFormat="1" ht="23.25" customHeight="1">
      <c r="B36" s="59"/>
      <c r="C36" s="65"/>
      <c r="D36" s="59"/>
      <c r="E36" s="59"/>
      <c r="F36" s="70"/>
      <c r="G36" s="59"/>
      <c r="H36" s="59"/>
      <c r="I36" s="59"/>
      <c r="J36" s="70"/>
      <c r="K36" s="59"/>
      <c r="L36" s="59"/>
    </row>
    <row r="37" spans="2:12" s="100" customFormat="1" ht="23.25" customHeight="1">
      <c r="B37" s="59"/>
      <c r="C37" s="65"/>
      <c r="D37" s="59"/>
      <c r="E37" s="59"/>
      <c r="F37" s="70"/>
      <c r="G37" s="59"/>
      <c r="H37" s="59"/>
      <c r="I37" s="59"/>
      <c r="J37" s="70"/>
      <c r="K37" s="59"/>
      <c r="L37" s="59"/>
    </row>
    <row r="38" spans="2:12" s="100" customFormat="1" ht="23.25" customHeight="1">
      <c r="B38" s="59"/>
      <c r="C38" s="65"/>
      <c r="D38" s="59"/>
      <c r="E38" s="59"/>
      <c r="F38" s="70"/>
      <c r="G38" s="59"/>
      <c r="H38" s="59"/>
      <c r="I38" s="59"/>
      <c r="J38" s="70"/>
      <c r="K38" s="59"/>
      <c r="L38" s="59"/>
    </row>
    <row r="39" spans="2:12" s="100" customFormat="1" ht="23.25" customHeight="1">
      <c r="B39" s="59"/>
      <c r="C39" s="65"/>
      <c r="D39" s="59"/>
      <c r="E39" s="59"/>
      <c r="F39" s="70"/>
      <c r="G39" s="59"/>
      <c r="H39" s="59"/>
      <c r="I39" s="59"/>
      <c r="J39" s="70"/>
      <c r="K39" s="59"/>
      <c r="L39" s="59"/>
    </row>
    <row r="40" spans="2:12" s="100" customFormat="1" ht="23.25" customHeight="1">
      <c r="B40" s="59"/>
      <c r="C40" s="65"/>
      <c r="D40" s="59"/>
      <c r="E40" s="59"/>
      <c r="F40" s="70"/>
      <c r="G40" s="59"/>
      <c r="H40" s="59"/>
      <c r="I40" s="59"/>
      <c r="J40" s="70"/>
      <c r="K40" s="59"/>
      <c r="L40" s="59"/>
    </row>
    <row r="41" spans="2:12" s="100" customFormat="1" ht="23.25" customHeight="1">
      <c r="B41" s="59"/>
      <c r="C41" s="65"/>
      <c r="D41" s="59"/>
      <c r="E41" s="59"/>
      <c r="F41" s="70"/>
      <c r="G41" s="59"/>
      <c r="H41" s="59"/>
      <c r="I41" s="59"/>
      <c r="J41" s="70"/>
      <c r="K41" s="59"/>
      <c r="L41" s="59"/>
    </row>
    <row r="42" spans="2:12" s="100" customFormat="1" ht="23.25" customHeight="1">
      <c r="B42" s="59"/>
      <c r="C42" s="65"/>
      <c r="D42" s="59"/>
      <c r="E42" s="59"/>
      <c r="F42" s="70"/>
      <c r="G42" s="59"/>
      <c r="H42" s="59"/>
      <c r="I42" s="59"/>
      <c r="J42" s="70"/>
      <c r="K42" s="59"/>
      <c r="L42" s="59"/>
    </row>
    <row r="43" spans="2:12" s="100" customFormat="1" ht="23.25" customHeight="1">
      <c r="B43" s="59"/>
      <c r="C43" s="65"/>
      <c r="D43" s="59"/>
      <c r="E43" s="59"/>
      <c r="F43" s="70"/>
      <c r="G43" s="59"/>
      <c r="H43" s="59"/>
      <c r="I43" s="59"/>
      <c r="J43" s="70"/>
      <c r="K43" s="59"/>
      <c r="L43" s="59"/>
    </row>
    <row r="44" spans="2:12" s="100" customFormat="1" ht="23.25" customHeight="1">
      <c r="B44" s="59"/>
      <c r="C44" s="65"/>
      <c r="D44" s="59"/>
      <c r="E44" s="59"/>
      <c r="F44" s="70"/>
      <c r="G44" s="59"/>
      <c r="H44" s="59"/>
      <c r="I44" s="59"/>
      <c r="J44" s="70"/>
      <c r="K44" s="59"/>
      <c r="L44" s="59"/>
    </row>
    <row r="45" spans="2:12" s="100" customFormat="1" ht="23.25" customHeight="1">
      <c r="B45" s="59"/>
      <c r="C45" s="65"/>
      <c r="D45" s="59"/>
      <c r="E45" s="59"/>
      <c r="F45" s="70"/>
      <c r="G45" s="59"/>
      <c r="H45" s="59"/>
      <c r="I45" s="59"/>
      <c r="J45" s="70"/>
      <c r="K45" s="59"/>
      <c r="L45" s="59"/>
    </row>
    <row r="46" spans="2:12" s="100" customFormat="1" ht="23.25" customHeight="1">
      <c r="B46" s="59"/>
      <c r="C46" s="65"/>
      <c r="D46" s="59"/>
      <c r="E46" s="59"/>
      <c r="F46" s="70"/>
      <c r="G46" s="59"/>
      <c r="H46" s="59"/>
      <c r="I46" s="59"/>
      <c r="J46" s="70"/>
      <c r="K46" s="59"/>
      <c r="L46" s="59"/>
    </row>
    <row r="47" spans="2:12" s="100" customFormat="1" ht="23.25" customHeight="1">
      <c r="B47" s="59"/>
      <c r="C47" s="65"/>
      <c r="D47" s="59"/>
      <c r="E47" s="59"/>
      <c r="F47" s="70"/>
      <c r="G47" s="59"/>
      <c r="H47" s="59"/>
      <c r="I47" s="59"/>
      <c r="J47" s="70"/>
      <c r="K47" s="59"/>
      <c r="L47" s="59"/>
    </row>
    <row r="48" spans="2:12" s="100" customFormat="1" ht="23.25" customHeight="1">
      <c r="B48" s="59"/>
      <c r="C48" s="65"/>
      <c r="D48" s="59"/>
      <c r="E48" s="59"/>
      <c r="F48" s="70"/>
      <c r="G48" s="59"/>
      <c r="H48" s="59"/>
      <c r="I48" s="59"/>
      <c r="J48" s="70"/>
      <c r="K48" s="59"/>
      <c r="L48" s="59"/>
    </row>
    <row r="49" spans="2:12" s="100" customFormat="1" ht="23.25" customHeight="1">
      <c r="B49" s="59"/>
      <c r="C49" s="65"/>
      <c r="D49" s="59"/>
      <c r="E49" s="59"/>
      <c r="F49" s="70"/>
      <c r="G49" s="59"/>
      <c r="H49" s="59"/>
      <c r="I49" s="59"/>
      <c r="J49" s="70"/>
      <c r="K49" s="59"/>
      <c r="L49" s="59"/>
    </row>
    <row r="50" spans="2:12" s="100" customFormat="1" ht="23.25" customHeight="1">
      <c r="B50" s="59"/>
      <c r="C50" s="65"/>
      <c r="D50" s="59"/>
      <c r="E50" s="59"/>
      <c r="F50" s="70"/>
      <c r="G50" s="59"/>
      <c r="H50" s="59"/>
      <c r="I50" s="59"/>
      <c r="J50" s="70"/>
      <c r="K50" s="59"/>
      <c r="L50" s="59"/>
    </row>
    <row r="51" spans="2:12" s="100" customFormat="1" ht="23.25" customHeight="1">
      <c r="B51" s="59"/>
      <c r="C51" s="65"/>
      <c r="D51" s="59"/>
      <c r="E51" s="59"/>
      <c r="F51" s="70"/>
      <c r="G51" s="59"/>
      <c r="H51" s="59"/>
      <c r="I51" s="59"/>
      <c r="J51" s="70"/>
      <c r="K51" s="59"/>
      <c r="L51" s="59"/>
    </row>
    <row r="52" spans="2:12" s="100" customFormat="1" ht="23.25" customHeight="1">
      <c r="B52" s="59"/>
      <c r="C52" s="65"/>
      <c r="D52" s="59"/>
      <c r="E52" s="59"/>
      <c r="F52" s="70"/>
      <c r="G52" s="59"/>
      <c r="H52" s="59"/>
      <c r="I52" s="59"/>
      <c r="J52" s="70"/>
      <c r="K52" s="59"/>
      <c r="L52" s="59"/>
    </row>
    <row r="53" spans="2:12" s="100" customFormat="1" ht="23.25" customHeight="1">
      <c r="B53" s="59"/>
      <c r="C53" s="65"/>
      <c r="D53" s="59"/>
      <c r="E53" s="59"/>
      <c r="F53" s="70"/>
      <c r="G53" s="59"/>
      <c r="H53" s="59"/>
      <c r="I53" s="59"/>
      <c r="J53" s="70"/>
      <c r="K53" s="59"/>
      <c r="L53" s="59"/>
    </row>
    <row r="54" spans="2:12" s="100" customFormat="1" ht="23.25" customHeight="1">
      <c r="B54" s="59"/>
      <c r="C54" s="65"/>
      <c r="D54" s="59"/>
      <c r="E54" s="59"/>
      <c r="F54" s="70"/>
      <c r="G54" s="59"/>
      <c r="H54" s="59"/>
      <c r="I54" s="59"/>
      <c r="J54" s="70"/>
      <c r="K54" s="59"/>
      <c r="L54" s="59"/>
    </row>
    <row r="55" spans="2:12" s="100" customFormat="1" ht="23.25" customHeight="1">
      <c r="B55" s="59"/>
      <c r="C55" s="65"/>
      <c r="D55" s="59"/>
      <c r="E55" s="59"/>
      <c r="F55" s="70"/>
      <c r="G55" s="59"/>
      <c r="H55" s="59"/>
      <c r="I55" s="59"/>
      <c r="J55" s="70"/>
      <c r="K55" s="59"/>
      <c r="L55" s="59"/>
    </row>
    <row r="56" spans="2:12" s="100" customFormat="1" ht="23.25" customHeight="1">
      <c r="B56" s="59"/>
      <c r="C56" s="65"/>
      <c r="D56" s="59"/>
      <c r="E56" s="59"/>
      <c r="F56" s="70"/>
      <c r="G56" s="59"/>
      <c r="H56" s="59"/>
      <c r="I56" s="59"/>
      <c r="J56" s="70"/>
      <c r="K56" s="59"/>
      <c r="L56" s="59"/>
    </row>
    <row r="57" spans="2:12" s="100" customFormat="1" ht="23.25" customHeight="1">
      <c r="B57" s="59"/>
      <c r="C57" s="65"/>
      <c r="D57" s="59"/>
      <c r="E57" s="59"/>
      <c r="F57" s="70"/>
      <c r="G57" s="59"/>
      <c r="H57" s="59"/>
      <c r="I57" s="59"/>
      <c r="J57" s="70"/>
      <c r="K57" s="59"/>
      <c r="L57" s="59"/>
    </row>
    <row r="58" spans="2:12" s="100" customFormat="1" ht="23.25" customHeight="1">
      <c r="B58" s="59"/>
      <c r="C58" s="65"/>
      <c r="D58" s="59"/>
      <c r="E58" s="59"/>
      <c r="F58" s="70"/>
      <c r="G58" s="59"/>
      <c r="H58" s="59"/>
      <c r="I58" s="59"/>
      <c r="J58" s="70"/>
      <c r="K58" s="59"/>
      <c r="L58" s="59"/>
    </row>
    <row r="59" spans="2:12" s="100" customFormat="1" ht="23.25" customHeight="1">
      <c r="B59" s="59"/>
      <c r="C59" s="65"/>
      <c r="D59" s="59"/>
      <c r="E59" s="59"/>
      <c r="F59" s="70"/>
      <c r="G59" s="59"/>
      <c r="H59" s="59"/>
      <c r="I59" s="59"/>
      <c r="J59" s="70"/>
      <c r="K59" s="59"/>
      <c r="L59" s="59"/>
    </row>
    <row r="60" spans="2:12" s="100" customFormat="1" ht="23.25" customHeight="1">
      <c r="B60" s="59"/>
      <c r="C60" s="65"/>
      <c r="D60" s="59"/>
      <c r="E60" s="59"/>
      <c r="F60" s="70"/>
      <c r="G60" s="59"/>
      <c r="H60" s="59"/>
      <c r="I60" s="59"/>
      <c r="J60" s="70"/>
      <c r="K60" s="59"/>
      <c r="L60" s="59"/>
    </row>
    <row r="61" spans="2:12" s="100" customFormat="1" ht="23.25" customHeight="1">
      <c r="B61" s="59"/>
      <c r="C61" s="65"/>
      <c r="D61" s="59"/>
      <c r="E61" s="59"/>
      <c r="F61" s="70"/>
      <c r="G61" s="59"/>
      <c r="H61" s="59"/>
      <c r="I61" s="59"/>
      <c r="J61" s="70"/>
      <c r="K61" s="59"/>
      <c r="L61" s="59"/>
    </row>
    <row r="62" spans="2:12" s="100" customFormat="1" ht="23.25" customHeight="1">
      <c r="B62" s="59"/>
      <c r="C62" s="65"/>
      <c r="D62" s="59"/>
      <c r="E62" s="59"/>
      <c r="F62" s="70"/>
      <c r="G62" s="59"/>
      <c r="H62" s="59"/>
      <c r="I62" s="59"/>
      <c r="J62" s="70"/>
      <c r="K62" s="59"/>
      <c r="L62" s="59"/>
    </row>
    <row r="63" spans="2:12" s="100" customFormat="1" ht="23.25" customHeight="1">
      <c r="B63" s="59"/>
      <c r="C63" s="65"/>
      <c r="D63" s="59"/>
      <c r="E63" s="59"/>
      <c r="F63" s="70"/>
      <c r="G63" s="59"/>
      <c r="H63" s="59"/>
      <c r="I63" s="59"/>
      <c r="J63" s="70"/>
      <c r="K63" s="59"/>
      <c r="L63" s="59"/>
    </row>
    <row r="64" spans="2:12" s="100" customFormat="1" ht="23.25" customHeight="1">
      <c r="B64" s="59"/>
      <c r="C64" s="65"/>
      <c r="D64" s="59"/>
      <c r="E64" s="59"/>
      <c r="F64" s="70"/>
      <c r="G64" s="59"/>
      <c r="H64" s="59"/>
      <c r="I64" s="59"/>
      <c r="J64" s="70"/>
      <c r="K64" s="59"/>
      <c r="L64" s="59"/>
    </row>
    <row r="65" spans="2:12" s="100" customFormat="1" ht="23.25" customHeight="1">
      <c r="B65" s="59"/>
      <c r="C65" s="65"/>
      <c r="D65" s="59"/>
      <c r="E65" s="59"/>
      <c r="F65" s="70"/>
      <c r="G65" s="59"/>
      <c r="H65" s="59"/>
      <c r="I65" s="59"/>
      <c r="J65" s="70"/>
      <c r="K65" s="59"/>
      <c r="L65" s="59"/>
    </row>
    <row r="66" spans="2:12" s="100" customFormat="1" ht="23.25" customHeight="1">
      <c r="B66" s="59"/>
      <c r="C66" s="65"/>
      <c r="D66" s="59"/>
      <c r="E66" s="59"/>
      <c r="F66" s="70"/>
      <c r="G66" s="59"/>
      <c r="H66" s="59"/>
      <c r="I66" s="59"/>
      <c r="J66" s="70"/>
      <c r="K66" s="59"/>
      <c r="L66" s="59"/>
    </row>
    <row r="67" spans="2:12" s="100" customFormat="1" ht="23.25" customHeight="1">
      <c r="B67" s="59"/>
      <c r="C67" s="65"/>
      <c r="D67" s="59"/>
      <c r="E67" s="59"/>
      <c r="F67" s="70"/>
      <c r="G67" s="59"/>
      <c r="H67" s="59"/>
      <c r="I67" s="59"/>
      <c r="J67" s="70"/>
      <c r="K67" s="59"/>
      <c r="L67" s="59"/>
    </row>
    <row r="68" spans="2:12" s="100" customFormat="1" ht="23.25" customHeight="1">
      <c r="B68" s="59"/>
      <c r="C68" s="65"/>
      <c r="D68" s="59"/>
      <c r="E68" s="59"/>
      <c r="F68" s="70"/>
      <c r="G68" s="59"/>
      <c r="H68" s="59"/>
      <c r="I68" s="59"/>
      <c r="J68" s="70"/>
      <c r="K68" s="59"/>
      <c r="L68" s="59"/>
    </row>
    <row r="69" spans="2:12" s="100" customFormat="1" ht="23.25" customHeight="1">
      <c r="B69" s="59"/>
      <c r="C69" s="65"/>
      <c r="D69" s="59"/>
      <c r="E69" s="59"/>
      <c r="F69" s="70"/>
      <c r="G69" s="59"/>
      <c r="H69" s="59"/>
      <c r="I69" s="59"/>
      <c r="J69" s="70"/>
      <c r="K69" s="59"/>
      <c r="L69" s="59"/>
    </row>
    <row r="70" spans="2:12" s="100" customFormat="1" ht="23.25" customHeight="1">
      <c r="B70" s="59"/>
      <c r="C70" s="65"/>
      <c r="D70" s="59"/>
      <c r="E70" s="59"/>
      <c r="F70" s="70"/>
      <c r="G70" s="59"/>
      <c r="H70" s="59"/>
      <c r="I70" s="59"/>
      <c r="J70" s="70"/>
      <c r="K70" s="59"/>
      <c r="L70" s="59"/>
    </row>
    <row r="71" spans="2:12" s="100" customFormat="1" ht="23.25" customHeight="1">
      <c r="B71" s="59"/>
      <c r="C71" s="65"/>
      <c r="D71" s="59"/>
      <c r="E71" s="59"/>
      <c r="F71" s="70"/>
      <c r="G71" s="59"/>
      <c r="H71" s="59"/>
      <c r="I71" s="59"/>
      <c r="J71" s="70"/>
      <c r="K71" s="59"/>
      <c r="L71" s="59"/>
    </row>
    <row r="72" spans="2:12" s="100" customFormat="1" ht="23.25" customHeight="1">
      <c r="B72" s="59"/>
      <c r="C72" s="65"/>
      <c r="D72" s="59"/>
      <c r="E72" s="59"/>
      <c r="F72" s="70"/>
      <c r="G72" s="59"/>
      <c r="H72" s="59"/>
      <c r="I72" s="59"/>
      <c r="J72" s="70"/>
      <c r="K72" s="59"/>
      <c r="L72" s="59"/>
    </row>
    <row r="73" spans="2:12" s="100" customFormat="1" ht="23.25" customHeight="1">
      <c r="B73" s="59"/>
      <c r="C73" s="65"/>
      <c r="D73" s="59"/>
      <c r="E73" s="59"/>
      <c r="F73" s="70"/>
      <c r="G73" s="59"/>
      <c r="H73" s="59"/>
      <c r="I73" s="59"/>
      <c r="J73" s="70"/>
      <c r="K73" s="59"/>
      <c r="L73" s="59"/>
    </row>
    <row r="74" spans="2:12" s="100" customFormat="1" ht="23.25" customHeight="1">
      <c r="B74" s="59"/>
      <c r="C74" s="65"/>
      <c r="D74" s="59"/>
      <c r="E74" s="59"/>
      <c r="F74" s="70"/>
      <c r="G74" s="59"/>
      <c r="H74" s="59"/>
      <c r="I74" s="59"/>
      <c r="J74" s="70"/>
      <c r="K74" s="59"/>
      <c r="L74" s="59"/>
    </row>
    <row r="75" spans="2:12" s="100" customFormat="1" ht="23.25" customHeight="1">
      <c r="B75" s="59"/>
      <c r="C75" s="65"/>
      <c r="D75" s="59"/>
      <c r="E75" s="59"/>
      <c r="F75" s="70"/>
      <c r="G75" s="59"/>
      <c r="H75" s="59"/>
      <c r="I75" s="59"/>
      <c r="J75" s="70"/>
      <c r="K75" s="59"/>
      <c r="L75" s="59"/>
    </row>
    <row r="76" spans="2:12" s="100" customFormat="1" ht="23.25" customHeight="1">
      <c r="B76" s="59"/>
      <c r="C76" s="65"/>
      <c r="D76" s="59"/>
      <c r="E76" s="59"/>
      <c r="F76" s="70"/>
      <c r="G76" s="59"/>
      <c r="H76" s="59"/>
      <c r="I76" s="59"/>
      <c r="J76" s="70"/>
      <c r="K76" s="59"/>
      <c r="L76" s="59"/>
    </row>
    <row r="77" spans="2:12" s="100" customFormat="1" ht="23.25" customHeight="1">
      <c r="B77" s="59"/>
      <c r="C77" s="65"/>
      <c r="D77" s="59"/>
      <c r="E77" s="59"/>
      <c r="F77" s="70"/>
      <c r="G77" s="59"/>
      <c r="H77" s="59"/>
      <c r="I77" s="59"/>
      <c r="J77" s="70"/>
      <c r="K77" s="59"/>
      <c r="L77" s="59"/>
    </row>
    <row r="78" spans="2:12" s="100" customFormat="1" ht="23.25" customHeight="1">
      <c r="B78" s="59"/>
      <c r="C78" s="65"/>
      <c r="D78" s="59"/>
      <c r="E78" s="59"/>
      <c r="F78" s="70"/>
      <c r="G78" s="59"/>
      <c r="H78" s="59"/>
      <c r="I78" s="59"/>
      <c r="J78" s="70"/>
      <c r="K78" s="59"/>
      <c r="L78" s="59"/>
    </row>
    <row r="79" spans="2:12" s="100" customFormat="1" ht="23.25" customHeight="1">
      <c r="B79" s="59"/>
      <c r="C79" s="65"/>
      <c r="D79" s="59"/>
      <c r="E79" s="59"/>
      <c r="F79" s="70"/>
      <c r="G79" s="59"/>
      <c r="H79" s="59"/>
      <c r="I79" s="59"/>
      <c r="J79" s="70"/>
      <c r="K79" s="59"/>
      <c r="L79" s="59"/>
    </row>
    <row r="80" spans="2:12" s="100" customFormat="1" ht="23.25" customHeight="1">
      <c r="B80" s="59"/>
      <c r="C80" s="65"/>
      <c r="D80" s="59"/>
      <c r="E80" s="59"/>
      <c r="F80" s="70"/>
      <c r="G80" s="59"/>
      <c r="H80" s="59"/>
      <c r="I80" s="59"/>
      <c r="J80" s="70"/>
      <c r="K80" s="59"/>
      <c r="L80" s="59"/>
    </row>
    <row r="81" spans="2:12" s="100" customFormat="1" ht="23.25" customHeight="1">
      <c r="B81" s="59"/>
      <c r="C81" s="65"/>
      <c r="D81" s="59"/>
      <c r="E81" s="59"/>
      <c r="F81" s="70"/>
      <c r="G81" s="59"/>
      <c r="H81" s="59"/>
      <c r="I81" s="59"/>
      <c r="J81" s="70"/>
      <c r="K81" s="59"/>
      <c r="L81" s="59"/>
    </row>
    <row r="82" spans="2:12" s="100" customFormat="1" ht="23.25" customHeight="1">
      <c r="B82" s="59"/>
      <c r="C82" s="65"/>
      <c r="D82" s="59"/>
      <c r="E82" s="59"/>
      <c r="F82" s="70"/>
      <c r="G82" s="59"/>
      <c r="H82" s="59"/>
      <c r="I82" s="59"/>
      <c r="J82" s="70"/>
      <c r="K82" s="59"/>
      <c r="L82" s="59"/>
    </row>
    <row r="83" spans="2:12" s="100" customFormat="1" ht="23.25" customHeight="1">
      <c r="B83" s="59"/>
      <c r="C83" s="65"/>
      <c r="D83" s="59"/>
      <c r="E83" s="59"/>
      <c r="F83" s="70"/>
      <c r="G83" s="59"/>
      <c r="H83" s="59"/>
      <c r="I83" s="59"/>
      <c r="J83" s="70"/>
      <c r="K83" s="59"/>
      <c r="L83" s="59"/>
    </row>
    <row r="84" spans="2:12" s="100" customFormat="1" ht="23.25" customHeight="1">
      <c r="B84" s="59"/>
      <c r="C84" s="65"/>
      <c r="D84" s="59"/>
      <c r="E84" s="59"/>
      <c r="F84" s="70"/>
      <c r="G84" s="59"/>
      <c r="H84" s="59"/>
      <c r="I84" s="59"/>
      <c r="J84" s="70"/>
      <c r="K84" s="59"/>
      <c r="L84" s="59"/>
    </row>
    <row r="85" spans="2:12" s="100" customFormat="1" ht="23.25" customHeight="1">
      <c r="B85" s="59"/>
      <c r="C85" s="65"/>
      <c r="D85" s="59"/>
      <c r="E85" s="59"/>
      <c r="F85" s="70"/>
      <c r="G85" s="59"/>
      <c r="H85" s="59"/>
      <c r="I85" s="59"/>
      <c r="J85" s="70"/>
      <c r="K85" s="59"/>
      <c r="L85" s="59"/>
    </row>
    <row r="86" spans="2:12" s="100" customFormat="1" ht="23.25" customHeight="1">
      <c r="B86" s="59"/>
      <c r="C86" s="65"/>
      <c r="D86" s="59"/>
      <c r="E86" s="59"/>
      <c r="F86" s="70"/>
      <c r="G86" s="59"/>
      <c r="H86" s="59"/>
      <c r="I86" s="59"/>
      <c r="J86" s="70"/>
      <c r="K86" s="59"/>
      <c r="L86" s="59"/>
    </row>
    <row r="87" spans="2:12" s="100" customFormat="1" ht="23.25" customHeight="1">
      <c r="B87" s="59"/>
      <c r="C87" s="65"/>
      <c r="D87" s="59"/>
      <c r="E87" s="59"/>
      <c r="F87" s="70"/>
      <c r="G87" s="59"/>
      <c r="H87" s="59"/>
      <c r="I87" s="59"/>
      <c r="J87" s="70"/>
      <c r="K87" s="59"/>
      <c r="L87" s="59"/>
    </row>
    <row r="88" spans="2:12" s="100" customFormat="1" ht="23.25" customHeight="1">
      <c r="B88" s="59"/>
      <c r="C88" s="65"/>
      <c r="D88" s="59"/>
      <c r="E88" s="59"/>
      <c r="F88" s="70"/>
      <c r="G88" s="59"/>
      <c r="H88" s="59"/>
      <c r="I88" s="59"/>
      <c r="J88" s="70"/>
      <c r="K88" s="59"/>
      <c r="L88" s="59"/>
    </row>
    <row r="89" spans="2:12" s="100" customFormat="1" ht="23.25" customHeight="1">
      <c r="B89" s="59"/>
      <c r="C89" s="65"/>
      <c r="D89" s="59"/>
      <c r="E89" s="59"/>
      <c r="F89" s="70"/>
      <c r="G89" s="59"/>
      <c r="H89" s="59"/>
      <c r="I89" s="59"/>
      <c r="J89" s="70"/>
      <c r="K89" s="59"/>
      <c r="L89" s="59"/>
    </row>
    <row r="90" spans="2:12" s="100" customFormat="1" ht="23.25" customHeight="1">
      <c r="B90" s="59"/>
      <c r="C90" s="65"/>
      <c r="D90" s="59"/>
      <c r="E90" s="59"/>
      <c r="F90" s="70"/>
      <c r="G90" s="59"/>
      <c r="H90" s="59"/>
      <c r="I90" s="59"/>
      <c r="J90" s="70"/>
      <c r="K90" s="59"/>
      <c r="L90" s="59"/>
    </row>
    <row r="91" spans="2:12" s="100" customFormat="1" ht="23.25" customHeight="1">
      <c r="B91" s="59"/>
      <c r="C91" s="65"/>
      <c r="D91" s="59"/>
      <c r="E91" s="59"/>
      <c r="F91" s="70"/>
      <c r="G91" s="59"/>
      <c r="H91" s="59"/>
      <c r="I91" s="59"/>
      <c r="J91" s="70"/>
      <c r="K91" s="59"/>
      <c r="L91" s="59"/>
    </row>
    <row r="92" spans="2:12" s="100" customFormat="1" ht="23.25" customHeight="1">
      <c r="B92" s="59"/>
      <c r="C92" s="65"/>
      <c r="D92" s="59"/>
      <c r="E92" s="59"/>
      <c r="F92" s="70"/>
      <c r="G92" s="59"/>
      <c r="H92" s="59"/>
      <c r="I92" s="59"/>
      <c r="J92" s="70"/>
      <c r="K92" s="59"/>
      <c r="L92" s="59"/>
    </row>
    <row r="93" spans="2:12" s="100" customFormat="1" ht="23.25" customHeight="1">
      <c r="B93" s="59"/>
      <c r="C93" s="65"/>
      <c r="D93" s="59"/>
      <c r="E93" s="59"/>
      <c r="F93" s="70"/>
      <c r="G93" s="59"/>
      <c r="H93" s="59"/>
      <c r="I93" s="59"/>
      <c r="J93" s="70"/>
      <c r="K93" s="59"/>
      <c r="L93" s="59"/>
    </row>
    <row r="94" spans="2:12" s="100" customFormat="1" ht="23.25" customHeight="1">
      <c r="B94" s="59"/>
      <c r="C94" s="65"/>
      <c r="D94" s="59"/>
      <c r="E94" s="59"/>
      <c r="F94" s="70"/>
      <c r="G94" s="59"/>
      <c r="H94" s="59"/>
      <c r="I94" s="59"/>
      <c r="J94" s="70"/>
      <c r="K94" s="59"/>
      <c r="L94" s="59"/>
    </row>
    <row r="95" spans="2:12" s="100" customFormat="1" ht="23.25" customHeight="1">
      <c r="B95" s="59"/>
      <c r="C95" s="65"/>
      <c r="D95" s="59"/>
      <c r="E95" s="59"/>
      <c r="F95" s="70"/>
      <c r="G95" s="59"/>
      <c r="H95" s="59"/>
      <c r="I95" s="59"/>
      <c r="J95" s="70"/>
      <c r="K95" s="59"/>
      <c r="L95" s="59"/>
    </row>
    <row r="96" spans="2:12" s="100" customFormat="1" ht="23.25" customHeight="1">
      <c r="B96" s="59"/>
      <c r="C96" s="65"/>
      <c r="D96" s="59"/>
      <c r="E96" s="59"/>
      <c r="F96" s="70"/>
      <c r="G96" s="59"/>
      <c r="H96" s="59"/>
      <c r="I96" s="59"/>
      <c r="J96" s="70"/>
      <c r="K96" s="59"/>
      <c r="L96" s="59"/>
    </row>
    <row r="97" spans="2:12" s="100" customFormat="1" ht="23.25" customHeight="1">
      <c r="B97" s="59"/>
      <c r="C97" s="65"/>
      <c r="D97" s="59"/>
      <c r="E97" s="59"/>
      <c r="F97" s="70"/>
      <c r="G97" s="59"/>
      <c r="H97" s="59"/>
      <c r="I97" s="59"/>
      <c r="J97" s="70"/>
      <c r="K97" s="59"/>
      <c r="L97" s="59"/>
    </row>
    <row r="98" spans="2:12" s="100" customFormat="1" ht="23.25" customHeight="1">
      <c r="B98" s="59"/>
      <c r="C98" s="65"/>
      <c r="D98" s="59"/>
      <c r="E98" s="59"/>
      <c r="F98" s="70"/>
      <c r="G98" s="59"/>
      <c r="H98" s="59"/>
      <c r="I98" s="59"/>
      <c r="J98" s="70"/>
      <c r="K98" s="59"/>
      <c r="L98" s="59"/>
    </row>
    <row r="99" spans="2:12" s="100" customFormat="1" ht="23.25" customHeight="1">
      <c r="B99" s="59"/>
      <c r="C99" s="65"/>
      <c r="D99" s="59"/>
      <c r="E99" s="59"/>
      <c r="F99" s="70"/>
      <c r="G99" s="59"/>
      <c r="H99" s="59"/>
      <c r="I99" s="59"/>
      <c r="J99" s="70"/>
      <c r="K99" s="59"/>
      <c r="L99" s="59"/>
    </row>
    <row r="100" spans="2:12" s="100" customFormat="1" ht="23.25" customHeight="1">
      <c r="B100" s="59"/>
      <c r="C100" s="65"/>
      <c r="D100" s="59"/>
      <c r="E100" s="59"/>
      <c r="F100" s="70"/>
      <c r="G100" s="59"/>
      <c r="H100" s="59"/>
      <c r="I100" s="59"/>
      <c r="J100" s="70"/>
      <c r="K100" s="59"/>
      <c r="L100" s="59"/>
    </row>
    <row r="101" spans="2:12" s="100" customFormat="1" ht="23.25" customHeight="1">
      <c r="B101" s="59"/>
      <c r="C101" s="65"/>
      <c r="D101" s="59"/>
      <c r="E101" s="59"/>
      <c r="F101" s="70"/>
      <c r="G101" s="59"/>
      <c r="H101" s="59"/>
      <c r="I101" s="59"/>
      <c r="J101" s="70"/>
      <c r="K101" s="59"/>
      <c r="L101" s="59"/>
    </row>
    <row r="102" spans="2:12" s="100" customFormat="1" ht="23.25" customHeight="1">
      <c r="B102" s="59"/>
      <c r="C102" s="65"/>
      <c r="D102" s="59"/>
      <c r="E102" s="59"/>
      <c r="F102" s="70"/>
      <c r="G102" s="59"/>
      <c r="H102" s="59"/>
      <c r="I102" s="59"/>
      <c r="J102" s="70"/>
      <c r="K102" s="59"/>
      <c r="L102" s="59"/>
    </row>
    <row r="103" spans="2:12" s="100" customFormat="1" ht="23.25" customHeight="1">
      <c r="B103" s="59"/>
      <c r="C103" s="65"/>
      <c r="D103" s="59"/>
      <c r="E103" s="59"/>
      <c r="F103" s="70"/>
      <c r="G103" s="59"/>
      <c r="H103" s="59"/>
      <c r="I103" s="59"/>
      <c r="J103" s="70"/>
      <c r="K103" s="59"/>
      <c r="L103" s="59"/>
    </row>
    <row r="104" spans="2:12" s="100" customFormat="1" ht="23.25" customHeight="1">
      <c r="B104" s="59"/>
      <c r="C104" s="65"/>
      <c r="D104" s="59"/>
      <c r="E104" s="59"/>
      <c r="F104" s="70"/>
      <c r="G104" s="59"/>
      <c r="H104" s="59"/>
      <c r="I104" s="59"/>
      <c r="J104" s="70"/>
      <c r="K104" s="59"/>
      <c r="L104" s="59"/>
    </row>
    <row r="105" spans="2:12" s="100" customFormat="1" ht="23.25" customHeight="1">
      <c r="B105" s="59"/>
      <c r="C105" s="65"/>
      <c r="D105" s="59"/>
      <c r="E105" s="59"/>
      <c r="F105" s="70"/>
      <c r="G105" s="59"/>
      <c r="H105" s="59"/>
      <c r="I105" s="59"/>
      <c r="J105" s="70"/>
      <c r="K105" s="59"/>
      <c r="L105" s="59"/>
    </row>
    <row r="106" spans="2:12" s="100" customFormat="1" ht="23.25" customHeight="1">
      <c r="B106" s="59"/>
      <c r="C106" s="65"/>
      <c r="D106" s="59"/>
      <c r="E106" s="59"/>
      <c r="F106" s="70"/>
      <c r="G106" s="59"/>
      <c r="H106" s="59"/>
      <c r="I106" s="59"/>
      <c r="J106" s="70"/>
      <c r="K106" s="59"/>
      <c r="L106" s="59"/>
    </row>
    <row r="107" spans="2:12" s="100" customFormat="1" ht="23.25" customHeight="1">
      <c r="B107" s="59"/>
      <c r="C107" s="65"/>
      <c r="D107" s="59"/>
      <c r="E107" s="59"/>
      <c r="F107" s="70"/>
      <c r="G107" s="59"/>
      <c r="H107" s="59"/>
      <c r="I107" s="59"/>
      <c r="J107" s="70"/>
      <c r="K107" s="59"/>
      <c r="L107" s="59"/>
    </row>
    <row r="108" spans="2:12" s="100" customFormat="1" ht="23.25" customHeight="1">
      <c r="B108" s="59"/>
      <c r="C108" s="65"/>
      <c r="D108" s="59"/>
      <c r="E108" s="59"/>
      <c r="F108" s="70"/>
      <c r="G108" s="59"/>
      <c r="H108" s="59"/>
      <c r="I108" s="59"/>
      <c r="J108" s="70"/>
      <c r="K108" s="59"/>
      <c r="L108" s="59"/>
    </row>
    <row r="109" spans="2:12" s="100" customFormat="1" ht="23.25" customHeight="1">
      <c r="B109" s="59"/>
      <c r="C109" s="65"/>
      <c r="D109" s="59"/>
      <c r="E109" s="59"/>
      <c r="F109" s="70"/>
      <c r="G109" s="59"/>
      <c r="H109" s="59"/>
      <c r="I109" s="59"/>
      <c r="J109" s="70"/>
      <c r="K109" s="59"/>
      <c r="L109" s="59"/>
    </row>
    <row r="110" spans="2:12" s="100" customFormat="1" ht="23.25" customHeight="1">
      <c r="B110" s="59"/>
      <c r="C110" s="65"/>
      <c r="D110" s="59"/>
      <c r="E110" s="59"/>
      <c r="F110" s="70"/>
      <c r="G110" s="59"/>
      <c r="H110" s="59"/>
      <c r="I110" s="59"/>
      <c r="J110" s="70"/>
      <c r="K110" s="59"/>
      <c r="L110" s="59"/>
    </row>
    <row r="111" spans="2:12" s="100" customFormat="1" ht="23.25" customHeight="1">
      <c r="B111" s="59"/>
      <c r="C111" s="65"/>
      <c r="D111" s="59"/>
      <c r="E111" s="59"/>
      <c r="F111" s="70"/>
      <c r="G111" s="59"/>
      <c r="H111" s="59"/>
      <c r="I111" s="59"/>
      <c r="J111" s="70"/>
      <c r="K111" s="59"/>
      <c r="L111" s="59"/>
    </row>
    <row r="112" spans="2:12" s="100" customFormat="1" ht="23.25" customHeight="1">
      <c r="B112" s="59"/>
      <c r="C112" s="65"/>
      <c r="D112" s="59"/>
      <c r="E112" s="59"/>
      <c r="F112" s="70"/>
      <c r="G112" s="59"/>
      <c r="H112" s="59"/>
      <c r="I112" s="59"/>
      <c r="J112" s="70"/>
      <c r="K112" s="59"/>
      <c r="L112" s="59"/>
    </row>
    <row r="113" spans="2:12" s="100" customFormat="1" ht="23.25" customHeight="1">
      <c r="B113" s="59"/>
      <c r="C113" s="65"/>
      <c r="D113" s="59"/>
      <c r="E113" s="59"/>
      <c r="F113" s="70"/>
      <c r="G113" s="59"/>
      <c r="H113" s="59"/>
      <c r="I113" s="59"/>
      <c r="J113" s="70"/>
      <c r="K113" s="59"/>
      <c r="L113" s="59"/>
    </row>
    <row r="114" spans="2:12" s="100" customFormat="1" ht="23.25" customHeight="1">
      <c r="B114" s="59"/>
      <c r="C114" s="65"/>
      <c r="D114" s="59"/>
      <c r="E114" s="59"/>
      <c r="F114" s="70"/>
      <c r="G114" s="59"/>
      <c r="H114" s="59"/>
      <c r="I114" s="59"/>
      <c r="J114" s="70"/>
      <c r="K114" s="59"/>
      <c r="L114" s="59"/>
    </row>
    <row r="115" spans="2:12" s="100" customFormat="1" ht="23.25" customHeight="1">
      <c r="B115" s="59"/>
      <c r="C115" s="65"/>
      <c r="D115" s="59"/>
      <c r="E115" s="59"/>
      <c r="F115" s="70"/>
      <c r="G115" s="59"/>
      <c r="H115" s="59"/>
      <c r="I115" s="59"/>
      <c r="J115" s="70"/>
      <c r="K115" s="59"/>
      <c r="L115" s="59"/>
    </row>
    <row r="116" spans="2:12" s="100" customFormat="1" ht="23.25" customHeight="1">
      <c r="B116" s="59"/>
      <c r="C116" s="65"/>
      <c r="D116" s="59"/>
      <c r="E116" s="59"/>
      <c r="F116" s="70"/>
      <c r="G116" s="59"/>
      <c r="H116" s="59"/>
      <c r="I116" s="59"/>
      <c r="J116" s="70"/>
      <c r="K116" s="59"/>
      <c r="L116" s="59"/>
    </row>
    <row r="117" spans="2:12" s="100" customFormat="1" ht="23.25" customHeight="1">
      <c r="B117" s="59"/>
      <c r="C117" s="65"/>
      <c r="D117" s="59"/>
      <c r="E117" s="59"/>
      <c r="F117" s="70"/>
      <c r="G117" s="59"/>
      <c r="H117" s="59"/>
      <c r="I117" s="59"/>
      <c r="J117" s="70"/>
      <c r="K117" s="59"/>
      <c r="L117" s="59"/>
    </row>
    <row r="118" spans="2:12" s="100" customFormat="1" ht="23.25" customHeight="1">
      <c r="B118" s="59"/>
      <c r="C118" s="65"/>
      <c r="D118" s="59"/>
      <c r="E118" s="59"/>
      <c r="F118" s="70"/>
      <c r="G118" s="59"/>
      <c r="H118" s="59"/>
      <c r="I118" s="59"/>
      <c r="J118" s="70"/>
      <c r="K118" s="59"/>
      <c r="L118" s="59"/>
    </row>
    <row r="119" spans="2:12" s="100" customFormat="1" ht="23.25" customHeight="1">
      <c r="B119" s="59"/>
      <c r="C119" s="65"/>
      <c r="D119" s="59"/>
      <c r="E119" s="59"/>
      <c r="F119" s="70"/>
      <c r="G119" s="59"/>
      <c r="H119" s="59"/>
      <c r="I119" s="59"/>
      <c r="J119" s="70"/>
      <c r="K119" s="59"/>
      <c r="L119" s="59"/>
    </row>
    <row r="120" spans="2:12" s="100" customFormat="1" ht="23.25" customHeight="1">
      <c r="B120" s="59"/>
      <c r="C120" s="65"/>
      <c r="D120" s="59"/>
      <c r="E120" s="59"/>
      <c r="F120" s="70"/>
      <c r="G120" s="59"/>
      <c r="H120" s="59"/>
      <c r="I120" s="59"/>
      <c r="J120" s="70"/>
      <c r="K120" s="59"/>
      <c r="L120" s="59"/>
    </row>
    <row r="121" spans="2:12" s="100" customFormat="1" ht="23.25" customHeight="1">
      <c r="B121" s="59"/>
      <c r="C121" s="65"/>
      <c r="D121" s="59"/>
      <c r="E121" s="59"/>
      <c r="F121" s="70"/>
      <c r="G121" s="59"/>
      <c r="H121" s="59"/>
      <c r="I121" s="59"/>
      <c r="J121" s="70"/>
      <c r="K121" s="59"/>
      <c r="L121" s="59"/>
    </row>
    <row r="122" spans="2:12" s="100" customFormat="1" ht="23.25" customHeight="1">
      <c r="B122" s="59"/>
      <c r="C122" s="65"/>
      <c r="D122" s="59"/>
      <c r="E122" s="59"/>
      <c r="F122" s="70"/>
      <c r="G122" s="59"/>
      <c r="H122" s="59"/>
      <c r="I122" s="59"/>
      <c r="J122" s="70"/>
      <c r="K122" s="59"/>
      <c r="L122" s="59"/>
    </row>
    <row r="123" spans="2:12" s="100" customFormat="1" ht="23.25" customHeight="1">
      <c r="B123" s="59"/>
      <c r="C123" s="65"/>
      <c r="D123" s="59"/>
      <c r="E123" s="59"/>
      <c r="F123" s="70"/>
      <c r="G123" s="59"/>
      <c r="H123" s="59"/>
      <c r="I123" s="59"/>
      <c r="J123" s="70"/>
      <c r="K123" s="59"/>
      <c r="L123" s="59"/>
    </row>
    <row r="124" spans="2:12" s="100" customFormat="1" ht="23.25" customHeight="1">
      <c r="B124" s="59"/>
      <c r="C124" s="65"/>
      <c r="D124" s="59"/>
      <c r="E124" s="59"/>
      <c r="F124" s="70"/>
      <c r="G124" s="59"/>
      <c r="H124" s="59"/>
      <c r="I124" s="59"/>
      <c r="J124" s="70"/>
      <c r="K124" s="59"/>
      <c r="L124" s="59"/>
    </row>
    <row r="125" spans="2:12" s="100" customFormat="1" ht="23.25" customHeight="1">
      <c r="B125" s="59"/>
      <c r="C125" s="65"/>
      <c r="D125" s="59"/>
      <c r="E125" s="59"/>
      <c r="F125" s="70"/>
      <c r="G125" s="59"/>
      <c r="H125" s="59"/>
      <c r="I125" s="59"/>
      <c r="J125" s="70"/>
      <c r="K125" s="59"/>
      <c r="L125" s="59"/>
    </row>
    <row r="126" spans="2:12" s="100" customFormat="1" ht="23.25" customHeight="1">
      <c r="B126" s="59"/>
      <c r="C126" s="65"/>
      <c r="D126" s="59"/>
      <c r="E126" s="59"/>
      <c r="F126" s="70"/>
      <c r="G126" s="59"/>
      <c r="H126" s="59"/>
      <c r="I126" s="59"/>
      <c r="J126" s="70"/>
      <c r="K126" s="59"/>
      <c r="L126" s="59"/>
    </row>
    <row r="127" spans="2:12" s="100" customFormat="1" ht="23.25" customHeight="1">
      <c r="B127" s="59"/>
      <c r="C127" s="65"/>
      <c r="D127" s="59"/>
      <c r="E127" s="59"/>
      <c r="F127" s="70"/>
      <c r="G127" s="59"/>
      <c r="H127" s="59"/>
      <c r="I127" s="59"/>
      <c r="J127" s="70"/>
      <c r="K127" s="59"/>
      <c r="L127" s="59"/>
    </row>
    <row r="128" spans="2:12" s="100" customFormat="1">
      <c r="B128" s="59"/>
      <c r="C128" s="65"/>
      <c r="D128" s="59"/>
      <c r="E128" s="59"/>
      <c r="F128" s="70"/>
      <c r="G128" s="59"/>
      <c r="H128" s="59"/>
      <c r="I128" s="59"/>
      <c r="J128" s="70"/>
      <c r="K128" s="59"/>
      <c r="L128" s="59"/>
    </row>
    <row r="129" spans="2:12" s="100" customFormat="1">
      <c r="B129" s="59"/>
      <c r="C129" s="65"/>
      <c r="D129" s="59"/>
      <c r="E129" s="59"/>
      <c r="F129" s="70"/>
      <c r="G129" s="59"/>
      <c r="H129" s="59"/>
      <c r="I129" s="59"/>
      <c r="J129" s="70"/>
      <c r="K129" s="59"/>
      <c r="L129" s="59"/>
    </row>
    <row r="130" spans="2:12" s="100" customFormat="1">
      <c r="B130" s="59"/>
      <c r="C130" s="65"/>
      <c r="D130" s="59"/>
      <c r="E130" s="59"/>
      <c r="F130" s="70"/>
      <c r="G130" s="59"/>
      <c r="H130" s="59"/>
      <c r="I130" s="59"/>
      <c r="J130" s="70"/>
      <c r="K130" s="59"/>
      <c r="L130" s="59"/>
    </row>
    <row r="131" spans="2:12" s="100" customFormat="1">
      <c r="B131" s="59"/>
      <c r="C131" s="65"/>
      <c r="D131" s="59"/>
      <c r="E131" s="59"/>
      <c r="F131" s="70"/>
      <c r="G131" s="59"/>
      <c r="H131" s="59"/>
      <c r="I131" s="59"/>
      <c r="J131" s="70"/>
      <c r="K131" s="59"/>
      <c r="L131" s="59"/>
    </row>
    <row r="132" spans="2:12" s="100" customFormat="1">
      <c r="B132" s="59"/>
      <c r="C132" s="65"/>
      <c r="D132" s="59"/>
      <c r="E132" s="59"/>
      <c r="F132" s="70"/>
      <c r="G132" s="59"/>
      <c r="H132" s="59"/>
      <c r="I132" s="59"/>
      <c r="J132" s="70"/>
      <c r="K132" s="59"/>
      <c r="L132" s="59"/>
    </row>
    <row r="133" spans="2:12" s="100" customFormat="1">
      <c r="B133" s="59"/>
      <c r="C133" s="65"/>
      <c r="D133" s="59"/>
      <c r="E133" s="59"/>
      <c r="F133" s="70"/>
      <c r="G133" s="59"/>
      <c r="H133" s="59"/>
      <c r="I133" s="59"/>
      <c r="J133" s="70"/>
      <c r="K133" s="59"/>
      <c r="L133" s="59"/>
    </row>
    <row r="134" spans="2:12" s="100" customFormat="1">
      <c r="B134" s="59"/>
      <c r="C134" s="65"/>
      <c r="D134" s="59"/>
      <c r="E134" s="59"/>
      <c r="F134" s="70"/>
      <c r="G134" s="59"/>
      <c r="H134" s="59"/>
      <c r="I134" s="59"/>
      <c r="J134" s="70"/>
      <c r="K134" s="59"/>
      <c r="L134" s="59"/>
    </row>
    <row r="135" spans="2:12" s="100" customFormat="1">
      <c r="B135" s="59"/>
      <c r="C135" s="65"/>
      <c r="D135" s="59"/>
      <c r="E135" s="59"/>
      <c r="F135" s="70"/>
      <c r="G135" s="59"/>
      <c r="H135" s="59"/>
      <c r="I135" s="59"/>
      <c r="J135" s="70"/>
      <c r="K135" s="59"/>
      <c r="L135" s="59"/>
    </row>
    <row r="136" spans="2:12" s="100" customFormat="1">
      <c r="B136" s="59"/>
      <c r="C136" s="65"/>
      <c r="D136" s="59"/>
      <c r="E136" s="59"/>
      <c r="F136" s="70"/>
      <c r="G136" s="59"/>
      <c r="H136" s="59"/>
      <c r="I136" s="59"/>
      <c r="J136" s="70"/>
      <c r="K136" s="59"/>
      <c r="L136" s="59"/>
    </row>
    <row r="137" spans="2:12" s="100" customFormat="1">
      <c r="B137" s="59"/>
      <c r="C137" s="65"/>
      <c r="D137" s="59"/>
      <c r="E137" s="59"/>
      <c r="F137" s="70"/>
      <c r="G137" s="59"/>
      <c r="H137" s="59"/>
      <c r="I137" s="59"/>
      <c r="J137" s="70"/>
      <c r="K137" s="59"/>
      <c r="L137" s="59"/>
    </row>
    <row r="138" spans="2:12" s="100" customFormat="1">
      <c r="B138" s="59"/>
      <c r="C138" s="65"/>
      <c r="D138" s="59"/>
      <c r="E138" s="59"/>
      <c r="F138" s="70"/>
      <c r="G138" s="59"/>
      <c r="H138" s="59"/>
      <c r="I138" s="59"/>
      <c r="J138" s="70"/>
      <c r="K138" s="59"/>
      <c r="L138" s="59"/>
    </row>
    <row r="139" spans="2:12" s="100" customFormat="1">
      <c r="B139" s="59"/>
      <c r="C139" s="65"/>
      <c r="D139" s="59"/>
      <c r="E139" s="59"/>
      <c r="F139" s="70"/>
      <c r="G139" s="59"/>
      <c r="H139" s="59"/>
      <c r="I139" s="59"/>
      <c r="J139" s="70"/>
      <c r="K139" s="59"/>
      <c r="L139" s="59"/>
    </row>
    <row r="140" spans="2:12" s="100" customFormat="1">
      <c r="B140" s="59"/>
      <c r="C140" s="65"/>
      <c r="D140" s="59"/>
      <c r="E140" s="59"/>
      <c r="F140" s="70"/>
      <c r="G140" s="59"/>
      <c r="H140" s="59"/>
      <c r="I140" s="59"/>
      <c r="J140" s="70"/>
      <c r="K140" s="59"/>
      <c r="L140" s="59"/>
    </row>
    <row r="141" spans="2:12" s="100" customFormat="1">
      <c r="B141" s="59"/>
      <c r="C141" s="65"/>
      <c r="D141" s="59"/>
      <c r="E141" s="59"/>
      <c r="F141" s="70"/>
      <c r="G141" s="59"/>
      <c r="H141" s="59"/>
      <c r="I141" s="59"/>
      <c r="J141" s="70"/>
      <c r="K141" s="59"/>
      <c r="L141" s="59"/>
    </row>
    <row r="142" spans="2:12" s="100" customFormat="1">
      <c r="B142" s="59"/>
      <c r="C142" s="65"/>
      <c r="D142" s="59"/>
      <c r="E142" s="59"/>
      <c r="F142" s="70"/>
      <c r="G142" s="59"/>
      <c r="H142" s="59"/>
      <c r="I142" s="59"/>
      <c r="J142" s="70"/>
      <c r="K142" s="59"/>
      <c r="L142" s="59"/>
    </row>
    <row r="143" spans="2:12">
      <c r="B143" s="57"/>
      <c r="C143" s="98"/>
      <c r="D143" s="57"/>
      <c r="E143" s="57"/>
      <c r="F143" s="88"/>
      <c r="G143" s="57"/>
      <c r="H143" s="57"/>
      <c r="I143" s="57"/>
      <c r="J143" s="88"/>
      <c r="K143" s="57"/>
      <c r="L143" s="57"/>
    </row>
    <row r="144" spans="2:12">
      <c r="B144" s="57"/>
      <c r="C144" s="98"/>
      <c r="D144" s="57"/>
      <c r="E144" s="57"/>
      <c r="F144" s="88"/>
      <c r="G144" s="57"/>
      <c r="H144" s="57"/>
      <c r="I144" s="57"/>
      <c r="J144" s="88"/>
      <c r="K144" s="57"/>
      <c r="L144" s="57"/>
    </row>
    <row r="145" spans="2:12">
      <c r="B145" s="57"/>
      <c r="C145" s="98"/>
      <c r="D145" s="57"/>
      <c r="E145" s="57"/>
      <c r="F145" s="88"/>
      <c r="G145" s="57"/>
      <c r="H145" s="57"/>
      <c r="I145" s="57"/>
      <c r="J145" s="88"/>
      <c r="K145" s="57"/>
      <c r="L145" s="57"/>
    </row>
    <row r="146" spans="2:12">
      <c r="B146" s="57"/>
      <c r="C146" s="98"/>
      <c r="D146" s="57"/>
      <c r="E146" s="57"/>
      <c r="F146" s="88"/>
      <c r="G146" s="57"/>
      <c r="H146" s="57"/>
      <c r="I146" s="57"/>
      <c r="J146" s="88"/>
      <c r="K146" s="57"/>
      <c r="L146" s="57"/>
    </row>
    <row r="147" spans="2:12">
      <c r="B147" s="57"/>
      <c r="C147" s="98"/>
      <c r="D147" s="57"/>
      <c r="E147" s="57"/>
      <c r="F147" s="88"/>
      <c r="G147" s="57"/>
      <c r="H147" s="57"/>
      <c r="I147" s="57"/>
      <c r="J147" s="88"/>
      <c r="K147" s="57"/>
      <c r="L147" s="57"/>
    </row>
    <row r="148" spans="2:12">
      <c r="B148" s="57"/>
      <c r="C148" s="98"/>
      <c r="D148" s="57"/>
      <c r="E148" s="57"/>
      <c r="F148" s="88"/>
      <c r="G148" s="57"/>
      <c r="H148" s="57"/>
      <c r="I148" s="57"/>
      <c r="J148" s="88"/>
      <c r="K148" s="57"/>
      <c r="L148" s="57"/>
    </row>
    <row r="149" spans="2:12">
      <c r="B149" s="57"/>
      <c r="C149" s="98"/>
      <c r="D149" s="57"/>
      <c r="E149" s="57"/>
      <c r="F149" s="88"/>
      <c r="G149" s="57"/>
      <c r="H149" s="57"/>
      <c r="I149" s="57"/>
      <c r="J149" s="88"/>
      <c r="K149" s="57"/>
      <c r="L149" s="57"/>
    </row>
    <row r="150" spans="2:12">
      <c r="B150" s="57"/>
      <c r="C150" s="98"/>
      <c r="D150" s="57"/>
      <c r="E150" s="57"/>
      <c r="F150" s="88"/>
      <c r="G150" s="57"/>
      <c r="H150" s="57"/>
      <c r="I150" s="57"/>
      <c r="J150" s="88"/>
      <c r="K150" s="57"/>
      <c r="L150" s="57"/>
    </row>
    <row r="151" spans="2:12">
      <c r="B151" s="57"/>
      <c r="C151" s="98"/>
      <c r="D151" s="57"/>
      <c r="E151" s="57"/>
      <c r="F151" s="88"/>
      <c r="G151" s="57"/>
      <c r="H151" s="57"/>
      <c r="I151" s="57"/>
      <c r="J151" s="88"/>
      <c r="K151" s="57"/>
      <c r="L151" s="57"/>
    </row>
    <row r="152" spans="2:12">
      <c r="B152" s="57"/>
      <c r="C152" s="98"/>
      <c r="D152" s="57"/>
      <c r="E152" s="57"/>
      <c r="F152" s="88"/>
      <c r="G152" s="57"/>
      <c r="H152" s="57"/>
      <c r="I152" s="57"/>
      <c r="J152" s="88"/>
      <c r="K152" s="57"/>
      <c r="L152" s="57"/>
    </row>
    <row r="153" spans="2:12">
      <c r="B153" s="57"/>
      <c r="C153" s="98"/>
      <c r="D153" s="57"/>
      <c r="E153" s="57"/>
      <c r="F153" s="88"/>
      <c r="G153" s="57"/>
      <c r="H153" s="57"/>
      <c r="I153" s="57"/>
      <c r="J153" s="88"/>
      <c r="K153" s="57"/>
      <c r="L153" s="57"/>
    </row>
    <row r="154" spans="2:12">
      <c r="B154" s="57"/>
      <c r="C154" s="98"/>
      <c r="D154" s="57"/>
      <c r="E154" s="57"/>
      <c r="F154" s="88"/>
      <c r="G154" s="57"/>
      <c r="H154" s="57"/>
      <c r="I154" s="57"/>
      <c r="J154" s="88"/>
      <c r="K154" s="57"/>
      <c r="L154" s="57"/>
    </row>
    <row r="155" spans="2:12">
      <c r="B155" s="57"/>
      <c r="C155" s="98"/>
      <c r="D155" s="57"/>
      <c r="E155" s="57"/>
      <c r="F155" s="88"/>
      <c r="G155" s="57"/>
      <c r="H155" s="57"/>
      <c r="I155" s="57"/>
      <c r="J155" s="88"/>
      <c r="K155" s="57"/>
      <c r="L155" s="57"/>
    </row>
    <row r="156" spans="2:12">
      <c r="B156" s="57"/>
      <c r="C156" s="98"/>
      <c r="D156" s="57"/>
      <c r="E156" s="57"/>
      <c r="F156" s="88"/>
      <c r="G156" s="57"/>
      <c r="H156" s="57"/>
      <c r="I156" s="57"/>
      <c r="J156" s="88"/>
      <c r="K156" s="57"/>
      <c r="L156" s="57"/>
    </row>
    <row r="157" spans="2:12">
      <c r="B157" s="57"/>
      <c r="C157" s="98"/>
      <c r="D157" s="57"/>
      <c r="E157" s="57"/>
      <c r="F157" s="88"/>
      <c r="G157" s="57"/>
      <c r="H157" s="57"/>
      <c r="I157" s="57"/>
      <c r="J157" s="88"/>
      <c r="K157" s="57"/>
      <c r="L157" s="57"/>
    </row>
    <row r="158" spans="2:12">
      <c r="B158" s="57"/>
      <c r="C158" s="98"/>
      <c r="D158" s="57"/>
      <c r="E158" s="57"/>
      <c r="F158" s="88"/>
      <c r="G158" s="57"/>
      <c r="H158" s="57"/>
      <c r="I158" s="57"/>
      <c r="J158" s="88"/>
      <c r="K158" s="57"/>
      <c r="L158" s="57"/>
    </row>
    <row r="159" spans="2:12">
      <c r="B159" s="57"/>
      <c r="C159" s="98"/>
      <c r="D159" s="57"/>
      <c r="E159" s="57"/>
      <c r="F159" s="88"/>
      <c r="G159" s="57"/>
      <c r="H159" s="57"/>
      <c r="I159" s="57"/>
      <c r="J159" s="88"/>
      <c r="K159" s="57"/>
      <c r="L159" s="57"/>
    </row>
    <row r="160" spans="2:12">
      <c r="B160" s="57"/>
      <c r="C160" s="98"/>
      <c r="D160" s="57"/>
      <c r="E160" s="57"/>
      <c r="F160" s="88"/>
      <c r="G160" s="57"/>
      <c r="H160" s="57"/>
      <c r="I160" s="57"/>
      <c r="J160" s="88"/>
      <c r="K160" s="57"/>
      <c r="L160" s="57"/>
    </row>
    <row r="161" spans="2:12">
      <c r="B161" s="57"/>
      <c r="C161" s="98"/>
      <c r="D161" s="57"/>
      <c r="E161" s="57"/>
      <c r="F161" s="88"/>
      <c r="G161" s="57"/>
      <c r="H161" s="57"/>
      <c r="I161" s="57"/>
      <c r="J161" s="88"/>
      <c r="K161" s="57"/>
      <c r="L161" s="57"/>
    </row>
    <row r="162" spans="2:12">
      <c r="B162" s="57"/>
      <c r="C162" s="98"/>
      <c r="D162" s="57"/>
      <c r="E162" s="57"/>
      <c r="F162" s="88"/>
      <c r="G162" s="57"/>
      <c r="H162" s="57"/>
      <c r="I162" s="57"/>
      <c r="J162" s="88"/>
      <c r="K162" s="57"/>
      <c r="L162" s="57"/>
    </row>
    <row r="163" spans="2:12">
      <c r="B163" s="57"/>
      <c r="C163" s="98"/>
      <c r="D163" s="57"/>
      <c r="E163" s="57"/>
      <c r="F163" s="88"/>
      <c r="G163" s="57"/>
      <c r="H163" s="57"/>
      <c r="I163" s="57"/>
      <c r="J163" s="88"/>
      <c r="K163" s="57"/>
      <c r="L163" s="57"/>
    </row>
    <row r="164" spans="2:12">
      <c r="B164" s="57"/>
      <c r="C164" s="98"/>
      <c r="D164" s="57"/>
      <c r="E164" s="57"/>
      <c r="F164" s="88"/>
      <c r="G164" s="57"/>
      <c r="H164" s="57"/>
      <c r="I164" s="57"/>
      <c r="J164" s="88"/>
      <c r="K164" s="57"/>
      <c r="L164" s="57"/>
    </row>
    <row r="165" spans="2:12">
      <c r="B165" s="57"/>
      <c r="C165" s="98"/>
      <c r="D165" s="57"/>
      <c r="E165" s="57"/>
      <c r="F165" s="88"/>
      <c r="G165" s="57"/>
      <c r="H165" s="57"/>
      <c r="I165" s="57"/>
      <c r="J165" s="88"/>
      <c r="K165" s="57"/>
      <c r="L165" s="57"/>
    </row>
    <row r="166" spans="2:12">
      <c r="B166" s="57"/>
      <c r="C166" s="98"/>
      <c r="D166" s="57"/>
      <c r="E166" s="57"/>
      <c r="F166" s="88"/>
      <c r="G166" s="57"/>
      <c r="H166" s="57"/>
      <c r="I166" s="57"/>
      <c r="J166" s="88"/>
      <c r="K166" s="57"/>
      <c r="L166" s="57"/>
    </row>
    <row r="167" spans="2:12">
      <c r="B167" s="57"/>
      <c r="C167" s="98"/>
      <c r="D167" s="57"/>
      <c r="E167" s="57"/>
      <c r="F167" s="88"/>
      <c r="G167" s="57"/>
      <c r="H167" s="57"/>
      <c r="I167" s="57"/>
      <c r="J167" s="88"/>
      <c r="K167" s="57"/>
      <c r="L167" s="57"/>
    </row>
    <row r="168" spans="2:12">
      <c r="B168" s="57"/>
      <c r="C168" s="98"/>
      <c r="D168" s="57"/>
      <c r="E168" s="57"/>
      <c r="F168" s="88"/>
      <c r="G168" s="57"/>
      <c r="H168" s="57"/>
      <c r="I168" s="57"/>
      <c r="J168" s="88"/>
      <c r="K168" s="57"/>
      <c r="L168" s="57"/>
    </row>
    <row r="169" spans="2:12">
      <c r="B169" s="57"/>
      <c r="C169" s="98"/>
      <c r="D169" s="57"/>
      <c r="E169" s="57"/>
      <c r="F169" s="88"/>
      <c r="G169" s="57"/>
      <c r="H169" s="57"/>
      <c r="I169" s="57"/>
      <c r="J169" s="88"/>
      <c r="K169" s="57"/>
      <c r="L169" s="57"/>
    </row>
    <row r="170" spans="2:12">
      <c r="B170" s="57"/>
      <c r="C170" s="98"/>
      <c r="D170" s="57"/>
      <c r="E170" s="57"/>
      <c r="F170" s="88"/>
      <c r="G170" s="57"/>
      <c r="H170" s="57"/>
      <c r="I170" s="57"/>
      <c r="J170" s="88"/>
      <c r="K170" s="57"/>
      <c r="L170" s="57"/>
    </row>
    <row r="171" spans="2:12">
      <c r="B171" s="57"/>
      <c r="C171" s="98"/>
      <c r="D171" s="57"/>
      <c r="E171" s="57"/>
      <c r="F171" s="88"/>
      <c r="G171" s="57"/>
      <c r="H171" s="57"/>
      <c r="I171" s="57"/>
      <c r="J171" s="88"/>
      <c r="K171" s="57"/>
      <c r="L171" s="57"/>
    </row>
    <row r="172" spans="2:12">
      <c r="B172" s="57"/>
      <c r="C172" s="98"/>
      <c r="D172" s="57"/>
      <c r="E172" s="57"/>
      <c r="F172" s="88"/>
      <c r="G172" s="57"/>
      <c r="H172" s="57"/>
      <c r="I172" s="57"/>
      <c r="J172" s="88"/>
      <c r="K172" s="57"/>
      <c r="L172" s="57"/>
    </row>
    <row r="173" spans="2:12">
      <c r="B173" s="57"/>
      <c r="C173" s="98"/>
      <c r="D173" s="57"/>
      <c r="E173" s="57"/>
      <c r="F173" s="88"/>
      <c r="G173" s="57"/>
      <c r="H173" s="57"/>
      <c r="I173" s="57"/>
      <c r="J173" s="88"/>
      <c r="K173" s="57"/>
      <c r="L173" s="57"/>
    </row>
    <row r="174" spans="2:12">
      <c r="B174" s="57"/>
      <c r="C174" s="98"/>
      <c r="D174" s="57"/>
      <c r="E174" s="57"/>
      <c r="F174" s="88"/>
      <c r="G174" s="57"/>
      <c r="H174" s="57"/>
      <c r="I174" s="57"/>
      <c r="J174" s="88"/>
      <c r="K174" s="57"/>
      <c r="L174" s="57"/>
    </row>
    <row r="175" spans="2:12">
      <c r="B175" s="57"/>
      <c r="C175" s="98"/>
      <c r="D175" s="57"/>
      <c r="E175" s="57"/>
      <c r="F175" s="88"/>
      <c r="G175" s="57"/>
      <c r="H175" s="57"/>
      <c r="I175" s="57"/>
      <c r="J175" s="88"/>
      <c r="K175" s="57"/>
      <c r="L175" s="57"/>
    </row>
    <row r="176" spans="2:12">
      <c r="B176" s="57"/>
      <c r="C176" s="98"/>
      <c r="D176" s="57"/>
      <c r="E176" s="57"/>
      <c r="F176" s="88"/>
      <c r="G176" s="57"/>
      <c r="H176" s="57"/>
      <c r="I176" s="57"/>
      <c r="J176" s="88"/>
      <c r="K176" s="57"/>
      <c r="L176" s="57"/>
    </row>
    <row r="177" spans="2:12">
      <c r="B177" s="57"/>
      <c r="C177" s="98"/>
      <c r="D177" s="57"/>
      <c r="E177" s="57"/>
      <c r="F177" s="88"/>
      <c r="G177" s="57"/>
      <c r="H177" s="57"/>
      <c r="I177" s="57"/>
      <c r="J177" s="88"/>
      <c r="K177" s="57"/>
      <c r="L177" s="57"/>
    </row>
    <row r="178" spans="2:12">
      <c r="B178" s="57"/>
      <c r="C178" s="98"/>
      <c r="D178" s="57"/>
      <c r="E178" s="57"/>
      <c r="F178" s="88"/>
      <c r="G178" s="57"/>
      <c r="H178" s="57"/>
      <c r="I178" s="57"/>
      <c r="J178" s="88"/>
      <c r="K178" s="57"/>
      <c r="L178" s="57"/>
    </row>
    <row r="179" spans="2:12">
      <c r="B179" s="57"/>
      <c r="C179" s="98"/>
      <c r="D179" s="57"/>
      <c r="E179" s="57"/>
      <c r="F179" s="88"/>
      <c r="G179" s="57"/>
      <c r="H179" s="57"/>
      <c r="I179" s="57"/>
      <c r="J179" s="88"/>
      <c r="K179" s="57"/>
      <c r="L179" s="57"/>
    </row>
    <row r="180" spans="2:12">
      <c r="B180" s="57"/>
      <c r="C180" s="98"/>
      <c r="D180" s="57"/>
      <c r="E180" s="57"/>
      <c r="F180" s="88"/>
      <c r="G180" s="57"/>
      <c r="H180" s="57"/>
      <c r="I180" s="57"/>
      <c r="J180" s="88"/>
      <c r="K180" s="57"/>
      <c r="L180" s="57"/>
    </row>
    <row r="181" spans="2:12">
      <c r="B181" s="57"/>
      <c r="C181" s="98"/>
      <c r="D181" s="57"/>
      <c r="E181" s="57"/>
      <c r="F181" s="88"/>
      <c r="G181" s="57"/>
      <c r="H181" s="57"/>
      <c r="I181" s="57"/>
      <c r="J181" s="88"/>
      <c r="K181" s="57"/>
      <c r="L181" s="57"/>
    </row>
    <row r="182" spans="2:12">
      <c r="B182" s="57"/>
      <c r="C182" s="98"/>
      <c r="D182" s="57"/>
      <c r="E182" s="57"/>
      <c r="F182" s="88"/>
      <c r="G182" s="57"/>
      <c r="H182" s="57"/>
      <c r="I182" s="57"/>
      <c r="J182" s="88"/>
      <c r="K182" s="57"/>
      <c r="L182" s="57"/>
    </row>
    <row r="183" spans="2:12">
      <c r="B183" s="57"/>
      <c r="C183" s="98"/>
      <c r="D183" s="57"/>
      <c r="E183" s="57"/>
      <c r="F183" s="88"/>
      <c r="G183" s="57"/>
      <c r="H183" s="57"/>
      <c r="I183" s="57"/>
      <c r="J183" s="88"/>
      <c r="K183" s="57"/>
      <c r="L183" s="57"/>
    </row>
    <row r="184" spans="2:12">
      <c r="B184" s="57"/>
      <c r="C184" s="98"/>
      <c r="D184" s="57"/>
      <c r="E184" s="57"/>
      <c r="F184" s="88"/>
      <c r="G184" s="57"/>
      <c r="H184" s="57"/>
      <c r="I184" s="57"/>
      <c r="J184" s="88"/>
      <c r="K184" s="57"/>
      <c r="L184" s="57"/>
    </row>
    <row r="185" spans="2:12">
      <c r="B185" s="57"/>
      <c r="C185" s="98"/>
      <c r="D185" s="57"/>
      <c r="E185" s="57"/>
      <c r="F185" s="88"/>
      <c r="G185" s="57"/>
      <c r="H185" s="57"/>
      <c r="I185" s="57"/>
      <c r="J185" s="88"/>
      <c r="K185" s="57"/>
      <c r="L185" s="57"/>
    </row>
    <row r="186" spans="2:12">
      <c r="B186" s="57"/>
      <c r="C186" s="98"/>
      <c r="D186" s="57"/>
      <c r="E186" s="57"/>
      <c r="F186" s="88"/>
      <c r="G186" s="57"/>
      <c r="H186" s="57"/>
      <c r="I186" s="57"/>
      <c r="J186" s="88"/>
      <c r="K186" s="57"/>
      <c r="L186" s="57"/>
    </row>
    <row r="187" spans="2:12">
      <c r="B187" s="57"/>
      <c r="C187" s="98"/>
      <c r="D187" s="57"/>
      <c r="E187" s="57"/>
      <c r="F187" s="88"/>
      <c r="G187" s="57"/>
      <c r="H187" s="57"/>
      <c r="I187" s="57"/>
      <c r="J187" s="88"/>
      <c r="K187" s="57"/>
      <c r="L187" s="57"/>
    </row>
    <row r="188" spans="2:12">
      <c r="B188" s="57"/>
      <c r="C188" s="98"/>
      <c r="D188" s="57"/>
      <c r="E188" s="57"/>
      <c r="F188" s="88"/>
      <c r="G188" s="57"/>
      <c r="H188" s="57"/>
      <c r="I188" s="57"/>
      <c r="J188" s="88"/>
      <c r="K188" s="57"/>
      <c r="L188" s="57"/>
    </row>
    <row r="189" spans="2:12">
      <c r="B189" s="57"/>
      <c r="C189" s="98"/>
      <c r="D189" s="57"/>
      <c r="E189" s="57"/>
      <c r="F189" s="88"/>
      <c r="G189" s="57"/>
      <c r="H189" s="57"/>
      <c r="I189" s="57"/>
      <c r="J189" s="88"/>
      <c r="K189" s="57"/>
      <c r="L189" s="57"/>
    </row>
    <row r="190" spans="2:12">
      <c r="B190" s="57"/>
      <c r="C190" s="98"/>
      <c r="D190" s="57"/>
      <c r="E190" s="57"/>
      <c r="F190" s="88"/>
      <c r="G190" s="57"/>
      <c r="H190" s="57"/>
      <c r="I190" s="57"/>
      <c r="J190" s="88"/>
      <c r="K190" s="57"/>
      <c r="L190" s="57"/>
    </row>
    <row r="191" spans="2:12">
      <c r="B191" s="57"/>
      <c r="C191" s="98"/>
      <c r="D191" s="57"/>
      <c r="E191" s="57"/>
      <c r="F191" s="88"/>
      <c r="G191" s="57"/>
      <c r="H191" s="57"/>
      <c r="I191" s="57"/>
      <c r="J191" s="88"/>
      <c r="K191" s="57"/>
      <c r="L191" s="57"/>
    </row>
    <row r="192" spans="2:12">
      <c r="B192" s="57"/>
      <c r="C192" s="98"/>
      <c r="D192" s="57"/>
      <c r="E192" s="57"/>
      <c r="F192" s="88"/>
      <c r="G192" s="57"/>
      <c r="H192" s="57"/>
      <c r="I192" s="57"/>
      <c r="J192" s="88"/>
      <c r="K192" s="57"/>
      <c r="L192" s="57"/>
    </row>
    <row r="193" spans="2:12">
      <c r="B193" s="57"/>
      <c r="C193" s="98"/>
      <c r="D193" s="57"/>
      <c r="E193" s="57"/>
      <c r="F193" s="88"/>
      <c r="G193" s="57"/>
      <c r="H193" s="57"/>
      <c r="I193" s="57"/>
      <c r="J193" s="88"/>
      <c r="K193" s="57"/>
      <c r="L193" s="57"/>
    </row>
    <row r="194" spans="2:12">
      <c r="B194" s="57"/>
      <c r="C194" s="98"/>
      <c r="D194" s="57"/>
      <c r="E194" s="57"/>
      <c r="F194" s="88"/>
      <c r="G194" s="57"/>
      <c r="H194" s="57"/>
      <c r="I194" s="57"/>
      <c r="J194" s="88"/>
      <c r="K194" s="57"/>
      <c r="L194" s="57"/>
    </row>
    <row r="195" spans="2:12">
      <c r="B195" s="57"/>
      <c r="C195" s="98"/>
      <c r="D195" s="57"/>
      <c r="E195" s="57"/>
      <c r="F195" s="88"/>
      <c r="G195" s="57"/>
      <c r="H195" s="57"/>
      <c r="I195" s="57"/>
      <c r="J195" s="88"/>
      <c r="K195" s="57"/>
      <c r="L195" s="57"/>
    </row>
    <row r="196" spans="2:12">
      <c r="B196" s="57"/>
      <c r="C196" s="98"/>
      <c r="D196" s="57"/>
      <c r="E196" s="57"/>
      <c r="F196" s="88"/>
      <c r="G196" s="57"/>
      <c r="H196" s="57"/>
      <c r="I196" s="57"/>
      <c r="J196" s="88"/>
      <c r="K196" s="57"/>
      <c r="L196" s="57"/>
    </row>
    <row r="197" spans="2:12">
      <c r="B197" s="57"/>
      <c r="C197" s="98"/>
      <c r="D197" s="57"/>
      <c r="E197" s="57"/>
      <c r="F197" s="88"/>
      <c r="G197" s="57"/>
      <c r="H197" s="57"/>
      <c r="I197" s="57"/>
      <c r="J197" s="88"/>
      <c r="K197" s="57"/>
      <c r="L197" s="57"/>
    </row>
    <row r="198" spans="2:12">
      <c r="B198" s="57"/>
      <c r="C198" s="98"/>
      <c r="D198" s="57"/>
      <c r="E198" s="57"/>
      <c r="F198" s="88"/>
      <c r="G198" s="57"/>
      <c r="H198" s="57"/>
      <c r="I198" s="57"/>
      <c r="J198" s="88"/>
      <c r="K198" s="57"/>
      <c r="L198" s="57"/>
    </row>
    <row r="199" spans="2:12">
      <c r="B199" s="57"/>
      <c r="C199" s="98"/>
      <c r="D199" s="57"/>
      <c r="E199" s="57"/>
      <c r="F199" s="88"/>
      <c r="G199" s="57"/>
      <c r="H199" s="57"/>
      <c r="I199" s="57"/>
      <c r="J199" s="88"/>
      <c r="K199" s="57"/>
      <c r="L199" s="57"/>
    </row>
    <row r="200" spans="2:12">
      <c r="B200" s="57"/>
      <c r="C200" s="98"/>
      <c r="D200" s="57"/>
      <c r="E200" s="57"/>
      <c r="F200" s="88"/>
      <c r="G200" s="57"/>
      <c r="H200" s="57"/>
      <c r="I200" s="57"/>
      <c r="J200" s="88"/>
      <c r="K200" s="57"/>
      <c r="L200" s="57"/>
    </row>
    <row r="201" spans="2:12">
      <c r="B201" s="57"/>
      <c r="C201" s="98"/>
      <c r="D201" s="57"/>
      <c r="E201" s="57"/>
      <c r="F201" s="88"/>
      <c r="G201" s="57"/>
      <c r="H201" s="57"/>
      <c r="I201" s="57"/>
      <c r="J201" s="88"/>
      <c r="K201" s="57"/>
      <c r="L201" s="57"/>
    </row>
    <row r="202" spans="2:12">
      <c r="B202" s="57"/>
      <c r="C202" s="98"/>
      <c r="D202" s="57"/>
      <c r="E202" s="57"/>
      <c r="F202" s="88"/>
      <c r="G202" s="57"/>
      <c r="H202" s="57"/>
      <c r="I202" s="57"/>
      <c r="J202" s="88"/>
      <c r="K202" s="57"/>
      <c r="L202" s="57"/>
    </row>
    <row r="203" spans="2:12">
      <c r="B203" s="57"/>
      <c r="C203" s="98"/>
      <c r="D203" s="57"/>
      <c r="E203" s="57"/>
      <c r="F203" s="88"/>
      <c r="G203" s="57"/>
      <c r="H203" s="57"/>
      <c r="I203" s="57"/>
      <c r="J203" s="88"/>
      <c r="K203" s="57"/>
      <c r="L203" s="57"/>
    </row>
    <row r="204" spans="2:12">
      <c r="B204" s="57"/>
      <c r="C204" s="98"/>
      <c r="D204" s="57"/>
      <c r="E204" s="57"/>
      <c r="F204" s="88"/>
      <c r="G204" s="57"/>
      <c r="H204" s="57"/>
      <c r="I204" s="57"/>
      <c r="J204" s="88"/>
      <c r="K204" s="57"/>
      <c r="L204" s="57"/>
    </row>
    <row r="205" spans="2:12">
      <c r="B205" s="57"/>
      <c r="C205" s="98"/>
      <c r="D205" s="57"/>
      <c r="E205" s="57"/>
      <c r="F205" s="88"/>
      <c r="G205" s="57"/>
      <c r="H205" s="57"/>
      <c r="I205" s="57"/>
      <c r="J205" s="88"/>
      <c r="K205" s="57"/>
      <c r="L205" s="57"/>
    </row>
    <row r="206" spans="2:12">
      <c r="B206" s="57"/>
      <c r="C206" s="98"/>
      <c r="D206" s="57"/>
      <c r="E206" s="57"/>
      <c r="F206" s="88"/>
      <c r="G206" s="57"/>
      <c r="H206" s="57"/>
      <c r="I206" s="57"/>
      <c r="J206" s="88"/>
      <c r="K206" s="57"/>
      <c r="L206" s="57"/>
    </row>
    <row r="207" spans="2:12">
      <c r="B207" s="57"/>
      <c r="C207" s="98"/>
      <c r="D207" s="57"/>
      <c r="E207" s="57"/>
      <c r="F207" s="88"/>
      <c r="G207" s="57"/>
      <c r="H207" s="57"/>
      <c r="I207" s="57"/>
      <c r="J207" s="88"/>
      <c r="K207" s="57"/>
      <c r="L207" s="57"/>
    </row>
    <row r="208" spans="2:12">
      <c r="B208" s="57"/>
      <c r="C208" s="98"/>
      <c r="D208" s="57"/>
      <c r="E208" s="57"/>
      <c r="F208" s="88"/>
      <c r="G208" s="57"/>
      <c r="H208" s="57"/>
      <c r="I208" s="57"/>
      <c r="J208" s="88"/>
      <c r="K208" s="57"/>
      <c r="L208" s="57"/>
    </row>
    <row r="209" spans="2:12">
      <c r="B209" s="57"/>
      <c r="C209" s="98"/>
      <c r="D209" s="57"/>
      <c r="E209" s="57"/>
      <c r="F209" s="88"/>
      <c r="G209" s="57"/>
      <c r="H209" s="57"/>
      <c r="I209" s="57"/>
      <c r="J209" s="88"/>
      <c r="K209" s="57"/>
      <c r="L209" s="57"/>
    </row>
    <row r="210" spans="2:12">
      <c r="B210" s="57"/>
      <c r="C210" s="98"/>
      <c r="D210" s="57"/>
      <c r="E210" s="57"/>
      <c r="F210" s="88"/>
      <c r="G210" s="57"/>
      <c r="H210" s="57"/>
      <c r="I210" s="57"/>
      <c r="J210" s="88"/>
      <c r="K210" s="57"/>
      <c r="L210" s="57"/>
    </row>
    <row r="211" spans="2:12">
      <c r="B211" s="57"/>
      <c r="C211" s="98"/>
      <c r="D211" s="57"/>
      <c r="E211" s="57"/>
      <c r="F211" s="88"/>
      <c r="G211" s="57"/>
      <c r="H211" s="57"/>
      <c r="I211" s="57"/>
      <c r="J211" s="88"/>
      <c r="K211" s="57"/>
      <c r="L211" s="57"/>
    </row>
    <row r="212" spans="2:12">
      <c r="B212" s="57"/>
      <c r="C212" s="98"/>
      <c r="D212" s="57"/>
      <c r="E212" s="57"/>
      <c r="F212" s="88"/>
      <c r="G212" s="57"/>
      <c r="H212" s="57"/>
      <c r="I212" s="57"/>
      <c r="J212" s="88"/>
      <c r="K212" s="57"/>
      <c r="L212" s="57"/>
    </row>
    <row r="213" spans="2:12">
      <c r="B213" s="57"/>
      <c r="C213" s="98"/>
      <c r="D213" s="57"/>
      <c r="E213" s="57"/>
      <c r="F213" s="88"/>
      <c r="G213" s="57"/>
      <c r="H213" s="57"/>
      <c r="I213" s="57"/>
      <c r="J213" s="88"/>
      <c r="K213" s="57"/>
      <c r="L213" s="57"/>
    </row>
    <row r="214" spans="2:12">
      <c r="B214" s="57"/>
      <c r="C214" s="98"/>
      <c r="D214" s="57"/>
      <c r="E214" s="57"/>
      <c r="F214" s="88"/>
      <c r="G214" s="57"/>
      <c r="H214" s="57"/>
      <c r="I214" s="57"/>
      <c r="J214" s="88"/>
      <c r="K214" s="57"/>
      <c r="L214" s="57"/>
    </row>
    <row r="215" spans="2:12">
      <c r="B215" s="57"/>
      <c r="C215" s="98"/>
      <c r="D215" s="57"/>
      <c r="E215" s="57"/>
      <c r="F215" s="88"/>
      <c r="G215" s="57"/>
      <c r="H215" s="57"/>
      <c r="I215" s="57"/>
      <c r="J215" s="88"/>
      <c r="K215" s="57"/>
      <c r="L215" s="57"/>
    </row>
    <row r="216" spans="2:12">
      <c r="B216" s="57"/>
      <c r="C216" s="98"/>
      <c r="D216" s="57"/>
      <c r="E216" s="57"/>
      <c r="F216" s="88"/>
      <c r="G216" s="57"/>
      <c r="H216" s="57"/>
      <c r="I216" s="57"/>
      <c r="J216" s="88"/>
      <c r="K216" s="57"/>
      <c r="L216" s="57"/>
    </row>
    <row r="217" spans="2:12">
      <c r="B217" s="57"/>
      <c r="C217" s="98"/>
      <c r="D217" s="57"/>
      <c r="E217" s="57"/>
      <c r="F217" s="88"/>
      <c r="G217" s="57"/>
      <c r="H217" s="57"/>
      <c r="I217" s="57"/>
      <c r="J217" s="88"/>
      <c r="K217" s="57"/>
      <c r="L217" s="57"/>
    </row>
    <row r="218" spans="2:12">
      <c r="B218" s="57"/>
      <c r="C218" s="98"/>
      <c r="D218" s="57"/>
      <c r="E218" s="57"/>
      <c r="F218" s="88"/>
      <c r="G218" s="57"/>
      <c r="H218" s="57"/>
      <c r="I218" s="57"/>
      <c r="J218" s="88"/>
      <c r="K218" s="57"/>
      <c r="L218" s="57"/>
    </row>
    <row r="219" spans="2:12">
      <c r="B219" s="57"/>
      <c r="C219" s="98"/>
      <c r="D219" s="57"/>
      <c r="E219" s="57"/>
      <c r="F219" s="88"/>
      <c r="G219" s="57"/>
      <c r="H219" s="57"/>
      <c r="I219" s="57"/>
      <c r="J219" s="88"/>
      <c r="K219" s="57"/>
      <c r="L219" s="57"/>
    </row>
    <row r="220" spans="2:12">
      <c r="B220" s="57"/>
      <c r="C220" s="98"/>
      <c r="D220" s="57"/>
      <c r="E220" s="57"/>
      <c r="F220" s="88"/>
      <c r="G220" s="57"/>
      <c r="H220" s="57"/>
      <c r="I220" s="57"/>
      <c r="J220" s="88"/>
      <c r="K220" s="57"/>
      <c r="L220" s="57"/>
    </row>
    <row r="221" spans="2:12">
      <c r="B221" s="57"/>
      <c r="C221" s="98"/>
      <c r="D221" s="57"/>
      <c r="E221" s="57"/>
      <c r="F221" s="88"/>
      <c r="G221" s="57"/>
      <c r="H221" s="57"/>
      <c r="I221" s="57"/>
      <c r="J221" s="88"/>
      <c r="K221" s="57"/>
      <c r="L221" s="57"/>
    </row>
    <row r="222" spans="2:12">
      <c r="B222" s="57"/>
      <c r="C222" s="98"/>
      <c r="D222" s="57"/>
      <c r="E222" s="57"/>
      <c r="F222" s="88"/>
      <c r="G222" s="57"/>
      <c r="H222" s="57"/>
      <c r="I222" s="57"/>
      <c r="J222" s="88"/>
      <c r="K222" s="57"/>
      <c r="L222" s="57"/>
    </row>
    <row r="223" spans="2:12">
      <c r="B223" s="57"/>
      <c r="C223" s="98"/>
      <c r="D223" s="57"/>
      <c r="E223" s="57"/>
      <c r="F223" s="88"/>
      <c r="G223" s="57"/>
      <c r="H223" s="57"/>
      <c r="I223" s="57"/>
      <c r="J223" s="88"/>
      <c r="K223" s="57"/>
      <c r="L223" s="57"/>
    </row>
    <row r="224" spans="2:12">
      <c r="B224" s="57"/>
      <c r="C224" s="98"/>
      <c r="D224" s="57"/>
      <c r="E224" s="57"/>
      <c r="F224" s="88"/>
      <c r="G224" s="57"/>
      <c r="H224" s="57"/>
      <c r="I224" s="57"/>
      <c r="J224" s="88"/>
      <c r="K224" s="57"/>
      <c r="L224" s="57"/>
    </row>
    <row r="225" spans="2:12">
      <c r="B225" s="57"/>
      <c r="C225" s="98"/>
      <c r="D225" s="57"/>
      <c r="E225" s="57"/>
      <c r="F225" s="88"/>
      <c r="G225" s="57"/>
      <c r="H225" s="57"/>
      <c r="I225" s="57"/>
      <c r="J225" s="88"/>
      <c r="K225" s="57"/>
      <c r="L225" s="57"/>
    </row>
    <row r="226" spans="2:12">
      <c r="B226" s="57"/>
      <c r="C226" s="98"/>
      <c r="D226" s="57"/>
      <c r="E226" s="57"/>
      <c r="F226" s="88"/>
      <c r="G226" s="57"/>
      <c r="H226" s="57"/>
      <c r="I226" s="57"/>
      <c r="J226" s="88"/>
      <c r="K226" s="57"/>
      <c r="L226" s="57"/>
    </row>
    <row r="227" spans="2:12">
      <c r="B227" s="57"/>
      <c r="C227" s="98"/>
      <c r="D227" s="57"/>
      <c r="E227" s="57"/>
      <c r="F227" s="88"/>
      <c r="G227" s="57"/>
      <c r="H227" s="57"/>
      <c r="I227" s="57"/>
      <c r="J227" s="88"/>
      <c r="K227" s="57"/>
      <c r="L227" s="57"/>
    </row>
    <row r="228" spans="2:12">
      <c r="B228" s="57"/>
      <c r="C228" s="98"/>
      <c r="D228" s="57"/>
      <c r="E228" s="57"/>
      <c r="F228" s="88"/>
      <c r="G228" s="57"/>
      <c r="H228" s="57"/>
      <c r="I228" s="57"/>
      <c r="J228" s="88"/>
      <c r="K228" s="57"/>
      <c r="L228" s="57"/>
    </row>
    <row r="229" spans="2:12">
      <c r="B229" s="57"/>
      <c r="C229" s="98"/>
      <c r="D229" s="57"/>
      <c r="E229" s="57"/>
      <c r="F229" s="88"/>
      <c r="G229" s="57"/>
      <c r="H229" s="57"/>
      <c r="I229" s="57"/>
      <c r="J229" s="88"/>
      <c r="K229" s="57"/>
      <c r="L229" s="57"/>
    </row>
    <row r="230" spans="2:12">
      <c r="B230" s="57"/>
      <c r="C230" s="98"/>
      <c r="D230" s="57"/>
      <c r="E230" s="57"/>
      <c r="F230" s="88"/>
      <c r="G230" s="57"/>
      <c r="H230" s="57"/>
      <c r="I230" s="57"/>
      <c r="J230" s="88"/>
      <c r="K230" s="57"/>
      <c r="L230" s="57"/>
    </row>
    <row r="231" spans="2:12">
      <c r="B231" s="57"/>
      <c r="C231" s="98"/>
      <c r="D231" s="57"/>
      <c r="E231" s="57"/>
      <c r="F231" s="88"/>
      <c r="G231" s="57"/>
      <c r="H231" s="57"/>
      <c r="I231" s="57"/>
      <c r="J231" s="88"/>
      <c r="K231" s="57"/>
      <c r="L231" s="57"/>
    </row>
    <row r="232" spans="2:12">
      <c r="B232" s="57"/>
      <c r="C232" s="98"/>
      <c r="D232" s="57"/>
      <c r="E232" s="57"/>
      <c r="F232" s="88"/>
      <c r="G232" s="57"/>
      <c r="H232" s="57"/>
      <c r="I232" s="57"/>
      <c r="J232" s="88"/>
      <c r="K232" s="57"/>
      <c r="L232" s="57"/>
    </row>
    <row r="233" spans="2:12">
      <c r="B233" s="57"/>
      <c r="C233" s="98"/>
      <c r="D233" s="57"/>
      <c r="E233" s="57"/>
      <c r="F233" s="88"/>
      <c r="G233" s="57"/>
      <c r="H233" s="57"/>
      <c r="I233" s="57"/>
      <c r="J233" s="88"/>
      <c r="K233" s="57"/>
      <c r="L233" s="57"/>
    </row>
    <row r="234" spans="2:12">
      <c r="B234" s="57"/>
      <c r="C234" s="98"/>
      <c r="D234" s="57"/>
      <c r="E234" s="57"/>
      <c r="F234" s="88"/>
      <c r="G234" s="57"/>
      <c r="H234" s="57"/>
      <c r="I234" s="57"/>
      <c r="J234" s="88"/>
      <c r="K234" s="57"/>
      <c r="L234" s="57"/>
    </row>
    <row r="235" spans="2:12">
      <c r="B235" s="57"/>
      <c r="C235" s="98"/>
      <c r="D235" s="57"/>
      <c r="E235" s="57"/>
      <c r="F235" s="88"/>
      <c r="G235" s="57"/>
      <c r="H235" s="57"/>
      <c r="I235" s="57"/>
      <c r="J235" s="88"/>
      <c r="K235" s="57"/>
      <c r="L235" s="57"/>
    </row>
    <row r="236" spans="2:12">
      <c r="B236" s="57"/>
      <c r="C236" s="98"/>
      <c r="D236" s="57"/>
      <c r="E236" s="57"/>
      <c r="F236" s="88"/>
      <c r="G236" s="57"/>
      <c r="H236" s="57"/>
      <c r="I236" s="57"/>
      <c r="J236" s="88"/>
      <c r="K236" s="57"/>
      <c r="L236" s="57"/>
    </row>
    <row r="237" spans="2:12">
      <c r="B237" s="57"/>
      <c r="C237" s="98"/>
      <c r="D237" s="57"/>
      <c r="E237" s="57"/>
      <c r="F237" s="88"/>
      <c r="G237" s="57"/>
      <c r="H237" s="57"/>
      <c r="I237" s="57"/>
      <c r="J237" s="88"/>
      <c r="K237" s="57"/>
      <c r="L237" s="57"/>
    </row>
    <row r="238" spans="2:12">
      <c r="B238" s="57"/>
      <c r="C238" s="98"/>
      <c r="D238" s="57"/>
      <c r="E238" s="57"/>
      <c r="F238" s="88"/>
      <c r="G238" s="57"/>
      <c r="H238" s="57"/>
      <c r="I238" s="57"/>
      <c r="J238" s="88"/>
      <c r="K238" s="57"/>
      <c r="L238" s="57"/>
    </row>
    <row r="239" spans="2:12">
      <c r="B239" s="57"/>
      <c r="C239" s="98"/>
      <c r="D239" s="57"/>
      <c r="E239" s="57"/>
      <c r="F239" s="88"/>
      <c r="G239" s="57"/>
      <c r="H239" s="57"/>
      <c r="I239" s="57"/>
      <c r="J239" s="88"/>
      <c r="K239" s="57"/>
      <c r="L239" s="57"/>
    </row>
    <row r="240" spans="2:12">
      <c r="B240" s="57"/>
      <c r="C240" s="98"/>
      <c r="D240" s="57"/>
      <c r="E240" s="57"/>
      <c r="F240" s="88"/>
      <c r="G240" s="57"/>
      <c r="H240" s="57"/>
      <c r="I240" s="57"/>
      <c r="J240" s="88"/>
      <c r="K240" s="57"/>
      <c r="L240" s="57"/>
    </row>
    <row r="241" spans="2:12">
      <c r="B241" s="57"/>
      <c r="C241" s="98"/>
      <c r="D241" s="57"/>
      <c r="E241" s="57"/>
      <c r="F241" s="88"/>
      <c r="G241" s="57"/>
      <c r="H241" s="57"/>
      <c r="I241" s="57"/>
      <c r="J241" s="88"/>
      <c r="K241" s="57"/>
      <c r="L241" s="57"/>
    </row>
    <row r="242" spans="2:12">
      <c r="B242" s="57"/>
      <c r="C242" s="98"/>
      <c r="D242" s="57"/>
      <c r="E242" s="57"/>
      <c r="F242" s="88"/>
      <c r="G242" s="57"/>
      <c r="H242" s="57"/>
      <c r="I242" s="57"/>
      <c r="J242" s="88"/>
      <c r="K242" s="57"/>
      <c r="L242" s="57"/>
    </row>
    <row r="243" spans="2:12">
      <c r="B243" s="57"/>
      <c r="C243" s="98"/>
      <c r="D243" s="57"/>
      <c r="E243" s="57"/>
      <c r="F243" s="88"/>
      <c r="G243" s="57"/>
      <c r="H243" s="57"/>
      <c r="I243" s="57"/>
      <c r="J243" s="88"/>
      <c r="K243" s="57"/>
      <c r="L243" s="57"/>
    </row>
    <row r="244" spans="2:12">
      <c r="B244" s="57"/>
      <c r="C244" s="98"/>
      <c r="D244" s="57"/>
      <c r="E244" s="57"/>
      <c r="F244" s="88"/>
      <c r="G244" s="57"/>
      <c r="H244" s="57"/>
      <c r="I244" s="57"/>
      <c r="J244" s="88"/>
      <c r="K244" s="57"/>
      <c r="L244" s="57"/>
    </row>
    <row r="245" spans="2:12">
      <c r="B245" s="57"/>
      <c r="C245" s="98"/>
      <c r="D245" s="57"/>
      <c r="E245" s="57"/>
      <c r="F245" s="88"/>
      <c r="G245" s="57"/>
      <c r="H245" s="57"/>
      <c r="I245" s="57"/>
      <c r="J245" s="88"/>
      <c r="K245" s="57"/>
      <c r="L245" s="57"/>
    </row>
    <row r="246" spans="2:12">
      <c r="B246" s="57"/>
      <c r="C246" s="98"/>
      <c r="D246" s="57"/>
      <c r="E246" s="57"/>
      <c r="F246" s="88"/>
      <c r="G246" s="57"/>
      <c r="H246" s="57"/>
      <c r="I246" s="57"/>
      <c r="J246" s="88"/>
      <c r="K246" s="57"/>
      <c r="L246" s="57"/>
    </row>
    <row r="247" spans="2:12">
      <c r="B247" s="57"/>
      <c r="C247" s="98"/>
      <c r="D247" s="57"/>
      <c r="E247" s="57"/>
      <c r="F247" s="88"/>
      <c r="G247" s="57"/>
      <c r="H247" s="57"/>
      <c r="I247" s="57"/>
      <c r="J247" s="88"/>
      <c r="K247" s="57"/>
      <c r="L247" s="57"/>
    </row>
    <row r="248" spans="2:12">
      <c r="B248" s="57"/>
      <c r="C248" s="98"/>
      <c r="D248" s="57"/>
      <c r="E248" s="57"/>
      <c r="F248" s="88"/>
      <c r="G248" s="57"/>
      <c r="H248" s="57"/>
      <c r="I248" s="57"/>
      <c r="J248" s="88"/>
      <c r="K248" s="57"/>
      <c r="L248" s="57"/>
    </row>
    <row r="249" spans="2:12">
      <c r="B249" s="57"/>
      <c r="C249" s="98"/>
      <c r="D249" s="57"/>
      <c r="E249" s="57"/>
      <c r="F249" s="88"/>
      <c r="G249" s="57"/>
      <c r="H249" s="57"/>
      <c r="I249" s="57"/>
      <c r="J249" s="88"/>
      <c r="K249" s="57"/>
      <c r="L249" s="57"/>
    </row>
    <row r="250" spans="2:12">
      <c r="B250" s="57"/>
      <c r="C250" s="98"/>
      <c r="D250" s="57"/>
      <c r="E250" s="57"/>
      <c r="F250" s="88"/>
      <c r="G250" s="57"/>
      <c r="H250" s="57"/>
      <c r="I250" s="57"/>
      <c r="J250" s="88"/>
      <c r="K250" s="57"/>
      <c r="L250" s="57"/>
    </row>
    <row r="251" spans="2:12">
      <c r="B251" s="57"/>
      <c r="C251" s="98"/>
      <c r="D251" s="57"/>
      <c r="E251" s="57"/>
      <c r="F251" s="88"/>
      <c r="G251" s="57"/>
      <c r="H251" s="57"/>
      <c r="I251" s="57"/>
      <c r="J251" s="88"/>
      <c r="K251" s="57"/>
      <c r="L251" s="57"/>
    </row>
    <row r="252" spans="2:12">
      <c r="B252" s="57"/>
      <c r="C252" s="98"/>
      <c r="D252" s="57"/>
      <c r="E252" s="57"/>
      <c r="F252" s="88"/>
      <c r="G252" s="57"/>
      <c r="H252" s="57"/>
      <c r="I252" s="57"/>
      <c r="J252" s="88"/>
      <c r="K252" s="57"/>
      <c r="L252" s="57"/>
    </row>
    <row r="253" spans="2:12">
      <c r="B253" s="57"/>
      <c r="C253" s="98"/>
      <c r="D253" s="57"/>
      <c r="E253" s="57"/>
      <c r="F253" s="88"/>
      <c r="G253" s="57"/>
      <c r="H253" s="57"/>
      <c r="I253" s="57"/>
      <c r="J253" s="88"/>
      <c r="K253" s="57"/>
      <c r="L253" s="57"/>
    </row>
    <row r="254" spans="2:12">
      <c r="B254" s="57"/>
      <c r="C254" s="98"/>
      <c r="D254" s="57"/>
      <c r="E254" s="57"/>
      <c r="F254" s="88"/>
      <c r="G254" s="57"/>
      <c r="H254" s="57"/>
      <c r="I254" s="57"/>
      <c r="J254" s="88"/>
      <c r="K254" s="57"/>
      <c r="L254" s="57"/>
    </row>
    <row r="255" spans="2:12">
      <c r="B255" s="57"/>
      <c r="C255" s="98"/>
      <c r="D255" s="57"/>
      <c r="E255" s="57"/>
      <c r="F255" s="88"/>
      <c r="G255" s="57"/>
      <c r="H255" s="57"/>
      <c r="I255" s="57"/>
      <c r="J255" s="88"/>
      <c r="K255" s="57"/>
      <c r="L255" s="57"/>
    </row>
    <row r="256" spans="2:12">
      <c r="B256" s="57"/>
      <c r="C256" s="98"/>
      <c r="D256" s="57"/>
      <c r="E256" s="57"/>
      <c r="F256" s="88"/>
      <c r="G256" s="57"/>
      <c r="H256" s="57"/>
      <c r="I256" s="57"/>
      <c r="J256" s="88"/>
      <c r="K256" s="57"/>
      <c r="L256" s="57"/>
    </row>
    <row r="257" spans="2:12">
      <c r="B257" s="57"/>
      <c r="C257" s="98"/>
      <c r="D257" s="57"/>
      <c r="E257" s="57"/>
      <c r="F257" s="88"/>
      <c r="G257" s="57"/>
      <c r="H257" s="57"/>
      <c r="I257" s="57"/>
      <c r="J257" s="88"/>
      <c r="K257" s="57"/>
      <c r="L257" s="57"/>
    </row>
    <row r="258" spans="2:12">
      <c r="B258" s="57"/>
      <c r="C258" s="98"/>
      <c r="D258" s="57"/>
      <c r="E258" s="57"/>
      <c r="F258" s="88"/>
      <c r="G258" s="57"/>
      <c r="H258" s="57"/>
      <c r="I258" s="57"/>
      <c r="J258" s="88"/>
      <c r="K258" s="57"/>
      <c r="L258" s="57"/>
    </row>
    <row r="259" spans="2:12">
      <c r="B259" s="57"/>
      <c r="C259" s="98"/>
      <c r="D259" s="57"/>
      <c r="E259" s="57"/>
      <c r="F259" s="88"/>
      <c r="G259" s="57"/>
      <c r="H259" s="57"/>
      <c r="I259" s="57"/>
      <c r="J259" s="88"/>
      <c r="K259" s="57"/>
      <c r="L259" s="57"/>
    </row>
    <row r="260" spans="2:12">
      <c r="B260" s="57"/>
      <c r="C260" s="98"/>
      <c r="D260" s="57"/>
      <c r="E260" s="57"/>
      <c r="F260" s="88"/>
      <c r="G260" s="57"/>
      <c r="H260" s="57"/>
      <c r="I260" s="57"/>
      <c r="J260" s="88"/>
      <c r="K260" s="57"/>
      <c r="L260" s="57"/>
    </row>
    <row r="261" spans="2:12">
      <c r="B261" s="57"/>
      <c r="C261" s="98"/>
      <c r="D261" s="57"/>
      <c r="E261" s="57"/>
      <c r="F261" s="88"/>
      <c r="G261" s="57"/>
      <c r="H261" s="57"/>
      <c r="I261" s="57"/>
      <c r="J261" s="88"/>
      <c r="K261" s="57"/>
      <c r="L261" s="57"/>
    </row>
    <row r="262" spans="2:12">
      <c r="B262" s="57"/>
      <c r="C262" s="98"/>
      <c r="D262" s="57"/>
      <c r="E262" s="57"/>
      <c r="F262" s="88"/>
      <c r="G262" s="57"/>
      <c r="H262" s="57"/>
      <c r="I262" s="57"/>
      <c r="J262" s="88"/>
      <c r="K262" s="57"/>
      <c r="L262" s="57"/>
    </row>
    <row r="263" spans="2:12">
      <c r="B263" s="57"/>
      <c r="C263" s="98"/>
      <c r="D263" s="57"/>
      <c r="E263" s="57"/>
      <c r="F263" s="88"/>
      <c r="G263" s="57"/>
      <c r="H263" s="57"/>
      <c r="I263" s="57"/>
      <c r="J263" s="88"/>
      <c r="K263" s="57"/>
      <c r="L263" s="57"/>
    </row>
    <row r="264" spans="2:12">
      <c r="B264" s="57"/>
      <c r="C264" s="98"/>
      <c r="D264" s="57"/>
      <c r="E264" s="57"/>
      <c r="F264" s="88"/>
      <c r="G264" s="57"/>
      <c r="H264" s="57"/>
      <c r="I264" s="57"/>
      <c r="J264" s="88"/>
      <c r="K264" s="57"/>
      <c r="L264" s="57"/>
    </row>
    <row r="265" spans="2:12">
      <c r="B265" s="57"/>
      <c r="C265" s="98"/>
      <c r="D265" s="57"/>
      <c r="E265" s="57"/>
      <c r="F265" s="88"/>
      <c r="G265" s="57"/>
      <c r="H265" s="57"/>
      <c r="I265" s="57"/>
      <c r="J265" s="88"/>
      <c r="K265" s="57"/>
      <c r="L265" s="57"/>
    </row>
    <row r="266" spans="2:12">
      <c r="B266" s="57"/>
      <c r="C266" s="98"/>
      <c r="D266" s="57"/>
      <c r="E266" s="57"/>
      <c r="F266" s="88"/>
      <c r="G266" s="57"/>
      <c r="H266" s="57"/>
      <c r="I266" s="57"/>
      <c r="J266" s="88"/>
      <c r="K266" s="57"/>
      <c r="L266" s="57"/>
    </row>
    <row r="267" spans="2:12">
      <c r="B267" s="57"/>
      <c r="C267" s="98"/>
      <c r="D267" s="57"/>
      <c r="E267" s="57"/>
      <c r="F267" s="88"/>
      <c r="G267" s="57"/>
      <c r="H267" s="57"/>
      <c r="I267" s="57"/>
      <c r="J267" s="88"/>
      <c r="K267" s="57"/>
      <c r="L267" s="57"/>
    </row>
    <row r="268" spans="2:12">
      <c r="B268" s="57"/>
      <c r="C268" s="98"/>
      <c r="D268" s="57"/>
      <c r="E268" s="57"/>
      <c r="F268" s="88"/>
      <c r="G268" s="57"/>
      <c r="H268" s="57"/>
      <c r="I268" s="57"/>
      <c r="J268" s="88"/>
      <c r="K268" s="57"/>
      <c r="L268" s="57"/>
    </row>
    <row r="269" spans="2:12">
      <c r="B269" s="57"/>
      <c r="C269" s="98"/>
      <c r="D269" s="57"/>
      <c r="E269" s="57"/>
      <c r="F269" s="88"/>
      <c r="G269" s="57"/>
      <c r="H269" s="57"/>
      <c r="I269" s="57"/>
      <c r="J269" s="88"/>
      <c r="K269" s="57"/>
      <c r="L269" s="57"/>
    </row>
    <row r="270" spans="2:12">
      <c r="B270" s="57"/>
      <c r="C270" s="98"/>
      <c r="D270" s="57"/>
      <c r="E270" s="57"/>
      <c r="F270" s="88"/>
      <c r="G270" s="57"/>
      <c r="H270" s="57"/>
      <c r="I270" s="57"/>
      <c r="J270" s="88"/>
      <c r="K270" s="57"/>
      <c r="L270" s="57"/>
    </row>
    <row r="271" spans="2:12">
      <c r="B271" s="57"/>
      <c r="C271" s="98"/>
      <c r="D271" s="57"/>
      <c r="E271" s="57"/>
      <c r="F271" s="88"/>
      <c r="G271" s="57"/>
      <c r="H271" s="57"/>
      <c r="I271" s="57"/>
      <c r="J271" s="88"/>
      <c r="K271" s="57"/>
      <c r="L271" s="57"/>
    </row>
    <row r="272" spans="2:12">
      <c r="B272" s="57"/>
      <c r="C272" s="98"/>
      <c r="D272" s="57"/>
      <c r="E272" s="57"/>
      <c r="F272" s="88"/>
      <c r="G272" s="57"/>
      <c r="H272" s="57"/>
      <c r="I272" s="57"/>
      <c r="J272" s="88"/>
      <c r="K272" s="57"/>
      <c r="L272" s="57"/>
    </row>
    <row r="273" spans="2:12">
      <c r="B273" s="57"/>
      <c r="C273" s="98"/>
      <c r="D273" s="57"/>
      <c r="E273" s="57"/>
      <c r="F273" s="88"/>
      <c r="G273" s="57"/>
      <c r="H273" s="57"/>
      <c r="I273" s="57"/>
      <c r="J273" s="88"/>
      <c r="K273" s="57"/>
      <c r="L273" s="57"/>
    </row>
    <row r="274" spans="2:12">
      <c r="B274" s="57"/>
      <c r="C274" s="98"/>
      <c r="D274" s="57"/>
      <c r="E274" s="57"/>
      <c r="F274" s="88"/>
      <c r="G274" s="57"/>
      <c r="H274" s="57"/>
      <c r="I274" s="57"/>
      <c r="J274" s="88"/>
      <c r="K274" s="57"/>
      <c r="L274" s="57"/>
    </row>
    <row r="275" spans="2:12">
      <c r="B275" s="57"/>
      <c r="C275" s="98"/>
      <c r="D275" s="57"/>
      <c r="E275" s="57"/>
      <c r="F275" s="88"/>
      <c r="G275" s="57"/>
      <c r="H275" s="57"/>
      <c r="I275" s="57"/>
      <c r="J275" s="88"/>
      <c r="K275" s="57"/>
      <c r="L275" s="57"/>
    </row>
    <row r="276" spans="2:12">
      <c r="B276" s="57"/>
      <c r="C276" s="98"/>
      <c r="D276" s="57"/>
      <c r="E276" s="57"/>
      <c r="F276" s="88"/>
      <c r="G276" s="57"/>
      <c r="H276" s="57"/>
      <c r="I276" s="57"/>
      <c r="J276" s="88"/>
      <c r="K276" s="57"/>
      <c r="L276" s="57"/>
    </row>
    <row r="277" spans="2:12">
      <c r="B277" s="57"/>
      <c r="C277" s="98"/>
      <c r="D277" s="57"/>
      <c r="E277" s="57"/>
      <c r="F277" s="88"/>
      <c r="G277" s="57"/>
      <c r="H277" s="57"/>
      <c r="I277" s="57"/>
      <c r="J277" s="88"/>
      <c r="K277" s="57"/>
      <c r="L277" s="57"/>
    </row>
    <row r="278" spans="2:12">
      <c r="B278" s="57"/>
      <c r="C278" s="98"/>
      <c r="D278" s="57"/>
      <c r="E278" s="57"/>
      <c r="F278" s="88"/>
      <c r="G278" s="57"/>
      <c r="H278" s="57"/>
      <c r="I278" s="57"/>
      <c r="J278" s="88"/>
      <c r="K278" s="57"/>
      <c r="L278" s="57"/>
    </row>
    <row r="279" spans="2:12">
      <c r="B279" s="57"/>
      <c r="C279" s="98"/>
      <c r="D279" s="57"/>
      <c r="E279" s="57"/>
      <c r="F279" s="88"/>
      <c r="G279" s="57"/>
      <c r="H279" s="57"/>
      <c r="I279" s="57"/>
      <c r="J279" s="88"/>
      <c r="K279" s="57"/>
      <c r="L279" s="57"/>
    </row>
    <row r="280" spans="2:12">
      <c r="B280" s="57"/>
      <c r="C280" s="98"/>
      <c r="D280" s="57"/>
      <c r="E280" s="57"/>
      <c r="F280" s="88"/>
      <c r="G280" s="57"/>
      <c r="H280" s="57"/>
      <c r="I280" s="57"/>
      <c r="J280" s="88"/>
      <c r="K280" s="57"/>
      <c r="L280" s="57"/>
    </row>
    <row r="281" spans="2:12">
      <c r="B281" s="57"/>
      <c r="C281" s="98"/>
      <c r="D281" s="57"/>
      <c r="E281" s="57"/>
      <c r="F281" s="88"/>
      <c r="G281" s="57"/>
      <c r="H281" s="57"/>
      <c r="I281" s="57"/>
      <c r="J281" s="88"/>
      <c r="K281" s="57"/>
      <c r="L281" s="57"/>
    </row>
    <row r="282" spans="2:12">
      <c r="B282" s="57"/>
      <c r="C282" s="98"/>
      <c r="D282" s="57"/>
      <c r="E282" s="57"/>
      <c r="F282" s="88"/>
      <c r="G282" s="57"/>
      <c r="H282" s="57"/>
      <c r="I282" s="57"/>
      <c r="J282" s="88"/>
      <c r="K282" s="57"/>
      <c r="L282" s="57"/>
    </row>
    <row r="283" spans="2:12">
      <c r="B283" s="57"/>
      <c r="C283" s="98"/>
      <c r="D283" s="57"/>
      <c r="E283" s="57"/>
      <c r="F283" s="88"/>
      <c r="G283" s="57"/>
      <c r="H283" s="57"/>
      <c r="I283" s="57"/>
      <c r="J283" s="88"/>
      <c r="K283" s="57"/>
      <c r="L283" s="57"/>
    </row>
    <row r="284" spans="2:12">
      <c r="B284" s="57"/>
      <c r="C284" s="98"/>
      <c r="D284" s="57"/>
      <c r="E284" s="57"/>
      <c r="F284" s="88"/>
      <c r="G284" s="57"/>
      <c r="H284" s="57"/>
      <c r="I284" s="57"/>
      <c r="J284" s="88"/>
      <c r="K284" s="57"/>
      <c r="L284" s="57"/>
    </row>
    <row r="285" spans="2:12">
      <c r="B285" s="57"/>
      <c r="C285" s="98"/>
      <c r="D285" s="57"/>
      <c r="E285" s="57"/>
      <c r="F285" s="88"/>
      <c r="G285" s="57"/>
      <c r="H285" s="57"/>
      <c r="I285" s="57"/>
      <c r="J285" s="88"/>
      <c r="K285" s="57"/>
      <c r="L285" s="57"/>
    </row>
    <row r="286" spans="2:12">
      <c r="B286" s="57"/>
      <c r="C286" s="98"/>
      <c r="D286" s="57"/>
      <c r="E286" s="57"/>
      <c r="F286" s="88"/>
      <c r="G286" s="57"/>
      <c r="H286" s="57"/>
      <c r="I286" s="57"/>
      <c r="J286" s="88"/>
      <c r="K286" s="57"/>
      <c r="L286" s="57"/>
    </row>
    <row r="287" spans="2:12">
      <c r="B287" s="57"/>
      <c r="C287" s="98"/>
      <c r="D287" s="57"/>
      <c r="E287" s="57"/>
      <c r="F287" s="88"/>
      <c r="G287" s="57"/>
      <c r="H287" s="57"/>
      <c r="I287" s="57"/>
      <c r="J287" s="88"/>
      <c r="K287" s="57"/>
      <c r="L287" s="57"/>
    </row>
    <row r="288" spans="2:12">
      <c r="B288" s="57"/>
      <c r="C288" s="98"/>
      <c r="D288" s="57"/>
      <c r="E288" s="57"/>
      <c r="F288" s="88"/>
      <c r="G288" s="57"/>
      <c r="H288" s="57"/>
      <c r="I288" s="57"/>
      <c r="J288" s="88"/>
      <c r="K288" s="57"/>
      <c r="L288" s="57"/>
    </row>
    <row r="289" spans="2:12">
      <c r="B289" s="57"/>
      <c r="C289" s="98"/>
      <c r="D289" s="57"/>
      <c r="E289" s="57"/>
      <c r="F289" s="88"/>
      <c r="G289" s="57"/>
      <c r="H289" s="57"/>
      <c r="I289" s="57"/>
      <c r="J289" s="88"/>
      <c r="K289" s="57"/>
      <c r="L289" s="57"/>
    </row>
    <row r="290" spans="2:12">
      <c r="B290" s="57"/>
      <c r="C290" s="98"/>
      <c r="D290" s="57"/>
      <c r="E290" s="57"/>
      <c r="F290" s="88"/>
      <c r="G290" s="57"/>
      <c r="H290" s="57"/>
      <c r="I290" s="57"/>
      <c r="J290" s="88"/>
      <c r="K290" s="57"/>
      <c r="L290" s="57"/>
    </row>
    <row r="291" spans="2:12">
      <c r="B291" s="57"/>
      <c r="C291" s="98"/>
      <c r="D291" s="57"/>
      <c r="E291" s="57"/>
      <c r="F291" s="88"/>
      <c r="G291" s="57"/>
      <c r="H291" s="57"/>
      <c r="I291" s="57"/>
      <c r="J291" s="88"/>
      <c r="K291" s="57"/>
      <c r="L291" s="57"/>
    </row>
    <row r="292" spans="2:12">
      <c r="B292" s="57"/>
      <c r="C292" s="98"/>
      <c r="D292" s="57"/>
      <c r="E292" s="57"/>
      <c r="F292" s="88"/>
      <c r="G292" s="57"/>
      <c r="H292" s="57"/>
      <c r="I292" s="57"/>
      <c r="J292" s="88"/>
      <c r="K292" s="57"/>
      <c r="L292" s="57"/>
    </row>
    <row r="293" spans="2:12">
      <c r="B293" s="57"/>
      <c r="C293" s="98"/>
      <c r="D293" s="57"/>
      <c r="E293" s="57"/>
      <c r="F293" s="88"/>
      <c r="G293" s="57"/>
      <c r="H293" s="57"/>
      <c r="I293" s="57"/>
      <c r="J293" s="88"/>
      <c r="K293" s="57"/>
      <c r="L293" s="57"/>
    </row>
    <row r="294" spans="2:12">
      <c r="B294" s="57"/>
      <c r="C294" s="98"/>
      <c r="D294" s="57"/>
      <c r="E294" s="57"/>
      <c r="F294" s="88"/>
      <c r="G294" s="57"/>
      <c r="H294" s="57"/>
      <c r="I294" s="57"/>
      <c r="J294" s="88"/>
      <c r="K294" s="57"/>
      <c r="L294" s="57"/>
    </row>
    <row r="295" spans="2:12">
      <c r="B295" s="57"/>
      <c r="C295" s="98"/>
      <c r="D295" s="57"/>
      <c r="E295" s="57"/>
      <c r="F295" s="88"/>
      <c r="G295" s="57"/>
      <c r="H295" s="57"/>
      <c r="I295" s="57"/>
      <c r="J295" s="88"/>
      <c r="K295" s="57"/>
      <c r="L295" s="57"/>
    </row>
    <row r="296" spans="2:12">
      <c r="B296" s="57"/>
      <c r="C296" s="98"/>
      <c r="D296" s="57"/>
      <c r="E296" s="57"/>
      <c r="F296" s="88"/>
      <c r="G296" s="57"/>
      <c r="H296" s="57"/>
      <c r="I296" s="57"/>
      <c r="J296" s="88"/>
      <c r="K296" s="57"/>
      <c r="L296" s="57"/>
    </row>
    <row r="297" spans="2:12">
      <c r="B297" s="57"/>
      <c r="C297" s="98"/>
      <c r="D297" s="57"/>
      <c r="E297" s="57"/>
      <c r="F297" s="88"/>
      <c r="G297" s="57"/>
      <c r="H297" s="57"/>
      <c r="I297" s="57"/>
      <c r="J297" s="88"/>
      <c r="K297" s="57"/>
      <c r="L297" s="57"/>
    </row>
    <row r="298" spans="2:12">
      <c r="B298" s="57"/>
      <c r="C298" s="98"/>
      <c r="D298" s="57"/>
      <c r="E298" s="57"/>
      <c r="F298" s="88"/>
      <c r="G298" s="57"/>
      <c r="H298" s="57"/>
      <c r="I298" s="57"/>
      <c r="J298" s="88"/>
      <c r="K298" s="57"/>
      <c r="L298" s="57"/>
    </row>
    <row r="299" spans="2:12">
      <c r="B299" s="57"/>
      <c r="C299" s="98"/>
      <c r="D299" s="57"/>
      <c r="E299" s="57"/>
      <c r="F299" s="88"/>
      <c r="G299" s="57"/>
      <c r="H299" s="57"/>
      <c r="I299" s="57"/>
      <c r="J299" s="88"/>
      <c r="K299" s="57"/>
      <c r="L299" s="57"/>
    </row>
    <row r="300" spans="2:12">
      <c r="B300" s="57"/>
      <c r="C300" s="98"/>
      <c r="D300" s="57"/>
      <c r="E300" s="57"/>
      <c r="F300" s="88"/>
      <c r="G300" s="57"/>
      <c r="H300" s="57"/>
      <c r="I300" s="57"/>
      <c r="J300" s="88"/>
      <c r="K300" s="57"/>
      <c r="L300" s="57"/>
    </row>
    <row r="301" spans="2:12">
      <c r="B301" s="57"/>
      <c r="C301" s="98"/>
      <c r="D301" s="57"/>
      <c r="E301" s="57"/>
      <c r="F301" s="88"/>
      <c r="G301" s="57"/>
      <c r="H301" s="57"/>
      <c r="I301" s="57"/>
      <c r="J301" s="88"/>
      <c r="K301" s="57"/>
      <c r="L301" s="57"/>
    </row>
    <row r="302" spans="2:12">
      <c r="B302" s="57"/>
      <c r="C302" s="98"/>
      <c r="D302" s="57"/>
      <c r="E302" s="57"/>
      <c r="F302" s="88"/>
      <c r="G302" s="57"/>
      <c r="H302" s="57"/>
      <c r="I302" s="57"/>
      <c r="J302" s="88"/>
      <c r="K302" s="57"/>
      <c r="L302" s="57"/>
    </row>
    <row r="303" spans="2:12">
      <c r="B303" s="57"/>
      <c r="C303" s="98"/>
      <c r="D303" s="57"/>
      <c r="E303" s="57"/>
      <c r="F303" s="88"/>
      <c r="G303" s="57"/>
      <c r="H303" s="57"/>
      <c r="I303" s="57"/>
      <c r="J303" s="88"/>
      <c r="K303" s="57"/>
      <c r="L303" s="57"/>
    </row>
    <row r="304" spans="2:12">
      <c r="B304" s="57"/>
      <c r="C304" s="98"/>
      <c r="D304" s="57"/>
      <c r="E304" s="57"/>
      <c r="F304" s="88"/>
      <c r="G304" s="57"/>
      <c r="H304" s="57"/>
      <c r="I304" s="57"/>
      <c r="J304" s="88"/>
      <c r="K304" s="57"/>
      <c r="L304" s="57"/>
    </row>
    <row r="305" spans="2:12">
      <c r="B305" s="57"/>
      <c r="C305" s="98"/>
      <c r="D305" s="57"/>
      <c r="E305" s="57"/>
      <c r="F305" s="88"/>
      <c r="G305" s="57"/>
      <c r="H305" s="57"/>
      <c r="I305" s="57"/>
      <c r="J305" s="88"/>
      <c r="K305" s="57"/>
      <c r="L305" s="57"/>
    </row>
    <row r="306" spans="2:12">
      <c r="B306" s="57"/>
      <c r="C306" s="98"/>
      <c r="D306" s="57"/>
      <c r="E306" s="57"/>
      <c r="F306" s="88"/>
      <c r="G306" s="57"/>
      <c r="H306" s="57"/>
      <c r="I306" s="57"/>
      <c r="J306" s="88"/>
      <c r="K306" s="57"/>
      <c r="L306" s="57"/>
    </row>
    <row r="307" spans="2:12">
      <c r="B307" s="57"/>
      <c r="C307" s="98"/>
      <c r="D307" s="57"/>
      <c r="E307" s="57"/>
      <c r="F307" s="88"/>
      <c r="G307" s="57"/>
      <c r="H307" s="57"/>
      <c r="I307" s="57"/>
      <c r="J307" s="88"/>
      <c r="K307" s="57"/>
      <c r="L307" s="57"/>
    </row>
    <row r="308" spans="2:12">
      <c r="B308" s="57"/>
      <c r="C308" s="98"/>
      <c r="D308" s="57"/>
      <c r="E308" s="57"/>
      <c r="F308" s="88"/>
      <c r="G308" s="57"/>
      <c r="H308" s="57"/>
      <c r="I308" s="57"/>
      <c r="J308" s="88"/>
      <c r="K308" s="57"/>
      <c r="L308" s="57"/>
    </row>
    <row r="309" spans="2:12">
      <c r="B309" s="57"/>
      <c r="C309" s="98"/>
      <c r="D309" s="57"/>
      <c r="E309" s="57"/>
      <c r="F309" s="88"/>
      <c r="G309" s="57"/>
      <c r="H309" s="57"/>
      <c r="I309" s="57"/>
      <c r="J309" s="88"/>
      <c r="K309" s="57"/>
      <c r="L309" s="57"/>
    </row>
    <row r="310" spans="2:12">
      <c r="B310" s="57"/>
      <c r="C310" s="98"/>
      <c r="D310" s="57"/>
      <c r="E310" s="57"/>
      <c r="F310" s="88"/>
      <c r="G310" s="57"/>
      <c r="H310" s="57"/>
      <c r="I310" s="57"/>
      <c r="J310" s="88"/>
      <c r="K310" s="57"/>
      <c r="L310" s="57"/>
    </row>
    <row r="311" spans="2:12">
      <c r="B311" s="57"/>
      <c r="C311" s="98"/>
      <c r="D311" s="57"/>
      <c r="E311" s="57"/>
      <c r="F311" s="88"/>
      <c r="G311" s="57"/>
      <c r="H311" s="57"/>
      <c r="I311" s="57"/>
      <c r="J311" s="88"/>
      <c r="K311" s="57"/>
      <c r="L311" s="57"/>
    </row>
    <row r="312" spans="2:12">
      <c r="B312" s="57"/>
      <c r="C312" s="98"/>
      <c r="D312" s="57"/>
      <c r="E312" s="57"/>
      <c r="F312" s="88"/>
      <c r="G312" s="57"/>
      <c r="H312" s="57"/>
      <c r="I312" s="57"/>
      <c r="J312" s="88"/>
      <c r="K312" s="57"/>
      <c r="L312" s="57"/>
    </row>
    <row r="313" spans="2:12">
      <c r="B313" s="57"/>
      <c r="C313" s="98"/>
      <c r="D313" s="57"/>
      <c r="E313" s="57"/>
      <c r="F313" s="88"/>
      <c r="G313" s="57"/>
      <c r="H313" s="57"/>
      <c r="I313" s="57"/>
      <c r="J313" s="88"/>
      <c r="K313" s="57"/>
      <c r="L313" s="57"/>
    </row>
    <row r="314" spans="2:12">
      <c r="B314" s="57"/>
      <c r="C314" s="98"/>
      <c r="D314" s="57"/>
      <c r="E314" s="57"/>
      <c r="F314" s="88"/>
      <c r="G314" s="57"/>
      <c r="H314" s="57"/>
      <c r="I314" s="57"/>
      <c r="J314" s="88"/>
      <c r="K314" s="57"/>
      <c r="L314" s="57"/>
    </row>
    <row r="315" spans="2:12">
      <c r="B315" s="57"/>
      <c r="C315" s="98"/>
      <c r="D315" s="57"/>
      <c r="E315" s="57"/>
      <c r="F315" s="88"/>
      <c r="G315" s="57"/>
      <c r="H315" s="57"/>
      <c r="I315" s="57"/>
      <c r="J315" s="88"/>
      <c r="K315" s="57"/>
      <c r="L315" s="57"/>
    </row>
    <row r="316" spans="2:12">
      <c r="B316" s="57"/>
      <c r="C316" s="98"/>
      <c r="D316" s="57"/>
      <c r="E316" s="57"/>
      <c r="F316" s="88"/>
      <c r="G316" s="57"/>
      <c r="H316" s="57"/>
      <c r="I316" s="57"/>
      <c r="J316" s="88"/>
      <c r="K316" s="57"/>
      <c r="L316" s="57"/>
    </row>
    <row r="317" spans="2:12">
      <c r="B317" s="57"/>
      <c r="C317" s="98"/>
      <c r="D317" s="57"/>
      <c r="E317" s="57"/>
      <c r="F317" s="88"/>
      <c r="G317" s="57"/>
      <c r="H317" s="57"/>
      <c r="I317" s="57"/>
      <c r="J317" s="88"/>
      <c r="K317" s="57"/>
      <c r="L317" s="57"/>
    </row>
    <row r="318" spans="2:12">
      <c r="B318" s="57"/>
      <c r="C318" s="98"/>
      <c r="D318" s="57"/>
      <c r="E318" s="57"/>
      <c r="F318" s="88"/>
      <c r="G318" s="57"/>
      <c r="H318" s="57"/>
      <c r="I318" s="57"/>
      <c r="J318" s="88"/>
      <c r="K318" s="57"/>
      <c r="L318" s="57"/>
    </row>
    <row r="319" spans="2:12">
      <c r="B319" s="57"/>
      <c r="C319" s="98"/>
      <c r="D319" s="57"/>
      <c r="E319" s="57"/>
      <c r="F319" s="88"/>
      <c r="G319" s="57"/>
      <c r="H319" s="57"/>
      <c r="I319" s="57"/>
      <c r="J319" s="88"/>
      <c r="K319" s="57"/>
      <c r="L319" s="57"/>
    </row>
    <row r="320" spans="2:12">
      <c r="B320" s="57"/>
      <c r="C320" s="98"/>
      <c r="D320" s="57"/>
      <c r="E320" s="57"/>
      <c r="F320" s="88"/>
      <c r="G320" s="57"/>
      <c r="H320" s="57"/>
      <c r="I320" s="57"/>
      <c r="J320" s="88"/>
      <c r="K320" s="57"/>
      <c r="L320" s="57"/>
    </row>
    <row r="321" spans="2:12">
      <c r="B321" s="57"/>
      <c r="C321" s="98"/>
      <c r="D321" s="57"/>
      <c r="E321" s="57"/>
      <c r="F321" s="88"/>
      <c r="G321" s="57"/>
      <c r="H321" s="57"/>
      <c r="I321" s="57"/>
      <c r="J321" s="88"/>
      <c r="K321" s="57"/>
      <c r="L321" s="57"/>
    </row>
    <row r="322" spans="2:12">
      <c r="B322" s="57"/>
      <c r="C322" s="98"/>
      <c r="D322" s="57"/>
      <c r="E322" s="57"/>
      <c r="F322" s="88"/>
      <c r="G322" s="57"/>
      <c r="H322" s="57"/>
      <c r="I322" s="57"/>
      <c r="J322" s="88"/>
      <c r="K322" s="57"/>
      <c r="L322" s="57"/>
    </row>
    <row r="323" spans="2:12">
      <c r="B323" s="57"/>
      <c r="C323" s="98"/>
      <c r="D323" s="57"/>
      <c r="E323" s="57"/>
      <c r="F323" s="88"/>
      <c r="G323" s="57"/>
      <c r="H323" s="57"/>
      <c r="I323" s="57"/>
      <c r="J323" s="88"/>
      <c r="K323" s="57"/>
      <c r="L323" s="57"/>
    </row>
    <row r="324" spans="2:12">
      <c r="B324" s="57"/>
      <c r="C324" s="98"/>
      <c r="D324" s="57"/>
      <c r="E324" s="57"/>
      <c r="F324" s="88"/>
      <c r="G324" s="57"/>
      <c r="H324" s="57"/>
      <c r="I324" s="57"/>
      <c r="J324" s="88"/>
      <c r="K324" s="57"/>
      <c r="L324" s="57"/>
    </row>
    <row r="325" spans="2:12">
      <c r="B325" s="57"/>
      <c r="C325" s="98"/>
      <c r="D325" s="57"/>
      <c r="E325" s="57"/>
      <c r="F325" s="88"/>
      <c r="G325" s="57"/>
      <c r="H325" s="57"/>
      <c r="I325" s="57"/>
      <c r="J325" s="88"/>
      <c r="K325" s="57"/>
      <c r="L325" s="57"/>
    </row>
  </sheetData>
  <mergeCells count="6">
    <mergeCell ref="L1:L2"/>
    <mergeCell ref="A1:A2"/>
    <mergeCell ref="D1:G1"/>
    <mergeCell ref="H1:K1"/>
    <mergeCell ref="B1:B2"/>
    <mergeCell ref="C1:C2"/>
  </mergeCells>
  <phoneticPr fontId="79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V29"/>
  <sheetViews>
    <sheetView showGridLines="0" view="pageBreakPreview" zoomScale="60" zoomScaleNormal="85" workbookViewId="0">
      <pane ySplit="2" topLeftCell="A3" activePane="bottomLeft" state="frozen"/>
      <selection pane="bottomLeft" activeCell="L14" sqref="L14"/>
    </sheetView>
  </sheetViews>
  <sheetFormatPr defaultColWidth="9" defaultRowHeight="20.399999999999999"/>
  <cols>
    <col min="1" max="1" width="6.9140625" style="58" customWidth="1"/>
    <col min="2" max="4" width="9" style="58"/>
    <col min="5" max="5" width="27.33203125" style="97" customWidth="1"/>
    <col min="6" max="6" width="11.58203125" style="58" customWidth="1"/>
    <col min="7" max="7" width="14" style="58" customWidth="1"/>
    <col min="8" max="8" width="17" style="58" customWidth="1"/>
    <col min="9" max="9" width="15.6640625" style="58" customWidth="1"/>
    <col min="10" max="10" width="13.9140625" style="58" customWidth="1"/>
    <col min="11" max="14" width="15.4140625" style="58" customWidth="1"/>
    <col min="15" max="15" width="19" style="58" customWidth="1"/>
    <col min="16" max="16" width="49" style="58" customWidth="1"/>
    <col min="17" max="17" width="28" style="106" customWidth="1"/>
    <col min="18" max="18" width="24.6640625" style="58" customWidth="1"/>
    <col min="19" max="20" width="9" style="58"/>
    <col min="21" max="23" width="9" style="58" customWidth="1"/>
    <col min="24" max="16384" width="9" style="58"/>
  </cols>
  <sheetData>
    <row r="1" spans="1:22">
      <c r="J1" s="818" t="s">
        <v>968</v>
      </c>
      <c r="K1" s="818"/>
      <c r="L1" s="818"/>
      <c r="M1" s="819" t="s">
        <v>981</v>
      </c>
      <c r="N1" s="820"/>
    </row>
    <row r="2" spans="1:22" s="13" customFormat="1" ht="41.25" customHeight="1">
      <c r="A2" s="54" t="s">
        <v>69</v>
      </c>
      <c r="B2" s="54" t="s">
        <v>75</v>
      </c>
      <c r="C2" s="54" t="s">
        <v>44</v>
      </c>
      <c r="D2" s="54" t="s">
        <v>68</v>
      </c>
      <c r="E2" s="54" t="s">
        <v>76</v>
      </c>
      <c r="F2" s="54" t="s">
        <v>204</v>
      </c>
      <c r="G2" s="54" t="s">
        <v>77</v>
      </c>
      <c r="H2" s="54" t="s">
        <v>996</v>
      </c>
      <c r="I2" s="55" t="s">
        <v>924</v>
      </c>
      <c r="J2" s="526" t="s">
        <v>919</v>
      </c>
      <c r="K2" s="526" t="s">
        <v>967</v>
      </c>
      <c r="L2" s="526" t="s">
        <v>969</v>
      </c>
      <c r="M2" s="529" t="s">
        <v>727</v>
      </c>
      <c r="N2" s="529" t="s">
        <v>980</v>
      </c>
      <c r="O2" s="54" t="s">
        <v>79</v>
      </c>
      <c r="P2" s="54" t="s">
        <v>78</v>
      </c>
      <c r="Q2" s="55" t="s">
        <v>80</v>
      </c>
    </row>
    <row r="3" spans="1:22" s="103" customFormat="1" ht="23.25" customHeight="1">
      <c r="A3" s="60">
        <v>1</v>
      </c>
      <c r="B3" s="60" t="s">
        <v>844</v>
      </c>
      <c r="C3" s="60" t="s">
        <v>197</v>
      </c>
      <c r="D3" s="60">
        <v>34.49</v>
      </c>
      <c r="E3" s="61" t="s">
        <v>753</v>
      </c>
      <c r="F3" s="282" t="s">
        <v>205</v>
      </c>
      <c r="G3" s="62">
        <v>43549</v>
      </c>
      <c r="H3" s="63">
        <v>8996538</v>
      </c>
      <c r="I3" s="62">
        <v>43575</v>
      </c>
      <c r="J3" s="62">
        <v>43646</v>
      </c>
      <c r="K3" s="62"/>
      <c r="L3" s="62"/>
      <c r="M3" s="530">
        <v>50000</v>
      </c>
      <c r="N3" s="62"/>
      <c r="O3" s="60" t="s">
        <v>970</v>
      </c>
      <c r="P3" s="102" t="s">
        <v>845</v>
      </c>
      <c r="Q3" s="60" t="s">
        <v>66</v>
      </c>
      <c r="R3" s="64"/>
      <c r="U3" s="104"/>
      <c r="V3" s="100" t="s">
        <v>97</v>
      </c>
    </row>
    <row r="4" spans="1:22" s="100" customFormat="1" ht="23.25" customHeight="1">
      <c r="A4" s="60">
        <v>2</v>
      </c>
      <c r="B4" s="59" t="s">
        <v>914</v>
      </c>
      <c r="C4" s="59" t="s">
        <v>386</v>
      </c>
      <c r="D4" s="59">
        <v>55.46</v>
      </c>
      <c r="E4" s="91" t="s">
        <v>723</v>
      </c>
      <c r="F4" s="282" t="s">
        <v>205</v>
      </c>
      <c r="G4" s="53">
        <v>43537</v>
      </c>
      <c r="H4" s="105">
        <v>11534615.757575758</v>
      </c>
      <c r="I4" s="62">
        <v>43575</v>
      </c>
      <c r="J4" s="62">
        <v>43602</v>
      </c>
      <c r="K4" s="62"/>
      <c r="L4" s="62"/>
      <c r="M4" s="530">
        <v>50000</v>
      </c>
      <c r="N4" s="62"/>
      <c r="O4" s="60" t="s">
        <v>970</v>
      </c>
      <c r="P4" s="59" t="s">
        <v>999</v>
      </c>
      <c r="Q4" s="59"/>
      <c r="V4" s="100" t="s">
        <v>119</v>
      </c>
    </row>
    <row r="5" spans="1:22" s="100" customFormat="1" ht="23.25" customHeight="1">
      <c r="A5" s="60">
        <v>3</v>
      </c>
      <c r="B5" s="59" t="s">
        <v>914</v>
      </c>
      <c r="C5" s="59" t="s">
        <v>290</v>
      </c>
      <c r="D5" s="59">
        <v>30.26</v>
      </c>
      <c r="E5" s="474" t="s">
        <v>807</v>
      </c>
      <c r="F5" s="282" t="s">
        <v>205</v>
      </c>
      <c r="G5" s="68">
        <v>43552</v>
      </c>
      <c r="H5" s="69">
        <v>5267350</v>
      </c>
      <c r="I5" s="62">
        <v>43575</v>
      </c>
      <c r="J5" s="62">
        <v>43622</v>
      </c>
      <c r="K5" s="62"/>
      <c r="L5" s="62"/>
      <c r="M5" s="530">
        <v>50000</v>
      </c>
      <c r="N5" s="62"/>
      <c r="O5" s="59" t="s">
        <v>971</v>
      </c>
      <c r="P5" s="59" t="s">
        <v>982</v>
      </c>
      <c r="Q5" s="59"/>
      <c r="V5" s="100" t="s">
        <v>66</v>
      </c>
    </row>
    <row r="6" spans="1:22" s="100" customFormat="1" ht="23.25" customHeight="1">
      <c r="A6" s="60">
        <v>4</v>
      </c>
      <c r="B6" s="59" t="s">
        <v>914</v>
      </c>
      <c r="C6" s="59" t="s">
        <v>575</v>
      </c>
      <c r="D6" s="59">
        <v>56.260000000000005</v>
      </c>
      <c r="E6" s="65" t="s">
        <v>903</v>
      </c>
      <c r="F6" s="282" t="s">
        <v>205</v>
      </c>
      <c r="G6" s="68">
        <v>43585</v>
      </c>
      <c r="H6" s="66">
        <v>16855823.555555556</v>
      </c>
      <c r="I6" s="67">
        <v>43624</v>
      </c>
      <c r="J6" s="67">
        <v>43646</v>
      </c>
      <c r="K6" s="67"/>
      <c r="L6" s="67"/>
      <c r="M6" s="530">
        <v>50000</v>
      </c>
      <c r="N6" s="67"/>
      <c r="O6" s="59" t="s">
        <v>970</v>
      </c>
      <c r="P6" s="59" t="s">
        <v>982</v>
      </c>
      <c r="Q6" s="59"/>
      <c r="V6" s="100" t="s">
        <v>81</v>
      </c>
    </row>
    <row r="7" spans="1:22" s="100" customFormat="1" ht="23.25" customHeight="1">
      <c r="A7" s="60">
        <v>5</v>
      </c>
      <c r="B7" s="59" t="s">
        <v>844</v>
      </c>
      <c r="C7" s="59" t="s">
        <v>184</v>
      </c>
      <c r="D7" s="59">
        <v>76.14</v>
      </c>
      <c r="E7" s="65" t="s">
        <v>881</v>
      </c>
      <c r="F7" s="518" t="s">
        <v>206</v>
      </c>
      <c r="G7" s="68">
        <v>43602</v>
      </c>
      <c r="H7" s="70">
        <v>16060701.545784287</v>
      </c>
      <c r="I7" s="67">
        <v>43637</v>
      </c>
      <c r="J7" s="67">
        <v>43637</v>
      </c>
      <c r="K7" s="67"/>
      <c r="L7" s="67"/>
      <c r="M7" s="403">
        <v>100000</v>
      </c>
      <c r="N7" s="67"/>
      <c r="O7" s="59" t="s">
        <v>971</v>
      </c>
      <c r="P7" s="59" t="s">
        <v>1000</v>
      </c>
      <c r="Q7" s="59"/>
      <c r="V7" s="100" t="s">
        <v>123</v>
      </c>
    </row>
    <row r="8" spans="1:22" s="100" customFormat="1" ht="23.25" customHeight="1">
      <c r="A8" s="60">
        <v>6</v>
      </c>
      <c r="B8" s="59" t="s">
        <v>914</v>
      </c>
      <c r="C8" s="182" t="s">
        <v>363</v>
      </c>
      <c r="D8" s="59">
        <v>57.830000000000005</v>
      </c>
      <c r="E8" s="65" t="s">
        <v>871</v>
      </c>
      <c r="F8" s="518" t="s">
        <v>205</v>
      </c>
      <c r="G8" s="67">
        <v>43585</v>
      </c>
      <c r="H8" s="70">
        <v>10987700</v>
      </c>
      <c r="I8" s="67">
        <v>43664</v>
      </c>
      <c r="J8" s="67">
        <v>43664</v>
      </c>
      <c r="K8" s="67"/>
      <c r="L8" s="67"/>
      <c r="M8" s="530">
        <v>50000</v>
      </c>
      <c r="N8" s="403">
        <v>200000</v>
      </c>
      <c r="O8" s="60" t="s">
        <v>970</v>
      </c>
      <c r="P8" s="59" t="s">
        <v>982</v>
      </c>
      <c r="Q8" s="59"/>
    </row>
    <row r="9" spans="1:22" s="100" customFormat="1" ht="23.25" customHeight="1">
      <c r="A9" s="60">
        <v>7</v>
      </c>
      <c r="B9" s="59" t="s">
        <v>914</v>
      </c>
      <c r="C9" s="182" t="s">
        <v>461</v>
      </c>
      <c r="D9" s="59">
        <v>57.830000000000005</v>
      </c>
      <c r="E9" s="91" t="s">
        <v>871</v>
      </c>
      <c r="F9" s="518" t="s">
        <v>205</v>
      </c>
      <c r="G9" s="67">
        <v>43585</v>
      </c>
      <c r="H9" s="70">
        <v>12144300</v>
      </c>
      <c r="I9" s="67">
        <v>43664</v>
      </c>
      <c r="J9" s="67">
        <v>43664</v>
      </c>
      <c r="K9" s="67"/>
      <c r="L9" s="67"/>
      <c r="M9" s="530">
        <v>50000</v>
      </c>
      <c r="N9" s="403">
        <v>200000</v>
      </c>
      <c r="O9" s="60" t="s">
        <v>970</v>
      </c>
      <c r="P9" s="59" t="s">
        <v>982</v>
      </c>
      <c r="Q9" s="59"/>
    </row>
    <row r="10" spans="1:22" s="100" customFormat="1" ht="23.25" customHeight="1">
      <c r="A10" s="60">
        <v>8</v>
      </c>
      <c r="B10" s="59" t="s">
        <v>914</v>
      </c>
      <c r="C10" s="528" t="s">
        <v>298</v>
      </c>
      <c r="D10" s="59">
        <v>43.7</v>
      </c>
      <c r="E10" s="91" t="s">
        <v>941</v>
      </c>
      <c r="F10" s="518" t="s">
        <v>206</v>
      </c>
      <c r="G10" s="67">
        <v>43644</v>
      </c>
      <c r="H10" s="70">
        <v>6511300</v>
      </c>
      <c r="I10" s="67">
        <v>43719</v>
      </c>
      <c r="J10" s="67">
        <v>43734</v>
      </c>
      <c r="K10" s="67"/>
      <c r="L10" s="67"/>
      <c r="M10" s="530">
        <v>100000</v>
      </c>
      <c r="N10" s="67"/>
      <c r="O10" s="59" t="s">
        <v>971</v>
      </c>
      <c r="P10" s="59" t="s">
        <v>994</v>
      </c>
      <c r="Q10" s="59"/>
    </row>
    <row r="11" spans="1:22" s="100" customFormat="1" ht="23.25" customHeight="1">
      <c r="A11" s="60">
        <v>9</v>
      </c>
      <c r="B11" s="59" t="s">
        <v>914</v>
      </c>
      <c r="C11" s="528" t="s">
        <v>324</v>
      </c>
      <c r="D11" s="59">
        <v>42.5</v>
      </c>
      <c r="E11" s="91" t="s">
        <v>962</v>
      </c>
      <c r="F11" s="518" t="s">
        <v>206</v>
      </c>
      <c r="G11" s="67">
        <v>43662</v>
      </c>
      <c r="H11" s="70">
        <v>7182500</v>
      </c>
      <c r="I11" s="67">
        <v>43745</v>
      </c>
      <c r="J11" s="67" t="s">
        <v>1001</v>
      </c>
      <c r="K11" s="67"/>
      <c r="L11" s="67"/>
      <c r="M11" s="530">
        <v>100000</v>
      </c>
      <c r="N11" s="67"/>
      <c r="O11" s="59" t="s">
        <v>971</v>
      </c>
      <c r="P11" s="59" t="s">
        <v>995</v>
      </c>
      <c r="Q11" s="59"/>
    </row>
    <row r="12" spans="1:22" s="100" customFormat="1" ht="23.25" customHeight="1">
      <c r="A12" s="531">
        <v>10</v>
      </c>
      <c r="B12" s="519" t="s">
        <v>844</v>
      </c>
      <c r="C12" s="280" t="s">
        <v>169</v>
      </c>
      <c r="D12" s="282">
        <v>35.9</v>
      </c>
      <c r="E12" s="283" t="s">
        <v>863</v>
      </c>
      <c r="F12" s="518" t="s">
        <v>206</v>
      </c>
      <c r="G12" s="284">
        <v>43566</v>
      </c>
      <c r="H12" s="647">
        <v>8302129</v>
      </c>
      <c r="I12" s="532">
        <v>43795</v>
      </c>
      <c r="J12" s="67"/>
      <c r="K12" s="67"/>
      <c r="L12" s="67"/>
      <c r="M12" s="530">
        <v>100000</v>
      </c>
      <c r="N12" s="67"/>
      <c r="O12" s="59" t="s">
        <v>971</v>
      </c>
      <c r="P12" s="59" t="s">
        <v>995</v>
      </c>
      <c r="Q12" s="59"/>
    </row>
    <row r="13" spans="1:22" s="100" customFormat="1" ht="23.25" customHeight="1">
      <c r="A13" s="60">
        <v>11</v>
      </c>
      <c r="B13" s="519" t="s">
        <v>844</v>
      </c>
      <c r="C13" s="71" t="s">
        <v>170</v>
      </c>
      <c r="D13" s="282">
        <v>39.76</v>
      </c>
      <c r="E13" s="283" t="s">
        <v>863</v>
      </c>
      <c r="F13" s="518" t="s">
        <v>206</v>
      </c>
      <c r="G13" s="284">
        <v>43566</v>
      </c>
      <c r="H13" s="66">
        <v>9133040</v>
      </c>
      <c r="I13" s="532">
        <v>43795</v>
      </c>
      <c r="J13" s="67"/>
      <c r="K13" s="67"/>
      <c r="L13" s="67"/>
      <c r="M13" s="530">
        <v>100000</v>
      </c>
      <c r="N13" s="67"/>
      <c r="O13" s="59" t="s">
        <v>971</v>
      </c>
      <c r="P13" s="59" t="s">
        <v>995</v>
      </c>
      <c r="Q13" s="59"/>
    </row>
    <row r="14" spans="1:22" s="100" customFormat="1" ht="23.25" customHeight="1">
      <c r="A14" s="60">
        <v>12</v>
      </c>
      <c r="B14" s="519" t="s">
        <v>844</v>
      </c>
      <c r="C14" s="71" t="s">
        <v>171</v>
      </c>
      <c r="D14" s="282">
        <v>41.77</v>
      </c>
      <c r="E14" s="283" t="s">
        <v>863</v>
      </c>
      <c r="F14" s="518" t="s">
        <v>206</v>
      </c>
      <c r="G14" s="284">
        <v>43566</v>
      </c>
      <c r="H14" s="70">
        <v>9565717</v>
      </c>
      <c r="I14" s="532">
        <v>43795</v>
      </c>
      <c r="J14" s="67"/>
      <c r="K14" s="67"/>
      <c r="L14" s="67"/>
      <c r="M14" s="530">
        <v>100000</v>
      </c>
      <c r="N14" s="67"/>
      <c r="O14" s="59" t="s">
        <v>971</v>
      </c>
      <c r="P14" s="59" t="s">
        <v>995</v>
      </c>
      <c r="Q14" s="59"/>
    </row>
    <row r="15" spans="1:22" s="100" customFormat="1" ht="23.25" customHeight="1">
      <c r="A15" s="60">
        <v>13</v>
      </c>
      <c r="B15" s="519" t="s">
        <v>844</v>
      </c>
      <c r="C15" s="71" t="s">
        <v>172</v>
      </c>
      <c r="D15" s="282">
        <v>34.49</v>
      </c>
      <c r="E15" s="283" t="s">
        <v>863</v>
      </c>
      <c r="F15" s="518" t="s">
        <v>206</v>
      </c>
      <c r="G15" s="284">
        <v>43566</v>
      </c>
      <c r="H15" s="70">
        <v>7942554</v>
      </c>
      <c r="I15" s="532">
        <v>43795</v>
      </c>
      <c r="J15" s="67"/>
      <c r="K15" s="67"/>
      <c r="L15" s="67"/>
      <c r="M15" s="530">
        <v>100000</v>
      </c>
      <c r="N15" s="67"/>
      <c r="O15" s="59" t="s">
        <v>971</v>
      </c>
      <c r="P15" s="59" t="s">
        <v>995</v>
      </c>
      <c r="Q15" s="59"/>
    </row>
    <row r="16" spans="1:22" s="100" customFormat="1" ht="23.25" customHeight="1">
      <c r="A16" s="60">
        <v>14</v>
      </c>
      <c r="B16" s="59" t="s">
        <v>914</v>
      </c>
      <c r="C16" s="71" t="s">
        <v>297</v>
      </c>
      <c r="D16" s="71">
        <v>43.7</v>
      </c>
      <c r="E16" s="91" t="s">
        <v>1020</v>
      </c>
      <c r="F16" s="518" t="s">
        <v>206</v>
      </c>
      <c r="G16" s="67">
        <v>43679</v>
      </c>
      <c r="H16" s="66">
        <v>6511300</v>
      </c>
      <c r="I16" s="532">
        <v>43801</v>
      </c>
      <c r="J16" s="67">
        <v>43807</v>
      </c>
      <c r="K16" s="67"/>
      <c r="L16" s="67"/>
      <c r="M16" s="101">
        <v>0</v>
      </c>
      <c r="N16" s="67"/>
      <c r="O16" s="59" t="s">
        <v>971</v>
      </c>
      <c r="P16" s="59" t="s">
        <v>995</v>
      </c>
      <c r="Q16" s="59"/>
    </row>
    <row r="17" spans="1:17" s="100" customFormat="1" ht="23.25" customHeight="1">
      <c r="A17" s="60"/>
      <c r="B17" s="59"/>
      <c r="C17" s="71"/>
      <c r="D17" s="71"/>
      <c r="E17" s="91"/>
      <c r="F17" s="514"/>
      <c r="G17" s="67"/>
      <c r="H17" s="66"/>
      <c r="I17" s="67"/>
      <c r="J17" s="67"/>
      <c r="K17" s="67"/>
      <c r="L17" s="67"/>
      <c r="M17" s="67"/>
      <c r="N17" s="67"/>
      <c r="O17" s="59"/>
      <c r="P17" s="71"/>
      <c r="Q17" s="59"/>
    </row>
    <row r="18" spans="1:17" s="100" customFormat="1" ht="23.25" customHeight="1">
      <c r="A18" s="60"/>
      <c r="B18" s="59"/>
      <c r="C18" s="71"/>
      <c r="D18" s="71"/>
      <c r="E18" s="91"/>
      <c r="F18" s="514"/>
      <c r="G18" s="67"/>
      <c r="H18" s="66"/>
      <c r="I18" s="67"/>
      <c r="J18" s="67"/>
      <c r="K18" s="67"/>
      <c r="L18" s="67"/>
      <c r="M18" s="67"/>
      <c r="N18" s="67"/>
      <c r="O18" s="59"/>
      <c r="P18" s="71"/>
      <c r="Q18" s="59"/>
    </row>
    <row r="19" spans="1:17" s="100" customFormat="1" ht="23.25" customHeight="1">
      <c r="A19" s="60"/>
      <c r="B19" s="59"/>
      <c r="C19" s="59"/>
      <c r="D19" s="59"/>
      <c r="E19" s="65"/>
      <c r="F19" s="59"/>
      <c r="G19" s="67"/>
      <c r="H19" s="70"/>
      <c r="I19" s="67"/>
      <c r="J19" s="67"/>
      <c r="K19" s="67"/>
      <c r="L19" s="67"/>
      <c r="M19" s="67"/>
      <c r="N19" s="67"/>
      <c r="O19" s="59"/>
      <c r="P19" s="71"/>
      <c r="Q19" s="59"/>
    </row>
    <row r="20" spans="1:17" s="100" customFormat="1" ht="23.25" customHeight="1">
      <c r="A20" s="60"/>
      <c r="B20" s="59"/>
      <c r="C20" s="59"/>
      <c r="D20" s="59"/>
      <c r="E20" s="65"/>
      <c r="F20" s="59"/>
      <c r="G20" s="59"/>
      <c r="H20" s="70"/>
      <c r="I20" s="59"/>
      <c r="J20" s="59"/>
      <c r="K20" s="59"/>
      <c r="L20" s="59"/>
      <c r="M20" s="59"/>
      <c r="N20" s="59"/>
      <c r="O20" s="59"/>
      <c r="P20" s="59"/>
      <c r="Q20" s="59"/>
    </row>
    <row r="21" spans="1:17" s="100" customFormat="1" ht="23.25" customHeight="1">
      <c r="A21" s="60"/>
      <c r="B21" s="59"/>
      <c r="C21" s="59"/>
      <c r="D21" s="59"/>
      <c r="E21" s="65"/>
      <c r="F21" s="59"/>
      <c r="G21" s="59"/>
      <c r="H21" s="70"/>
      <c r="I21" s="59"/>
      <c r="J21" s="59"/>
      <c r="K21" s="59"/>
      <c r="L21" s="59"/>
      <c r="M21" s="59"/>
      <c r="N21" s="59"/>
      <c r="O21" s="59"/>
      <c r="P21" s="59"/>
      <c r="Q21" s="59"/>
    </row>
    <row r="22" spans="1:17" s="100" customFormat="1" ht="23.25" customHeight="1">
      <c r="A22" s="60"/>
      <c r="B22" s="59"/>
      <c r="C22" s="59"/>
      <c r="D22" s="59"/>
      <c r="E22" s="65"/>
      <c r="F22" s="59"/>
      <c r="G22" s="59"/>
      <c r="H22" s="70"/>
      <c r="I22" s="59"/>
      <c r="J22" s="59"/>
      <c r="K22" s="59"/>
      <c r="L22" s="59"/>
      <c r="M22" s="59"/>
      <c r="N22" s="59"/>
      <c r="O22" s="59"/>
      <c r="P22" s="59"/>
      <c r="Q22" s="59"/>
    </row>
    <row r="23" spans="1:17" s="100" customFormat="1" ht="23.25" customHeight="1">
      <c r="A23" s="60"/>
      <c r="B23" s="59"/>
      <c r="C23" s="59"/>
      <c r="D23" s="59"/>
      <c r="E23" s="65"/>
      <c r="F23" s="59"/>
      <c r="G23" s="59"/>
      <c r="H23" s="70"/>
      <c r="I23" s="59"/>
      <c r="J23" s="59"/>
      <c r="K23" s="59"/>
      <c r="L23" s="59"/>
      <c r="M23" s="59"/>
      <c r="N23" s="59"/>
      <c r="O23" s="59"/>
      <c r="P23" s="59"/>
      <c r="Q23" s="59"/>
    </row>
    <row r="24" spans="1:17" s="100" customFormat="1">
      <c r="E24" s="99"/>
    </row>
    <row r="25" spans="1:17" s="100" customFormat="1">
      <c r="E25" s="99"/>
    </row>
    <row r="26" spans="1:17" s="100" customFormat="1">
      <c r="E26" s="99"/>
    </row>
    <row r="27" spans="1:17" s="100" customFormat="1">
      <c r="E27" s="99"/>
    </row>
    <row r="28" spans="1:17" s="100" customFormat="1">
      <c r="E28" s="99"/>
    </row>
    <row r="29" spans="1:17" s="100" customFormat="1">
      <c r="E29" s="99"/>
    </row>
  </sheetData>
  <mergeCells count="2">
    <mergeCell ref="J1:L1"/>
    <mergeCell ref="M1:N1"/>
  </mergeCells>
  <phoneticPr fontId="79"/>
  <dataValidations count="1">
    <dataValidation type="list" allowBlank="1" showInputMessage="1" showErrorMessage="1" sqref="Q3:Q88" xr:uid="{00000000-0002-0000-0A00-000000000000}">
      <formula1>$V$3:$V$7</formula1>
    </dataValidation>
  </dataValidations>
  <pageMargins left="0.17" right="0.1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X7"/>
  <sheetViews>
    <sheetView showGridLines="0" view="pageBreakPreview" zoomScale="60" zoomScaleNormal="85" workbookViewId="0">
      <selection activeCell="F7" sqref="F7"/>
    </sheetView>
  </sheetViews>
  <sheetFormatPr defaultRowHeight="20.399999999999999"/>
  <cols>
    <col min="3" max="3" width="0" hidden="1" customWidth="1"/>
    <col min="8" max="8" width="12.08203125" customWidth="1"/>
    <col min="11" max="11" width="20.4140625" customWidth="1"/>
    <col min="12" max="20" width="0" hidden="1" customWidth="1"/>
    <col min="21" max="21" width="8.203125E-2" customWidth="1"/>
    <col min="22" max="22" width="45.4140625" customWidth="1"/>
    <col min="23" max="25" width="43.58203125" customWidth="1"/>
  </cols>
  <sheetData>
    <row r="1" spans="1:24" ht="21.6">
      <c r="A1" s="632" t="s">
        <v>1002</v>
      </c>
      <c r="B1" s="632"/>
      <c r="C1" s="632"/>
    </row>
    <row r="3" spans="1:24">
      <c r="A3" s="633" t="s">
        <v>22</v>
      </c>
      <c r="B3" s="633" t="s">
        <v>44</v>
      </c>
      <c r="C3" s="633"/>
      <c r="D3" s="633" t="s">
        <v>946</v>
      </c>
      <c r="E3" s="633" t="s">
        <v>1003</v>
      </c>
      <c r="F3" s="633" t="s">
        <v>45</v>
      </c>
      <c r="G3" s="633" t="s">
        <v>1004</v>
      </c>
      <c r="H3" s="633" t="s">
        <v>212</v>
      </c>
      <c r="I3" s="633" t="s">
        <v>212</v>
      </c>
      <c r="J3" s="633" t="s">
        <v>1004</v>
      </c>
      <c r="K3" s="633" t="s">
        <v>1005</v>
      </c>
      <c r="L3" s="633"/>
      <c r="M3" s="633"/>
      <c r="N3" s="633"/>
      <c r="O3" s="633"/>
      <c r="P3" s="633"/>
      <c r="Q3" s="633"/>
      <c r="R3" s="633"/>
      <c r="S3" s="633"/>
      <c r="T3" s="633"/>
      <c r="U3" s="633"/>
      <c r="V3" s="634" t="s">
        <v>1006</v>
      </c>
      <c r="W3" s="635" t="s">
        <v>1007</v>
      </c>
      <c r="X3" s="633" t="s">
        <v>1008</v>
      </c>
    </row>
    <row r="4" spans="1:24" ht="53.1" customHeight="1">
      <c r="A4" s="281" t="s">
        <v>22</v>
      </c>
      <c r="B4" s="342" t="s">
        <v>547</v>
      </c>
      <c r="C4" s="342"/>
      <c r="D4" s="342">
        <v>31</v>
      </c>
      <c r="E4" s="342" t="s">
        <v>587</v>
      </c>
      <c r="F4" s="342">
        <v>139.41999999999999</v>
      </c>
      <c r="G4" s="342" t="s">
        <v>205</v>
      </c>
      <c r="H4" s="342" t="s">
        <v>225</v>
      </c>
      <c r="I4" s="343" t="s">
        <v>266</v>
      </c>
      <c r="J4" s="281" t="s">
        <v>3</v>
      </c>
      <c r="K4" s="636" t="s">
        <v>878</v>
      </c>
      <c r="L4" s="637">
        <v>43593</v>
      </c>
      <c r="M4" s="638">
        <v>33338068.282828279</v>
      </c>
      <c r="N4" s="345">
        <v>36671875.111111104</v>
      </c>
      <c r="O4" s="346">
        <v>400000</v>
      </c>
      <c r="P4" s="346">
        <v>1813593.75</v>
      </c>
      <c r="Q4" s="346">
        <v>300000</v>
      </c>
      <c r="R4" s="346">
        <v>34158281.361111104</v>
      </c>
      <c r="S4" s="346">
        <v>245002.73534005959</v>
      </c>
      <c r="T4" s="347">
        <v>100000</v>
      </c>
      <c r="U4" s="639">
        <v>43682</v>
      </c>
      <c r="V4" s="642" t="s">
        <v>1015</v>
      </c>
      <c r="W4" s="644" t="s">
        <v>1009</v>
      </c>
      <c r="X4" s="646"/>
    </row>
    <row r="5" spans="1:24">
      <c r="A5" s="281" t="s">
        <v>22</v>
      </c>
      <c r="B5" s="290" t="s">
        <v>567</v>
      </c>
      <c r="C5" s="290"/>
      <c r="D5" s="290">
        <v>35</v>
      </c>
      <c r="E5" s="342" t="s">
        <v>1010</v>
      </c>
      <c r="F5" s="342">
        <v>138.94999999999999</v>
      </c>
      <c r="G5" s="342" t="s">
        <v>205</v>
      </c>
      <c r="H5" s="342" t="s">
        <v>225</v>
      </c>
      <c r="I5" s="343" t="s">
        <v>272</v>
      </c>
      <c r="J5" s="525" t="s">
        <v>678</v>
      </c>
      <c r="K5" s="640" t="s">
        <v>966</v>
      </c>
      <c r="L5" s="313">
        <v>43671</v>
      </c>
      <c r="M5" s="287">
        <v>39780090.098790094</v>
      </c>
      <c r="N5" s="285">
        <v>39780090.098790094</v>
      </c>
      <c r="O5" s="286"/>
      <c r="P5" s="286"/>
      <c r="Q5" s="286"/>
      <c r="R5" s="346">
        <v>39780090.098790094</v>
      </c>
      <c r="S5" s="346">
        <v>286290.68081173155</v>
      </c>
      <c r="T5" s="299"/>
      <c r="U5" s="449"/>
      <c r="V5" s="821" t="s">
        <v>1011</v>
      </c>
      <c r="W5" s="645" t="s">
        <v>1012</v>
      </c>
      <c r="X5" s="645"/>
    </row>
    <row r="6" spans="1:24">
      <c r="A6" s="280" t="s">
        <v>22</v>
      </c>
      <c r="B6" s="290" t="s">
        <v>568</v>
      </c>
      <c r="C6" s="290"/>
      <c r="D6" s="290">
        <v>35</v>
      </c>
      <c r="E6" s="342" t="s">
        <v>593</v>
      </c>
      <c r="F6" s="342">
        <v>139.06</v>
      </c>
      <c r="G6" s="342" t="s">
        <v>205</v>
      </c>
      <c r="H6" s="342" t="s">
        <v>225</v>
      </c>
      <c r="I6" s="343" t="s">
        <v>273</v>
      </c>
      <c r="J6" s="525" t="s">
        <v>678</v>
      </c>
      <c r="K6" s="640" t="s">
        <v>966</v>
      </c>
      <c r="L6" s="313">
        <v>43671</v>
      </c>
      <c r="M6" s="287">
        <v>34358829.494949497</v>
      </c>
      <c r="N6" s="285">
        <v>39755301.227661215</v>
      </c>
      <c r="O6" s="286"/>
      <c r="P6" s="286"/>
      <c r="Q6" s="286"/>
      <c r="R6" s="346">
        <v>39755301.227661215</v>
      </c>
      <c r="S6" s="346">
        <v>285885.95733971818</v>
      </c>
      <c r="T6" s="299"/>
      <c r="U6" s="449"/>
      <c r="V6" s="822"/>
      <c r="W6" s="645"/>
      <c r="X6" s="645"/>
    </row>
    <row r="7" spans="1:24" ht="37.049999999999997" customHeight="1">
      <c r="A7" s="281" t="s">
        <v>22</v>
      </c>
      <c r="B7" s="290" t="s">
        <v>851</v>
      </c>
      <c r="C7" s="290"/>
      <c r="D7" s="290">
        <v>39</v>
      </c>
      <c r="E7" s="393" t="s">
        <v>199</v>
      </c>
      <c r="F7" s="290">
        <v>197.6</v>
      </c>
      <c r="G7" s="342" t="s">
        <v>205</v>
      </c>
      <c r="H7" s="290" t="s">
        <v>226</v>
      </c>
      <c r="I7" s="290"/>
      <c r="J7" s="281" t="s">
        <v>3</v>
      </c>
      <c r="K7" s="641" t="s">
        <v>770</v>
      </c>
      <c r="L7" s="313">
        <v>43551</v>
      </c>
      <c r="M7" s="287">
        <v>58697475</v>
      </c>
      <c r="N7" s="287">
        <v>58697475</v>
      </c>
      <c r="O7" s="286">
        <v>300000</v>
      </c>
      <c r="P7" s="286">
        <v>2934874</v>
      </c>
      <c r="Q7" s="286"/>
      <c r="R7" s="346">
        <v>55462601</v>
      </c>
      <c r="S7" s="346">
        <v>280681.17914979759</v>
      </c>
      <c r="T7" s="299"/>
      <c r="U7" s="449">
        <v>43551</v>
      </c>
      <c r="V7" s="643" t="s">
        <v>1011</v>
      </c>
      <c r="W7" s="645" t="s">
        <v>1013</v>
      </c>
      <c r="X7" s="645" t="s">
        <v>1014</v>
      </c>
    </row>
  </sheetData>
  <mergeCells count="1">
    <mergeCell ref="V5:V6"/>
  </mergeCells>
  <phoneticPr fontId="79"/>
  <conditionalFormatting sqref="J4:J7">
    <cfRule type="containsText" dxfId="7" priority="1" operator="containsText" text="FQ">
      <formula>NOT(ISERROR(SEARCH("FQ",J4)))</formula>
    </cfRule>
    <cfRule type="containsText" dxfId="6" priority="2" operator="containsText" text="Thai D">
      <formula>NOT(ISERROR(SEARCH("Thai D",J4)))</formula>
    </cfRule>
    <cfRule type="containsText" dxfId="5" priority="3" operator="containsText" text="Lock">
      <formula>NOT(ISERROR(SEARCH("Lock",J4)))</formula>
    </cfRule>
    <cfRule type="containsText" dxfId="4" priority="4" operator="containsText" text="Unpaid">
      <formula>NOT(ISERROR(SEARCH("Unpaid",J4)))</formula>
    </cfRule>
    <cfRule type="containsText" dxfId="3" priority="5" operator="containsText" text="Sold">
      <formula>NOT(ISERROR(SEARCH("Sold",J4)))</formula>
    </cfRule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:D11"/>
  <sheetViews>
    <sheetView showGridLines="0" view="pageBreakPreview" topLeftCell="A1048559" zoomScale="60" zoomScaleNormal="85" workbookViewId="0">
      <selection activeCell="J1048576" sqref="J1048576"/>
    </sheetView>
  </sheetViews>
  <sheetFormatPr defaultRowHeight="20.399999999999999"/>
  <cols>
    <col min="1" max="2" width="15.58203125" bestFit="1" customWidth="1"/>
    <col min="3" max="3" width="6.08203125" bestFit="1" customWidth="1"/>
    <col min="4" max="4" width="7.1640625" bestFit="1" customWidth="1"/>
    <col min="5" max="5" width="11.08203125" customWidth="1"/>
    <col min="6" max="6" width="14.6640625" customWidth="1"/>
    <col min="7" max="8" width="8.08203125" customWidth="1"/>
    <col min="9" max="9" width="10.4140625" customWidth="1"/>
    <col min="10" max="11" width="14.4140625" bestFit="1" customWidth="1"/>
    <col min="12" max="12" width="16.9140625" bestFit="1" customWidth="1"/>
    <col min="13" max="14" width="12.33203125" bestFit="1" customWidth="1"/>
    <col min="15" max="15" width="14.6640625" bestFit="1" customWidth="1"/>
    <col min="16" max="16" width="14.4140625" bestFit="1" customWidth="1"/>
    <col min="17" max="17" width="16.9140625" bestFit="1" customWidth="1"/>
    <col min="18" max="18" width="13.6640625" bestFit="1" customWidth="1"/>
    <col min="19" max="19" width="16.08203125" bestFit="1" customWidth="1"/>
    <col min="20" max="20" width="12.6640625" bestFit="1" customWidth="1"/>
    <col min="21" max="21" width="15.08203125" bestFit="1" customWidth="1"/>
    <col min="22" max="22" width="9.33203125" bestFit="1" customWidth="1"/>
    <col min="23" max="23" width="11.58203125" bestFit="1" customWidth="1"/>
    <col min="24" max="24" width="11.08203125" bestFit="1" customWidth="1"/>
  </cols>
  <sheetData>
    <row r="1" spans="1:4">
      <c r="A1" s="488" t="s">
        <v>1021</v>
      </c>
      <c r="B1" s="488" t="s">
        <v>1029</v>
      </c>
    </row>
    <row r="2" spans="1:4">
      <c r="A2" s="488" t="s">
        <v>1027</v>
      </c>
      <c r="B2" s="471" t="s">
        <v>206</v>
      </c>
      <c r="C2" s="471" t="s">
        <v>205</v>
      </c>
      <c r="D2" s="471" t="s">
        <v>1028</v>
      </c>
    </row>
    <row r="3" spans="1:4">
      <c r="A3" s="489" t="s">
        <v>208</v>
      </c>
      <c r="B3" s="648">
        <v>8</v>
      </c>
      <c r="C3" s="648">
        <v>12</v>
      </c>
      <c r="D3" s="648">
        <v>20</v>
      </c>
    </row>
    <row r="4" spans="1:4">
      <c r="A4" s="489" t="s">
        <v>207</v>
      </c>
      <c r="B4" s="648">
        <v>45</v>
      </c>
      <c r="C4" s="648">
        <v>27</v>
      </c>
      <c r="D4" s="648">
        <v>72</v>
      </c>
    </row>
    <row r="5" spans="1:4">
      <c r="A5" s="489" t="s">
        <v>210</v>
      </c>
      <c r="B5" s="648">
        <v>5</v>
      </c>
      <c r="C5" s="648">
        <v>26</v>
      </c>
      <c r="D5" s="648">
        <v>31</v>
      </c>
    </row>
    <row r="6" spans="1:4">
      <c r="A6" s="489" t="s">
        <v>224</v>
      </c>
      <c r="B6" s="648">
        <v>1</v>
      </c>
      <c r="C6" s="648">
        <v>11</v>
      </c>
      <c r="D6" s="648">
        <v>12</v>
      </c>
    </row>
    <row r="7" spans="1:4">
      <c r="A7" s="489" t="s">
        <v>209</v>
      </c>
      <c r="B7" s="648">
        <v>1</v>
      </c>
      <c r="C7" s="648">
        <v>3</v>
      </c>
      <c r="D7" s="648">
        <v>4</v>
      </c>
    </row>
    <row r="8" spans="1:4">
      <c r="A8" s="489" t="s">
        <v>225</v>
      </c>
      <c r="B8" s="648"/>
      <c r="C8" s="648">
        <v>4</v>
      </c>
      <c r="D8" s="648">
        <v>4</v>
      </c>
    </row>
    <row r="9" spans="1:4">
      <c r="A9" s="489" t="s">
        <v>211</v>
      </c>
      <c r="B9" s="648"/>
      <c r="C9" s="648">
        <v>10</v>
      </c>
      <c r="D9" s="648">
        <v>10</v>
      </c>
    </row>
    <row r="10" spans="1:4">
      <c r="A10" s="489" t="s">
        <v>226</v>
      </c>
      <c r="B10" s="648"/>
      <c r="C10" s="648">
        <v>3</v>
      </c>
      <c r="D10" s="648">
        <v>3</v>
      </c>
    </row>
    <row r="11" spans="1:4">
      <c r="A11" s="489" t="s">
        <v>1028</v>
      </c>
      <c r="B11" s="648">
        <v>60</v>
      </c>
      <c r="C11" s="648">
        <v>96</v>
      </c>
      <c r="D11" s="648">
        <v>156</v>
      </c>
    </row>
  </sheetData>
  <phoneticPr fontId="79"/>
  <pageMargins left="0.7" right="0.7" top="0.75" bottom="0.75" header="0.3" footer="0.3"/>
  <pageSetup paperSize="9" orientation="portrait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/>
  <dimension ref="A1:L172"/>
  <sheetViews>
    <sheetView showGridLines="0" view="pageBreakPreview" topLeftCell="A64" zoomScale="60" zoomScaleNormal="85" workbookViewId="0">
      <selection activeCell="D158" sqref="D158"/>
    </sheetView>
  </sheetViews>
  <sheetFormatPr defaultColWidth="8.9140625" defaultRowHeight="20.399999999999999"/>
  <cols>
    <col min="1" max="1" width="8.9140625" style="552"/>
    <col min="2" max="2" width="12" style="553" customWidth="1"/>
    <col min="3" max="3" width="10.33203125" style="552" customWidth="1"/>
    <col min="4" max="4" width="8.9140625" style="552"/>
    <col min="5" max="5" width="9.4140625" style="552" customWidth="1"/>
    <col min="6" max="6" width="10.9140625" style="552" customWidth="1"/>
    <col min="7" max="7" width="9.9140625" style="552" bestFit="1" customWidth="1"/>
    <col min="8" max="8" width="38.33203125" style="552" customWidth="1"/>
    <col min="9" max="9" width="16.9140625" style="552" customWidth="1"/>
    <col min="10" max="10" width="17.4140625" style="554" customWidth="1"/>
    <col min="11" max="11" width="17.4140625" style="552" customWidth="1"/>
    <col min="12" max="12" width="31.9140625" style="552" hidden="1" customWidth="1"/>
    <col min="13" max="16384" width="8.9140625" style="552"/>
  </cols>
  <sheetData>
    <row r="1" spans="1:12">
      <c r="A1" s="555" t="s">
        <v>69</v>
      </c>
      <c r="B1" s="556" t="s">
        <v>124</v>
      </c>
      <c r="C1" s="555" t="s">
        <v>204</v>
      </c>
      <c r="D1" s="555" t="s">
        <v>44</v>
      </c>
      <c r="E1" s="555" t="s">
        <v>68</v>
      </c>
      <c r="F1" s="555" t="s">
        <v>915</v>
      </c>
      <c r="G1" s="555" t="s">
        <v>916</v>
      </c>
      <c r="H1" s="555" t="s">
        <v>125</v>
      </c>
      <c r="I1" s="555" t="s">
        <v>126</v>
      </c>
      <c r="J1" s="557" t="s">
        <v>92</v>
      </c>
      <c r="K1" s="555" t="s">
        <v>91</v>
      </c>
      <c r="L1" s="555" t="s">
        <v>46</v>
      </c>
    </row>
    <row r="2" spans="1:12">
      <c r="A2" s="558">
        <v>1</v>
      </c>
      <c r="B2" s="559">
        <v>43533</v>
      </c>
      <c r="C2" s="560" t="s">
        <v>205</v>
      </c>
      <c r="D2" s="558" t="s">
        <v>129</v>
      </c>
      <c r="E2" s="558">
        <v>35.9</v>
      </c>
      <c r="F2" s="558" t="s">
        <v>207</v>
      </c>
      <c r="G2" s="558">
        <v>1</v>
      </c>
      <c r="H2" s="558" t="s">
        <v>687</v>
      </c>
      <c r="I2" s="561">
        <v>6145388.888888889</v>
      </c>
      <c r="J2" s="562">
        <v>728543</v>
      </c>
      <c r="K2" s="561">
        <v>8142326.2929292917</v>
      </c>
      <c r="L2" s="563"/>
    </row>
    <row r="3" spans="1:12">
      <c r="A3" s="564">
        <v>2</v>
      </c>
      <c r="B3" s="559">
        <v>43554</v>
      </c>
      <c r="C3" s="560" t="s">
        <v>205</v>
      </c>
      <c r="D3" s="564" t="s">
        <v>130</v>
      </c>
      <c r="E3" s="564">
        <v>39.76</v>
      </c>
      <c r="F3" s="558" t="s">
        <v>207</v>
      </c>
      <c r="G3" s="558">
        <v>1</v>
      </c>
      <c r="H3" s="564" t="s">
        <v>813</v>
      </c>
      <c r="I3" s="565">
        <v>6767862.6262626266</v>
      </c>
      <c r="J3" s="562">
        <v>742837</v>
      </c>
      <c r="K3" s="565">
        <v>8413893.7070707083</v>
      </c>
      <c r="L3" s="563"/>
    </row>
    <row r="4" spans="1:12">
      <c r="A4" s="558">
        <v>3</v>
      </c>
      <c r="B4" s="559">
        <v>43526</v>
      </c>
      <c r="C4" s="560" t="s">
        <v>205</v>
      </c>
      <c r="D4" s="564" t="s">
        <v>133</v>
      </c>
      <c r="E4" s="564">
        <v>35.9</v>
      </c>
      <c r="F4" s="558" t="s">
        <v>207</v>
      </c>
      <c r="G4" s="558">
        <v>1</v>
      </c>
      <c r="H4" s="564" t="s">
        <v>648</v>
      </c>
      <c r="I4" s="565">
        <v>6220089.8989898982</v>
      </c>
      <c r="J4" s="562">
        <v>765722</v>
      </c>
      <c r="K4" s="565">
        <v>8848724.0606060605</v>
      </c>
      <c r="L4" s="563"/>
    </row>
    <row r="5" spans="1:12">
      <c r="A5" s="564">
        <v>4</v>
      </c>
      <c r="B5" s="559">
        <v>43531</v>
      </c>
      <c r="C5" s="560" t="s">
        <v>205</v>
      </c>
      <c r="D5" s="564" t="s">
        <v>134</v>
      </c>
      <c r="E5" s="558">
        <v>39.76</v>
      </c>
      <c r="F5" s="558" t="s">
        <v>207</v>
      </c>
      <c r="G5" s="558">
        <v>1</v>
      </c>
      <c r="H5" s="558" t="s">
        <v>683</v>
      </c>
      <c r="I5" s="566">
        <v>6850595.555555556</v>
      </c>
      <c r="J5" s="562">
        <v>576314</v>
      </c>
      <c r="K5" s="561">
        <v>7149968.8282828284</v>
      </c>
      <c r="L5" s="563"/>
    </row>
    <row r="6" spans="1:12">
      <c r="A6" s="558">
        <v>5</v>
      </c>
      <c r="B6" s="559">
        <v>43664</v>
      </c>
      <c r="C6" s="560" t="s">
        <v>205</v>
      </c>
      <c r="D6" s="564" t="s">
        <v>136</v>
      </c>
      <c r="E6" s="558">
        <v>34.49</v>
      </c>
      <c r="F6" s="558" t="s">
        <v>208</v>
      </c>
      <c r="G6" s="558">
        <v>1</v>
      </c>
      <c r="H6" s="558" t="s">
        <v>956</v>
      </c>
      <c r="I6" s="567">
        <v>6087755.4545454541</v>
      </c>
      <c r="J6" s="562">
        <v>556266</v>
      </c>
      <c r="K6" s="565">
        <v>6769045.1111111119</v>
      </c>
      <c r="L6" s="563"/>
    </row>
    <row r="7" spans="1:12">
      <c r="A7" s="564">
        <v>6</v>
      </c>
      <c r="B7" s="559">
        <v>43526</v>
      </c>
      <c r="C7" s="560" t="s">
        <v>205</v>
      </c>
      <c r="D7" s="564" t="s">
        <v>137</v>
      </c>
      <c r="E7" s="564">
        <v>35.9</v>
      </c>
      <c r="F7" s="558" t="s">
        <v>207</v>
      </c>
      <c r="G7" s="558">
        <v>1</v>
      </c>
      <c r="H7" s="564" t="s">
        <v>627</v>
      </c>
      <c r="I7" s="568">
        <v>6346811.111111111</v>
      </c>
      <c r="J7" s="562">
        <v>810826.93939393945</v>
      </c>
      <c r="K7" s="565">
        <v>9705711.8484848496</v>
      </c>
      <c r="L7" s="563"/>
    </row>
    <row r="8" spans="1:12">
      <c r="A8" s="558">
        <v>7</v>
      </c>
      <c r="B8" s="559">
        <v>43552</v>
      </c>
      <c r="C8" s="560" t="s">
        <v>205</v>
      </c>
      <c r="D8" s="564" t="s">
        <v>138</v>
      </c>
      <c r="E8" s="564">
        <v>39.76</v>
      </c>
      <c r="F8" s="558" t="s">
        <v>207</v>
      </c>
      <c r="G8" s="558">
        <v>1</v>
      </c>
      <c r="H8" s="564" t="s">
        <v>782</v>
      </c>
      <c r="I8" s="567">
        <v>6985348.6868686862</v>
      </c>
      <c r="J8" s="562">
        <v>609016</v>
      </c>
      <c r="K8" s="565">
        <v>7771306.4242424248</v>
      </c>
      <c r="L8" s="563"/>
    </row>
    <row r="9" spans="1:12">
      <c r="A9" s="564">
        <v>8</v>
      </c>
      <c r="B9" s="559">
        <v>43531</v>
      </c>
      <c r="C9" s="560" t="s">
        <v>205</v>
      </c>
      <c r="D9" s="564" t="s">
        <v>139</v>
      </c>
      <c r="E9" s="569">
        <v>41.77</v>
      </c>
      <c r="F9" s="563" t="s">
        <v>207</v>
      </c>
      <c r="G9" s="558">
        <v>1</v>
      </c>
      <c r="H9" s="569" t="s">
        <v>684</v>
      </c>
      <c r="I9" s="567">
        <v>7317851.4141414147</v>
      </c>
      <c r="J9" s="562">
        <v>472750</v>
      </c>
      <c r="K9" s="568">
        <v>5182254.8484848486</v>
      </c>
      <c r="L9" s="563"/>
    </row>
    <row r="10" spans="1:12">
      <c r="A10" s="558">
        <v>9</v>
      </c>
      <c r="B10" s="559">
        <v>43664</v>
      </c>
      <c r="C10" s="560" t="s">
        <v>205</v>
      </c>
      <c r="D10" s="564" t="s">
        <v>140</v>
      </c>
      <c r="E10" s="569">
        <v>34.49</v>
      </c>
      <c r="F10" s="563" t="s">
        <v>208</v>
      </c>
      <c r="G10" s="558">
        <v>1</v>
      </c>
      <c r="H10" s="569" t="s">
        <v>965</v>
      </c>
      <c r="I10" s="567">
        <v>6211542.7272727275</v>
      </c>
      <c r="J10" s="562">
        <v>507435</v>
      </c>
      <c r="K10" s="568">
        <v>5841269.6464646459</v>
      </c>
      <c r="L10" s="563"/>
    </row>
    <row r="11" spans="1:12">
      <c r="A11" s="564">
        <v>10</v>
      </c>
      <c r="B11" s="559">
        <v>43526</v>
      </c>
      <c r="C11" s="560" t="s">
        <v>205</v>
      </c>
      <c r="D11" s="564" t="s">
        <v>141</v>
      </c>
      <c r="E11" s="569">
        <v>35.9</v>
      </c>
      <c r="F11" s="558" t="s">
        <v>207</v>
      </c>
      <c r="G11" s="558">
        <v>1</v>
      </c>
      <c r="H11" s="569" t="s">
        <v>627</v>
      </c>
      <c r="I11" s="565">
        <v>6421512.1212121211</v>
      </c>
      <c r="J11" s="562">
        <v>918661</v>
      </c>
      <c r="K11" s="568">
        <v>11654569</v>
      </c>
      <c r="L11" s="563"/>
    </row>
    <row r="12" spans="1:12">
      <c r="A12" s="558">
        <v>11</v>
      </c>
      <c r="B12" s="559">
        <v>43526</v>
      </c>
      <c r="C12" s="560" t="s">
        <v>205</v>
      </c>
      <c r="D12" s="564" t="s">
        <v>142</v>
      </c>
      <c r="E12" s="570">
        <v>39.76</v>
      </c>
      <c r="F12" s="571" t="s">
        <v>207</v>
      </c>
      <c r="G12" s="558">
        <v>1</v>
      </c>
      <c r="H12" s="570" t="s">
        <v>636</v>
      </c>
      <c r="I12" s="565">
        <v>7068081.6161616156</v>
      </c>
      <c r="J12" s="562">
        <v>1190088</v>
      </c>
      <c r="K12" s="565">
        <v>16911682.90909091</v>
      </c>
      <c r="L12" s="563"/>
    </row>
    <row r="13" spans="1:12">
      <c r="A13" s="564">
        <v>12</v>
      </c>
      <c r="B13" s="559">
        <v>43664</v>
      </c>
      <c r="C13" s="560" t="s">
        <v>205</v>
      </c>
      <c r="D13" s="564" t="s">
        <v>144</v>
      </c>
      <c r="E13" s="569">
        <v>34.49</v>
      </c>
      <c r="F13" s="558" t="s">
        <v>208</v>
      </c>
      <c r="G13" s="558">
        <v>1</v>
      </c>
      <c r="H13" s="569" t="s">
        <v>965</v>
      </c>
      <c r="I13" s="567">
        <v>6283309.7979797982</v>
      </c>
      <c r="J13" s="562">
        <v>1019227.4141414147</v>
      </c>
      <c r="K13" s="565">
        <v>12665320.868686885</v>
      </c>
      <c r="L13" s="563"/>
    </row>
    <row r="14" spans="1:12">
      <c r="A14" s="558">
        <v>13</v>
      </c>
      <c r="B14" s="559">
        <v>43553</v>
      </c>
      <c r="C14" s="560" t="s">
        <v>205</v>
      </c>
      <c r="D14" s="564" t="s">
        <v>145</v>
      </c>
      <c r="E14" s="569">
        <v>35.9</v>
      </c>
      <c r="F14" s="572" t="s">
        <v>207</v>
      </c>
      <c r="G14" s="558">
        <v>1</v>
      </c>
      <c r="H14" s="569" t="s">
        <v>798</v>
      </c>
      <c r="I14" s="567">
        <v>7019120.2020202018</v>
      </c>
      <c r="J14" s="562">
        <v>1594233</v>
      </c>
      <c r="K14" s="565">
        <v>22090425</v>
      </c>
      <c r="L14" s="563"/>
    </row>
    <row r="15" spans="1:12">
      <c r="A15" s="564">
        <v>14</v>
      </c>
      <c r="B15" s="559">
        <v>43619</v>
      </c>
      <c r="C15" s="560" t="s">
        <v>206</v>
      </c>
      <c r="D15" s="564" t="s">
        <v>147</v>
      </c>
      <c r="E15" s="564">
        <v>41.77</v>
      </c>
      <c r="F15" s="563" t="s">
        <v>207</v>
      </c>
      <c r="G15" s="558">
        <v>1</v>
      </c>
      <c r="H15" s="564" t="s">
        <v>921</v>
      </c>
      <c r="I15" s="568">
        <v>9183534</v>
      </c>
      <c r="J15" s="562">
        <v>547269.44444444403</v>
      </c>
      <c r="K15" s="565">
        <v>5598119.444444445</v>
      </c>
      <c r="L15" s="563"/>
    </row>
    <row r="16" spans="1:12">
      <c r="A16" s="558">
        <v>15</v>
      </c>
      <c r="B16" s="559">
        <v>43664</v>
      </c>
      <c r="C16" s="560" t="s">
        <v>205</v>
      </c>
      <c r="D16" s="564" t="s">
        <v>148</v>
      </c>
      <c r="E16" s="564">
        <v>34.49</v>
      </c>
      <c r="F16" s="563" t="s">
        <v>208</v>
      </c>
      <c r="G16" s="558">
        <v>1</v>
      </c>
      <c r="H16" s="564" t="s">
        <v>955</v>
      </c>
      <c r="I16" s="567">
        <v>6857446.3636363633</v>
      </c>
      <c r="J16" s="562">
        <v>501005</v>
      </c>
      <c r="K16" s="565">
        <v>5719084.8989898982</v>
      </c>
      <c r="L16" s="563"/>
    </row>
    <row r="17" spans="1:12">
      <c r="A17" s="564">
        <v>16</v>
      </c>
      <c r="B17" s="559">
        <v>43551</v>
      </c>
      <c r="C17" s="560" t="s">
        <v>206</v>
      </c>
      <c r="D17" s="564" t="s">
        <v>149</v>
      </c>
      <c r="E17" s="564">
        <v>35.9</v>
      </c>
      <c r="F17" s="563" t="s">
        <v>207</v>
      </c>
      <c r="G17" s="558">
        <v>1</v>
      </c>
      <c r="H17" s="564" t="s">
        <v>781</v>
      </c>
      <c r="I17" s="567">
        <v>6975105</v>
      </c>
      <c r="J17" s="562">
        <v>532529.77777777798</v>
      </c>
      <c r="K17" s="565">
        <v>6318065.777777778</v>
      </c>
      <c r="L17" s="563"/>
    </row>
    <row r="18" spans="1:12">
      <c r="A18" s="558">
        <v>17</v>
      </c>
      <c r="B18" s="559">
        <v>43575</v>
      </c>
      <c r="C18" s="560" t="s">
        <v>206</v>
      </c>
      <c r="D18" s="564" t="s">
        <v>150</v>
      </c>
      <c r="E18" s="564">
        <v>39.76</v>
      </c>
      <c r="F18" s="563" t="s">
        <v>207</v>
      </c>
      <c r="G18" s="558">
        <v>1</v>
      </c>
      <c r="H18" s="564" t="s">
        <v>862</v>
      </c>
      <c r="I18" s="568">
        <v>8512502.0564733297</v>
      </c>
      <c r="J18" s="562">
        <v>507341</v>
      </c>
      <c r="K18" s="573">
        <v>5839470.111111111</v>
      </c>
      <c r="L18" s="563"/>
    </row>
    <row r="19" spans="1:12">
      <c r="A19" s="564">
        <v>18</v>
      </c>
      <c r="B19" s="559">
        <v>43570</v>
      </c>
      <c r="C19" s="560" t="s">
        <v>206</v>
      </c>
      <c r="D19" s="564" t="s">
        <v>151</v>
      </c>
      <c r="E19" s="569">
        <v>41.77</v>
      </c>
      <c r="F19" s="558" t="s">
        <v>207</v>
      </c>
      <c r="G19" s="558">
        <v>1</v>
      </c>
      <c r="H19" s="569" t="s">
        <v>864</v>
      </c>
      <c r="I19" s="567">
        <v>8915281.0388982315</v>
      </c>
      <c r="J19" s="562">
        <v>605892.57070707064</v>
      </c>
      <c r="K19" s="573">
        <v>6711958.843434344</v>
      </c>
      <c r="L19" s="563"/>
    </row>
    <row r="20" spans="1:12">
      <c r="A20" s="558">
        <v>19</v>
      </c>
      <c r="B20" s="559">
        <v>43550</v>
      </c>
      <c r="C20" s="560" t="s">
        <v>206</v>
      </c>
      <c r="D20" s="564" t="s">
        <v>152</v>
      </c>
      <c r="E20" s="569">
        <v>34.49</v>
      </c>
      <c r="F20" s="563" t="s">
        <v>208</v>
      </c>
      <c r="G20" s="558">
        <v>1</v>
      </c>
      <c r="H20" s="569" t="s">
        <v>768</v>
      </c>
      <c r="I20" s="567">
        <v>6000000</v>
      </c>
      <c r="J20" s="562">
        <v>511076</v>
      </c>
      <c r="K20" s="573">
        <v>5910436.1212121211</v>
      </c>
      <c r="L20" s="563"/>
    </row>
    <row r="21" spans="1:12">
      <c r="A21" s="564">
        <v>20</v>
      </c>
      <c r="B21" s="559">
        <v>43551</v>
      </c>
      <c r="C21" s="560" t="s">
        <v>206</v>
      </c>
      <c r="D21" s="564" t="s">
        <v>153</v>
      </c>
      <c r="E21" s="570">
        <v>35.9</v>
      </c>
      <c r="F21" s="563" t="s">
        <v>207</v>
      </c>
      <c r="G21" s="558">
        <v>1</v>
      </c>
      <c r="H21" s="570" t="s">
        <v>780</v>
      </c>
      <c r="I21" s="567">
        <v>7046842</v>
      </c>
      <c r="J21" s="562">
        <v>543404</v>
      </c>
      <c r="K21" s="573">
        <v>6524677.6161616156</v>
      </c>
      <c r="L21" s="563"/>
    </row>
    <row r="22" spans="1:12">
      <c r="A22" s="558">
        <v>21</v>
      </c>
      <c r="B22" s="559">
        <v>43567</v>
      </c>
      <c r="C22" s="560" t="s">
        <v>206</v>
      </c>
      <c r="D22" s="564" t="s">
        <v>154</v>
      </c>
      <c r="E22" s="570">
        <v>39.76</v>
      </c>
      <c r="F22" s="563" t="s">
        <v>207</v>
      </c>
      <c r="G22" s="558">
        <v>1</v>
      </c>
      <c r="H22" s="570" t="s">
        <v>846</v>
      </c>
      <c r="I22" s="567">
        <v>8600000</v>
      </c>
      <c r="J22" s="562">
        <v>599248.80808080826</v>
      </c>
      <c r="K22" s="573">
        <v>7585727.3535353532</v>
      </c>
      <c r="L22" s="563"/>
    </row>
    <row r="23" spans="1:12">
      <c r="A23" s="564">
        <v>22</v>
      </c>
      <c r="B23" s="559">
        <v>43612</v>
      </c>
      <c r="C23" s="560" t="s">
        <v>206</v>
      </c>
      <c r="D23" s="564" t="s">
        <v>155</v>
      </c>
      <c r="E23" s="570">
        <v>41.77</v>
      </c>
      <c r="F23" s="563" t="s">
        <v>207</v>
      </c>
      <c r="G23" s="558">
        <v>1</v>
      </c>
      <c r="H23" s="570" t="s">
        <v>923</v>
      </c>
      <c r="I23" s="567">
        <v>9008020.6218880862</v>
      </c>
      <c r="J23" s="562">
        <v>805473</v>
      </c>
      <c r="K23" s="573">
        <v>8000000</v>
      </c>
      <c r="L23" s="563"/>
    </row>
    <row r="24" spans="1:12">
      <c r="A24" s="558">
        <v>23</v>
      </c>
      <c r="B24" s="559">
        <v>43550</v>
      </c>
      <c r="C24" s="560" t="s">
        <v>206</v>
      </c>
      <c r="D24" s="564" t="s">
        <v>156</v>
      </c>
      <c r="E24" s="570">
        <v>34.49</v>
      </c>
      <c r="F24" s="574" t="s">
        <v>208</v>
      </c>
      <c r="G24" s="558">
        <v>1</v>
      </c>
      <c r="H24" s="570" t="s">
        <v>769</v>
      </c>
      <c r="I24" s="567">
        <v>6739777</v>
      </c>
      <c r="J24" s="562">
        <v>1467047</v>
      </c>
      <c r="K24" s="573">
        <v>19173903</v>
      </c>
      <c r="L24" s="563"/>
    </row>
    <row r="25" spans="1:12">
      <c r="A25" s="564">
        <v>24</v>
      </c>
      <c r="B25" s="559">
        <v>43552</v>
      </c>
      <c r="C25" s="560" t="s">
        <v>206</v>
      </c>
      <c r="D25" s="564" t="s">
        <v>157</v>
      </c>
      <c r="E25" s="570">
        <v>35.9</v>
      </c>
      <c r="F25" s="572" t="s">
        <v>207</v>
      </c>
      <c r="G25" s="558">
        <v>1</v>
      </c>
      <c r="H25" s="570" t="s">
        <v>822</v>
      </c>
      <c r="I25" s="567">
        <v>7118578</v>
      </c>
      <c r="J25" s="562">
        <v>1874304.05</v>
      </c>
      <c r="K25" s="573">
        <v>22011776.949999999</v>
      </c>
      <c r="L25" s="563"/>
    </row>
    <row r="26" spans="1:12">
      <c r="A26" s="558">
        <v>25</v>
      </c>
      <c r="B26" s="559">
        <v>43575</v>
      </c>
      <c r="C26" s="560" t="s">
        <v>206</v>
      </c>
      <c r="D26" s="564" t="s">
        <v>158</v>
      </c>
      <c r="E26" s="570">
        <v>39.76</v>
      </c>
      <c r="F26" s="558" t="s">
        <v>207</v>
      </c>
      <c r="G26" s="558">
        <v>1</v>
      </c>
      <c r="H26" s="575" t="s">
        <v>879</v>
      </c>
      <c r="I26" s="565">
        <v>8689055.8424286395</v>
      </c>
      <c r="J26" s="562">
        <v>798162</v>
      </c>
      <c r="K26" s="573">
        <v>8465085.2727272734</v>
      </c>
      <c r="L26" s="563"/>
    </row>
    <row r="27" spans="1:12" s="577" customFormat="1">
      <c r="A27" s="564">
        <v>26</v>
      </c>
      <c r="B27" s="559">
        <v>43553</v>
      </c>
      <c r="C27" s="560" t="s">
        <v>206</v>
      </c>
      <c r="D27" s="564" t="s">
        <v>159</v>
      </c>
      <c r="E27" s="570">
        <v>41.77</v>
      </c>
      <c r="F27" s="564" t="s">
        <v>207</v>
      </c>
      <c r="G27" s="558">
        <v>1</v>
      </c>
      <c r="H27" s="564" t="s">
        <v>823</v>
      </c>
      <c r="I27" s="567">
        <v>8200684</v>
      </c>
      <c r="J27" s="562">
        <v>6437939</v>
      </c>
      <c r="K27" s="573">
        <v>46000000</v>
      </c>
      <c r="L27" s="576"/>
    </row>
    <row r="28" spans="1:12" s="577" customFormat="1">
      <c r="A28" s="558">
        <v>27</v>
      </c>
      <c r="B28" s="559">
        <v>43528</v>
      </c>
      <c r="C28" s="560" t="s">
        <v>206</v>
      </c>
      <c r="D28" s="564" t="s">
        <v>160</v>
      </c>
      <c r="E28" s="570">
        <v>34.49</v>
      </c>
      <c r="F28" s="572" t="s">
        <v>208</v>
      </c>
      <c r="G28" s="558">
        <v>1</v>
      </c>
      <c r="H28" s="570" t="s">
        <v>827</v>
      </c>
      <c r="I28" s="565">
        <v>7554105.971576483</v>
      </c>
      <c r="J28" s="562">
        <v>1934799</v>
      </c>
      <c r="K28" s="573">
        <v>25161182.313131314</v>
      </c>
      <c r="L28" s="576"/>
    </row>
    <row r="29" spans="1:12">
      <c r="A29" s="564">
        <v>28</v>
      </c>
      <c r="B29" s="559">
        <v>43578</v>
      </c>
      <c r="C29" s="560" t="s">
        <v>206</v>
      </c>
      <c r="D29" s="564" t="s">
        <v>161</v>
      </c>
      <c r="E29" s="570">
        <v>35.9</v>
      </c>
      <c r="F29" s="574" t="s">
        <v>207</v>
      </c>
      <c r="G29" s="558">
        <v>1</v>
      </c>
      <c r="H29" s="570" t="s">
        <v>861</v>
      </c>
      <c r="I29" s="565">
        <v>8350890.9312909311</v>
      </c>
      <c r="J29" s="562">
        <v>1182143</v>
      </c>
      <c r="K29" s="573">
        <v>14760717</v>
      </c>
      <c r="L29" s="563"/>
    </row>
    <row r="30" spans="1:12">
      <c r="A30" s="558">
        <v>29</v>
      </c>
      <c r="B30" s="559">
        <v>43601</v>
      </c>
      <c r="C30" s="560" t="s">
        <v>206</v>
      </c>
      <c r="D30" s="564" t="s">
        <v>162</v>
      </c>
      <c r="E30" s="570">
        <v>39.76</v>
      </c>
      <c r="F30" s="558" t="s">
        <v>207</v>
      </c>
      <c r="G30" s="558">
        <v>1</v>
      </c>
      <c r="H30" s="570" t="s">
        <v>905</v>
      </c>
      <c r="I30" s="565">
        <v>9160165.2747252751</v>
      </c>
      <c r="J30" s="562">
        <v>629700</v>
      </c>
      <c r="K30" s="573">
        <v>7900000</v>
      </c>
      <c r="L30" s="563"/>
    </row>
    <row r="31" spans="1:12">
      <c r="A31" s="564">
        <v>30</v>
      </c>
      <c r="B31" s="559">
        <v>43573</v>
      </c>
      <c r="C31" s="560" t="s">
        <v>206</v>
      </c>
      <c r="D31" s="564" t="s">
        <v>163</v>
      </c>
      <c r="E31" s="570">
        <v>41.77</v>
      </c>
      <c r="F31" s="558" t="s">
        <v>207</v>
      </c>
      <c r="G31" s="558">
        <v>1</v>
      </c>
      <c r="H31" s="570" t="s">
        <v>860</v>
      </c>
      <c r="I31" s="567">
        <v>9581574.9716949724</v>
      </c>
      <c r="J31" s="562">
        <v>778543</v>
      </c>
      <c r="K31" s="573">
        <v>8092326.2929292917</v>
      </c>
      <c r="L31" s="563"/>
    </row>
    <row r="32" spans="1:12">
      <c r="A32" s="558">
        <v>31</v>
      </c>
      <c r="B32" s="559">
        <v>43573</v>
      </c>
      <c r="C32" s="560" t="s">
        <v>206</v>
      </c>
      <c r="D32" s="564" t="s">
        <v>164</v>
      </c>
      <c r="E32" s="564">
        <v>34.49</v>
      </c>
      <c r="F32" s="558" t="s">
        <v>208</v>
      </c>
      <c r="G32" s="558">
        <v>1</v>
      </c>
      <c r="H32" s="564" t="s">
        <v>865</v>
      </c>
      <c r="I32" s="568">
        <v>7999220.1176601173</v>
      </c>
      <c r="J32" s="562">
        <v>634267</v>
      </c>
      <c r="K32" s="573">
        <v>7051065.5252525248</v>
      </c>
      <c r="L32" s="563"/>
    </row>
    <row r="33" spans="1:12">
      <c r="A33" s="564">
        <v>32</v>
      </c>
      <c r="B33" s="559">
        <v>43526</v>
      </c>
      <c r="C33" s="560" t="s">
        <v>205</v>
      </c>
      <c r="D33" s="564" t="s">
        <v>166</v>
      </c>
      <c r="E33" s="564">
        <v>39.76</v>
      </c>
      <c r="F33" s="558" t="s">
        <v>207</v>
      </c>
      <c r="G33" s="558">
        <v>1</v>
      </c>
      <c r="H33" s="564" t="s">
        <v>639</v>
      </c>
      <c r="I33" s="568">
        <v>8184976.1616161615</v>
      </c>
      <c r="J33" s="562">
        <v>624793</v>
      </c>
      <c r="K33" s="573">
        <v>7071068.4141414147</v>
      </c>
      <c r="L33" s="563"/>
    </row>
    <row r="34" spans="1:12">
      <c r="A34" s="558">
        <v>33</v>
      </c>
      <c r="B34" s="559">
        <v>43664</v>
      </c>
      <c r="C34" s="560" t="s">
        <v>205</v>
      </c>
      <c r="D34" s="564" t="s">
        <v>168</v>
      </c>
      <c r="E34" s="570">
        <v>34.49</v>
      </c>
      <c r="F34" s="558" t="s">
        <v>208</v>
      </c>
      <c r="G34" s="558">
        <v>1</v>
      </c>
      <c r="H34" s="570" t="s">
        <v>958</v>
      </c>
      <c r="I34" s="573">
        <v>8245887.0618270617</v>
      </c>
      <c r="J34" s="562">
        <v>624025</v>
      </c>
      <c r="K34" s="573">
        <v>7056480.0505050505</v>
      </c>
      <c r="L34" s="563"/>
    </row>
    <row r="35" spans="1:12">
      <c r="A35" s="564">
        <v>34</v>
      </c>
      <c r="B35" s="559">
        <v>43534</v>
      </c>
      <c r="C35" s="560" t="s">
        <v>205</v>
      </c>
      <c r="D35" s="564" t="s">
        <v>178</v>
      </c>
      <c r="E35" s="570">
        <v>76.14</v>
      </c>
      <c r="F35" s="558" t="s">
        <v>209</v>
      </c>
      <c r="G35" s="558">
        <v>1</v>
      </c>
      <c r="H35" s="575" t="s">
        <v>696</v>
      </c>
      <c r="I35" s="573">
        <v>15942859.696969697</v>
      </c>
      <c r="J35" s="562">
        <v>1020768</v>
      </c>
      <c r="K35" s="573">
        <v>10694586.747474749</v>
      </c>
      <c r="L35" s="563"/>
    </row>
    <row r="36" spans="1:12">
      <c r="A36" s="558">
        <v>35</v>
      </c>
      <c r="B36" s="559">
        <v>43586</v>
      </c>
      <c r="C36" s="560" t="s">
        <v>206</v>
      </c>
      <c r="D36" s="564" t="s">
        <v>179</v>
      </c>
      <c r="E36" s="570">
        <v>35.9</v>
      </c>
      <c r="F36" s="558" t="s">
        <v>207</v>
      </c>
      <c r="G36" s="558">
        <v>1</v>
      </c>
      <c r="H36" s="575" t="s">
        <v>866</v>
      </c>
      <c r="I36" s="573">
        <v>8768255.0642441828</v>
      </c>
      <c r="J36" s="562">
        <v>1026784.3939393945</v>
      </c>
      <c r="K36" s="573">
        <v>10808903.484848484</v>
      </c>
      <c r="L36" s="563"/>
    </row>
    <row r="37" spans="1:12">
      <c r="A37" s="564">
        <v>36</v>
      </c>
      <c r="B37" s="559">
        <v>43550</v>
      </c>
      <c r="C37" s="560" t="s">
        <v>206</v>
      </c>
      <c r="D37" s="564" t="s">
        <v>180</v>
      </c>
      <c r="E37" s="570">
        <v>39.76</v>
      </c>
      <c r="F37" s="558" t="s">
        <v>207</v>
      </c>
      <c r="G37" s="558">
        <v>1</v>
      </c>
      <c r="H37" s="564" t="s">
        <v>828</v>
      </c>
      <c r="I37" s="573">
        <v>9623167.3602180667</v>
      </c>
      <c r="J37" s="562">
        <v>2309897.8000000007</v>
      </c>
      <c r="K37" s="573">
        <v>30288058.199999999</v>
      </c>
      <c r="L37" s="563"/>
    </row>
    <row r="38" spans="1:12">
      <c r="A38" s="558">
        <v>37</v>
      </c>
      <c r="B38" s="559">
        <v>43560</v>
      </c>
      <c r="C38" s="560" t="s">
        <v>206</v>
      </c>
      <c r="D38" s="564" t="s">
        <v>181</v>
      </c>
      <c r="E38" s="570">
        <v>76.14</v>
      </c>
      <c r="F38" s="574" t="s">
        <v>209</v>
      </c>
      <c r="G38" s="558">
        <v>1</v>
      </c>
      <c r="H38" s="570" t="s">
        <v>829</v>
      </c>
      <c r="I38" s="567">
        <v>17733912.843340915</v>
      </c>
      <c r="J38" s="562">
        <v>1398796</v>
      </c>
      <c r="K38" s="573">
        <v>17877117</v>
      </c>
      <c r="L38" s="563"/>
    </row>
    <row r="39" spans="1:12">
      <c r="A39" s="564">
        <v>38</v>
      </c>
      <c r="B39" s="559">
        <v>43618</v>
      </c>
      <c r="C39" s="560" t="s">
        <v>206</v>
      </c>
      <c r="D39" s="564" t="s">
        <v>183</v>
      </c>
      <c r="E39" s="564">
        <v>39.76</v>
      </c>
      <c r="F39" s="558" t="s">
        <v>207</v>
      </c>
      <c r="G39" s="558">
        <v>1</v>
      </c>
      <c r="H39" s="575" t="s">
        <v>867</v>
      </c>
      <c r="I39" s="567">
        <v>9733513.4764401354</v>
      </c>
      <c r="J39" s="562">
        <v>1082801</v>
      </c>
      <c r="K39" s="573">
        <v>10873220.010101013</v>
      </c>
      <c r="L39" s="563"/>
    </row>
    <row r="40" spans="1:12">
      <c r="A40" s="558">
        <v>39</v>
      </c>
      <c r="B40" s="578">
        <v>43533</v>
      </c>
      <c r="C40" s="579" t="s">
        <v>205</v>
      </c>
      <c r="D40" s="580" t="s">
        <v>186</v>
      </c>
      <c r="E40" s="580">
        <v>39.76</v>
      </c>
      <c r="F40" s="581" t="s">
        <v>207</v>
      </c>
      <c r="G40" s="558">
        <v>1</v>
      </c>
      <c r="H40" s="580" t="s">
        <v>688</v>
      </c>
      <c r="I40" s="582">
        <v>8805473</v>
      </c>
      <c r="J40" s="583">
        <v>955960.69999999925</v>
      </c>
      <c r="K40" s="584">
        <v>10463253.300000001</v>
      </c>
      <c r="L40" s="585" t="s">
        <v>920</v>
      </c>
    </row>
    <row r="41" spans="1:12">
      <c r="A41" s="564">
        <v>40</v>
      </c>
      <c r="B41" s="559">
        <v>43537</v>
      </c>
      <c r="C41" s="560" t="s">
        <v>205</v>
      </c>
      <c r="D41" s="564" t="s">
        <v>188</v>
      </c>
      <c r="E41" s="564">
        <v>78.39</v>
      </c>
      <c r="F41" s="572" t="s">
        <v>209</v>
      </c>
      <c r="G41" s="558">
        <v>1</v>
      </c>
      <c r="H41" s="564" t="s">
        <v>713</v>
      </c>
      <c r="I41" s="567">
        <v>19275913</v>
      </c>
      <c r="J41" s="562">
        <v>1681810</v>
      </c>
      <c r="K41" s="573">
        <v>20354390.8080808</v>
      </c>
      <c r="L41" s="563"/>
    </row>
    <row r="42" spans="1:12">
      <c r="A42" s="558">
        <v>41</v>
      </c>
      <c r="B42" s="586">
        <v>43542</v>
      </c>
      <c r="C42" s="560" t="s">
        <v>206</v>
      </c>
      <c r="D42" s="564" t="s">
        <v>192</v>
      </c>
      <c r="E42" s="564">
        <v>66.239999999999995</v>
      </c>
      <c r="F42" s="563" t="s">
        <v>210</v>
      </c>
      <c r="G42" s="558">
        <v>1</v>
      </c>
      <c r="H42" s="587" t="s">
        <v>840</v>
      </c>
      <c r="I42" s="565">
        <v>16630185</v>
      </c>
      <c r="J42" s="562">
        <v>519602</v>
      </c>
      <c r="K42" s="573">
        <v>5072437.5959595963</v>
      </c>
      <c r="L42" s="563"/>
    </row>
    <row r="43" spans="1:12">
      <c r="A43" s="564">
        <v>42</v>
      </c>
      <c r="B43" s="586">
        <v>43534</v>
      </c>
      <c r="C43" s="560" t="s">
        <v>205</v>
      </c>
      <c r="D43" s="564" t="s">
        <v>194</v>
      </c>
      <c r="E43" s="564">
        <v>97.67</v>
      </c>
      <c r="F43" s="558" t="s">
        <v>211</v>
      </c>
      <c r="G43" s="558">
        <v>1</v>
      </c>
      <c r="H43" s="564" t="s">
        <v>693</v>
      </c>
      <c r="I43" s="568">
        <v>27095981.313131314</v>
      </c>
      <c r="J43" s="562">
        <v>803365</v>
      </c>
      <c r="K43" s="573">
        <v>9463917</v>
      </c>
      <c r="L43" s="563"/>
    </row>
    <row r="44" spans="1:12">
      <c r="A44" s="558">
        <v>43</v>
      </c>
      <c r="B44" s="586">
        <v>43664</v>
      </c>
      <c r="C44" s="560" t="s">
        <v>205</v>
      </c>
      <c r="D44" s="564" t="s">
        <v>196</v>
      </c>
      <c r="E44" s="564">
        <v>76.73</v>
      </c>
      <c r="F44" s="558" t="s">
        <v>210</v>
      </c>
      <c r="G44" s="558">
        <v>1</v>
      </c>
      <c r="H44" s="564" t="s">
        <v>960</v>
      </c>
      <c r="I44" s="567">
        <v>19773685</v>
      </c>
      <c r="J44" s="562">
        <v>854490</v>
      </c>
      <c r="K44" s="573">
        <v>8535312.0202020202</v>
      </c>
      <c r="L44" s="563"/>
    </row>
    <row r="45" spans="1:12">
      <c r="A45" s="564">
        <v>44</v>
      </c>
      <c r="B45" s="586">
        <v>43664</v>
      </c>
      <c r="C45" s="560" t="s">
        <v>205</v>
      </c>
      <c r="D45" s="564" t="s">
        <v>197</v>
      </c>
      <c r="E45" s="564">
        <v>34.49</v>
      </c>
      <c r="F45" s="572" t="s">
        <v>208</v>
      </c>
      <c r="G45" s="558">
        <v>1</v>
      </c>
      <c r="H45" s="564" t="s">
        <v>960</v>
      </c>
      <c r="I45" s="565">
        <v>9316224</v>
      </c>
      <c r="J45" s="562">
        <v>1504691</v>
      </c>
      <c r="K45" s="573">
        <v>18989131</v>
      </c>
      <c r="L45" s="563"/>
    </row>
    <row r="46" spans="1:12">
      <c r="A46" s="558">
        <v>45</v>
      </c>
      <c r="B46" s="586">
        <v>43533</v>
      </c>
      <c r="C46" s="560" t="s">
        <v>205</v>
      </c>
      <c r="D46" s="564" t="s">
        <v>198</v>
      </c>
      <c r="E46" s="570">
        <v>82.81</v>
      </c>
      <c r="F46" s="572" t="s">
        <v>209</v>
      </c>
      <c r="G46" s="558">
        <v>1</v>
      </c>
      <c r="H46" s="588" t="s">
        <v>690</v>
      </c>
      <c r="I46" s="565">
        <v>20640950</v>
      </c>
      <c r="J46" s="589">
        <v>5033052.8282828294</v>
      </c>
      <c r="K46" s="573">
        <v>17913912.171717171</v>
      </c>
      <c r="L46" s="563"/>
    </row>
    <row r="47" spans="1:12" s="657" customFormat="1">
      <c r="A47" s="564">
        <v>46</v>
      </c>
      <c r="B47" s="649">
        <v>43639</v>
      </c>
      <c r="C47" s="650" t="s">
        <v>206</v>
      </c>
      <c r="D47" s="651" t="s">
        <v>279</v>
      </c>
      <c r="E47" s="652">
        <v>51.190000000000005</v>
      </c>
      <c r="F47" s="653" t="s">
        <v>210</v>
      </c>
      <c r="G47" s="558">
        <v>1</v>
      </c>
      <c r="H47" s="652" t="s">
        <v>926</v>
      </c>
      <c r="I47" s="654">
        <v>8996538</v>
      </c>
      <c r="J47" s="655">
        <v>639826.90000000037</v>
      </c>
      <c r="K47" s="656">
        <v>8356711.0999999996</v>
      </c>
      <c r="L47" s="653" t="s">
        <v>920</v>
      </c>
    </row>
    <row r="48" spans="1:12">
      <c r="A48" s="558">
        <v>47</v>
      </c>
      <c r="B48" s="586">
        <v>43536</v>
      </c>
      <c r="C48" s="560" t="s">
        <v>205</v>
      </c>
      <c r="D48" s="564" t="s">
        <v>280</v>
      </c>
      <c r="E48" s="570">
        <v>53.980000000000004</v>
      </c>
      <c r="F48" s="558" t="s">
        <v>210</v>
      </c>
      <c r="G48" s="558">
        <v>1</v>
      </c>
      <c r="H48" s="570" t="s">
        <v>830</v>
      </c>
      <c r="I48" s="567">
        <v>10980612</v>
      </c>
      <c r="J48" s="589">
        <v>2032355.75</v>
      </c>
      <c r="K48" s="573">
        <v>8948256.25</v>
      </c>
      <c r="L48" s="563"/>
    </row>
    <row r="49" spans="1:12">
      <c r="A49" s="564">
        <v>48</v>
      </c>
      <c r="B49" s="586">
        <v>43647</v>
      </c>
      <c r="C49" s="560" t="s">
        <v>206</v>
      </c>
      <c r="D49" s="564" t="s">
        <v>281</v>
      </c>
      <c r="E49" s="558">
        <v>43.5</v>
      </c>
      <c r="F49" s="572" t="s">
        <v>207</v>
      </c>
      <c r="G49" s="558">
        <v>1</v>
      </c>
      <c r="H49" s="564" t="s">
        <v>993</v>
      </c>
      <c r="I49" s="565">
        <v>23187120</v>
      </c>
      <c r="J49" s="589">
        <v>1644356</v>
      </c>
      <c r="K49" s="573">
        <v>21542764</v>
      </c>
      <c r="L49" s="563"/>
    </row>
    <row r="50" spans="1:12">
      <c r="A50" s="558">
        <v>49</v>
      </c>
      <c r="B50" s="586">
        <v>43652</v>
      </c>
      <c r="C50" s="560" t="s">
        <v>205</v>
      </c>
      <c r="D50" s="564" t="s">
        <v>282</v>
      </c>
      <c r="E50" s="564">
        <v>41.150000000000006</v>
      </c>
      <c r="F50" s="571" t="s">
        <v>207</v>
      </c>
      <c r="G50" s="558">
        <v>1</v>
      </c>
      <c r="H50" s="587" t="s">
        <v>940</v>
      </c>
      <c r="I50" s="567">
        <v>22487383</v>
      </c>
      <c r="J50" s="589">
        <v>1809370</v>
      </c>
      <c r="K50" s="565">
        <v>20678013</v>
      </c>
      <c r="L50" s="563"/>
    </row>
    <row r="51" spans="1:12">
      <c r="A51" s="564">
        <v>50</v>
      </c>
      <c r="B51" s="586">
        <v>43656</v>
      </c>
      <c r="C51" s="591" t="s">
        <v>206</v>
      </c>
      <c r="D51" s="564" t="s">
        <v>283</v>
      </c>
      <c r="E51" s="564">
        <v>43.26</v>
      </c>
      <c r="F51" s="570" t="s">
        <v>207</v>
      </c>
      <c r="G51" s="558">
        <v>1</v>
      </c>
      <c r="H51" s="587" t="s">
        <v>963</v>
      </c>
      <c r="I51" s="592">
        <v>22430161</v>
      </c>
      <c r="J51" s="589">
        <v>1806509</v>
      </c>
      <c r="K51" s="565">
        <v>20623652</v>
      </c>
      <c r="L51" s="563"/>
    </row>
    <row r="52" spans="1:12">
      <c r="A52" s="558">
        <v>51</v>
      </c>
      <c r="B52" s="586">
        <v>43656</v>
      </c>
      <c r="C52" s="591" t="s">
        <v>206</v>
      </c>
      <c r="D52" s="564" t="s">
        <v>284</v>
      </c>
      <c r="E52" s="564">
        <v>43.17</v>
      </c>
      <c r="F52" s="564" t="s">
        <v>207</v>
      </c>
      <c r="G52" s="558">
        <v>1</v>
      </c>
      <c r="H52" s="593" t="s">
        <v>963</v>
      </c>
      <c r="I52" s="592">
        <v>13039019</v>
      </c>
      <c r="J52" s="589">
        <v>1339019</v>
      </c>
      <c r="K52" s="594">
        <v>11700000</v>
      </c>
      <c r="L52" s="563"/>
    </row>
    <row r="53" spans="1:12">
      <c r="A53" s="564">
        <v>52</v>
      </c>
      <c r="B53" s="586">
        <v>43656</v>
      </c>
      <c r="C53" s="591" t="s">
        <v>206</v>
      </c>
      <c r="D53" s="564" t="s">
        <v>285</v>
      </c>
      <c r="E53" s="564">
        <v>43.7</v>
      </c>
      <c r="F53" s="564" t="s">
        <v>207</v>
      </c>
      <c r="G53" s="558">
        <v>1</v>
      </c>
      <c r="H53" s="593" t="s">
        <v>963</v>
      </c>
      <c r="I53" s="592">
        <v>11956021</v>
      </c>
      <c r="J53" s="594">
        <v>1082802</v>
      </c>
      <c r="K53" s="594">
        <v>10873219</v>
      </c>
      <c r="L53" s="563"/>
    </row>
    <row r="54" spans="1:12">
      <c r="A54" s="558">
        <v>53</v>
      </c>
      <c r="B54" s="586">
        <v>43641</v>
      </c>
      <c r="C54" s="591" t="s">
        <v>206</v>
      </c>
      <c r="D54" s="564" t="s">
        <v>286</v>
      </c>
      <c r="E54" s="564">
        <v>43.7</v>
      </c>
      <c r="F54" s="564" t="s">
        <v>207</v>
      </c>
      <c r="G54" s="558">
        <v>1</v>
      </c>
      <c r="H54" s="564" t="s">
        <v>932</v>
      </c>
      <c r="I54" s="567">
        <v>13159352</v>
      </c>
      <c r="J54" s="594">
        <v>942967.6</v>
      </c>
      <c r="K54" s="594">
        <v>12216384.4</v>
      </c>
      <c r="L54" s="563"/>
    </row>
    <row r="55" spans="1:12">
      <c r="A55" s="564">
        <v>54</v>
      </c>
      <c r="B55" s="586">
        <v>43618</v>
      </c>
      <c r="C55" s="591" t="s">
        <v>206</v>
      </c>
      <c r="D55" s="564" t="s">
        <v>287</v>
      </c>
      <c r="E55" s="564">
        <v>42.59</v>
      </c>
      <c r="F55" s="564" t="s">
        <v>207</v>
      </c>
      <c r="G55" s="558">
        <v>1</v>
      </c>
      <c r="H55" s="564" t="s">
        <v>907</v>
      </c>
      <c r="I55" s="567">
        <v>58697475</v>
      </c>
      <c r="J55" s="594">
        <v>3234874</v>
      </c>
      <c r="K55" s="594">
        <v>55462601</v>
      </c>
      <c r="L55" s="563"/>
    </row>
    <row r="56" spans="1:12">
      <c r="A56" s="558">
        <v>55</v>
      </c>
      <c r="B56" s="586">
        <v>43641</v>
      </c>
      <c r="C56" s="591" t="s">
        <v>206</v>
      </c>
      <c r="D56" s="564" t="s">
        <v>288</v>
      </c>
      <c r="E56" s="570">
        <v>42.5</v>
      </c>
      <c r="F56" s="564" t="s">
        <v>207</v>
      </c>
      <c r="G56" s="558">
        <v>1</v>
      </c>
      <c r="H56" s="564" t="s">
        <v>933</v>
      </c>
      <c r="I56" s="565">
        <v>53674715</v>
      </c>
      <c r="J56" s="594">
        <v>4841045</v>
      </c>
      <c r="K56" s="594">
        <v>48833670</v>
      </c>
      <c r="L56" s="563"/>
    </row>
    <row r="57" spans="1:12">
      <c r="A57" s="564">
        <v>56</v>
      </c>
      <c r="B57" s="586">
        <v>43639</v>
      </c>
      <c r="C57" s="591" t="s">
        <v>206</v>
      </c>
      <c r="D57" s="564" t="s">
        <v>289</v>
      </c>
      <c r="E57" s="570">
        <v>43.38</v>
      </c>
      <c r="F57" s="558" t="s">
        <v>207</v>
      </c>
      <c r="G57" s="558">
        <v>1</v>
      </c>
      <c r="H57" s="570" t="s">
        <v>934</v>
      </c>
      <c r="I57" s="565">
        <v>11820913</v>
      </c>
      <c r="J57" s="594">
        <v>2024089.3166666683</v>
      </c>
      <c r="K57" s="594">
        <v>9796823.6833333317</v>
      </c>
      <c r="L57" s="563"/>
    </row>
    <row r="58" spans="1:12">
      <c r="A58" s="558">
        <v>57</v>
      </c>
      <c r="B58" s="586">
        <v>43639</v>
      </c>
      <c r="C58" s="591" t="s">
        <v>206</v>
      </c>
      <c r="D58" s="564" t="s">
        <v>290</v>
      </c>
      <c r="E58" s="570">
        <v>30.26</v>
      </c>
      <c r="F58" s="564" t="s">
        <v>208</v>
      </c>
      <c r="G58" s="558">
        <v>1</v>
      </c>
      <c r="H58" s="570" t="s">
        <v>935</v>
      </c>
      <c r="I58" s="567">
        <v>11188630</v>
      </c>
      <c r="J58" s="594">
        <v>2166579.4797979798</v>
      </c>
      <c r="K58" s="594">
        <v>9022050.5202020202</v>
      </c>
      <c r="L58" s="563"/>
    </row>
    <row r="59" spans="1:12">
      <c r="A59" s="564">
        <v>58</v>
      </c>
      <c r="B59" s="586">
        <v>43536</v>
      </c>
      <c r="C59" s="591" t="s">
        <v>205</v>
      </c>
      <c r="D59" s="564" t="s">
        <v>291</v>
      </c>
      <c r="E59" s="570">
        <v>51.190000000000005</v>
      </c>
      <c r="F59" s="564" t="s">
        <v>210</v>
      </c>
      <c r="G59" s="558">
        <v>1</v>
      </c>
      <c r="H59" s="570" t="s">
        <v>711</v>
      </c>
      <c r="I59" s="567">
        <v>12242435</v>
      </c>
      <c r="J59" s="594">
        <v>1202121.75</v>
      </c>
      <c r="K59" s="594">
        <v>11040313.25</v>
      </c>
      <c r="L59" s="563"/>
    </row>
    <row r="60" spans="1:12">
      <c r="A60" s="558">
        <v>59</v>
      </c>
      <c r="B60" s="586">
        <v>43555</v>
      </c>
      <c r="C60" s="591" t="s">
        <v>205</v>
      </c>
      <c r="D60" s="564" t="s">
        <v>292</v>
      </c>
      <c r="E60" s="564">
        <v>53.980000000000004</v>
      </c>
      <c r="F60" s="558" t="s">
        <v>210</v>
      </c>
      <c r="G60" s="558">
        <v>1</v>
      </c>
      <c r="H60" s="570" t="s">
        <v>817</v>
      </c>
      <c r="I60" s="568">
        <v>13397684</v>
      </c>
      <c r="J60" s="594">
        <v>1259885.1500000004</v>
      </c>
      <c r="K60" s="594">
        <v>12137798.85</v>
      </c>
      <c r="L60" s="563"/>
    </row>
    <row r="61" spans="1:12">
      <c r="A61" s="564">
        <v>60</v>
      </c>
      <c r="B61" s="586">
        <v>43655</v>
      </c>
      <c r="C61" s="591" t="s">
        <v>206</v>
      </c>
      <c r="D61" s="564" t="s">
        <v>293</v>
      </c>
      <c r="E61" s="564">
        <v>43.5</v>
      </c>
      <c r="F61" s="563" t="s">
        <v>207</v>
      </c>
      <c r="G61" s="558">
        <v>1</v>
      </c>
      <c r="H61" s="564" t="s">
        <v>944</v>
      </c>
      <c r="I61" s="565">
        <v>6985349</v>
      </c>
      <c r="J61" s="594">
        <v>539267.45000000019</v>
      </c>
      <c r="K61" s="594">
        <v>6446081.5499999998</v>
      </c>
      <c r="L61" s="563"/>
    </row>
    <row r="62" spans="1:12">
      <c r="A62" s="558">
        <v>61</v>
      </c>
      <c r="B62" s="586">
        <v>43642</v>
      </c>
      <c r="C62" s="591" t="s">
        <v>206</v>
      </c>
      <c r="D62" s="564" t="s">
        <v>294</v>
      </c>
      <c r="E62" s="570">
        <v>41.150000000000006</v>
      </c>
      <c r="F62" s="564" t="s">
        <v>207</v>
      </c>
      <c r="G62" s="558">
        <v>1</v>
      </c>
      <c r="H62" s="564" t="s">
        <v>937</v>
      </c>
      <c r="I62" s="594">
        <v>9502124.0404040404</v>
      </c>
      <c r="J62" s="594">
        <v>902606.19999999925</v>
      </c>
      <c r="K62" s="589">
        <v>8599517.8404040411</v>
      </c>
      <c r="L62" s="563"/>
    </row>
    <row r="63" spans="1:12">
      <c r="A63" s="564">
        <v>62</v>
      </c>
      <c r="B63" s="586">
        <v>43656</v>
      </c>
      <c r="C63" s="591" t="s">
        <v>206</v>
      </c>
      <c r="D63" s="564" t="s">
        <v>295</v>
      </c>
      <c r="E63" s="564">
        <v>43.26</v>
      </c>
      <c r="F63" s="563" t="s">
        <v>207</v>
      </c>
      <c r="G63" s="558">
        <v>1</v>
      </c>
      <c r="H63" s="564" t="s">
        <v>963</v>
      </c>
      <c r="I63" s="594">
        <v>7019120.2020202018</v>
      </c>
      <c r="J63" s="594">
        <v>761146</v>
      </c>
      <c r="K63" s="594">
        <v>6257974.2020202018</v>
      </c>
      <c r="L63" s="563"/>
    </row>
    <row r="64" spans="1:12">
      <c r="A64" s="558">
        <v>63</v>
      </c>
      <c r="B64" s="586">
        <v>43652</v>
      </c>
      <c r="C64" s="591" t="s">
        <v>206</v>
      </c>
      <c r="D64" s="564" t="s">
        <v>296</v>
      </c>
      <c r="E64" s="564">
        <v>43.17</v>
      </c>
      <c r="F64" s="564" t="s">
        <v>207</v>
      </c>
      <c r="G64" s="558">
        <v>1</v>
      </c>
      <c r="H64" s="564" t="s">
        <v>943</v>
      </c>
      <c r="I64" s="594">
        <v>11534615.757575758</v>
      </c>
      <c r="J64" s="594">
        <v>637038.23757575825</v>
      </c>
      <c r="K64" s="594">
        <v>10897577.52</v>
      </c>
      <c r="L64" s="563"/>
    </row>
    <row r="65" spans="1:12">
      <c r="A65" s="564">
        <v>64</v>
      </c>
      <c r="B65" s="590">
        <v>43645</v>
      </c>
      <c r="C65" s="595" t="s">
        <v>206</v>
      </c>
      <c r="D65" s="580" t="s">
        <v>299</v>
      </c>
      <c r="E65" s="580">
        <v>42.59</v>
      </c>
      <c r="F65" s="585" t="s">
        <v>207</v>
      </c>
      <c r="G65" s="558">
        <v>1</v>
      </c>
      <c r="H65" s="580" t="s">
        <v>936</v>
      </c>
      <c r="I65" s="596">
        <v>5267350</v>
      </c>
      <c r="J65" s="597">
        <v>417350</v>
      </c>
      <c r="K65" s="596">
        <v>4850000</v>
      </c>
      <c r="L65" s="585" t="s">
        <v>920</v>
      </c>
    </row>
    <row r="66" spans="1:12">
      <c r="A66" s="558">
        <v>65</v>
      </c>
      <c r="B66" s="586">
        <v>43642</v>
      </c>
      <c r="C66" s="591" t="s">
        <v>206</v>
      </c>
      <c r="D66" s="564" t="s">
        <v>300</v>
      </c>
      <c r="E66" s="564">
        <v>42.5</v>
      </c>
      <c r="F66" s="570" t="s">
        <v>207</v>
      </c>
      <c r="G66" s="558">
        <v>1</v>
      </c>
      <c r="H66" s="564" t="s">
        <v>976</v>
      </c>
      <c r="I66" s="594">
        <v>18682087</v>
      </c>
      <c r="J66" s="594">
        <v>1307104.3500000001</v>
      </c>
      <c r="K66" s="565">
        <v>17374982.649999999</v>
      </c>
      <c r="L66" s="563"/>
    </row>
    <row r="67" spans="1:12">
      <c r="A67" s="564">
        <v>66</v>
      </c>
      <c r="B67" s="586">
        <v>43645</v>
      </c>
      <c r="C67" s="591" t="s">
        <v>206</v>
      </c>
      <c r="D67" s="564" t="s">
        <v>301</v>
      </c>
      <c r="E67" s="564">
        <v>43.38</v>
      </c>
      <c r="F67" s="563" t="s">
        <v>207</v>
      </c>
      <c r="G67" s="558">
        <v>1</v>
      </c>
      <c r="H67" s="564" t="s">
        <v>939</v>
      </c>
      <c r="I67" s="565">
        <v>6767863</v>
      </c>
      <c r="J67" s="594">
        <v>417340</v>
      </c>
      <c r="K67" s="565">
        <v>6350523</v>
      </c>
      <c r="L67" s="563"/>
    </row>
    <row r="68" spans="1:12">
      <c r="A68" s="558">
        <v>67</v>
      </c>
      <c r="B68" s="586">
        <v>43640</v>
      </c>
      <c r="C68" s="591" t="s">
        <v>206</v>
      </c>
      <c r="D68" s="564" t="s">
        <v>302</v>
      </c>
      <c r="E68" s="564">
        <v>30.26</v>
      </c>
      <c r="F68" s="558" t="s">
        <v>208</v>
      </c>
      <c r="G68" s="558">
        <v>1</v>
      </c>
      <c r="H68" s="564" t="s">
        <v>930</v>
      </c>
      <c r="I68" s="565">
        <v>9277480</v>
      </c>
      <c r="J68" s="594">
        <v>777480</v>
      </c>
      <c r="K68" s="565">
        <v>8500000</v>
      </c>
      <c r="L68" s="563"/>
    </row>
    <row r="69" spans="1:12">
      <c r="A69" s="564">
        <v>68</v>
      </c>
      <c r="B69" s="586">
        <v>43526</v>
      </c>
      <c r="C69" s="591" t="s">
        <v>205</v>
      </c>
      <c r="D69" s="564" t="s">
        <v>303</v>
      </c>
      <c r="E69" s="564">
        <v>51.190000000000005</v>
      </c>
      <c r="F69" s="564" t="s">
        <v>210</v>
      </c>
      <c r="G69" s="558">
        <v>1</v>
      </c>
      <c r="H69" s="564" t="s">
        <v>653</v>
      </c>
      <c r="I69" s="565">
        <v>17467266.666666664</v>
      </c>
      <c r="J69" s="594">
        <v>824018</v>
      </c>
      <c r="K69" s="565">
        <v>16643248.666666664</v>
      </c>
      <c r="L69" s="563"/>
    </row>
    <row r="70" spans="1:12">
      <c r="A70" s="558">
        <v>69</v>
      </c>
      <c r="B70" s="586">
        <v>43546</v>
      </c>
      <c r="C70" s="591" t="s">
        <v>205</v>
      </c>
      <c r="D70" s="564" t="s">
        <v>304</v>
      </c>
      <c r="E70" s="564">
        <v>53.980000000000004</v>
      </c>
      <c r="F70" s="570" t="s">
        <v>210</v>
      </c>
      <c r="G70" s="558">
        <v>1</v>
      </c>
      <c r="H70" s="564" t="s">
        <v>749</v>
      </c>
      <c r="I70" s="565">
        <v>27873138</v>
      </c>
      <c r="J70" s="594">
        <v>7212237</v>
      </c>
      <c r="K70" s="565">
        <v>20660900.100000001</v>
      </c>
      <c r="L70" s="563"/>
    </row>
    <row r="71" spans="1:12">
      <c r="A71" s="564">
        <v>70</v>
      </c>
      <c r="B71" s="586">
        <v>43689</v>
      </c>
      <c r="C71" s="591" t="s">
        <v>206</v>
      </c>
      <c r="D71" s="564" t="s">
        <v>311</v>
      </c>
      <c r="E71" s="564">
        <v>42.59</v>
      </c>
      <c r="F71" s="570" t="s">
        <v>207</v>
      </c>
      <c r="G71" s="558">
        <v>1</v>
      </c>
      <c r="H71" s="564" t="s">
        <v>988</v>
      </c>
      <c r="I71" s="565">
        <v>27760685</v>
      </c>
      <c r="J71" s="594">
        <v>7143484.25</v>
      </c>
      <c r="K71" s="565">
        <v>20617200.75</v>
      </c>
      <c r="L71" s="563"/>
    </row>
    <row r="72" spans="1:12">
      <c r="A72" s="558">
        <v>71</v>
      </c>
      <c r="B72" s="586">
        <v>43689</v>
      </c>
      <c r="C72" s="591" t="s">
        <v>206</v>
      </c>
      <c r="D72" s="564" t="s">
        <v>312</v>
      </c>
      <c r="E72" s="564">
        <v>42.5</v>
      </c>
      <c r="F72" s="563" t="s">
        <v>207</v>
      </c>
      <c r="G72" s="558">
        <v>1</v>
      </c>
      <c r="H72" s="588" t="s">
        <v>988</v>
      </c>
      <c r="I72" s="565">
        <v>7814716.444444445</v>
      </c>
      <c r="J72" s="594">
        <v>580735.80000000005</v>
      </c>
      <c r="K72" s="565">
        <v>7233980.2000000002</v>
      </c>
      <c r="L72" s="563"/>
    </row>
    <row r="73" spans="1:12">
      <c r="A73" s="564">
        <v>72</v>
      </c>
      <c r="B73" s="590">
        <v>43689</v>
      </c>
      <c r="C73" s="595" t="s">
        <v>206</v>
      </c>
      <c r="D73" s="580" t="s">
        <v>313</v>
      </c>
      <c r="E73" s="580">
        <v>43.38</v>
      </c>
      <c r="F73" s="580" t="s">
        <v>207</v>
      </c>
      <c r="G73" s="558">
        <v>1</v>
      </c>
      <c r="H73" s="580" t="s">
        <v>988</v>
      </c>
      <c r="I73" s="596">
        <v>13038669</v>
      </c>
      <c r="J73" s="597">
        <v>2050969</v>
      </c>
      <c r="K73" s="596">
        <v>10987700</v>
      </c>
      <c r="L73" s="585"/>
    </row>
    <row r="74" spans="1:12">
      <c r="A74" s="558">
        <v>73</v>
      </c>
      <c r="B74" s="590">
        <v>43672</v>
      </c>
      <c r="C74" s="595" t="s">
        <v>205</v>
      </c>
      <c r="D74" s="580" t="s">
        <v>314</v>
      </c>
      <c r="E74" s="580">
        <v>30.26</v>
      </c>
      <c r="F74" s="580" t="s">
        <v>208</v>
      </c>
      <c r="G74" s="558">
        <v>1</v>
      </c>
      <c r="H74" s="580" t="s">
        <v>972</v>
      </c>
      <c r="I74" s="596">
        <v>15004753</v>
      </c>
      <c r="J74" s="597">
        <v>2860453</v>
      </c>
      <c r="K74" s="596">
        <v>12144300</v>
      </c>
      <c r="L74" s="585"/>
    </row>
    <row r="75" spans="1:12">
      <c r="A75" s="564">
        <v>74</v>
      </c>
      <c r="B75" s="586">
        <v>43526</v>
      </c>
      <c r="C75" s="591" t="s">
        <v>205</v>
      </c>
      <c r="D75" s="564" t="s">
        <v>315</v>
      </c>
      <c r="E75" s="564">
        <v>51.190000000000005</v>
      </c>
      <c r="F75" s="564" t="s">
        <v>210</v>
      </c>
      <c r="G75" s="558">
        <v>1</v>
      </c>
      <c r="H75" s="564" t="s">
        <v>642</v>
      </c>
      <c r="I75" s="565">
        <v>14958876.767676771</v>
      </c>
      <c r="J75" s="598"/>
      <c r="K75" s="565">
        <v>14958876.767676771</v>
      </c>
      <c r="L75" s="563"/>
    </row>
    <row r="76" spans="1:12">
      <c r="A76" s="558">
        <v>75</v>
      </c>
      <c r="B76" s="586">
        <v>43553</v>
      </c>
      <c r="C76" s="591" t="s">
        <v>205</v>
      </c>
      <c r="D76" s="564" t="s">
        <v>316</v>
      </c>
      <c r="E76" s="564">
        <v>53.980000000000004</v>
      </c>
      <c r="F76" s="564" t="s">
        <v>210</v>
      </c>
      <c r="G76" s="558">
        <v>1</v>
      </c>
      <c r="H76" s="564" t="s">
        <v>809</v>
      </c>
      <c r="I76" s="565">
        <v>14504012.121212125</v>
      </c>
      <c r="J76" s="598"/>
      <c r="K76" s="565">
        <v>14504012.121212125</v>
      </c>
      <c r="L76" s="563"/>
    </row>
    <row r="77" spans="1:12">
      <c r="A77" s="564">
        <v>76</v>
      </c>
      <c r="B77" s="586">
        <v>43700</v>
      </c>
      <c r="C77" s="591" t="s">
        <v>206</v>
      </c>
      <c r="D77" s="564" t="s">
        <v>319</v>
      </c>
      <c r="E77" s="564">
        <v>43.26</v>
      </c>
      <c r="F77" s="569" t="s">
        <v>207</v>
      </c>
      <c r="G77" s="558">
        <v>1</v>
      </c>
      <c r="H77" s="564" t="s">
        <v>990</v>
      </c>
      <c r="I77" s="568">
        <v>26982505.692480344</v>
      </c>
      <c r="J77" s="598"/>
      <c r="K77" s="565">
        <v>26982505.692480344</v>
      </c>
      <c r="L77" s="563"/>
    </row>
    <row r="78" spans="1:12">
      <c r="A78" s="558">
        <v>77</v>
      </c>
      <c r="B78" s="586">
        <v>43807</v>
      </c>
      <c r="C78" s="591" t="s">
        <v>206</v>
      </c>
      <c r="D78" s="564" t="s">
        <v>321</v>
      </c>
      <c r="E78" s="564">
        <v>43.7</v>
      </c>
      <c r="F78" s="558" t="s">
        <v>207</v>
      </c>
      <c r="G78" s="558">
        <v>1</v>
      </c>
      <c r="H78" s="564" t="s">
        <v>1019</v>
      </c>
      <c r="I78" s="565">
        <v>12309054.545454545</v>
      </c>
      <c r="J78" s="598"/>
      <c r="K78" s="565">
        <v>12309054.545454545</v>
      </c>
      <c r="L78" s="563"/>
    </row>
    <row r="79" spans="1:12">
      <c r="A79" s="564">
        <v>78</v>
      </c>
      <c r="B79" s="586">
        <v>43672</v>
      </c>
      <c r="C79" s="591" t="s">
        <v>206</v>
      </c>
      <c r="D79" s="564" t="s">
        <v>322</v>
      </c>
      <c r="E79" s="564">
        <v>43.7</v>
      </c>
      <c r="F79" s="558" t="s">
        <v>207</v>
      </c>
      <c r="G79" s="558">
        <v>1</v>
      </c>
      <c r="H79" s="564" t="s">
        <v>975</v>
      </c>
      <c r="I79" s="565">
        <v>12279507.07070707</v>
      </c>
      <c r="J79" s="598"/>
      <c r="K79" s="565">
        <v>12279507.07070707</v>
      </c>
      <c r="L79" s="563"/>
    </row>
    <row r="80" spans="1:12">
      <c r="A80" s="558">
        <v>79</v>
      </c>
      <c r="B80" s="586">
        <v>43689</v>
      </c>
      <c r="C80" s="591" t="s">
        <v>206</v>
      </c>
      <c r="D80" s="564" t="s">
        <v>323</v>
      </c>
      <c r="E80" s="564">
        <v>42.59</v>
      </c>
      <c r="F80" s="574" t="s">
        <v>207</v>
      </c>
      <c r="G80" s="558">
        <v>1</v>
      </c>
      <c r="H80" s="564" t="s">
        <v>988</v>
      </c>
      <c r="I80" s="594">
        <v>19078665.050505053</v>
      </c>
      <c r="J80" s="598"/>
      <c r="K80" s="565">
        <v>19078665.050505053</v>
      </c>
      <c r="L80" s="563"/>
    </row>
    <row r="81" spans="1:12">
      <c r="A81" s="564">
        <v>80</v>
      </c>
      <c r="B81" s="586">
        <v>43807</v>
      </c>
      <c r="C81" s="591" t="s">
        <v>206</v>
      </c>
      <c r="D81" s="564" t="s">
        <v>324</v>
      </c>
      <c r="E81" s="564">
        <v>42.5</v>
      </c>
      <c r="F81" s="564" t="s">
        <v>207</v>
      </c>
      <c r="G81" s="558">
        <v>1</v>
      </c>
      <c r="H81" s="564" t="s">
        <v>1019</v>
      </c>
      <c r="I81" s="565">
        <v>39780090.098790094</v>
      </c>
      <c r="J81" s="564"/>
      <c r="K81" s="565">
        <v>39780090.098790094</v>
      </c>
      <c r="L81" s="563"/>
    </row>
    <row r="82" spans="1:12">
      <c r="A82" s="558">
        <v>81</v>
      </c>
      <c r="B82" s="586">
        <v>43658</v>
      </c>
      <c r="C82" s="591" t="s">
        <v>206</v>
      </c>
      <c r="D82" s="564" t="s">
        <v>325</v>
      </c>
      <c r="E82" s="564">
        <v>43.38</v>
      </c>
      <c r="F82" s="564" t="s">
        <v>207</v>
      </c>
      <c r="G82" s="558">
        <v>1</v>
      </c>
      <c r="H82" s="564" t="s">
        <v>964</v>
      </c>
      <c r="I82" s="594">
        <v>39755301.227661215</v>
      </c>
      <c r="J82" s="598"/>
      <c r="K82" s="565">
        <v>39755301.227661215</v>
      </c>
      <c r="L82" s="563"/>
    </row>
    <row r="83" spans="1:12">
      <c r="A83" s="564">
        <v>82</v>
      </c>
      <c r="B83" s="586">
        <v>43572</v>
      </c>
      <c r="C83" s="591" t="s">
        <v>206</v>
      </c>
      <c r="D83" s="564" t="s">
        <v>326</v>
      </c>
      <c r="E83" s="564">
        <v>30.26</v>
      </c>
      <c r="F83" s="564" t="s">
        <v>208</v>
      </c>
      <c r="G83" s="558">
        <v>1</v>
      </c>
      <c r="H83" s="564" t="s">
        <v>859</v>
      </c>
      <c r="I83" s="594">
        <v>15929199.191919195</v>
      </c>
      <c r="J83" s="598"/>
      <c r="K83" s="565">
        <v>15929199.191919195</v>
      </c>
      <c r="L83" s="563"/>
    </row>
    <row r="84" spans="1:12">
      <c r="A84" s="558">
        <v>83</v>
      </c>
      <c r="B84" s="586">
        <v>43534</v>
      </c>
      <c r="C84" s="591" t="s">
        <v>205</v>
      </c>
      <c r="D84" s="564" t="s">
        <v>327</v>
      </c>
      <c r="E84" s="564">
        <v>51.190000000000005</v>
      </c>
      <c r="F84" s="564" t="s">
        <v>210</v>
      </c>
      <c r="G84" s="558">
        <v>1</v>
      </c>
      <c r="H84" s="564" t="s">
        <v>927</v>
      </c>
      <c r="I84" s="594">
        <v>15440542.222222224</v>
      </c>
      <c r="J84" s="598"/>
      <c r="K84" s="565">
        <v>15440542.222222224</v>
      </c>
      <c r="L84" s="563"/>
    </row>
    <row r="85" spans="1:12">
      <c r="A85" s="564">
        <v>84</v>
      </c>
      <c r="B85" s="586">
        <v>43527</v>
      </c>
      <c r="C85" s="591" t="s">
        <v>205</v>
      </c>
      <c r="D85" s="564" t="s">
        <v>328</v>
      </c>
      <c r="E85" s="564">
        <v>53.980000000000004</v>
      </c>
      <c r="F85" s="558" t="s">
        <v>210</v>
      </c>
      <c r="G85" s="558">
        <v>1</v>
      </c>
      <c r="H85" s="564" t="s">
        <v>704</v>
      </c>
      <c r="I85" s="594">
        <v>12986066.262626262</v>
      </c>
      <c r="J85" s="598"/>
      <c r="K85" s="565">
        <v>12986066.262626262</v>
      </c>
      <c r="L85" s="563"/>
    </row>
    <row r="86" spans="1:12">
      <c r="A86" s="558">
        <v>85</v>
      </c>
      <c r="B86" s="586">
        <v>43530</v>
      </c>
      <c r="C86" s="591" t="s">
        <v>205</v>
      </c>
      <c r="D86" s="564" t="s">
        <v>329</v>
      </c>
      <c r="E86" s="564">
        <v>43.5</v>
      </c>
      <c r="F86" s="563" t="s">
        <v>207</v>
      </c>
      <c r="G86" s="558">
        <v>1</v>
      </c>
      <c r="H86" s="564" t="s">
        <v>680</v>
      </c>
      <c r="I86" s="565">
        <v>8982249.6026935969</v>
      </c>
      <c r="J86" s="598"/>
      <c r="K86" s="565">
        <v>8982249.6026935969</v>
      </c>
      <c r="L86" s="563"/>
    </row>
    <row r="87" spans="1:12">
      <c r="A87" s="564">
        <v>86</v>
      </c>
      <c r="B87" s="590">
        <v>43530</v>
      </c>
      <c r="C87" s="595" t="s">
        <v>205</v>
      </c>
      <c r="D87" s="580" t="s">
        <v>330</v>
      </c>
      <c r="E87" s="580">
        <v>41.150000000000006</v>
      </c>
      <c r="F87" s="580" t="s">
        <v>207</v>
      </c>
      <c r="G87" s="558">
        <v>1</v>
      </c>
      <c r="H87" s="580" t="s">
        <v>680</v>
      </c>
      <c r="I87" s="596">
        <v>16855823.555555556</v>
      </c>
      <c r="J87" s="597"/>
      <c r="K87" s="596">
        <v>16855823.555555556</v>
      </c>
      <c r="L87" s="585" t="s">
        <v>920</v>
      </c>
    </row>
    <row r="88" spans="1:12">
      <c r="A88" s="558">
        <v>87</v>
      </c>
      <c r="B88" s="586">
        <v>43536</v>
      </c>
      <c r="C88" s="591" t="s">
        <v>205</v>
      </c>
      <c r="D88" s="564" t="s">
        <v>331</v>
      </c>
      <c r="E88" s="564">
        <v>43.26</v>
      </c>
      <c r="F88" s="564" t="s">
        <v>207</v>
      </c>
      <c r="G88" s="558">
        <v>1</v>
      </c>
      <c r="H88" s="564" t="s">
        <v>680</v>
      </c>
      <c r="I88" s="594">
        <v>36671875</v>
      </c>
      <c r="J88" s="594">
        <v>2513593.75</v>
      </c>
      <c r="K88" s="594">
        <v>34158281.25</v>
      </c>
      <c r="L88" s="563"/>
    </row>
    <row r="89" spans="1:12">
      <c r="A89" s="564">
        <v>88</v>
      </c>
      <c r="B89" s="586">
        <v>43536</v>
      </c>
      <c r="C89" s="591" t="s">
        <v>205</v>
      </c>
      <c r="D89" s="564" t="s">
        <v>335</v>
      </c>
      <c r="E89" s="564">
        <v>42.59</v>
      </c>
      <c r="F89" s="570" t="s">
        <v>207</v>
      </c>
      <c r="G89" s="558">
        <v>1</v>
      </c>
      <c r="H89" s="564" t="s">
        <v>680</v>
      </c>
      <c r="I89" s="599">
        <v>19524531</v>
      </c>
      <c r="J89" s="594">
        <v>2524531</v>
      </c>
      <c r="K89" s="594">
        <v>17000000</v>
      </c>
      <c r="L89" s="563"/>
    </row>
    <row r="90" spans="1:12">
      <c r="A90" s="558">
        <v>89</v>
      </c>
      <c r="B90" s="586">
        <v>43536</v>
      </c>
      <c r="C90" s="591" t="s">
        <v>205</v>
      </c>
      <c r="D90" s="564" t="s">
        <v>336</v>
      </c>
      <c r="E90" s="564">
        <v>42.5</v>
      </c>
      <c r="F90" s="570" t="s">
        <v>207</v>
      </c>
      <c r="G90" s="558">
        <v>1</v>
      </c>
      <c r="H90" s="564" t="s">
        <v>680</v>
      </c>
      <c r="I90" s="594">
        <v>21655326</v>
      </c>
      <c r="J90" s="594">
        <v>1269333</v>
      </c>
      <c r="K90" s="594">
        <v>20385993</v>
      </c>
      <c r="L90" s="563"/>
    </row>
    <row r="91" spans="1:12">
      <c r="A91" s="564">
        <v>90</v>
      </c>
      <c r="B91" s="586">
        <v>43541</v>
      </c>
      <c r="C91" s="591" t="s">
        <v>205</v>
      </c>
      <c r="D91" s="564" t="s">
        <v>338</v>
      </c>
      <c r="E91" s="564">
        <v>30.26</v>
      </c>
      <c r="F91" s="570" t="s">
        <v>208</v>
      </c>
      <c r="G91" s="558">
        <v>1</v>
      </c>
      <c r="H91" s="564" t="s">
        <v>811</v>
      </c>
      <c r="I91" s="594">
        <v>22042743.333333336</v>
      </c>
      <c r="J91" s="594">
        <v>1286942</v>
      </c>
      <c r="K91" s="594">
        <v>20755801.333333336</v>
      </c>
      <c r="L91" s="563"/>
    </row>
    <row r="92" spans="1:12">
      <c r="A92" s="558">
        <v>91</v>
      </c>
      <c r="B92" s="586">
        <v>43531</v>
      </c>
      <c r="C92" s="591" t="s">
        <v>205</v>
      </c>
      <c r="D92" s="564" t="s">
        <v>339</v>
      </c>
      <c r="E92" s="564">
        <v>57.830000000000005</v>
      </c>
      <c r="F92" s="570" t="s">
        <v>210</v>
      </c>
      <c r="G92" s="558">
        <v>1</v>
      </c>
      <c r="H92" s="564" t="s">
        <v>698</v>
      </c>
      <c r="I92" s="594">
        <v>20090877.777777776</v>
      </c>
      <c r="J92" s="594">
        <v>1290878</v>
      </c>
      <c r="K92" s="594">
        <v>18799999.777777776</v>
      </c>
      <c r="L92" s="563"/>
    </row>
    <row r="93" spans="1:12">
      <c r="A93" s="564">
        <v>92</v>
      </c>
      <c r="B93" s="600">
        <v>43549</v>
      </c>
      <c r="C93" s="574" t="s">
        <v>205</v>
      </c>
      <c r="D93" s="598" t="s">
        <v>340</v>
      </c>
      <c r="E93" s="601">
        <v>55.46</v>
      </c>
      <c r="F93" s="558" t="s">
        <v>210</v>
      </c>
      <c r="G93" s="558">
        <v>1</v>
      </c>
      <c r="H93" s="564" t="s">
        <v>755</v>
      </c>
      <c r="I93" s="602">
        <v>7995401.3333333349</v>
      </c>
      <c r="J93" s="603">
        <v>2075391</v>
      </c>
      <c r="K93" s="604">
        <f>I93-J93</f>
        <v>5920010.3333333349</v>
      </c>
      <c r="L93" s="605">
        <f>K93/E93</f>
        <v>106743.78531073449</v>
      </c>
    </row>
    <row r="94" spans="1:12" ht="23.55" customHeight="1">
      <c r="A94" s="558">
        <v>93</v>
      </c>
      <c r="B94" s="600">
        <v>43529</v>
      </c>
      <c r="C94" s="574" t="s">
        <v>205</v>
      </c>
      <c r="D94" s="598" t="s">
        <v>347</v>
      </c>
      <c r="E94" s="574">
        <v>46.04</v>
      </c>
      <c r="F94" s="558" t="s">
        <v>207</v>
      </c>
      <c r="G94" s="558">
        <v>1</v>
      </c>
      <c r="H94" s="564" t="s">
        <v>679</v>
      </c>
      <c r="I94" s="602">
        <v>9183534</v>
      </c>
      <c r="J94" s="603" t="s">
        <v>0</v>
      </c>
      <c r="K94" s="604">
        <f>I94</f>
        <v>9183534</v>
      </c>
      <c r="L94" s="605">
        <f t="shared" ref="L94:L118" si="0">K94/E94</f>
        <v>199468.59252823633</v>
      </c>
    </row>
    <row r="95" spans="1:12">
      <c r="A95" s="564">
        <v>94</v>
      </c>
      <c r="B95" s="600">
        <v>43526</v>
      </c>
      <c r="C95" s="574" t="s">
        <v>205</v>
      </c>
      <c r="D95" s="598" t="s">
        <v>350</v>
      </c>
      <c r="E95" s="574">
        <v>30.26</v>
      </c>
      <c r="F95" s="558" t="s">
        <v>208</v>
      </c>
      <c r="G95" s="558">
        <v>1</v>
      </c>
      <c r="H95" s="564" t="s">
        <v>633</v>
      </c>
      <c r="I95" s="602">
        <v>6975105</v>
      </c>
      <c r="J95" s="603">
        <f t="shared" ref="J95:J121" si="1">I95-K95</f>
        <v>100000</v>
      </c>
      <c r="K95" s="604">
        <v>6875105</v>
      </c>
      <c r="L95" s="605">
        <f t="shared" si="0"/>
        <v>227201.09054857897</v>
      </c>
    </row>
    <row r="96" spans="1:12">
      <c r="A96" s="558">
        <v>95</v>
      </c>
      <c r="B96" s="600">
        <v>43606</v>
      </c>
      <c r="C96" s="574" t="s">
        <v>205</v>
      </c>
      <c r="D96" s="598" t="s">
        <v>358</v>
      </c>
      <c r="E96" s="574">
        <v>84.63</v>
      </c>
      <c r="F96" s="558" t="s">
        <v>224</v>
      </c>
      <c r="G96" s="558">
        <v>1</v>
      </c>
      <c r="H96" s="564" t="s">
        <v>884</v>
      </c>
      <c r="I96" s="602">
        <v>8512502.0564733297</v>
      </c>
      <c r="J96" s="603">
        <f t="shared" si="1"/>
        <v>100000</v>
      </c>
      <c r="K96" s="604">
        <v>8412502.0564733297</v>
      </c>
      <c r="L96" s="605">
        <f t="shared" si="0"/>
        <v>99403.309186734376</v>
      </c>
    </row>
    <row r="97" spans="1:12">
      <c r="A97" s="564">
        <v>96</v>
      </c>
      <c r="B97" s="600">
        <v>43766</v>
      </c>
      <c r="C97" s="574" t="s">
        <v>206</v>
      </c>
      <c r="D97" s="598" t="s">
        <v>359</v>
      </c>
      <c r="E97" s="574">
        <v>46.04</v>
      </c>
      <c r="F97" s="558" t="s">
        <v>207</v>
      </c>
      <c r="G97" s="558">
        <v>1</v>
      </c>
      <c r="H97" s="564" t="s">
        <v>1016</v>
      </c>
      <c r="I97" s="602">
        <v>8915281.0388982315</v>
      </c>
      <c r="J97" s="603">
        <f t="shared" si="1"/>
        <v>981528</v>
      </c>
      <c r="K97" s="604">
        <v>7933753.0388982315</v>
      </c>
      <c r="L97" s="605">
        <f t="shared" si="0"/>
        <v>172323.04602298504</v>
      </c>
    </row>
    <row r="98" spans="1:12">
      <c r="A98" s="558">
        <v>97</v>
      </c>
      <c r="B98" s="600">
        <v>43766</v>
      </c>
      <c r="C98" s="574" t="s">
        <v>206</v>
      </c>
      <c r="D98" s="598" t="s">
        <v>369</v>
      </c>
      <c r="E98" s="574">
        <v>46.04</v>
      </c>
      <c r="F98" s="563" t="s">
        <v>207</v>
      </c>
      <c r="G98" s="558">
        <v>1</v>
      </c>
      <c r="H98" s="564" t="s">
        <v>1016</v>
      </c>
      <c r="I98" s="602">
        <v>6000000</v>
      </c>
      <c r="J98" s="603">
        <f t="shared" si="1"/>
        <v>1440575</v>
      </c>
      <c r="K98" s="604">
        <v>4559425</v>
      </c>
      <c r="L98" s="605">
        <f t="shared" si="0"/>
        <v>99031.820156385758</v>
      </c>
    </row>
    <row r="99" spans="1:12">
      <c r="A99" s="564">
        <v>98</v>
      </c>
      <c r="B99" s="600">
        <v>43778</v>
      </c>
      <c r="C99" s="574" t="s">
        <v>206</v>
      </c>
      <c r="D99" s="598" t="s">
        <v>372</v>
      </c>
      <c r="E99" s="574">
        <v>30.26</v>
      </c>
      <c r="F99" s="558" t="s">
        <v>208</v>
      </c>
      <c r="G99" s="558">
        <v>1</v>
      </c>
      <c r="H99" s="564" t="s">
        <v>1017</v>
      </c>
      <c r="I99" s="602">
        <v>7046842</v>
      </c>
      <c r="J99" s="603">
        <f t="shared" si="1"/>
        <v>100000</v>
      </c>
      <c r="K99" s="604">
        <v>6946842</v>
      </c>
      <c r="L99" s="605">
        <f t="shared" si="0"/>
        <v>229571.777924653</v>
      </c>
    </row>
    <row r="100" spans="1:12">
      <c r="A100" s="558">
        <v>99</v>
      </c>
      <c r="B100" s="600">
        <v>43537</v>
      </c>
      <c r="C100" s="574" t="s">
        <v>205</v>
      </c>
      <c r="D100" s="598" t="s">
        <v>373</v>
      </c>
      <c r="E100" s="574">
        <v>57.830000000000005</v>
      </c>
      <c r="F100" s="558" t="s">
        <v>210</v>
      </c>
      <c r="G100" s="558">
        <v>1</v>
      </c>
      <c r="H100" s="564" t="s">
        <v>765</v>
      </c>
      <c r="I100" s="602">
        <v>7750701</v>
      </c>
      <c r="J100" s="603">
        <f t="shared" si="1"/>
        <v>100000</v>
      </c>
      <c r="K100" s="604">
        <v>7650701</v>
      </c>
      <c r="L100" s="605">
        <f t="shared" si="0"/>
        <v>132296.40325090781</v>
      </c>
    </row>
    <row r="101" spans="1:12">
      <c r="A101" s="564">
        <v>100</v>
      </c>
      <c r="B101" s="600">
        <v>43526</v>
      </c>
      <c r="C101" s="574" t="s">
        <v>205</v>
      </c>
      <c r="D101" s="598" t="s">
        <v>380</v>
      </c>
      <c r="E101" s="574">
        <v>84.63</v>
      </c>
      <c r="F101" s="558" t="s">
        <v>224</v>
      </c>
      <c r="G101" s="558">
        <v>1</v>
      </c>
      <c r="H101" s="564" t="s">
        <v>630</v>
      </c>
      <c r="I101" s="602">
        <v>9008020.6218880862</v>
      </c>
      <c r="J101" s="603">
        <f t="shared" si="1"/>
        <v>990802</v>
      </c>
      <c r="K101" s="604">
        <v>8017218.6218880862</v>
      </c>
      <c r="L101" s="605">
        <f t="shared" si="0"/>
        <v>94732.584448636262</v>
      </c>
    </row>
    <row r="102" spans="1:12">
      <c r="A102" s="558">
        <v>101</v>
      </c>
      <c r="B102" s="600">
        <v>43537</v>
      </c>
      <c r="C102" s="574" t="s">
        <v>205</v>
      </c>
      <c r="D102" s="598" t="s">
        <v>385</v>
      </c>
      <c r="E102" s="574">
        <v>57.830000000000005</v>
      </c>
      <c r="F102" s="563" t="s">
        <v>210</v>
      </c>
      <c r="G102" s="558">
        <v>1</v>
      </c>
      <c r="H102" s="564" t="s">
        <v>766</v>
      </c>
      <c r="I102" s="602">
        <v>6739777</v>
      </c>
      <c r="J102" s="603">
        <f t="shared" si="1"/>
        <v>837753</v>
      </c>
      <c r="K102" s="604">
        <v>5902024</v>
      </c>
      <c r="L102" s="605">
        <f t="shared" si="0"/>
        <v>102058.17049974061</v>
      </c>
    </row>
    <row r="103" spans="1:12">
      <c r="A103" s="564">
        <v>102</v>
      </c>
      <c r="B103" s="600">
        <v>43537</v>
      </c>
      <c r="C103" s="574" t="s">
        <v>205</v>
      </c>
      <c r="D103" s="598" t="s">
        <v>395</v>
      </c>
      <c r="E103" s="574">
        <v>57.830000000000005</v>
      </c>
      <c r="F103" s="558" t="s">
        <v>210</v>
      </c>
      <c r="G103" s="558">
        <v>1</v>
      </c>
      <c r="H103" s="564" t="s">
        <v>767</v>
      </c>
      <c r="I103" s="602">
        <v>7118578</v>
      </c>
      <c r="J103" s="603">
        <f t="shared" si="1"/>
        <v>879842</v>
      </c>
      <c r="K103" s="604">
        <v>6238736</v>
      </c>
      <c r="L103" s="605">
        <f t="shared" si="0"/>
        <v>107880.61559744076</v>
      </c>
    </row>
    <row r="104" spans="1:12">
      <c r="A104" s="558">
        <v>103</v>
      </c>
      <c r="B104" s="600">
        <v>43553</v>
      </c>
      <c r="C104" s="574" t="s">
        <v>205</v>
      </c>
      <c r="D104" s="598" t="s">
        <v>396</v>
      </c>
      <c r="E104" s="574">
        <v>55.46</v>
      </c>
      <c r="F104" s="558" t="s">
        <v>210</v>
      </c>
      <c r="G104" s="558">
        <v>1</v>
      </c>
      <c r="H104" s="564" t="s">
        <v>800</v>
      </c>
      <c r="I104" s="602">
        <v>8689055.8424286395</v>
      </c>
      <c r="J104" s="603">
        <f t="shared" si="1"/>
        <v>0</v>
      </c>
      <c r="K104" s="604">
        <v>8689055.8424286395</v>
      </c>
      <c r="L104" s="605">
        <f t="shared" si="0"/>
        <v>156672.48183246734</v>
      </c>
    </row>
    <row r="105" spans="1:12">
      <c r="A105" s="564">
        <v>104</v>
      </c>
      <c r="B105" s="600">
        <v>43526</v>
      </c>
      <c r="C105" s="574" t="s">
        <v>205</v>
      </c>
      <c r="D105" s="598" t="s">
        <v>406</v>
      </c>
      <c r="E105" s="574">
        <v>30.26</v>
      </c>
      <c r="F105" s="558" t="s">
        <v>208</v>
      </c>
      <c r="G105" s="558">
        <v>1</v>
      </c>
      <c r="H105" s="564" t="s">
        <v>645</v>
      </c>
      <c r="I105" s="602">
        <v>8200684</v>
      </c>
      <c r="J105" s="603">
        <f t="shared" si="1"/>
        <v>1000076</v>
      </c>
      <c r="K105" s="604">
        <v>7200608</v>
      </c>
      <c r="L105" s="605">
        <f t="shared" si="0"/>
        <v>237957.96430931921</v>
      </c>
    </row>
    <row r="106" spans="1:12">
      <c r="A106" s="558">
        <v>105</v>
      </c>
      <c r="B106" s="600">
        <v>43549</v>
      </c>
      <c r="C106" s="574" t="s">
        <v>205</v>
      </c>
      <c r="D106" s="598" t="s">
        <v>407</v>
      </c>
      <c r="E106" s="574">
        <v>57.830000000000005</v>
      </c>
      <c r="F106" s="563" t="s">
        <v>210</v>
      </c>
      <c r="G106" s="558">
        <v>1</v>
      </c>
      <c r="H106" s="564" t="s">
        <v>762</v>
      </c>
      <c r="I106" s="602">
        <v>7554105.971576483</v>
      </c>
      <c r="J106" s="603">
        <f t="shared" si="1"/>
        <v>845411</v>
      </c>
      <c r="K106" s="604">
        <v>6708694.971576483</v>
      </c>
      <c r="L106" s="605">
        <f t="shared" si="0"/>
        <v>116007.17571462013</v>
      </c>
    </row>
    <row r="107" spans="1:12">
      <c r="A107" s="564">
        <v>106</v>
      </c>
      <c r="B107" s="600">
        <v>43549</v>
      </c>
      <c r="C107" s="574" t="s">
        <v>205</v>
      </c>
      <c r="D107" s="598" t="s">
        <v>417</v>
      </c>
      <c r="E107" s="574">
        <v>57.830000000000005</v>
      </c>
      <c r="F107" s="558" t="s">
        <v>210</v>
      </c>
      <c r="G107" s="558">
        <v>1</v>
      </c>
      <c r="H107" s="564" t="s">
        <v>760</v>
      </c>
      <c r="I107" s="602">
        <v>8350890.9312909311</v>
      </c>
      <c r="J107" s="603">
        <v>997812</v>
      </c>
      <c r="K107" s="604">
        <v>8350890.9312909311</v>
      </c>
      <c r="L107" s="605">
        <f t="shared" si="0"/>
        <v>144404.13161492185</v>
      </c>
    </row>
    <row r="108" spans="1:12">
      <c r="A108" s="558">
        <v>107</v>
      </c>
      <c r="B108" s="600">
        <v>43530</v>
      </c>
      <c r="C108" s="574" t="s">
        <v>205</v>
      </c>
      <c r="D108" s="598" t="s">
        <v>418</v>
      </c>
      <c r="E108" s="574">
        <v>55.46</v>
      </c>
      <c r="F108" s="558" t="s">
        <v>210</v>
      </c>
      <c r="G108" s="558">
        <v>1</v>
      </c>
      <c r="H108" s="564" t="s">
        <v>681</v>
      </c>
      <c r="I108" s="602">
        <v>9160165.2747252751</v>
      </c>
      <c r="J108" s="603">
        <f t="shared" si="1"/>
        <v>1006017</v>
      </c>
      <c r="K108" s="604">
        <v>8154148.2747252751</v>
      </c>
      <c r="L108" s="605">
        <f t="shared" si="0"/>
        <v>147027.55634196312</v>
      </c>
    </row>
    <row r="109" spans="1:12">
      <c r="A109" s="564">
        <v>108</v>
      </c>
      <c r="B109" s="600">
        <v>43554</v>
      </c>
      <c r="C109" s="574" t="s">
        <v>205</v>
      </c>
      <c r="D109" s="598" t="s">
        <v>423</v>
      </c>
      <c r="E109" s="574">
        <v>84.63</v>
      </c>
      <c r="F109" s="558" t="s">
        <v>224</v>
      </c>
      <c r="G109" s="558">
        <v>1</v>
      </c>
      <c r="H109" s="564" t="s">
        <v>805</v>
      </c>
      <c r="I109" s="602">
        <v>9581574.9716949724</v>
      </c>
      <c r="J109" s="603">
        <f t="shared" si="1"/>
        <v>1048157</v>
      </c>
      <c r="K109" s="604">
        <v>8533417.9716949724</v>
      </c>
      <c r="L109" s="605">
        <f t="shared" si="0"/>
        <v>100832.06867180637</v>
      </c>
    </row>
    <row r="110" spans="1:12">
      <c r="A110" s="558">
        <v>109</v>
      </c>
      <c r="B110" s="600">
        <v>43550</v>
      </c>
      <c r="C110" s="574" t="s">
        <v>205</v>
      </c>
      <c r="D110" s="576" t="s">
        <v>429</v>
      </c>
      <c r="E110" s="606">
        <v>57.830000000000005</v>
      </c>
      <c r="F110" s="563" t="s">
        <v>210</v>
      </c>
      <c r="G110" s="558">
        <v>1</v>
      </c>
      <c r="H110" s="576" t="s">
        <v>758</v>
      </c>
      <c r="I110" s="602">
        <v>7999220.1176601173</v>
      </c>
      <c r="J110" s="603">
        <f t="shared" si="1"/>
        <v>0</v>
      </c>
      <c r="K110" s="604">
        <v>7999220.1176601173</v>
      </c>
      <c r="L110" s="605">
        <f t="shared" si="0"/>
        <v>138323.01777036343</v>
      </c>
    </row>
    <row r="111" spans="1:12">
      <c r="A111" s="564">
        <v>110</v>
      </c>
      <c r="B111" s="600">
        <v>43548</v>
      </c>
      <c r="C111" s="574" t="s">
        <v>205</v>
      </c>
      <c r="D111" s="576" t="s">
        <v>439</v>
      </c>
      <c r="E111" s="574">
        <v>94.26</v>
      </c>
      <c r="F111" s="558" t="s">
        <v>211</v>
      </c>
      <c r="G111" s="558">
        <v>1</v>
      </c>
      <c r="H111" s="576" t="s">
        <v>750</v>
      </c>
      <c r="I111" s="602">
        <v>8552129</v>
      </c>
      <c r="J111" s="603">
        <f t="shared" si="1"/>
        <v>100000</v>
      </c>
      <c r="K111" s="604">
        <v>8452129</v>
      </c>
      <c r="L111" s="605">
        <f t="shared" si="0"/>
        <v>89668.247400806271</v>
      </c>
    </row>
    <row r="112" spans="1:12">
      <c r="A112" s="558">
        <v>111</v>
      </c>
      <c r="B112" s="600">
        <v>43664</v>
      </c>
      <c r="C112" s="574" t="s">
        <v>205</v>
      </c>
      <c r="D112" s="576" t="s">
        <v>441</v>
      </c>
      <c r="E112" s="574">
        <v>84.63</v>
      </c>
      <c r="F112" s="558" t="s">
        <v>224</v>
      </c>
      <c r="G112" s="558">
        <v>1</v>
      </c>
      <c r="H112" s="576" t="s">
        <v>959</v>
      </c>
      <c r="I112" s="602">
        <v>9383040</v>
      </c>
      <c r="J112" s="603">
        <f t="shared" si="1"/>
        <v>100000</v>
      </c>
      <c r="K112" s="604">
        <v>9283040</v>
      </c>
      <c r="L112" s="605">
        <f t="shared" si="0"/>
        <v>109689.70814132105</v>
      </c>
    </row>
    <row r="113" spans="1:12">
      <c r="A113" s="564">
        <v>112</v>
      </c>
      <c r="B113" s="600">
        <v>43640</v>
      </c>
      <c r="C113" s="574" t="s">
        <v>206</v>
      </c>
      <c r="D113" s="576" t="s">
        <v>452</v>
      </c>
      <c r="E113" s="574">
        <v>57.830000000000005</v>
      </c>
      <c r="F113" s="564" t="s">
        <v>210</v>
      </c>
      <c r="G113" s="558">
        <v>1</v>
      </c>
      <c r="H113" s="576" t="s">
        <v>985</v>
      </c>
      <c r="I113" s="602">
        <v>9815717</v>
      </c>
      <c r="J113" s="603">
        <f t="shared" si="1"/>
        <v>100000</v>
      </c>
      <c r="K113" s="604">
        <v>9715717</v>
      </c>
      <c r="L113" s="605">
        <f t="shared" si="0"/>
        <v>168004.78990143523</v>
      </c>
    </row>
    <row r="114" spans="1:12">
      <c r="A114" s="558">
        <v>113</v>
      </c>
      <c r="B114" s="600">
        <v>43595</v>
      </c>
      <c r="C114" s="574" t="s">
        <v>206</v>
      </c>
      <c r="D114" s="576" t="s">
        <v>453</v>
      </c>
      <c r="E114" s="574">
        <v>55.46</v>
      </c>
      <c r="F114" s="563" t="s">
        <v>210</v>
      </c>
      <c r="G114" s="558">
        <v>1</v>
      </c>
      <c r="H114" s="576" t="s">
        <v>880</v>
      </c>
      <c r="I114" s="602">
        <v>8192554</v>
      </c>
      <c r="J114" s="603">
        <f t="shared" si="1"/>
        <v>100000</v>
      </c>
      <c r="K114" s="604">
        <v>8092554</v>
      </c>
      <c r="L114" s="605">
        <f t="shared" si="0"/>
        <v>145916.94915254237</v>
      </c>
    </row>
    <row r="115" spans="1:12">
      <c r="A115" s="564">
        <v>114</v>
      </c>
      <c r="B115" s="600">
        <v>43549</v>
      </c>
      <c r="C115" s="574" t="s">
        <v>205</v>
      </c>
      <c r="D115" s="576" t="s">
        <v>454</v>
      </c>
      <c r="E115" s="574">
        <v>94.14</v>
      </c>
      <c r="F115" s="558" t="s">
        <v>211</v>
      </c>
      <c r="G115" s="558">
        <v>1</v>
      </c>
      <c r="H115" s="576" t="s">
        <v>753</v>
      </c>
      <c r="I115" s="602">
        <v>8768255.0642441828</v>
      </c>
      <c r="J115" s="603">
        <f t="shared" si="1"/>
        <v>1313556</v>
      </c>
      <c r="K115" s="604">
        <v>7454699.0642441828</v>
      </c>
      <c r="L115" s="605">
        <f t="shared" si="0"/>
        <v>79187.370557087139</v>
      </c>
    </row>
    <row r="116" spans="1:12">
      <c r="A116" s="558">
        <v>115</v>
      </c>
      <c r="B116" s="600">
        <v>43552</v>
      </c>
      <c r="C116" s="574" t="s">
        <v>205</v>
      </c>
      <c r="D116" s="576" t="s">
        <v>458</v>
      </c>
      <c r="E116" s="574">
        <v>46.04</v>
      </c>
      <c r="F116" s="558" t="s">
        <v>207</v>
      </c>
      <c r="G116" s="558">
        <v>1</v>
      </c>
      <c r="H116" s="576" t="s">
        <v>824</v>
      </c>
      <c r="I116" s="602">
        <v>9623167.3602180667</v>
      </c>
      <c r="J116" s="603">
        <f t="shared" si="1"/>
        <v>1433243</v>
      </c>
      <c r="K116" s="604">
        <v>8189924.3602180667</v>
      </c>
      <c r="L116" s="605">
        <f t="shared" si="0"/>
        <v>177887.14944001014</v>
      </c>
    </row>
    <row r="117" spans="1:12">
      <c r="A117" s="564">
        <v>116</v>
      </c>
      <c r="B117" s="600">
        <v>43613</v>
      </c>
      <c r="C117" s="574" t="s">
        <v>206</v>
      </c>
      <c r="D117" s="576" t="s">
        <v>473</v>
      </c>
      <c r="E117" s="574">
        <v>84.63</v>
      </c>
      <c r="F117" s="574" t="s">
        <v>224</v>
      </c>
      <c r="G117" s="558">
        <v>1</v>
      </c>
      <c r="H117" s="576" t="s">
        <v>887</v>
      </c>
      <c r="I117" s="602">
        <v>17733912.843340915</v>
      </c>
      <c r="J117" s="603">
        <f t="shared" si="1"/>
        <v>2568748</v>
      </c>
      <c r="K117" s="604">
        <v>15165164.843340915</v>
      </c>
      <c r="L117" s="605">
        <f t="shared" si="0"/>
        <v>179193.72377810368</v>
      </c>
    </row>
    <row r="118" spans="1:12">
      <c r="A118" s="558">
        <v>117</v>
      </c>
      <c r="B118" s="600">
        <v>43552</v>
      </c>
      <c r="C118" s="574" t="s">
        <v>205</v>
      </c>
      <c r="D118" s="576" t="s">
        <v>474</v>
      </c>
      <c r="E118" s="574">
        <v>46.04</v>
      </c>
      <c r="F118" s="558" t="s">
        <v>207</v>
      </c>
      <c r="G118" s="558">
        <v>1</v>
      </c>
      <c r="H118" s="576" t="s">
        <v>824</v>
      </c>
      <c r="I118" s="602">
        <v>9733513.4764401354</v>
      </c>
      <c r="J118" s="603">
        <f t="shared" si="1"/>
        <v>1063351.3476440143</v>
      </c>
      <c r="K118" s="604">
        <v>8670162.1287961211</v>
      </c>
      <c r="L118" s="605">
        <f t="shared" si="0"/>
        <v>188318.03059939446</v>
      </c>
    </row>
    <row r="119" spans="1:12">
      <c r="A119" s="564">
        <v>118</v>
      </c>
      <c r="B119" s="600">
        <v>43541</v>
      </c>
      <c r="C119" s="574" t="s">
        <v>205</v>
      </c>
      <c r="D119" s="576" t="s">
        <v>481</v>
      </c>
      <c r="E119" s="606">
        <v>46.04</v>
      </c>
      <c r="F119" s="564" t="s">
        <v>207</v>
      </c>
      <c r="G119" s="558">
        <v>1</v>
      </c>
      <c r="H119" s="576" t="s">
        <v>735</v>
      </c>
      <c r="I119" s="602">
        <v>16630185</v>
      </c>
      <c r="J119" s="603">
        <f t="shared" si="1"/>
        <v>1752625</v>
      </c>
      <c r="K119" s="604">
        <v>14877560</v>
      </c>
      <c r="L119" s="605">
        <f t="shared" ref="L119:L130" si="2">K119/E119</f>
        <v>323144.22241529106</v>
      </c>
    </row>
    <row r="120" spans="1:12">
      <c r="A120" s="558">
        <v>119</v>
      </c>
      <c r="B120" s="607">
        <v>43623</v>
      </c>
      <c r="C120" s="574" t="s">
        <v>205</v>
      </c>
      <c r="D120" s="606" t="s">
        <v>488</v>
      </c>
      <c r="E120" s="606">
        <v>84.63</v>
      </c>
      <c r="F120" s="563" t="s">
        <v>224</v>
      </c>
      <c r="G120" s="558">
        <v>1</v>
      </c>
      <c r="H120" s="608" t="s">
        <v>908</v>
      </c>
      <c r="I120" s="609">
        <v>6524171.3090909095</v>
      </c>
      <c r="J120" s="603">
        <f t="shared" si="1"/>
        <v>421209</v>
      </c>
      <c r="K120" s="610">
        <v>6102962.3090909095</v>
      </c>
      <c r="L120" s="605">
        <f t="shared" si="2"/>
        <v>72113.46223668805</v>
      </c>
    </row>
    <row r="121" spans="1:12" ht="25.05" customHeight="1">
      <c r="A121" s="564">
        <v>120</v>
      </c>
      <c r="B121" s="607">
        <v>43613</v>
      </c>
      <c r="C121" s="574" t="s">
        <v>205</v>
      </c>
      <c r="D121" s="606" t="s">
        <v>489</v>
      </c>
      <c r="E121" s="606">
        <v>84.63</v>
      </c>
      <c r="F121" s="564" t="s">
        <v>224</v>
      </c>
      <c r="G121" s="558">
        <v>1</v>
      </c>
      <c r="H121" s="611" t="s">
        <v>888</v>
      </c>
      <c r="I121" s="602">
        <v>14271475.102132428</v>
      </c>
      <c r="J121" s="603">
        <f t="shared" si="1"/>
        <v>950000</v>
      </c>
      <c r="K121" s="610">
        <v>13321475.102132428</v>
      </c>
      <c r="L121" s="605">
        <f t="shared" si="2"/>
        <v>157408.42611523607</v>
      </c>
    </row>
    <row r="122" spans="1:12">
      <c r="A122" s="558">
        <v>121</v>
      </c>
      <c r="B122" s="607">
        <v>43552</v>
      </c>
      <c r="C122" s="574" t="s">
        <v>205</v>
      </c>
      <c r="D122" s="563" t="s">
        <v>490</v>
      </c>
      <c r="E122" s="563">
        <v>46.04</v>
      </c>
      <c r="F122" s="564" t="s">
        <v>207</v>
      </c>
      <c r="G122" s="558">
        <v>1</v>
      </c>
      <c r="H122" s="563" t="s">
        <v>824</v>
      </c>
      <c r="I122" s="605">
        <v>9382670</v>
      </c>
      <c r="J122" s="605">
        <v>2267259.9999999991</v>
      </c>
      <c r="K122" s="612">
        <f>I122-J122</f>
        <v>7115410.0000000009</v>
      </c>
      <c r="L122" s="605">
        <f t="shared" si="2"/>
        <v>154548.43614248483</v>
      </c>
    </row>
    <row r="123" spans="1:12">
      <c r="A123" s="564">
        <v>122</v>
      </c>
      <c r="B123" s="607">
        <v>43540</v>
      </c>
      <c r="C123" s="574" t="s">
        <v>205</v>
      </c>
      <c r="D123" s="563" t="s">
        <v>502</v>
      </c>
      <c r="E123" s="563">
        <v>94.14</v>
      </c>
      <c r="F123" s="558" t="s">
        <v>211</v>
      </c>
      <c r="G123" s="558">
        <v>1</v>
      </c>
      <c r="H123" s="563" t="s">
        <v>729</v>
      </c>
      <c r="I123" s="605">
        <v>8136442.6666666679</v>
      </c>
      <c r="J123" s="605">
        <v>2106622.6666666679</v>
      </c>
      <c r="K123" s="612">
        <f t="shared" ref="K123:K130" si="3">I123-J123</f>
        <v>6029820</v>
      </c>
      <c r="L123" s="605">
        <f t="shared" si="2"/>
        <v>64051.625239005734</v>
      </c>
    </row>
    <row r="124" spans="1:12">
      <c r="A124" s="558">
        <v>123</v>
      </c>
      <c r="B124" s="607">
        <v>43552</v>
      </c>
      <c r="C124" s="574" t="s">
        <v>205</v>
      </c>
      <c r="D124" s="563" t="s">
        <v>504</v>
      </c>
      <c r="E124" s="563">
        <v>84.63</v>
      </c>
      <c r="F124" s="563" t="s">
        <v>224</v>
      </c>
      <c r="G124" s="558">
        <v>1</v>
      </c>
      <c r="H124" s="563" t="s">
        <v>911</v>
      </c>
      <c r="I124" s="605">
        <v>5267350</v>
      </c>
      <c r="J124" s="605">
        <v>1061210</v>
      </c>
      <c r="K124" s="612">
        <f t="shared" si="3"/>
        <v>4206140</v>
      </c>
      <c r="L124" s="605">
        <f t="shared" si="2"/>
        <v>49700.34266808461</v>
      </c>
    </row>
    <row r="125" spans="1:12">
      <c r="A125" s="564">
        <v>124</v>
      </c>
      <c r="B125" s="613">
        <v>43585</v>
      </c>
      <c r="C125" s="574" t="s">
        <v>205</v>
      </c>
      <c r="D125" s="563" t="s">
        <v>515</v>
      </c>
      <c r="E125" s="563">
        <v>30.26</v>
      </c>
      <c r="F125" s="563" t="s">
        <v>208</v>
      </c>
      <c r="G125" s="558">
        <v>1</v>
      </c>
      <c r="H125" s="563" t="s">
        <v>849</v>
      </c>
      <c r="I125" s="614">
        <v>5863347.1111111119</v>
      </c>
      <c r="J125" s="605">
        <v>1354607.1111111119</v>
      </c>
      <c r="K125" s="612">
        <f t="shared" si="3"/>
        <v>4508740</v>
      </c>
      <c r="L125" s="605">
        <f t="shared" si="2"/>
        <v>149000</v>
      </c>
    </row>
    <row r="126" spans="1:12">
      <c r="A126" s="558">
        <v>125</v>
      </c>
      <c r="B126" s="613">
        <v>43766</v>
      </c>
      <c r="C126" s="574" t="s">
        <v>206</v>
      </c>
      <c r="D126" s="563" t="s">
        <v>519</v>
      </c>
      <c r="E126" s="563">
        <v>47.87</v>
      </c>
      <c r="F126" s="564" t="s">
        <v>207</v>
      </c>
      <c r="G126" s="558">
        <v>1</v>
      </c>
      <c r="H126" s="563" t="s">
        <v>1016</v>
      </c>
      <c r="I126" s="614">
        <v>14799279.032547694</v>
      </c>
      <c r="J126" s="605">
        <v>100000</v>
      </c>
      <c r="K126" s="612">
        <f t="shared" si="3"/>
        <v>14699279.032547694</v>
      </c>
      <c r="L126" s="605">
        <f t="shared" si="2"/>
        <v>307066.61860346136</v>
      </c>
    </row>
    <row r="127" spans="1:12">
      <c r="A127" s="564">
        <v>126</v>
      </c>
      <c r="B127" s="613">
        <v>43537</v>
      </c>
      <c r="C127" s="574" t="s">
        <v>205</v>
      </c>
      <c r="D127" s="576" t="s">
        <v>521</v>
      </c>
      <c r="E127" s="576">
        <v>134.11999999999998</v>
      </c>
      <c r="F127" s="558" t="s">
        <v>225</v>
      </c>
      <c r="G127" s="558">
        <v>1</v>
      </c>
      <c r="H127" s="563" t="s">
        <v>819</v>
      </c>
      <c r="I127" s="614">
        <v>7979333.333333334</v>
      </c>
      <c r="J127" s="605">
        <v>2071833.333333334</v>
      </c>
      <c r="K127" s="612">
        <f t="shared" si="3"/>
        <v>5907500</v>
      </c>
      <c r="L127" s="605">
        <f t="shared" si="2"/>
        <v>44046.376379361776</v>
      </c>
    </row>
    <row r="128" spans="1:12">
      <c r="A128" s="558">
        <v>127</v>
      </c>
      <c r="B128" s="613">
        <v>43766</v>
      </c>
      <c r="C128" s="574" t="s">
        <v>206</v>
      </c>
      <c r="D128" s="576" t="s">
        <v>527</v>
      </c>
      <c r="E128" s="601">
        <v>47.87</v>
      </c>
      <c r="F128" s="563" t="s">
        <v>207</v>
      </c>
      <c r="G128" s="558">
        <v>1</v>
      </c>
      <c r="H128" s="563" t="s">
        <v>1016</v>
      </c>
      <c r="I128" s="614">
        <v>8193573.333333333</v>
      </c>
      <c r="J128" s="605">
        <v>2119273.333333333</v>
      </c>
      <c r="K128" s="612">
        <f t="shared" si="3"/>
        <v>6074300</v>
      </c>
      <c r="L128" s="605">
        <f t="shared" si="2"/>
        <v>126891.58136620013</v>
      </c>
    </row>
    <row r="129" spans="1:12">
      <c r="A129" s="564">
        <v>128</v>
      </c>
      <c r="B129" s="613">
        <v>43766</v>
      </c>
      <c r="C129" s="574" t="s">
        <v>206</v>
      </c>
      <c r="D129" s="563" t="s">
        <v>533</v>
      </c>
      <c r="E129" s="563">
        <v>47.87</v>
      </c>
      <c r="F129" s="558" t="s">
        <v>207</v>
      </c>
      <c r="G129" s="558">
        <v>1</v>
      </c>
      <c r="H129" s="563" t="s">
        <v>1016</v>
      </c>
      <c r="I129" s="614">
        <f>E129*149000</f>
        <v>7132630</v>
      </c>
      <c r="J129" s="605">
        <v>1643928.8888888899</v>
      </c>
      <c r="K129" s="612">
        <f t="shared" si="3"/>
        <v>5488701.1111111101</v>
      </c>
      <c r="L129" s="605">
        <f t="shared" si="2"/>
        <v>114658.47317967642</v>
      </c>
    </row>
    <row r="130" spans="1:12">
      <c r="A130" s="558">
        <v>129</v>
      </c>
      <c r="B130" s="613">
        <v>43552</v>
      </c>
      <c r="C130" s="574" t="s">
        <v>205</v>
      </c>
      <c r="D130" s="563" t="s">
        <v>536</v>
      </c>
      <c r="E130" s="563">
        <v>47.96</v>
      </c>
      <c r="F130" s="558" t="s">
        <v>207</v>
      </c>
      <c r="G130" s="558">
        <v>1</v>
      </c>
      <c r="H130" s="563" t="s">
        <v>824</v>
      </c>
      <c r="I130" s="614">
        <v>8076611.1111111101</v>
      </c>
      <c r="J130" s="605">
        <v>1744111.1111111101</v>
      </c>
      <c r="K130" s="612">
        <f t="shared" si="3"/>
        <v>6332500</v>
      </c>
      <c r="L130" s="605">
        <f t="shared" si="2"/>
        <v>132037.11426188491</v>
      </c>
    </row>
    <row r="131" spans="1:12" s="577" customFormat="1">
      <c r="A131" s="564">
        <v>130</v>
      </c>
      <c r="B131" s="658">
        <v>43585</v>
      </c>
      <c r="C131" s="574" t="s">
        <v>205</v>
      </c>
      <c r="D131" s="576" t="s">
        <v>538</v>
      </c>
      <c r="E131" s="576">
        <v>58.290000000000006</v>
      </c>
      <c r="F131" s="558" t="s">
        <v>210</v>
      </c>
      <c r="G131" s="558">
        <v>1</v>
      </c>
      <c r="H131" s="576" t="s">
        <v>877</v>
      </c>
      <c r="I131" s="659">
        <f t="shared" ref="I131" si="4">E131*149000</f>
        <v>8685210</v>
      </c>
      <c r="J131" s="576"/>
      <c r="K131" s="576"/>
      <c r="L131" s="576"/>
    </row>
    <row r="132" spans="1:12">
      <c r="A132" s="558">
        <v>131</v>
      </c>
      <c r="B132" s="613">
        <v>43585</v>
      </c>
      <c r="C132" s="574" t="s">
        <v>205</v>
      </c>
      <c r="D132" s="563" t="s">
        <v>539</v>
      </c>
      <c r="E132" s="563">
        <v>56.260000000000005</v>
      </c>
      <c r="F132" s="558" t="s">
        <v>210</v>
      </c>
      <c r="G132" s="558">
        <v>1</v>
      </c>
      <c r="H132" s="563" t="s">
        <v>877</v>
      </c>
      <c r="I132" s="614">
        <v>8092885.1111111119</v>
      </c>
      <c r="J132" s="605">
        <v>1746975.111111111</v>
      </c>
      <c r="K132" s="612">
        <f t="shared" ref="K132:K133" si="5">I132-J132</f>
        <v>6345910.0000000009</v>
      </c>
      <c r="L132" s="605">
        <f t="shared" ref="L132:L134" si="6">K132/E132</f>
        <v>112796.12513330964</v>
      </c>
    </row>
    <row r="133" spans="1:12">
      <c r="A133" s="564">
        <v>132</v>
      </c>
      <c r="B133" s="613">
        <v>43585</v>
      </c>
      <c r="C133" s="574" t="s">
        <v>205</v>
      </c>
      <c r="D133" s="563" t="s">
        <v>540</v>
      </c>
      <c r="E133" s="563">
        <v>94.820000000000007</v>
      </c>
      <c r="F133" s="558" t="s">
        <v>211</v>
      </c>
      <c r="G133" s="558">
        <v>1</v>
      </c>
      <c r="H133" s="563" t="s">
        <v>877</v>
      </c>
      <c r="I133" s="614">
        <v>8235734.666666667</v>
      </c>
      <c r="J133" s="605">
        <v>1772114.666666667</v>
      </c>
      <c r="K133" s="612">
        <f t="shared" si="5"/>
        <v>6463620</v>
      </c>
      <c r="L133" s="605">
        <f t="shared" si="6"/>
        <v>68167.264290234118</v>
      </c>
    </row>
    <row r="134" spans="1:12">
      <c r="A134" s="558">
        <v>133</v>
      </c>
      <c r="B134" s="613">
        <v>43585</v>
      </c>
      <c r="C134" s="574" t="s">
        <v>205</v>
      </c>
      <c r="D134" s="563" t="s">
        <v>541</v>
      </c>
      <c r="E134" s="563">
        <v>47.87</v>
      </c>
      <c r="F134" s="558" t="s">
        <v>207</v>
      </c>
      <c r="G134" s="558">
        <v>1</v>
      </c>
      <c r="H134" s="563" t="s">
        <v>877</v>
      </c>
      <c r="I134" s="614">
        <v>6046500</v>
      </c>
      <c r="J134" s="605">
        <v>2054144.444444445</v>
      </c>
      <c r="K134" s="615">
        <f>I134</f>
        <v>6046500</v>
      </c>
      <c r="L134" s="605">
        <f t="shared" si="6"/>
        <v>126310.84186337999</v>
      </c>
    </row>
    <row r="135" spans="1:12">
      <c r="A135" s="564">
        <v>134</v>
      </c>
      <c r="B135" s="613">
        <v>43585</v>
      </c>
      <c r="C135" s="563" t="s">
        <v>205</v>
      </c>
      <c r="D135" s="563" t="s">
        <v>542</v>
      </c>
      <c r="E135" s="563">
        <v>47.96</v>
      </c>
      <c r="F135" s="558" t="s">
        <v>207</v>
      </c>
      <c r="G135" s="558">
        <v>1</v>
      </c>
      <c r="H135" s="563" t="s">
        <v>877</v>
      </c>
      <c r="I135" s="614">
        <v>7681091.1111111129</v>
      </c>
      <c r="J135" s="615">
        <f>I135-K135</f>
        <v>1961241.1111111119</v>
      </c>
      <c r="K135" s="614">
        <v>5719850.0000000009</v>
      </c>
      <c r="L135" s="616"/>
    </row>
    <row r="136" spans="1:12">
      <c r="A136" s="558">
        <v>135</v>
      </c>
      <c r="B136" s="613">
        <v>43585</v>
      </c>
      <c r="C136" s="574" t="s">
        <v>205</v>
      </c>
      <c r="D136" s="617" t="s">
        <v>543</v>
      </c>
      <c r="E136" s="617">
        <v>77.47</v>
      </c>
      <c r="F136" s="558" t="s">
        <v>211</v>
      </c>
      <c r="G136" s="558">
        <v>1</v>
      </c>
      <c r="H136" s="563" t="s">
        <v>877</v>
      </c>
      <c r="I136" s="614">
        <v>6432330</v>
      </c>
      <c r="J136" s="605">
        <v>1708209.777777778</v>
      </c>
      <c r="K136" s="615">
        <f>I136</f>
        <v>6432330</v>
      </c>
      <c r="L136" s="605">
        <f t="shared" ref="L136:L143" si="7">K136/E136</f>
        <v>83029.947076287601</v>
      </c>
    </row>
    <row r="137" spans="1:12">
      <c r="A137" s="564">
        <v>136</v>
      </c>
      <c r="B137" s="613">
        <v>43527</v>
      </c>
      <c r="C137" s="574" t="s">
        <v>205</v>
      </c>
      <c r="D137" s="606" t="s">
        <v>545</v>
      </c>
      <c r="E137" s="563">
        <v>56.260000000000005</v>
      </c>
      <c r="F137" s="558" t="s">
        <v>210</v>
      </c>
      <c r="G137" s="558">
        <v>1</v>
      </c>
      <c r="H137" s="563" t="s">
        <v>650</v>
      </c>
      <c r="I137" s="614">
        <v>8057796.444444444</v>
      </c>
      <c r="J137" s="605">
        <f>I137-K137</f>
        <v>2094656.444444444</v>
      </c>
      <c r="K137" s="614">
        <v>5963140</v>
      </c>
      <c r="L137" s="605">
        <f t="shared" si="7"/>
        <v>105992.5346605048</v>
      </c>
    </row>
    <row r="138" spans="1:12">
      <c r="A138" s="558">
        <v>137</v>
      </c>
      <c r="B138" s="613">
        <v>43593</v>
      </c>
      <c r="C138" s="574" t="s">
        <v>205</v>
      </c>
      <c r="D138" s="606" t="s">
        <v>547</v>
      </c>
      <c r="E138" s="563">
        <v>139.41999999999999</v>
      </c>
      <c r="F138" s="558" t="s">
        <v>225</v>
      </c>
      <c r="G138" s="558">
        <v>1</v>
      </c>
      <c r="H138" s="563" t="s">
        <v>878</v>
      </c>
      <c r="I138" s="614">
        <v>8041728.444444445</v>
      </c>
      <c r="J138" s="605">
        <f t="shared" ref="J138:J148" si="8">I138-K138</f>
        <v>2091098.444444445</v>
      </c>
      <c r="K138" s="614">
        <v>5950630</v>
      </c>
      <c r="L138" s="605">
        <f t="shared" si="7"/>
        <v>42681.322622292355</v>
      </c>
    </row>
    <row r="139" spans="1:12">
      <c r="A139" s="564">
        <v>138</v>
      </c>
      <c r="B139" s="613">
        <v>43585</v>
      </c>
      <c r="C139" s="574" t="s">
        <v>205</v>
      </c>
      <c r="D139" s="606" t="s">
        <v>552</v>
      </c>
      <c r="E139" s="563">
        <v>94.48</v>
      </c>
      <c r="F139" s="558" t="s">
        <v>211</v>
      </c>
      <c r="G139" s="558">
        <v>1</v>
      </c>
      <c r="H139" s="563" t="s">
        <v>876</v>
      </c>
      <c r="I139" s="614">
        <v>8136351.111111111</v>
      </c>
      <c r="J139" s="605">
        <f t="shared" si="8"/>
        <v>2112051.111111111</v>
      </c>
      <c r="K139" s="614">
        <v>6024300</v>
      </c>
      <c r="L139" s="605">
        <f t="shared" si="7"/>
        <v>63762.70110076206</v>
      </c>
    </row>
    <row r="140" spans="1:12">
      <c r="A140" s="558">
        <v>139</v>
      </c>
      <c r="B140" s="613">
        <v>43585</v>
      </c>
      <c r="C140" s="574" t="s">
        <v>205</v>
      </c>
      <c r="D140" s="606" t="s">
        <v>553</v>
      </c>
      <c r="E140" s="563">
        <v>77.47</v>
      </c>
      <c r="F140" s="558" t="s">
        <v>211</v>
      </c>
      <c r="G140" s="558">
        <v>1</v>
      </c>
      <c r="H140" s="563" t="s">
        <v>876</v>
      </c>
      <c r="I140" s="614">
        <v>8200211.111111111</v>
      </c>
      <c r="J140" s="605">
        <f t="shared" si="8"/>
        <v>1718711.111111111</v>
      </c>
      <c r="K140" s="614">
        <v>6481500</v>
      </c>
      <c r="L140" s="605">
        <f t="shared" si="7"/>
        <v>83664.644378469093</v>
      </c>
    </row>
    <row r="141" spans="1:12">
      <c r="A141" s="564">
        <v>140</v>
      </c>
      <c r="B141" s="613">
        <v>43526</v>
      </c>
      <c r="C141" s="574" t="s">
        <v>205</v>
      </c>
      <c r="D141" s="606" t="s">
        <v>556</v>
      </c>
      <c r="E141" s="563">
        <v>94.48</v>
      </c>
      <c r="F141" s="558" t="s">
        <v>211</v>
      </c>
      <c r="G141" s="558">
        <v>1</v>
      </c>
      <c r="H141" s="563" t="s">
        <v>656</v>
      </c>
      <c r="I141" s="614">
        <v>8156813.777777778</v>
      </c>
      <c r="J141" s="605">
        <f>I141-K141</f>
        <v>2193673.777777778</v>
      </c>
      <c r="K141" s="614">
        <v>5963140</v>
      </c>
      <c r="L141" s="605">
        <f t="shared" si="7"/>
        <v>63115.368331922095</v>
      </c>
    </row>
    <row r="142" spans="1:12">
      <c r="A142" s="558">
        <v>141</v>
      </c>
      <c r="B142" s="613">
        <v>43549</v>
      </c>
      <c r="C142" s="574" t="s">
        <v>205</v>
      </c>
      <c r="D142" s="606" t="s">
        <v>557</v>
      </c>
      <c r="E142" s="563">
        <v>90.21</v>
      </c>
      <c r="F142" s="558" t="s">
        <v>224</v>
      </c>
      <c r="G142" s="558">
        <v>1</v>
      </c>
      <c r="H142" s="563" t="s">
        <v>752</v>
      </c>
      <c r="I142" s="614">
        <v>8514429.777777778</v>
      </c>
      <c r="J142" s="605">
        <f t="shared" si="8"/>
        <v>1183209.777777778</v>
      </c>
      <c r="K142" s="614">
        <v>7331220</v>
      </c>
      <c r="L142" s="605">
        <f t="shared" si="7"/>
        <v>81268.373794479558</v>
      </c>
    </row>
    <row r="143" spans="1:12" s="577" customFormat="1">
      <c r="A143" s="564">
        <v>142</v>
      </c>
      <c r="B143" s="658">
        <v>43549</v>
      </c>
      <c r="C143" s="574" t="s">
        <v>205</v>
      </c>
      <c r="D143" s="606" t="s">
        <v>558</v>
      </c>
      <c r="E143" s="606">
        <v>90.12</v>
      </c>
      <c r="F143" s="558" t="s">
        <v>224</v>
      </c>
      <c r="G143" s="558">
        <v>1</v>
      </c>
      <c r="H143" s="608" t="s">
        <v>841</v>
      </c>
      <c r="I143" s="659">
        <v>8351277.777777778</v>
      </c>
      <c r="J143" s="603">
        <f t="shared" si="8"/>
        <v>1168777.777777778</v>
      </c>
      <c r="K143" s="660">
        <v>7182500</v>
      </c>
      <c r="L143" s="603">
        <f t="shared" si="7"/>
        <v>79699.289835774514</v>
      </c>
    </row>
    <row r="144" spans="1:12">
      <c r="A144" s="558">
        <v>143</v>
      </c>
      <c r="B144" s="618">
        <v>43534</v>
      </c>
      <c r="C144" s="563" t="s">
        <v>205</v>
      </c>
      <c r="D144" s="619" t="s">
        <v>562</v>
      </c>
      <c r="E144" s="563">
        <v>94.5</v>
      </c>
      <c r="F144" s="563" t="s">
        <v>211</v>
      </c>
      <c r="G144" s="558">
        <v>1</v>
      </c>
      <c r="H144" s="563" t="s">
        <v>818</v>
      </c>
      <c r="I144" s="614">
        <v>6087755.4545454541</v>
      </c>
      <c r="J144" s="615">
        <f t="shared" si="8"/>
        <v>1346632.6500000004</v>
      </c>
      <c r="K144" s="620">
        <v>4741122.8045454537</v>
      </c>
      <c r="L144" s="620"/>
    </row>
    <row r="145" spans="1:12">
      <c r="A145" s="564">
        <v>144</v>
      </c>
      <c r="B145" s="618">
        <v>43671</v>
      </c>
      <c r="C145" s="563" t="s">
        <v>205</v>
      </c>
      <c r="D145" s="619" t="s">
        <v>567</v>
      </c>
      <c r="E145" s="563">
        <v>138.94999999999999</v>
      </c>
      <c r="F145" s="563" t="s">
        <v>225</v>
      </c>
      <c r="G145" s="558">
        <v>1</v>
      </c>
      <c r="H145" s="563" t="s">
        <v>966</v>
      </c>
      <c r="I145" s="614">
        <v>6211542.7272727275</v>
      </c>
      <c r="J145" s="615">
        <f t="shared" si="8"/>
        <v>0</v>
      </c>
      <c r="K145" s="620">
        <v>6211542.7272727275</v>
      </c>
      <c r="L145" s="620"/>
    </row>
    <row r="146" spans="1:12">
      <c r="A146" s="558">
        <v>145</v>
      </c>
      <c r="B146" s="618">
        <v>43671</v>
      </c>
      <c r="C146" s="563" t="s">
        <v>205</v>
      </c>
      <c r="D146" s="619" t="s">
        <v>568</v>
      </c>
      <c r="E146" s="563">
        <v>139.06</v>
      </c>
      <c r="F146" s="563" t="s">
        <v>225</v>
      </c>
      <c r="G146" s="558">
        <v>1</v>
      </c>
      <c r="H146" s="563" t="s">
        <v>966</v>
      </c>
      <c r="I146" s="614">
        <v>6283309.7979797982</v>
      </c>
      <c r="J146" s="615">
        <f t="shared" si="8"/>
        <v>0</v>
      </c>
      <c r="K146" s="620">
        <v>6283309.7979797982</v>
      </c>
      <c r="L146" s="620"/>
    </row>
    <row r="147" spans="1:12">
      <c r="A147" s="564">
        <v>146</v>
      </c>
      <c r="B147" s="618">
        <v>43585</v>
      </c>
      <c r="C147" s="563" t="s">
        <v>205</v>
      </c>
      <c r="D147" s="619" t="s">
        <v>569</v>
      </c>
      <c r="E147" s="563">
        <v>30.26</v>
      </c>
      <c r="F147" s="563" t="s">
        <v>208</v>
      </c>
      <c r="G147" s="558">
        <v>1</v>
      </c>
      <c r="H147" s="563" t="s">
        <v>876</v>
      </c>
      <c r="I147" s="614">
        <v>6857446.3636363633</v>
      </c>
      <c r="J147" s="615">
        <f t="shared" si="8"/>
        <v>1399723.38</v>
      </c>
      <c r="K147" s="620">
        <v>5457722.9836363634</v>
      </c>
      <c r="L147" s="620"/>
    </row>
    <row r="148" spans="1:12">
      <c r="A148" s="558">
        <v>147</v>
      </c>
      <c r="B148" s="618">
        <v>43577</v>
      </c>
      <c r="C148" s="563" t="s">
        <v>205</v>
      </c>
      <c r="D148" s="619" t="s">
        <v>577</v>
      </c>
      <c r="E148" s="563">
        <v>89.83</v>
      </c>
      <c r="F148" s="563" t="s">
        <v>224</v>
      </c>
      <c r="G148" s="558">
        <v>1</v>
      </c>
      <c r="H148" s="563" t="s">
        <v>841</v>
      </c>
      <c r="I148" s="614">
        <v>8245887.0618270617</v>
      </c>
      <c r="J148" s="615">
        <f t="shared" si="8"/>
        <v>0</v>
      </c>
      <c r="K148" s="620">
        <v>8245887.0618270617</v>
      </c>
      <c r="L148" s="620"/>
    </row>
    <row r="149" spans="1:12">
      <c r="A149" s="564">
        <v>148</v>
      </c>
      <c r="B149" s="618">
        <v>43577</v>
      </c>
      <c r="C149" s="563" t="s">
        <v>205</v>
      </c>
      <c r="D149" s="619" t="s">
        <v>578</v>
      </c>
      <c r="E149" s="563">
        <v>89.64</v>
      </c>
      <c r="F149" s="564" t="s">
        <v>224</v>
      </c>
      <c r="G149" s="558">
        <v>1</v>
      </c>
      <c r="H149" s="563" t="s">
        <v>842</v>
      </c>
      <c r="I149" s="614">
        <v>19702171</v>
      </c>
      <c r="J149" s="615"/>
      <c r="K149" s="620">
        <v>18432062.449999999</v>
      </c>
      <c r="L149" s="620"/>
    </row>
    <row r="150" spans="1:12">
      <c r="A150" s="558">
        <v>149</v>
      </c>
      <c r="B150" s="618">
        <v>43585</v>
      </c>
      <c r="C150" s="563" t="s">
        <v>205</v>
      </c>
      <c r="D150" s="619" t="s">
        <v>580</v>
      </c>
      <c r="E150" s="563">
        <v>58.290000000000006</v>
      </c>
      <c r="F150" s="563" t="s">
        <v>210</v>
      </c>
      <c r="G150" s="558">
        <v>1</v>
      </c>
      <c r="H150" s="563" t="s">
        <v>876</v>
      </c>
      <c r="I150" s="614">
        <v>8996538</v>
      </c>
      <c r="J150" s="615"/>
      <c r="K150" s="620">
        <v>8356711.0999999996</v>
      </c>
      <c r="L150" s="620"/>
    </row>
    <row r="151" spans="1:12">
      <c r="A151" s="564">
        <v>150</v>
      </c>
      <c r="B151" s="618">
        <v>43585</v>
      </c>
      <c r="C151" s="563" t="s">
        <v>205</v>
      </c>
      <c r="D151" s="619" t="s">
        <v>581</v>
      </c>
      <c r="E151" s="563">
        <v>56.260000000000005</v>
      </c>
      <c r="F151" s="563" t="s">
        <v>210</v>
      </c>
      <c r="G151" s="558">
        <v>1</v>
      </c>
      <c r="H151" s="563" t="s">
        <v>876</v>
      </c>
      <c r="I151" s="614">
        <v>19132264.848484848</v>
      </c>
      <c r="J151" s="615"/>
      <c r="K151" s="620">
        <f>I151</f>
        <v>19132264.848484848</v>
      </c>
      <c r="L151" s="621"/>
    </row>
    <row r="152" spans="1:12">
      <c r="A152" s="558">
        <v>151</v>
      </c>
      <c r="B152" s="613">
        <v>43585</v>
      </c>
      <c r="C152" s="563" t="s">
        <v>205</v>
      </c>
      <c r="D152" s="563" t="s">
        <v>582</v>
      </c>
      <c r="E152" s="563">
        <v>47.42</v>
      </c>
      <c r="F152" s="563" t="s">
        <v>207</v>
      </c>
      <c r="G152" s="558">
        <v>1</v>
      </c>
      <c r="H152" s="563" t="s">
        <v>876</v>
      </c>
      <c r="I152" s="614">
        <v>39780090.098790094</v>
      </c>
      <c r="J152" s="563"/>
      <c r="K152" s="615">
        <f>I152-J152</f>
        <v>39780090.098790094</v>
      </c>
    </row>
    <row r="153" spans="1:12">
      <c r="A153" s="564">
        <v>152</v>
      </c>
      <c r="B153" s="613">
        <v>43551</v>
      </c>
      <c r="C153" s="563" t="s">
        <v>205</v>
      </c>
      <c r="D153" s="563" t="s">
        <v>851</v>
      </c>
      <c r="E153" s="563">
        <v>197.6</v>
      </c>
      <c r="F153" s="563" t="s">
        <v>226</v>
      </c>
      <c r="G153" s="558">
        <v>1</v>
      </c>
      <c r="H153" s="563" t="s">
        <v>770</v>
      </c>
      <c r="I153" s="614">
        <v>39755301.227661215</v>
      </c>
      <c r="J153" s="563"/>
      <c r="K153" s="615">
        <f t="shared" ref="K153:K154" si="9">I153-J153</f>
        <v>39755301.227661215</v>
      </c>
    </row>
    <row r="154" spans="1:12">
      <c r="A154" s="558">
        <v>153</v>
      </c>
      <c r="B154" s="613">
        <v>43563</v>
      </c>
      <c r="C154" s="563" t="s">
        <v>205</v>
      </c>
      <c r="D154" s="563" t="s">
        <v>584</v>
      </c>
      <c r="E154" s="563">
        <v>56.85</v>
      </c>
      <c r="F154" s="563" t="s">
        <v>210</v>
      </c>
      <c r="G154" s="558">
        <v>1</v>
      </c>
      <c r="H154" s="563" t="s">
        <v>825</v>
      </c>
      <c r="I154" s="614">
        <v>5932608.888888889</v>
      </c>
      <c r="J154" s="614">
        <v>818668.88888888899</v>
      </c>
      <c r="K154" s="615">
        <f t="shared" si="9"/>
        <v>5113940</v>
      </c>
    </row>
    <row r="155" spans="1:12">
      <c r="A155" s="564">
        <v>154</v>
      </c>
      <c r="B155" s="613">
        <v>43534</v>
      </c>
      <c r="C155" s="574" t="s">
        <v>205</v>
      </c>
      <c r="D155" s="563" t="s">
        <v>585</v>
      </c>
      <c r="E155" s="563">
        <v>182.86</v>
      </c>
      <c r="F155" s="558" t="s">
        <v>226</v>
      </c>
      <c r="G155" s="558">
        <v>1</v>
      </c>
      <c r="H155" s="563" t="s">
        <v>702</v>
      </c>
      <c r="I155" s="614">
        <v>8573757.777777778</v>
      </c>
      <c r="J155" s="605">
        <f>I155-K155</f>
        <v>1188457.7777777771</v>
      </c>
      <c r="K155" s="614">
        <v>7385300.0000000009</v>
      </c>
      <c r="L155" s="605">
        <f t="shared" ref="L155:L156" si="10">K155/E155</f>
        <v>40387.728316745051</v>
      </c>
    </row>
    <row r="156" spans="1:12">
      <c r="A156" s="558">
        <v>155</v>
      </c>
      <c r="B156" s="613">
        <v>43551</v>
      </c>
      <c r="C156" s="574" t="s">
        <v>205</v>
      </c>
      <c r="D156" s="563" t="s">
        <v>586</v>
      </c>
      <c r="E156" s="563">
        <v>164.82</v>
      </c>
      <c r="F156" s="558" t="s">
        <v>226</v>
      </c>
      <c r="G156" s="558">
        <v>1</v>
      </c>
      <c r="H156" s="563" t="s">
        <v>772</v>
      </c>
      <c r="I156" s="614">
        <v>8236375.555555556</v>
      </c>
      <c r="J156" s="605">
        <f>I156-K156</f>
        <v>1725075.555555556</v>
      </c>
      <c r="K156" s="614">
        <v>6511300</v>
      </c>
      <c r="L156" s="605">
        <f t="shared" si="10"/>
        <v>39505.521174614732</v>
      </c>
    </row>
    <row r="157" spans="1:12">
      <c r="A157" s="564">
        <v>156</v>
      </c>
      <c r="B157" s="491">
        <v>43814</v>
      </c>
      <c r="C157" s="342" t="s">
        <v>206</v>
      </c>
      <c r="D157" s="552" t="s">
        <v>364</v>
      </c>
      <c r="E157" s="290">
        <v>55.46</v>
      </c>
      <c r="F157" s="290" t="s">
        <v>210</v>
      </c>
      <c r="G157" s="558">
        <v>1</v>
      </c>
      <c r="H157" s="563" t="s">
        <v>1022</v>
      </c>
      <c r="I157" s="614">
        <v>13202214.761984484</v>
      </c>
      <c r="J157" s="605">
        <v>2165674.7619844843</v>
      </c>
      <c r="K157" s="614">
        <v>11036540</v>
      </c>
      <c r="L157" s="661"/>
    </row>
    <row r="158" spans="1:12">
      <c r="G158" s="623">
        <f>SUM(G2:G157)</f>
        <v>156</v>
      </c>
      <c r="I158" s="622">
        <f t="shared" ref="I158:J158" si="11">SUM(I2:I157)</f>
        <v>1909539976.7020721</v>
      </c>
      <c r="J158" s="622">
        <f t="shared" si="11"/>
        <v>179489247.07265884</v>
      </c>
      <c r="K158" s="622">
        <f>SUM(K2:K157)</f>
        <v>1878481495.3840806</v>
      </c>
    </row>
    <row r="161" spans="10:11">
      <c r="J161" s="624"/>
      <c r="K161" s="625"/>
    </row>
    <row r="162" spans="10:11">
      <c r="J162" s="624"/>
      <c r="K162" s="625"/>
    </row>
    <row r="163" spans="10:11">
      <c r="J163" s="624"/>
      <c r="K163" s="625"/>
    </row>
    <row r="164" spans="10:11">
      <c r="J164" s="624"/>
      <c r="K164" s="625"/>
    </row>
    <row r="165" spans="10:11">
      <c r="J165" s="624"/>
      <c r="K165" s="626"/>
    </row>
    <row r="166" spans="10:11">
      <c r="K166" s="627"/>
    </row>
    <row r="172" spans="10:11">
      <c r="K172" s="552" t="s">
        <v>974</v>
      </c>
    </row>
  </sheetData>
  <phoneticPr fontId="79"/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3:H20"/>
  <sheetViews>
    <sheetView showGridLines="0" view="pageBreakPreview" topLeftCell="A6" zoomScale="60" zoomScaleNormal="85" workbookViewId="0">
      <selection activeCell="P8" sqref="P8"/>
    </sheetView>
  </sheetViews>
  <sheetFormatPr defaultRowHeight="20.399999999999999"/>
  <cols>
    <col min="1" max="1" width="16.6640625" customWidth="1"/>
    <col min="2" max="2" width="15.58203125" bestFit="1" customWidth="1"/>
    <col min="3" max="3" width="6.08203125" customWidth="1"/>
    <col min="4" max="4" width="14.1640625" bestFit="1" customWidth="1"/>
    <col min="5" max="5" width="8" bestFit="1" customWidth="1"/>
    <col min="6" max="6" width="6.08203125" bestFit="1" customWidth="1"/>
    <col min="7" max="7" width="11.6640625" bestFit="1" customWidth="1"/>
    <col min="8" max="8" width="7.1640625" bestFit="1" customWidth="1"/>
  </cols>
  <sheetData>
    <row r="3" spans="1:8">
      <c r="A3" s="488" t="s">
        <v>1031</v>
      </c>
      <c r="B3" s="488" t="s">
        <v>1029</v>
      </c>
    </row>
    <row r="4" spans="1:8">
      <c r="B4" t="s">
        <v>1030</v>
      </c>
      <c r="D4" t="s">
        <v>1035</v>
      </c>
      <c r="E4" t="s">
        <v>3</v>
      </c>
      <c r="G4" t="s">
        <v>1036</v>
      </c>
      <c r="H4" t="s">
        <v>1028</v>
      </c>
    </row>
    <row r="5" spans="1:8">
      <c r="A5" s="488" t="s">
        <v>1027</v>
      </c>
      <c r="B5" s="664" t="s">
        <v>206</v>
      </c>
      <c r="C5" s="664" t="s">
        <v>205</v>
      </c>
      <c r="E5" s="664" t="s">
        <v>206</v>
      </c>
      <c r="F5" s="664" t="s">
        <v>205</v>
      </c>
    </row>
    <row r="6" spans="1:8">
      <c r="A6" s="489" t="s">
        <v>844</v>
      </c>
      <c r="B6" s="648"/>
      <c r="C6" s="648"/>
      <c r="D6" s="648"/>
      <c r="E6" s="648"/>
      <c r="F6" s="648"/>
      <c r="G6" s="648"/>
      <c r="H6" s="648"/>
    </row>
    <row r="7" spans="1:8">
      <c r="A7" s="665" t="s">
        <v>208</v>
      </c>
      <c r="B7" s="648">
        <v>1</v>
      </c>
      <c r="C7" s="648">
        <v>2</v>
      </c>
      <c r="D7" s="648">
        <v>3</v>
      </c>
      <c r="E7" s="648">
        <v>4</v>
      </c>
      <c r="F7" s="648">
        <v>6</v>
      </c>
      <c r="G7" s="648">
        <v>10</v>
      </c>
      <c r="H7" s="648">
        <v>13</v>
      </c>
    </row>
    <row r="8" spans="1:8">
      <c r="A8" s="665" t="s">
        <v>207</v>
      </c>
      <c r="B8" s="648">
        <v>15</v>
      </c>
      <c r="C8" s="648"/>
      <c r="D8" s="648">
        <v>15</v>
      </c>
      <c r="E8" s="648">
        <v>16</v>
      </c>
      <c r="F8" s="648">
        <v>12</v>
      </c>
      <c r="G8" s="648">
        <v>28</v>
      </c>
      <c r="H8" s="648">
        <v>43</v>
      </c>
    </row>
    <row r="9" spans="1:8">
      <c r="A9" s="665" t="s">
        <v>210</v>
      </c>
      <c r="B9" s="648"/>
      <c r="C9" s="648"/>
      <c r="D9" s="648"/>
      <c r="E9" s="648">
        <v>1</v>
      </c>
      <c r="F9" s="648">
        <v>1</v>
      </c>
      <c r="G9" s="648">
        <v>2</v>
      </c>
      <c r="H9" s="648">
        <v>2</v>
      </c>
    </row>
    <row r="10" spans="1:8">
      <c r="A10" s="665" t="s">
        <v>209</v>
      </c>
      <c r="B10" s="648">
        <v>3</v>
      </c>
      <c r="C10" s="648">
        <v>4</v>
      </c>
      <c r="D10" s="648">
        <v>7</v>
      </c>
      <c r="E10" s="648">
        <v>1</v>
      </c>
      <c r="F10" s="648">
        <v>3</v>
      </c>
      <c r="G10" s="648">
        <v>4</v>
      </c>
      <c r="H10" s="648">
        <v>11</v>
      </c>
    </row>
    <row r="11" spans="1:8">
      <c r="A11" s="665" t="s">
        <v>211</v>
      </c>
      <c r="B11" s="648"/>
      <c r="C11" s="648"/>
      <c r="D11" s="648"/>
      <c r="E11" s="648"/>
      <c r="F11" s="648">
        <v>1</v>
      </c>
      <c r="G11" s="648">
        <v>1</v>
      </c>
      <c r="H11" s="648">
        <v>1</v>
      </c>
    </row>
    <row r="12" spans="1:8">
      <c r="A12" s="489" t="s">
        <v>914</v>
      </c>
      <c r="B12" s="648"/>
      <c r="C12" s="648"/>
      <c r="D12" s="648"/>
      <c r="E12" s="648"/>
      <c r="F12" s="648"/>
      <c r="G12" s="648"/>
      <c r="H12" s="648"/>
    </row>
    <row r="13" spans="1:8">
      <c r="A13" s="665" t="s">
        <v>208</v>
      </c>
      <c r="B13" s="648">
        <v>18</v>
      </c>
      <c r="C13" s="648"/>
      <c r="D13" s="648">
        <v>18</v>
      </c>
      <c r="E13" s="648">
        <v>4</v>
      </c>
      <c r="F13" s="648">
        <v>6</v>
      </c>
      <c r="G13" s="648">
        <v>10</v>
      </c>
      <c r="H13" s="648">
        <v>28</v>
      </c>
    </row>
    <row r="14" spans="1:8">
      <c r="A14" s="665" t="s">
        <v>207</v>
      </c>
      <c r="B14" s="648">
        <v>79</v>
      </c>
      <c r="C14" s="648">
        <v>1</v>
      </c>
      <c r="D14" s="648">
        <v>80</v>
      </c>
      <c r="E14" s="648">
        <v>29</v>
      </c>
      <c r="F14" s="648">
        <v>15</v>
      </c>
      <c r="G14" s="648">
        <v>44</v>
      </c>
      <c r="H14" s="648">
        <v>124</v>
      </c>
    </row>
    <row r="15" spans="1:8">
      <c r="A15" s="665" t="s">
        <v>210</v>
      </c>
      <c r="B15" s="648">
        <v>23</v>
      </c>
      <c r="C15" s="648">
        <v>23</v>
      </c>
      <c r="D15" s="648">
        <v>46</v>
      </c>
      <c r="E15" s="648">
        <v>4</v>
      </c>
      <c r="F15" s="648">
        <v>25</v>
      </c>
      <c r="G15" s="648">
        <v>29</v>
      </c>
      <c r="H15" s="648">
        <v>75</v>
      </c>
    </row>
    <row r="16" spans="1:8">
      <c r="A16" s="665" t="s">
        <v>224</v>
      </c>
      <c r="B16" s="648">
        <v>8</v>
      </c>
      <c r="C16" s="648">
        <v>4</v>
      </c>
      <c r="D16" s="648">
        <v>12</v>
      </c>
      <c r="E16" s="648">
        <v>1</v>
      </c>
      <c r="F16" s="648">
        <v>11</v>
      </c>
      <c r="G16" s="648">
        <v>12</v>
      </c>
      <c r="H16" s="648">
        <v>24</v>
      </c>
    </row>
    <row r="17" spans="1:8">
      <c r="A17" s="665" t="s">
        <v>225</v>
      </c>
      <c r="B17" s="648">
        <v>1</v>
      </c>
      <c r="C17" s="648">
        <v>1</v>
      </c>
      <c r="D17" s="648">
        <v>2</v>
      </c>
      <c r="E17" s="648"/>
      <c r="F17" s="648">
        <v>4</v>
      </c>
      <c r="G17" s="648">
        <v>4</v>
      </c>
      <c r="H17" s="648">
        <v>6</v>
      </c>
    </row>
    <row r="18" spans="1:8">
      <c r="A18" s="665" t="s">
        <v>211</v>
      </c>
      <c r="B18" s="648">
        <v>5</v>
      </c>
      <c r="C18" s="648">
        <v>34</v>
      </c>
      <c r="D18" s="648">
        <v>39</v>
      </c>
      <c r="E18" s="648"/>
      <c r="F18" s="648">
        <v>9</v>
      </c>
      <c r="G18" s="648">
        <v>9</v>
      </c>
      <c r="H18" s="648">
        <v>48</v>
      </c>
    </row>
    <row r="19" spans="1:8">
      <c r="A19" s="665" t="s">
        <v>226</v>
      </c>
      <c r="B19" s="648"/>
      <c r="C19" s="648"/>
      <c r="D19" s="648"/>
      <c r="E19" s="648"/>
      <c r="F19" s="648">
        <v>3</v>
      </c>
      <c r="G19" s="648">
        <v>3</v>
      </c>
      <c r="H19" s="648">
        <v>3</v>
      </c>
    </row>
    <row r="20" spans="1:8">
      <c r="A20" s="489" t="s">
        <v>1028</v>
      </c>
      <c r="B20" s="648">
        <v>153</v>
      </c>
      <c r="C20" s="648">
        <v>69</v>
      </c>
      <c r="D20" s="648">
        <v>222</v>
      </c>
      <c r="E20" s="648">
        <v>60</v>
      </c>
      <c r="F20" s="648">
        <v>96</v>
      </c>
      <c r="G20" s="648">
        <v>156</v>
      </c>
      <c r="H20" s="648">
        <v>378</v>
      </c>
    </row>
  </sheetData>
  <phoneticPr fontId="79"/>
  <pageMargins left="0.7" right="0.7" top="0.75" bottom="0.75" header="0.3" footer="0.3"/>
  <pageSetup paperSize="9"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/>
  <dimension ref="A1:N379"/>
  <sheetViews>
    <sheetView showGridLines="0" tabSelected="1" view="pageBreakPreview" zoomScale="60" zoomScaleNormal="85" workbookViewId="0">
      <selection activeCell="B8" sqref="B8"/>
    </sheetView>
  </sheetViews>
  <sheetFormatPr defaultColWidth="8.9140625" defaultRowHeight="20.399999999999999"/>
  <cols>
    <col min="1" max="1" width="8.9140625" style="552"/>
    <col min="2" max="4" width="12" style="553" customWidth="1"/>
    <col min="5" max="5" width="10.33203125" style="552" customWidth="1"/>
    <col min="6" max="6" width="8.9140625" style="552"/>
    <col min="7" max="7" width="9.4140625" style="552" customWidth="1"/>
    <col min="8" max="8" width="10.9140625" style="552" customWidth="1"/>
    <col min="9" max="9" width="9.9140625" style="552" bestFit="1" customWidth="1"/>
    <col min="10" max="10" width="38.33203125" style="552" customWidth="1"/>
    <col min="11" max="11" width="16.9140625" style="552" customWidth="1"/>
    <col min="12" max="12" width="17.4140625" style="554" customWidth="1"/>
    <col min="13" max="13" width="17.4140625" style="552" customWidth="1"/>
    <col min="14" max="14" width="31.9140625" style="552" hidden="1" customWidth="1"/>
    <col min="15" max="16384" width="8.9140625" style="552"/>
  </cols>
  <sheetData>
    <row r="1" spans="1:14">
      <c r="A1" s="555" t="s">
        <v>69</v>
      </c>
      <c r="B1" s="556" t="s">
        <v>124</v>
      </c>
      <c r="C1" s="556" t="s">
        <v>1037</v>
      </c>
      <c r="D1" s="556" t="s">
        <v>1032</v>
      </c>
      <c r="E1" s="555" t="s">
        <v>204</v>
      </c>
      <c r="F1" s="555" t="s">
        <v>44</v>
      </c>
      <c r="G1" s="555" t="s">
        <v>68</v>
      </c>
      <c r="H1" s="555" t="s">
        <v>915</v>
      </c>
      <c r="I1" s="555" t="s">
        <v>916</v>
      </c>
      <c r="J1" s="555" t="s">
        <v>125</v>
      </c>
      <c r="K1" s="555" t="s">
        <v>126</v>
      </c>
      <c r="L1" s="557" t="s">
        <v>92</v>
      </c>
      <c r="M1" s="555" t="s">
        <v>91</v>
      </c>
      <c r="N1" s="555" t="s">
        <v>46</v>
      </c>
    </row>
    <row r="2" spans="1:14">
      <c r="A2" s="558">
        <v>1</v>
      </c>
      <c r="B2" s="559">
        <v>43533</v>
      </c>
      <c r="C2" s="559" t="str">
        <f>LEFT(F2,1)</f>
        <v>A</v>
      </c>
      <c r="D2" s="559" t="s">
        <v>1033</v>
      </c>
      <c r="E2" s="560" t="s">
        <v>205</v>
      </c>
      <c r="F2" s="558" t="s">
        <v>129</v>
      </c>
      <c r="G2" s="558">
        <v>35.9</v>
      </c>
      <c r="H2" s="558" t="s">
        <v>207</v>
      </c>
      <c r="I2" s="558">
        <v>1</v>
      </c>
      <c r="J2" s="558" t="s">
        <v>687</v>
      </c>
      <c r="K2" s="561">
        <v>6145388.888888889</v>
      </c>
      <c r="L2" s="562">
        <v>728543</v>
      </c>
      <c r="M2" s="561">
        <v>8142326.2929292917</v>
      </c>
      <c r="N2" s="563"/>
    </row>
    <row r="3" spans="1:14">
      <c r="A3" s="564">
        <v>2</v>
      </c>
      <c r="B3" s="559">
        <v>43554</v>
      </c>
      <c r="C3" s="559" t="str">
        <f t="shared" ref="C3:C66" si="0">LEFT(F3,1)</f>
        <v>A</v>
      </c>
      <c r="D3" s="559" t="s">
        <v>1033</v>
      </c>
      <c r="E3" s="560" t="s">
        <v>205</v>
      </c>
      <c r="F3" s="564" t="s">
        <v>130</v>
      </c>
      <c r="G3" s="564">
        <v>39.76</v>
      </c>
      <c r="H3" s="558" t="s">
        <v>207</v>
      </c>
      <c r="I3" s="558">
        <v>1</v>
      </c>
      <c r="J3" s="564" t="s">
        <v>813</v>
      </c>
      <c r="K3" s="565">
        <v>6767862.6262626266</v>
      </c>
      <c r="L3" s="562">
        <v>742837</v>
      </c>
      <c r="M3" s="565">
        <v>8413893.7070707083</v>
      </c>
      <c r="N3" s="563"/>
    </row>
    <row r="4" spans="1:14">
      <c r="A4" s="558">
        <v>3</v>
      </c>
      <c r="B4" s="559">
        <v>43526</v>
      </c>
      <c r="C4" s="559" t="str">
        <f t="shared" si="0"/>
        <v>A</v>
      </c>
      <c r="D4" s="559" t="s">
        <v>1033</v>
      </c>
      <c r="E4" s="560" t="s">
        <v>205</v>
      </c>
      <c r="F4" s="564" t="s">
        <v>133</v>
      </c>
      <c r="G4" s="564">
        <v>35.9</v>
      </c>
      <c r="H4" s="558" t="s">
        <v>207</v>
      </c>
      <c r="I4" s="558">
        <v>1</v>
      </c>
      <c r="J4" s="564" t="s">
        <v>648</v>
      </c>
      <c r="K4" s="565">
        <v>6220089.8989898982</v>
      </c>
      <c r="L4" s="562">
        <v>765722</v>
      </c>
      <c r="M4" s="565">
        <v>8848724.0606060605</v>
      </c>
      <c r="N4" s="563"/>
    </row>
    <row r="5" spans="1:14">
      <c r="A5" s="564">
        <v>4</v>
      </c>
      <c r="B5" s="559">
        <v>43531</v>
      </c>
      <c r="C5" s="559" t="str">
        <f t="shared" si="0"/>
        <v>A</v>
      </c>
      <c r="D5" s="559" t="s">
        <v>1033</v>
      </c>
      <c r="E5" s="560" t="s">
        <v>205</v>
      </c>
      <c r="F5" s="564" t="s">
        <v>134</v>
      </c>
      <c r="G5" s="558">
        <v>39.76</v>
      </c>
      <c r="H5" s="558" t="s">
        <v>207</v>
      </c>
      <c r="I5" s="558">
        <v>1</v>
      </c>
      <c r="J5" s="558" t="s">
        <v>683</v>
      </c>
      <c r="K5" s="566">
        <v>6850595.555555556</v>
      </c>
      <c r="L5" s="562">
        <v>576314</v>
      </c>
      <c r="M5" s="561">
        <v>7149968.8282828284</v>
      </c>
      <c r="N5" s="563"/>
    </row>
    <row r="6" spans="1:14">
      <c r="A6" s="558">
        <v>5</v>
      </c>
      <c r="B6" s="559">
        <v>43664</v>
      </c>
      <c r="C6" s="559" t="str">
        <f t="shared" si="0"/>
        <v>A</v>
      </c>
      <c r="D6" s="559" t="s">
        <v>1033</v>
      </c>
      <c r="E6" s="560" t="s">
        <v>205</v>
      </c>
      <c r="F6" s="564" t="s">
        <v>136</v>
      </c>
      <c r="G6" s="558">
        <v>34.49</v>
      </c>
      <c r="H6" s="558" t="s">
        <v>208</v>
      </c>
      <c r="I6" s="558">
        <v>1</v>
      </c>
      <c r="J6" s="558" t="s">
        <v>956</v>
      </c>
      <c r="K6" s="567">
        <v>6087755.4545454541</v>
      </c>
      <c r="L6" s="562">
        <v>556266</v>
      </c>
      <c r="M6" s="565">
        <v>6769045.1111111119</v>
      </c>
      <c r="N6" s="563"/>
    </row>
    <row r="7" spans="1:14">
      <c r="A7" s="564">
        <v>6</v>
      </c>
      <c r="B7" s="559">
        <v>43526</v>
      </c>
      <c r="C7" s="559" t="str">
        <f t="shared" si="0"/>
        <v>A</v>
      </c>
      <c r="D7" s="559" t="s">
        <v>1033</v>
      </c>
      <c r="E7" s="560" t="s">
        <v>205</v>
      </c>
      <c r="F7" s="564" t="s">
        <v>137</v>
      </c>
      <c r="G7" s="564">
        <v>35.9</v>
      </c>
      <c r="H7" s="558" t="s">
        <v>207</v>
      </c>
      <c r="I7" s="558">
        <v>1</v>
      </c>
      <c r="J7" s="564" t="s">
        <v>627</v>
      </c>
      <c r="K7" s="568">
        <v>6346811.111111111</v>
      </c>
      <c r="L7" s="562">
        <v>810826.93939393945</v>
      </c>
      <c r="M7" s="565">
        <v>9705711.8484848496</v>
      </c>
      <c r="N7" s="563"/>
    </row>
    <row r="8" spans="1:14">
      <c r="A8" s="558">
        <v>7</v>
      </c>
      <c r="B8" s="559">
        <v>43552</v>
      </c>
      <c r="C8" s="559" t="str">
        <f t="shared" si="0"/>
        <v>A</v>
      </c>
      <c r="D8" s="559" t="s">
        <v>1033</v>
      </c>
      <c r="E8" s="560" t="s">
        <v>205</v>
      </c>
      <c r="F8" s="564" t="s">
        <v>138</v>
      </c>
      <c r="G8" s="564">
        <v>39.76</v>
      </c>
      <c r="H8" s="558" t="s">
        <v>207</v>
      </c>
      <c r="I8" s="558">
        <v>1</v>
      </c>
      <c r="J8" s="564" t="s">
        <v>782</v>
      </c>
      <c r="K8" s="567">
        <v>6985348.6868686862</v>
      </c>
      <c r="L8" s="562">
        <v>609016</v>
      </c>
      <c r="M8" s="565">
        <v>7771306.4242424248</v>
      </c>
      <c r="N8" s="563"/>
    </row>
    <row r="9" spans="1:14">
      <c r="A9" s="564">
        <v>8</v>
      </c>
      <c r="B9" s="559">
        <v>43531</v>
      </c>
      <c r="C9" s="559" t="str">
        <f t="shared" si="0"/>
        <v>A</v>
      </c>
      <c r="D9" s="559" t="s">
        <v>1033</v>
      </c>
      <c r="E9" s="560" t="s">
        <v>205</v>
      </c>
      <c r="F9" s="564" t="s">
        <v>139</v>
      </c>
      <c r="G9" s="569">
        <v>41.77</v>
      </c>
      <c r="H9" s="563" t="s">
        <v>207</v>
      </c>
      <c r="I9" s="558">
        <v>1</v>
      </c>
      <c r="J9" s="569" t="s">
        <v>684</v>
      </c>
      <c r="K9" s="567">
        <v>7317851.4141414147</v>
      </c>
      <c r="L9" s="562">
        <v>472750</v>
      </c>
      <c r="M9" s="568">
        <v>5182254.8484848486</v>
      </c>
      <c r="N9" s="563"/>
    </row>
    <row r="10" spans="1:14">
      <c r="A10" s="558">
        <v>9</v>
      </c>
      <c r="B10" s="559">
        <v>43664</v>
      </c>
      <c r="C10" s="559" t="str">
        <f t="shared" si="0"/>
        <v>A</v>
      </c>
      <c r="D10" s="559" t="s">
        <v>1033</v>
      </c>
      <c r="E10" s="560" t="s">
        <v>205</v>
      </c>
      <c r="F10" s="564" t="s">
        <v>140</v>
      </c>
      <c r="G10" s="569">
        <v>34.49</v>
      </c>
      <c r="H10" s="563" t="s">
        <v>208</v>
      </c>
      <c r="I10" s="558">
        <v>1</v>
      </c>
      <c r="J10" s="569" t="s">
        <v>965</v>
      </c>
      <c r="K10" s="567">
        <v>6211542.7272727275</v>
      </c>
      <c r="L10" s="562">
        <v>507435</v>
      </c>
      <c r="M10" s="568">
        <v>5841269.6464646459</v>
      </c>
      <c r="N10" s="563"/>
    </row>
    <row r="11" spans="1:14">
      <c r="A11" s="564">
        <v>10</v>
      </c>
      <c r="B11" s="559">
        <v>43526</v>
      </c>
      <c r="C11" s="559" t="str">
        <f t="shared" si="0"/>
        <v>A</v>
      </c>
      <c r="D11" s="559" t="s">
        <v>1033</v>
      </c>
      <c r="E11" s="560" t="s">
        <v>205</v>
      </c>
      <c r="F11" s="564" t="s">
        <v>141</v>
      </c>
      <c r="G11" s="569">
        <v>35.9</v>
      </c>
      <c r="H11" s="558" t="s">
        <v>207</v>
      </c>
      <c r="I11" s="558">
        <v>1</v>
      </c>
      <c r="J11" s="569" t="s">
        <v>627</v>
      </c>
      <c r="K11" s="565">
        <v>6421512.1212121211</v>
      </c>
      <c r="L11" s="562">
        <v>918661</v>
      </c>
      <c r="M11" s="568">
        <v>11654569</v>
      </c>
      <c r="N11" s="563"/>
    </row>
    <row r="12" spans="1:14">
      <c r="A12" s="558">
        <v>11</v>
      </c>
      <c r="B12" s="559">
        <v>43526</v>
      </c>
      <c r="C12" s="559" t="str">
        <f t="shared" si="0"/>
        <v>A</v>
      </c>
      <c r="D12" s="559" t="s">
        <v>1033</v>
      </c>
      <c r="E12" s="560" t="s">
        <v>205</v>
      </c>
      <c r="F12" s="564" t="s">
        <v>142</v>
      </c>
      <c r="G12" s="570">
        <v>39.76</v>
      </c>
      <c r="H12" s="571" t="s">
        <v>207</v>
      </c>
      <c r="I12" s="558">
        <v>1</v>
      </c>
      <c r="J12" s="570" t="s">
        <v>636</v>
      </c>
      <c r="K12" s="565">
        <v>7068081.6161616156</v>
      </c>
      <c r="L12" s="562">
        <v>1190088</v>
      </c>
      <c r="M12" s="565">
        <v>16911682.90909091</v>
      </c>
      <c r="N12" s="563"/>
    </row>
    <row r="13" spans="1:14">
      <c r="A13" s="564">
        <v>12</v>
      </c>
      <c r="B13" s="559">
        <v>43664</v>
      </c>
      <c r="C13" s="559" t="str">
        <f t="shared" si="0"/>
        <v>A</v>
      </c>
      <c r="D13" s="559" t="s">
        <v>1033</v>
      </c>
      <c r="E13" s="560" t="s">
        <v>205</v>
      </c>
      <c r="F13" s="564" t="s">
        <v>144</v>
      </c>
      <c r="G13" s="569">
        <v>34.49</v>
      </c>
      <c r="H13" s="558" t="s">
        <v>208</v>
      </c>
      <c r="I13" s="558">
        <v>1</v>
      </c>
      <c r="J13" s="569" t="s">
        <v>965</v>
      </c>
      <c r="K13" s="567">
        <v>6283309.7979797982</v>
      </c>
      <c r="L13" s="562">
        <v>1019227.4141414147</v>
      </c>
      <c r="M13" s="565">
        <v>12665320.868686885</v>
      </c>
      <c r="N13" s="563"/>
    </row>
    <row r="14" spans="1:14">
      <c r="A14" s="558">
        <v>13</v>
      </c>
      <c r="B14" s="559">
        <v>43553</v>
      </c>
      <c r="C14" s="559" t="str">
        <f t="shared" si="0"/>
        <v>A</v>
      </c>
      <c r="D14" s="559" t="s">
        <v>1033</v>
      </c>
      <c r="E14" s="560" t="s">
        <v>205</v>
      </c>
      <c r="F14" s="564" t="s">
        <v>145</v>
      </c>
      <c r="G14" s="569">
        <v>35.9</v>
      </c>
      <c r="H14" s="572" t="s">
        <v>207</v>
      </c>
      <c r="I14" s="558">
        <v>1</v>
      </c>
      <c r="J14" s="569" t="s">
        <v>798</v>
      </c>
      <c r="K14" s="567">
        <v>7019120.2020202018</v>
      </c>
      <c r="L14" s="562">
        <v>1594233</v>
      </c>
      <c r="M14" s="565">
        <v>22090425</v>
      </c>
      <c r="N14" s="563"/>
    </row>
    <row r="15" spans="1:14">
      <c r="A15" s="564">
        <v>14</v>
      </c>
      <c r="B15" s="559">
        <v>43619</v>
      </c>
      <c r="C15" s="559" t="str">
        <f t="shared" si="0"/>
        <v>A</v>
      </c>
      <c r="D15" s="559" t="s">
        <v>1033</v>
      </c>
      <c r="E15" s="560" t="s">
        <v>206</v>
      </c>
      <c r="F15" s="564" t="s">
        <v>147</v>
      </c>
      <c r="G15" s="564">
        <v>41.77</v>
      </c>
      <c r="H15" s="563" t="s">
        <v>207</v>
      </c>
      <c r="I15" s="558">
        <v>1</v>
      </c>
      <c r="J15" s="564" t="s">
        <v>921</v>
      </c>
      <c r="K15" s="568">
        <v>9183534</v>
      </c>
      <c r="L15" s="562">
        <v>547269.44444444403</v>
      </c>
      <c r="M15" s="565">
        <v>5598119.444444445</v>
      </c>
      <c r="N15" s="563"/>
    </row>
    <row r="16" spans="1:14">
      <c r="A16" s="558">
        <v>15</v>
      </c>
      <c r="B16" s="559">
        <v>43664</v>
      </c>
      <c r="C16" s="559" t="str">
        <f t="shared" si="0"/>
        <v>A</v>
      </c>
      <c r="D16" s="559" t="s">
        <v>1033</v>
      </c>
      <c r="E16" s="560" t="s">
        <v>205</v>
      </c>
      <c r="F16" s="564" t="s">
        <v>148</v>
      </c>
      <c r="G16" s="564">
        <v>34.49</v>
      </c>
      <c r="H16" s="563" t="s">
        <v>208</v>
      </c>
      <c r="I16" s="558">
        <v>1</v>
      </c>
      <c r="J16" s="564" t="s">
        <v>955</v>
      </c>
      <c r="K16" s="567">
        <v>6857446.3636363633</v>
      </c>
      <c r="L16" s="562">
        <v>501005</v>
      </c>
      <c r="M16" s="565">
        <v>5719084.8989898982</v>
      </c>
      <c r="N16" s="563"/>
    </row>
    <row r="17" spans="1:14">
      <c r="A17" s="564">
        <v>16</v>
      </c>
      <c r="B17" s="559">
        <v>43551</v>
      </c>
      <c r="C17" s="559" t="str">
        <f t="shared" si="0"/>
        <v>A</v>
      </c>
      <c r="D17" s="559" t="s">
        <v>1033</v>
      </c>
      <c r="E17" s="560" t="s">
        <v>206</v>
      </c>
      <c r="F17" s="564" t="s">
        <v>149</v>
      </c>
      <c r="G17" s="564">
        <v>35.9</v>
      </c>
      <c r="H17" s="563" t="s">
        <v>207</v>
      </c>
      <c r="I17" s="558">
        <v>1</v>
      </c>
      <c r="J17" s="564" t="s">
        <v>781</v>
      </c>
      <c r="K17" s="567">
        <v>6975105</v>
      </c>
      <c r="L17" s="562">
        <v>532529.77777777798</v>
      </c>
      <c r="M17" s="565">
        <v>6318065.777777778</v>
      </c>
      <c r="N17" s="563"/>
    </row>
    <row r="18" spans="1:14">
      <c r="A18" s="558">
        <v>17</v>
      </c>
      <c r="B18" s="559">
        <v>43575</v>
      </c>
      <c r="C18" s="559" t="str">
        <f t="shared" si="0"/>
        <v>A</v>
      </c>
      <c r="D18" s="559" t="s">
        <v>1033</v>
      </c>
      <c r="E18" s="560" t="s">
        <v>206</v>
      </c>
      <c r="F18" s="564" t="s">
        <v>150</v>
      </c>
      <c r="G18" s="564">
        <v>39.76</v>
      </c>
      <c r="H18" s="563" t="s">
        <v>207</v>
      </c>
      <c r="I18" s="558">
        <v>1</v>
      </c>
      <c r="J18" s="564" t="s">
        <v>862</v>
      </c>
      <c r="K18" s="568">
        <v>8512502.0564733297</v>
      </c>
      <c r="L18" s="562">
        <v>507341</v>
      </c>
      <c r="M18" s="573">
        <v>5839470.111111111</v>
      </c>
      <c r="N18" s="563"/>
    </row>
    <row r="19" spans="1:14">
      <c r="A19" s="564">
        <v>18</v>
      </c>
      <c r="B19" s="559">
        <v>43570</v>
      </c>
      <c r="C19" s="559" t="str">
        <f t="shared" si="0"/>
        <v>A</v>
      </c>
      <c r="D19" s="559" t="s">
        <v>1033</v>
      </c>
      <c r="E19" s="560" t="s">
        <v>206</v>
      </c>
      <c r="F19" s="564" t="s">
        <v>151</v>
      </c>
      <c r="G19" s="569">
        <v>41.77</v>
      </c>
      <c r="H19" s="558" t="s">
        <v>207</v>
      </c>
      <c r="I19" s="558">
        <v>1</v>
      </c>
      <c r="J19" s="569" t="s">
        <v>864</v>
      </c>
      <c r="K19" s="567">
        <v>8915281.0388982315</v>
      </c>
      <c r="L19" s="562">
        <v>605892.57070707064</v>
      </c>
      <c r="M19" s="573">
        <v>6711958.843434344</v>
      </c>
      <c r="N19" s="563"/>
    </row>
    <row r="20" spans="1:14">
      <c r="A20" s="558">
        <v>19</v>
      </c>
      <c r="B20" s="559">
        <v>43550</v>
      </c>
      <c r="C20" s="559" t="str">
        <f t="shared" si="0"/>
        <v>A</v>
      </c>
      <c r="D20" s="559" t="s">
        <v>1033</v>
      </c>
      <c r="E20" s="560" t="s">
        <v>206</v>
      </c>
      <c r="F20" s="564" t="s">
        <v>152</v>
      </c>
      <c r="G20" s="569">
        <v>34.49</v>
      </c>
      <c r="H20" s="563" t="s">
        <v>208</v>
      </c>
      <c r="I20" s="558">
        <v>1</v>
      </c>
      <c r="J20" s="569" t="s">
        <v>768</v>
      </c>
      <c r="K20" s="567">
        <v>6000000</v>
      </c>
      <c r="L20" s="562">
        <v>511076</v>
      </c>
      <c r="M20" s="573">
        <v>5910436.1212121211</v>
      </c>
      <c r="N20" s="563"/>
    </row>
    <row r="21" spans="1:14">
      <c r="A21" s="564">
        <v>20</v>
      </c>
      <c r="B21" s="559">
        <v>43551</v>
      </c>
      <c r="C21" s="559" t="str">
        <f t="shared" si="0"/>
        <v>A</v>
      </c>
      <c r="D21" s="559" t="s">
        <v>1033</v>
      </c>
      <c r="E21" s="560" t="s">
        <v>206</v>
      </c>
      <c r="F21" s="564" t="s">
        <v>153</v>
      </c>
      <c r="G21" s="570">
        <v>35.9</v>
      </c>
      <c r="H21" s="563" t="s">
        <v>207</v>
      </c>
      <c r="I21" s="558">
        <v>1</v>
      </c>
      <c r="J21" s="570" t="s">
        <v>780</v>
      </c>
      <c r="K21" s="567">
        <v>7046842</v>
      </c>
      <c r="L21" s="562">
        <v>543404</v>
      </c>
      <c r="M21" s="573">
        <v>6524677.6161616156</v>
      </c>
      <c r="N21" s="563"/>
    </row>
    <row r="22" spans="1:14">
      <c r="A22" s="558">
        <v>21</v>
      </c>
      <c r="B22" s="559">
        <v>43567</v>
      </c>
      <c r="C22" s="559" t="str">
        <f t="shared" si="0"/>
        <v>A</v>
      </c>
      <c r="D22" s="559" t="s">
        <v>1033</v>
      </c>
      <c r="E22" s="560" t="s">
        <v>206</v>
      </c>
      <c r="F22" s="564" t="s">
        <v>154</v>
      </c>
      <c r="G22" s="570">
        <v>39.76</v>
      </c>
      <c r="H22" s="563" t="s">
        <v>207</v>
      </c>
      <c r="I22" s="558">
        <v>1</v>
      </c>
      <c r="J22" s="570" t="s">
        <v>846</v>
      </c>
      <c r="K22" s="567">
        <v>8600000</v>
      </c>
      <c r="L22" s="562">
        <v>599248.80808080826</v>
      </c>
      <c r="M22" s="573">
        <v>7585727.3535353532</v>
      </c>
      <c r="N22" s="563"/>
    </row>
    <row r="23" spans="1:14">
      <c r="A23" s="564">
        <v>22</v>
      </c>
      <c r="B23" s="559">
        <v>43612</v>
      </c>
      <c r="C23" s="559" t="str">
        <f t="shared" si="0"/>
        <v>A</v>
      </c>
      <c r="D23" s="559" t="s">
        <v>1033</v>
      </c>
      <c r="E23" s="560" t="s">
        <v>206</v>
      </c>
      <c r="F23" s="564" t="s">
        <v>155</v>
      </c>
      <c r="G23" s="570">
        <v>41.77</v>
      </c>
      <c r="H23" s="563" t="s">
        <v>207</v>
      </c>
      <c r="I23" s="558">
        <v>1</v>
      </c>
      <c r="J23" s="570" t="s">
        <v>923</v>
      </c>
      <c r="K23" s="567">
        <v>9008020.6218880862</v>
      </c>
      <c r="L23" s="562">
        <v>805473</v>
      </c>
      <c r="M23" s="573">
        <v>8000000</v>
      </c>
      <c r="N23" s="563"/>
    </row>
    <row r="24" spans="1:14">
      <c r="A24" s="558">
        <v>23</v>
      </c>
      <c r="B24" s="559">
        <v>43550</v>
      </c>
      <c r="C24" s="559" t="str">
        <f t="shared" si="0"/>
        <v>A</v>
      </c>
      <c r="D24" s="559" t="s">
        <v>1033</v>
      </c>
      <c r="E24" s="560" t="s">
        <v>206</v>
      </c>
      <c r="F24" s="564" t="s">
        <v>156</v>
      </c>
      <c r="G24" s="570">
        <v>34.49</v>
      </c>
      <c r="H24" s="574" t="s">
        <v>208</v>
      </c>
      <c r="I24" s="558">
        <v>1</v>
      </c>
      <c r="J24" s="570" t="s">
        <v>769</v>
      </c>
      <c r="K24" s="567">
        <v>6739777</v>
      </c>
      <c r="L24" s="562">
        <v>1467047</v>
      </c>
      <c r="M24" s="573">
        <v>19173903</v>
      </c>
      <c r="N24" s="563"/>
    </row>
    <row r="25" spans="1:14">
      <c r="A25" s="564">
        <v>24</v>
      </c>
      <c r="B25" s="559">
        <v>43552</v>
      </c>
      <c r="C25" s="559" t="str">
        <f t="shared" si="0"/>
        <v>A</v>
      </c>
      <c r="D25" s="559" t="s">
        <v>1033</v>
      </c>
      <c r="E25" s="560" t="s">
        <v>206</v>
      </c>
      <c r="F25" s="564" t="s">
        <v>157</v>
      </c>
      <c r="G25" s="570">
        <v>35.9</v>
      </c>
      <c r="H25" s="572" t="s">
        <v>207</v>
      </c>
      <c r="I25" s="558">
        <v>1</v>
      </c>
      <c r="J25" s="570" t="s">
        <v>822</v>
      </c>
      <c r="K25" s="567">
        <v>7118578</v>
      </c>
      <c r="L25" s="562">
        <v>1874304.05</v>
      </c>
      <c r="M25" s="573">
        <v>22011776.949999999</v>
      </c>
      <c r="N25" s="563"/>
    </row>
    <row r="26" spans="1:14">
      <c r="A26" s="558">
        <v>25</v>
      </c>
      <c r="B26" s="559">
        <v>43575</v>
      </c>
      <c r="C26" s="559" t="str">
        <f t="shared" si="0"/>
        <v>A</v>
      </c>
      <c r="D26" s="559" t="s">
        <v>1033</v>
      </c>
      <c r="E26" s="560" t="s">
        <v>206</v>
      </c>
      <c r="F26" s="564" t="s">
        <v>158</v>
      </c>
      <c r="G26" s="570">
        <v>39.76</v>
      </c>
      <c r="H26" s="558" t="s">
        <v>207</v>
      </c>
      <c r="I26" s="558">
        <v>1</v>
      </c>
      <c r="J26" s="575" t="s">
        <v>879</v>
      </c>
      <c r="K26" s="565">
        <v>8689055.8424286395</v>
      </c>
      <c r="L26" s="562">
        <v>798162</v>
      </c>
      <c r="M26" s="573">
        <v>8465085.2727272734</v>
      </c>
      <c r="N26" s="563"/>
    </row>
    <row r="27" spans="1:14" s="577" customFormat="1">
      <c r="A27" s="564">
        <v>26</v>
      </c>
      <c r="B27" s="559">
        <v>43553</v>
      </c>
      <c r="C27" s="559" t="str">
        <f t="shared" si="0"/>
        <v>A</v>
      </c>
      <c r="D27" s="559" t="s">
        <v>1033</v>
      </c>
      <c r="E27" s="560" t="s">
        <v>206</v>
      </c>
      <c r="F27" s="564" t="s">
        <v>159</v>
      </c>
      <c r="G27" s="570">
        <v>41.77</v>
      </c>
      <c r="H27" s="564" t="s">
        <v>207</v>
      </c>
      <c r="I27" s="558">
        <v>1</v>
      </c>
      <c r="J27" s="564" t="s">
        <v>823</v>
      </c>
      <c r="K27" s="567">
        <v>8200684</v>
      </c>
      <c r="L27" s="562">
        <v>6437939</v>
      </c>
      <c r="M27" s="573">
        <v>46000000</v>
      </c>
      <c r="N27" s="576"/>
    </row>
    <row r="28" spans="1:14" s="577" customFormat="1">
      <c r="A28" s="558">
        <v>27</v>
      </c>
      <c r="B28" s="559">
        <v>43528</v>
      </c>
      <c r="C28" s="559" t="str">
        <f t="shared" si="0"/>
        <v>A</v>
      </c>
      <c r="D28" s="559" t="s">
        <v>1033</v>
      </c>
      <c r="E28" s="560" t="s">
        <v>206</v>
      </c>
      <c r="F28" s="564" t="s">
        <v>160</v>
      </c>
      <c r="G28" s="570">
        <v>34.49</v>
      </c>
      <c r="H28" s="572" t="s">
        <v>208</v>
      </c>
      <c r="I28" s="558">
        <v>1</v>
      </c>
      <c r="J28" s="570" t="s">
        <v>827</v>
      </c>
      <c r="K28" s="565">
        <v>7554105.971576483</v>
      </c>
      <c r="L28" s="562">
        <v>1934799</v>
      </c>
      <c r="M28" s="573">
        <v>25161182.313131314</v>
      </c>
      <c r="N28" s="576"/>
    </row>
    <row r="29" spans="1:14">
      <c r="A29" s="564">
        <v>28</v>
      </c>
      <c r="B29" s="559">
        <v>43578</v>
      </c>
      <c r="C29" s="559" t="str">
        <f t="shared" si="0"/>
        <v>A</v>
      </c>
      <c r="D29" s="559" t="s">
        <v>1033</v>
      </c>
      <c r="E29" s="560" t="s">
        <v>206</v>
      </c>
      <c r="F29" s="564" t="s">
        <v>161</v>
      </c>
      <c r="G29" s="570">
        <v>35.9</v>
      </c>
      <c r="H29" s="574" t="s">
        <v>207</v>
      </c>
      <c r="I29" s="558">
        <v>1</v>
      </c>
      <c r="J29" s="570" t="s">
        <v>861</v>
      </c>
      <c r="K29" s="565">
        <v>8350890.9312909311</v>
      </c>
      <c r="L29" s="562">
        <v>1182143</v>
      </c>
      <c r="M29" s="573">
        <v>14760717</v>
      </c>
      <c r="N29" s="563"/>
    </row>
    <row r="30" spans="1:14">
      <c r="A30" s="558">
        <v>29</v>
      </c>
      <c r="B30" s="559">
        <v>43601</v>
      </c>
      <c r="C30" s="559" t="str">
        <f t="shared" si="0"/>
        <v>A</v>
      </c>
      <c r="D30" s="559" t="s">
        <v>1033</v>
      </c>
      <c r="E30" s="560" t="s">
        <v>206</v>
      </c>
      <c r="F30" s="564" t="s">
        <v>162</v>
      </c>
      <c r="G30" s="570">
        <v>39.76</v>
      </c>
      <c r="H30" s="558" t="s">
        <v>207</v>
      </c>
      <c r="I30" s="558">
        <v>1</v>
      </c>
      <c r="J30" s="570" t="s">
        <v>905</v>
      </c>
      <c r="K30" s="565">
        <v>9160165.2747252751</v>
      </c>
      <c r="L30" s="562">
        <v>629700</v>
      </c>
      <c r="M30" s="573">
        <v>7900000</v>
      </c>
      <c r="N30" s="563"/>
    </row>
    <row r="31" spans="1:14">
      <c r="A31" s="564">
        <v>30</v>
      </c>
      <c r="B31" s="559">
        <v>43573</v>
      </c>
      <c r="C31" s="559" t="str">
        <f t="shared" si="0"/>
        <v>A</v>
      </c>
      <c r="D31" s="559" t="s">
        <v>1033</v>
      </c>
      <c r="E31" s="560" t="s">
        <v>206</v>
      </c>
      <c r="F31" s="564" t="s">
        <v>163</v>
      </c>
      <c r="G31" s="570">
        <v>41.77</v>
      </c>
      <c r="H31" s="558" t="s">
        <v>207</v>
      </c>
      <c r="I31" s="558">
        <v>1</v>
      </c>
      <c r="J31" s="570" t="s">
        <v>860</v>
      </c>
      <c r="K31" s="567">
        <v>9581574.9716949724</v>
      </c>
      <c r="L31" s="562">
        <v>778543</v>
      </c>
      <c r="M31" s="573">
        <v>8092326.2929292917</v>
      </c>
      <c r="N31" s="563"/>
    </row>
    <row r="32" spans="1:14">
      <c r="A32" s="558">
        <v>31</v>
      </c>
      <c r="B32" s="559">
        <v>43573</v>
      </c>
      <c r="C32" s="559" t="str">
        <f t="shared" si="0"/>
        <v>A</v>
      </c>
      <c r="D32" s="559" t="s">
        <v>1033</v>
      </c>
      <c r="E32" s="560" t="s">
        <v>206</v>
      </c>
      <c r="F32" s="564" t="s">
        <v>164</v>
      </c>
      <c r="G32" s="564">
        <v>34.49</v>
      </c>
      <c r="H32" s="558" t="s">
        <v>208</v>
      </c>
      <c r="I32" s="558">
        <v>1</v>
      </c>
      <c r="J32" s="564" t="s">
        <v>865</v>
      </c>
      <c r="K32" s="568">
        <v>7999220.1176601173</v>
      </c>
      <c r="L32" s="562">
        <v>634267</v>
      </c>
      <c r="M32" s="573">
        <v>7051065.5252525248</v>
      </c>
      <c r="N32" s="563"/>
    </row>
    <row r="33" spans="1:14">
      <c r="A33" s="564">
        <v>32</v>
      </c>
      <c r="B33" s="559">
        <v>43526</v>
      </c>
      <c r="C33" s="559" t="str">
        <f t="shared" si="0"/>
        <v>A</v>
      </c>
      <c r="D33" s="559" t="s">
        <v>1033</v>
      </c>
      <c r="E33" s="560" t="s">
        <v>205</v>
      </c>
      <c r="F33" s="564" t="s">
        <v>166</v>
      </c>
      <c r="G33" s="564">
        <v>39.76</v>
      </c>
      <c r="H33" s="558" t="s">
        <v>207</v>
      </c>
      <c r="I33" s="558">
        <v>1</v>
      </c>
      <c r="J33" s="564" t="s">
        <v>639</v>
      </c>
      <c r="K33" s="568">
        <v>8184976.1616161615</v>
      </c>
      <c r="L33" s="562">
        <v>624793</v>
      </c>
      <c r="M33" s="573">
        <v>7071068.4141414147</v>
      </c>
      <c r="N33" s="563"/>
    </row>
    <row r="34" spans="1:14">
      <c r="A34" s="558">
        <v>33</v>
      </c>
      <c r="B34" s="559">
        <v>43664</v>
      </c>
      <c r="C34" s="559" t="str">
        <f t="shared" si="0"/>
        <v>A</v>
      </c>
      <c r="D34" s="559" t="s">
        <v>1033</v>
      </c>
      <c r="E34" s="560" t="s">
        <v>205</v>
      </c>
      <c r="F34" s="564" t="s">
        <v>168</v>
      </c>
      <c r="G34" s="570">
        <v>34.49</v>
      </c>
      <c r="H34" s="558" t="s">
        <v>208</v>
      </c>
      <c r="I34" s="558">
        <v>1</v>
      </c>
      <c r="J34" s="570" t="s">
        <v>958</v>
      </c>
      <c r="K34" s="573">
        <v>8245887.0618270617</v>
      </c>
      <c r="L34" s="562">
        <v>624025</v>
      </c>
      <c r="M34" s="573">
        <v>7056480.0505050505</v>
      </c>
      <c r="N34" s="563"/>
    </row>
    <row r="35" spans="1:14">
      <c r="A35" s="564">
        <v>34</v>
      </c>
      <c r="B35" s="559">
        <v>43534</v>
      </c>
      <c r="C35" s="559" t="str">
        <f t="shared" si="0"/>
        <v>A</v>
      </c>
      <c r="D35" s="559" t="s">
        <v>1033</v>
      </c>
      <c r="E35" s="560" t="s">
        <v>205</v>
      </c>
      <c r="F35" s="564" t="s">
        <v>178</v>
      </c>
      <c r="G35" s="570">
        <v>76.14</v>
      </c>
      <c r="H35" s="558" t="s">
        <v>209</v>
      </c>
      <c r="I35" s="558">
        <v>1</v>
      </c>
      <c r="J35" s="575" t="s">
        <v>696</v>
      </c>
      <c r="K35" s="573">
        <v>15942859.696969697</v>
      </c>
      <c r="L35" s="562">
        <v>1020768</v>
      </c>
      <c r="M35" s="573">
        <v>10694586.747474749</v>
      </c>
      <c r="N35" s="563"/>
    </row>
    <row r="36" spans="1:14">
      <c r="A36" s="558">
        <v>35</v>
      </c>
      <c r="B36" s="559">
        <v>43586</v>
      </c>
      <c r="C36" s="559" t="str">
        <f t="shared" si="0"/>
        <v>A</v>
      </c>
      <c r="D36" s="559" t="s">
        <v>1033</v>
      </c>
      <c r="E36" s="560" t="s">
        <v>206</v>
      </c>
      <c r="F36" s="564" t="s">
        <v>179</v>
      </c>
      <c r="G36" s="570">
        <v>35.9</v>
      </c>
      <c r="H36" s="558" t="s">
        <v>207</v>
      </c>
      <c r="I36" s="558">
        <v>1</v>
      </c>
      <c r="J36" s="575" t="s">
        <v>866</v>
      </c>
      <c r="K36" s="573">
        <v>8768255.0642441828</v>
      </c>
      <c r="L36" s="562">
        <v>1026784.3939393945</v>
      </c>
      <c r="M36" s="573">
        <v>10808903.484848484</v>
      </c>
      <c r="N36" s="563"/>
    </row>
    <row r="37" spans="1:14">
      <c r="A37" s="564">
        <v>36</v>
      </c>
      <c r="B37" s="559">
        <v>43550</v>
      </c>
      <c r="C37" s="559" t="str">
        <f t="shared" si="0"/>
        <v>A</v>
      </c>
      <c r="D37" s="559" t="s">
        <v>1033</v>
      </c>
      <c r="E37" s="560" t="s">
        <v>206</v>
      </c>
      <c r="F37" s="564" t="s">
        <v>180</v>
      </c>
      <c r="G37" s="570">
        <v>39.76</v>
      </c>
      <c r="H37" s="558" t="s">
        <v>207</v>
      </c>
      <c r="I37" s="558">
        <v>1</v>
      </c>
      <c r="J37" s="564" t="s">
        <v>828</v>
      </c>
      <c r="K37" s="573">
        <v>9623167.3602180667</v>
      </c>
      <c r="L37" s="562">
        <v>2309897.8000000007</v>
      </c>
      <c r="M37" s="573">
        <v>30288058.199999999</v>
      </c>
      <c r="N37" s="563"/>
    </row>
    <row r="38" spans="1:14">
      <c r="A38" s="558">
        <v>37</v>
      </c>
      <c r="B38" s="559">
        <v>43560</v>
      </c>
      <c r="C38" s="559" t="str">
        <f t="shared" si="0"/>
        <v>A</v>
      </c>
      <c r="D38" s="559" t="s">
        <v>1033</v>
      </c>
      <c r="E38" s="560" t="s">
        <v>206</v>
      </c>
      <c r="F38" s="564" t="s">
        <v>181</v>
      </c>
      <c r="G38" s="570">
        <v>76.14</v>
      </c>
      <c r="H38" s="574" t="s">
        <v>209</v>
      </c>
      <c r="I38" s="558">
        <v>1</v>
      </c>
      <c r="J38" s="570" t="s">
        <v>829</v>
      </c>
      <c r="K38" s="567">
        <v>17733912.843340915</v>
      </c>
      <c r="L38" s="562">
        <v>1398796</v>
      </c>
      <c r="M38" s="573">
        <v>17877117</v>
      </c>
      <c r="N38" s="563"/>
    </row>
    <row r="39" spans="1:14">
      <c r="A39" s="564">
        <v>38</v>
      </c>
      <c r="B39" s="559">
        <v>43618</v>
      </c>
      <c r="C39" s="559" t="str">
        <f t="shared" si="0"/>
        <v>A</v>
      </c>
      <c r="D39" s="559" t="s">
        <v>1033</v>
      </c>
      <c r="E39" s="560" t="s">
        <v>206</v>
      </c>
      <c r="F39" s="564" t="s">
        <v>183</v>
      </c>
      <c r="G39" s="564">
        <v>39.76</v>
      </c>
      <c r="H39" s="558" t="s">
        <v>207</v>
      </c>
      <c r="I39" s="558">
        <v>1</v>
      </c>
      <c r="J39" s="575" t="s">
        <v>867</v>
      </c>
      <c r="K39" s="567">
        <v>9733513.4764401354</v>
      </c>
      <c r="L39" s="562">
        <v>1082801</v>
      </c>
      <c r="M39" s="573">
        <v>10873220.010101013</v>
      </c>
      <c r="N39" s="563"/>
    </row>
    <row r="40" spans="1:14">
      <c r="A40" s="558">
        <v>39</v>
      </c>
      <c r="B40" s="578">
        <v>43533</v>
      </c>
      <c r="C40" s="559" t="str">
        <f t="shared" si="0"/>
        <v>A</v>
      </c>
      <c r="D40" s="559" t="s">
        <v>1033</v>
      </c>
      <c r="E40" s="579" t="s">
        <v>205</v>
      </c>
      <c r="F40" s="580" t="s">
        <v>186</v>
      </c>
      <c r="G40" s="580">
        <v>39.76</v>
      </c>
      <c r="H40" s="581" t="s">
        <v>207</v>
      </c>
      <c r="I40" s="558">
        <v>1</v>
      </c>
      <c r="J40" s="580" t="s">
        <v>688</v>
      </c>
      <c r="K40" s="582">
        <v>8805473</v>
      </c>
      <c r="L40" s="583">
        <v>955960.69999999925</v>
      </c>
      <c r="M40" s="584">
        <v>10463253.300000001</v>
      </c>
      <c r="N40" s="585" t="s">
        <v>920</v>
      </c>
    </row>
    <row r="41" spans="1:14">
      <c r="A41" s="564">
        <v>40</v>
      </c>
      <c r="B41" s="559">
        <v>43537</v>
      </c>
      <c r="C41" s="559" t="str">
        <f t="shared" si="0"/>
        <v>A</v>
      </c>
      <c r="D41" s="559" t="s">
        <v>1033</v>
      </c>
      <c r="E41" s="560" t="s">
        <v>205</v>
      </c>
      <c r="F41" s="564" t="s">
        <v>188</v>
      </c>
      <c r="G41" s="564">
        <v>78.39</v>
      </c>
      <c r="H41" s="572" t="s">
        <v>209</v>
      </c>
      <c r="I41" s="558">
        <v>1</v>
      </c>
      <c r="J41" s="564" t="s">
        <v>713</v>
      </c>
      <c r="K41" s="567">
        <v>19275913</v>
      </c>
      <c r="L41" s="562">
        <v>1681810</v>
      </c>
      <c r="M41" s="573">
        <v>20354390.8080808</v>
      </c>
      <c r="N41" s="563"/>
    </row>
    <row r="42" spans="1:14">
      <c r="A42" s="558">
        <v>41</v>
      </c>
      <c r="B42" s="586">
        <v>43542</v>
      </c>
      <c r="C42" s="559" t="str">
        <f t="shared" si="0"/>
        <v>A</v>
      </c>
      <c r="D42" s="559" t="s">
        <v>1033</v>
      </c>
      <c r="E42" s="560" t="s">
        <v>206</v>
      </c>
      <c r="F42" s="564" t="s">
        <v>192</v>
      </c>
      <c r="G42" s="564">
        <v>66.239999999999995</v>
      </c>
      <c r="H42" s="563" t="s">
        <v>210</v>
      </c>
      <c r="I42" s="558">
        <v>1</v>
      </c>
      <c r="J42" s="587" t="s">
        <v>840</v>
      </c>
      <c r="K42" s="565">
        <v>16630185</v>
      </c>
      <c r="L42" s="562">
        <v>519602</v>
      </c>
      <c r="M42" s="573">
        <v>5072437.5959595963</v>
      </c>
      <c r="N42" s="563"/>
    </row>
    <row r="43" spans="1:14">
      <c r="A43" s="564">
        <v>42</v>
      </c>
      <c r="B43" s="586">
        <v>43534</v>
      </c>
      <c r="C43" s="559" t="str">
        <f t="shared" si="0"/>
        <v>A</v>
      </c>
      <c r="D43" s="559" t="s">
        <v>1033</v>
      </c>
      <c r="E43" s="560" t="s">
        <v>205</v>
      </c>
      <c r="F43" s="564" t="s">
        <v>194</v>
      </c>
      <c r="G43" s="564">
        <v>97.67</v>
      </c>
      <c r="H43" s="558" t="s">
        <v>211</v>
      </c>
      <c r="I43" s="558">
        <v>1</v>
      </c>
      <c r="J43" s="564" t="s">
        <v>693</v>
      </c>
      <c r="K43" s="568">
        <v>27095981.313131314</v>
      </c>
      <c r="L43" s="562">
        <v>803365</v>
      </c>
      <c r="M43" s="573">
        <v>9463917</v>
      </c>
      <c r="N43" s="563"/>
    </row>
    <row r="44" spans="1:14">
      <c r="A44" s="558">
        <v>43</v>
      </c>
      <c r="B44" s="586">
        <v>43664</v>
      </c>
      <c r="C44" s="559" t="str">
        <f t="shared" si="0"/>
        <v>A</v>
      </c>
      <c r="D44" s="559" t="s">
        <v>1033</v>
      </c>
      <c r="E44" s="560" t="s">
        <v>205</v>
      </c>
      <c r="F44" s="564" t="s">
        <v>196</v>
      </c>
      <c r="G44" s="564">
        <v>76.73</v>
      </c>
      <c r="H44" s="558" t="s">
        <v>210</v>
      </c>
      <c r="I44" s="558">
        <v>1</v>
      </c>
      <c r="J44" s="564" t="s">
        <v>960</v>
      </c>
      <c r="K44" s="567">
        <v>19773685</v>
      </c>
      <c r="L44" s="562">
        <v>854490</v>
      </c>
      <c r="M44" s="573">
        <v>8535312.0202020202</v>
      </c>
      <c r="N44" s="563"/>
    </row>
    <row r="45" spans="1:14">
      <c r="A45" s="564">
        <v>44</v>
      </c>
      <c r="B45" s="586">
        <v>43664</v>
      </c>
      <c r="C45" s="559" t="str">
        <f t="shared" si="0"/>
        <v>A</v>
      </c>
      <c r="D45" s="559" t="s">
        <v>1033</v>
      </c>
      <c r="E45" s="560" t="s">
        <v>205</v>
      </c>
      <c r="F45" s="564" t="s">
        <v>197</v>
      </c>
      <c r="G45" s="564">
        <v>34.49</v>
      </c>
      <c r="H45" s="572" t="s">
        <v>208</v>
      </c>
      <c r="I45" s="558">
        <v>1</v>
      </c>
      <c r="J45" s="564" t="s">
        <v>960</v>
      </c>
      <c r="K45" s="565">
        <v>9316224</v>
      </c>
      <c r="L45" s="562">
        <v>1504691</v>
      </c>
      <c r="M45" s="573">
        <v>18989131</v>
      </c>
      <c r="N45" s="563"/>
    </row>
    <row r="46" spans="1:14">
      <c r="A46" s="558">
        <v>45</v>
      </c>
      <c r="B46" s="586">
        <v>43533</v>
      </c>
      <c r="C46" s="559" t="str">
        <f t="shared" si="0"/>
        <v>A</v>
      </c>
      <c r="D46" s="559" t="s">
        <v>1033</v>
      </c>
      <c r="E46" s="560" t="s">
        <v>205</v>
      </c>
      <c r="F46" s="564" t="s">
        <v>198</v>
      </c>
      <c r="G46" s="570">
        <v>82.81</v>
      </c>
      <c r="H46" s="572" t="s">
        <v>209</v>
      </c>
      <c r="I46" s="558">
        <v>1</v>
      </c>
      <c r="J46" s="588" t="s">
        <v>690</v>
      </c>
      <c r="K46" s="565">
        <v>20640950</v>
      </c>
      <c r="L46" s="589">
        <v>5033052.8282828294</v>
      </c>
      <c r="M46" s="573">
        <v>17913912.171717171</v>
      </c>
      <c r="N46" s="563"/>
    </row>
    <row r="47" spans="1:14" s="657" customFormat="1">
      <c r="A47" s="564">
        <v>46</v>
      </c>
      <c r="B47" s="649">
        <v>43639</v>
      </c>
      <c r="C47" s="559" t="str">
        <f t="shared" si="0"/>
        <v>B</v>
      </c>
      <c r="D47" s="559" t="s">
        <v>1033</v>
      </c>
      <c r="E47" s="650" t="s">
        <v>206</v>
      </c>
      <c r="F47" s="651" t="s">
        <v>279</v>
      </c>
      <c r="G47" s="652">
        <v>51.190000000000005</v>
      </c>
      <c r="H47" s="653" t="s">
        <v>210</v>
      </c>
      <c r="I47" s="558">
        <v>1</v>
      </c>
      <c r="J47" s="652" t="s">
        <v>926</v>
      </c>
      <c r="K47" s="654">
        <v>8996538</v>
      </c>
      <c r="L47" s="655">
        <v>639826.90000000037</v>
      </c>
      <c r="M47" s="656">
        <v>8356711.0999999996</v>
      </c>
      <c r="N47" s="653" t="s">
        <v>920</v>
      </c>
    </row>
    <row r="48" spans="1:14">
      <c r="A48" s="558">
        <v>47</v>
      </c>
      <c r="B48" s="586">
        <v>43536</v>
      </c>
      <c r="C48" s="559" t="str">
        <f t="shared" si="0"/>
        <v>B</v>
      </c>
      <c r="D48" s="559" t="s">
        <v>1033</v>
      </c>
      <c r="E48" s="560" t="s">
        <v>205</v>
      </c>
      <c r="F48" s="564" t="s">
        <v>280</v>
      </c>
      <c r="G48" s="570">
        <v>53.980000000000004</v>
      </c>
      <c r="H48" s="558" t="s">
        <v>210</v>
      </c>
      <c r="I48" s="558">
        <v>1</v>
      </c>
      <c r="J48" s="570" t="s">
        <v>830</v>
      </c>
      <c r="K48" s="567">
        <v>10980612</v>
      </c>
      <c r="L48" s="589">
        <v>2032355.75</v>
      </c>
      <c r="M48" s="573">
        <v>8948256.25</v>
      </c>
      <c r="N48" s="563"/>
    </row>
    <row r="49" spans="1:14">
      <c r="A49" s="564">
        <v>48</v>
      </c>
      <c r="B49" s="586">
        <v>43647</v>
      </c>
      <c r="C49" s="559" t="str">
        <f t="shared" si="0"/>
        <v>B</v>
      </c>
      <c r="D49" s="559" t="s">
        <v>1033</v>
      </c>
      <c r="E49" s="560" t="s">
        <v>206</v>
      </c>
      <c r="F49" s="564" t="s">
        <v>281</v>
      </c>
      <c r="G49" s="558">
        <v>43.5</v>
      </c>
      <c r="H49" s="572" t="s">
        <v>207</v>
      </c>
      <c r="I49" s="558">
        <v>1</v>
      </c>
      <c r="J49" s="564" t="s">
        <v>993</v>
      </c>
      <c r="K49" s="565">
        <v>23187120</v>
      </c>
      <c r="L49" s="589">
        <v>1644356</v>
      </c>
      <c r="M49" s="573">
        <v>21542764</v>
      </c>
      <c r="N49" s="563"/>
    </row>
    <row r="50" spans="1:14">
      <c r="A50" s="558">
        <v>49</v>
      </c>
      <c r="B50" s="586">
        <v>43652</v>
      </c>
      <c r="C50" s="559" t="str">
        <f t="shared" si="0"/>
        <v>B</v>
      </c>
      <c r="D50" s="559" t="s">
        <v>1033</v>
      </c>
      <c r="E50" s="560" t="s">
        <v>205</v>
      </c>
      <c r="F50" s="564" t="s">
        <v>282</v>
      </c>
      <c r="G50" s="564">
        <v>41.150000000000006</v>
      </c>
      <c r="H50" s="571" t="s">
        <v>207</v>
      </c>
      <c r="I50" s="558">
        <v>1</v>
      </c>
      <c r="J50" s="587" t="s">
        <v>940</v>
      </c>
      <c r="K50" s="567">
        <v>22487383</v>
      </c>
      <c r="L50" s="589">
        <v>1809370</v>
      </c>
      <c r="M50" s="565">
        <v>20678013</v>
      </c>
      <c r="N50" s="563"/>
    </row>
    <row r="51" spans="1:14">
      <c r="A51" s="564">
        <v>50</v>
      </c>
      <c r="B51" s="586">
        <v>43656</v>
      </c>
      <c r="C51" s="559" t="str">
        <f t="shared" si="0"/>
        <v>B</v>
      </c>
      <c r="D51" s="559" t="s">
        <v>1033</v>
      </c>
      <c r="E51" s="591" t="s">
        <v>206</v>
      </c>
      <c r="F51" s="564" t="s">
        <v>283</v>
      </c>
      <c r="G51" s="564">
        <v>43.26</v>
      </c>
      <c r="H51" s="570" t="s">
        <v>207</v>
      </c>
      <c r="I51" s="558">
        <v>1</v>
      </c>
      <c r="J51" s="587" t="s">
        <v>963</v>
      </c>
      <c r="K51" s="592">
        <v>22430161</v>
      </c>
      <c r="L51" s="589">
        <v>1806509</v>
      </c>
      <c r="M51" s="565">
        <v>20623652</v>
      </c>
      <c r="N51" s="563"/>
    </row>
    <row r="52" spans="1:14">
      <c r="A52" s="558">
        <v>51</v>
      </c>
      <c r="B52" s="586">
        <v>43656</v>
      </c>
      <c r="C52" s="559" t="str">
        <f t="shared" si="0"/>
        <v>B</v>
      </c>
      <c r="D52" s="559" t="s">
        <v>1033</v>
      </c>
      <c r="E52" s="591" t="s">
        <v>206</v>
      </c>
      <c r="F52" s="564" t="s">
        <v>284</v>
      </c>
      <c r="G52" s="564">
        <v>43.17</v>
      </c>
      <c r="H52" s="564" t="s">
        <v>207</v>
      </c>
      <c r="I52" s="558">
        <v>1</v>
      </c>
      <c r="J52" s="593" t="s">
        <v>963</v>
      </c>
      <c r="K52" s="592">
        <v>13039019</v>
      </c>
      <c r="L52" s="589">
        <v>1339019</v>
      </c>
      <c r="M52" s="594">
        <v>11700000</v>
      </c>
      <c r="N52" s="563"/>
    </row>
    <row r="53" spans="1:14">
      <c r="A53" s="564">
        <v>52</v>
      </c>
      <c r="B53" s="586">
        <v>43656</v>
      </c>
      <c r="C53" s="559" t="str">
        <f t="shared" si="0"/>
        <v>B</v>
      </c>
      <c r="D53" s="559" t="s">
        <v>1033</v>
      </c>
      <c r="E53" s="591" t="s">
        <v>206</v>
      </c>
      <c r="F53" s="564" t="s">
        <v>285</v>
      </c>
      <c r="G53" s="564">
        <v>43.7</v>
      </c>
      <c r="H53" s="564" t="s">
        <v>207</v>
      </c>
      <c r="I53" s="558">
        <v>1</v>
      </c>
      <c r="J53" s="593" t="s">
        <v>963</v>
      </c>
      <c r="K53" s="592">
        <v>11956021</v>
      </c>
      <c r="L53" s="594">
        <v>1082802</v>
      </c>
      <c r="M53" s="594">
        <v>10873219</v>
      </c>
      <c r="N53" s="563"/>
    </row>
    <row r="54" spans="1:14">
      <c r="A54" s="558">
        <v>53</v>
      </c>
      <c r="B54" s="586">
        <v>43641</v>
      </c>
      <c r="C54" s="559" t="str">
        <f t="shared" si="0"/>
        <v>B</v>
      </c>
      <c r="D54" s="559" t="s">
        <v>1033</v>
      </c>
      <c r="E54" s="591" t="s">
        <v>206</v>
      </c>
      <c r="F54" s="564" t="s">
        <v>286</v>
      </c>
      <c r="G54" s="564">
        <v>43.7</v>
      </c>
      <c r="H54" s="564" t="s">
        <v>207</v>
      </c>
      <c r="I54" s="558">
        <v>1</v>
      </c>
      <c r="J54" s="564" t="s">
        <v>932</v>
      </c>
      <c r="K54" s="567">
        <v>13159352</v>
      </c>
      <c r="L54" s="594">
        <v>942967.6</v>
      </c>
      <c r="M54" s="594">
        <v>12216384.4</v>
      </c>
      <c r="N54" s="563"/>
    </row>
    <row r="55" spans="1:14">
      <c r="A55" s="564">
        <v>54</v>
      </c>
      <c r="B55" s="586">
        <v>43618</v>
      </c>
      <c r="C55" s="559" t="str">
        <f t="shared" si="0"/>
        <v>B</v>
      </c>
      <c r="D55" s="559" t="s">
        <v>1033</v>
      </c>
      <c r="E55" s="591" t="s">
        <v>206</v>
      </c>
      <c r="F55" s="564" t="s">
        <v>287</v>
      </c>
      <c r="G55" s="564">
        <v>42.59</v>
      </c>
      <c r="H55" s="564" t="s">
        <v>207</v>
      </c>
      <c r="I55" s="558">
        <v>1</v>
      </c>
      <c r="J55" s="564" t="s">
        <v>907</v>
      </c>
      <c r="K55" s="567">
        <v>58697475</v>
      </c>
      <c r="L55" s="594">
        <v>3234874</v>
      </c>
      <c r="M55" s="594">
        <v>55462601</v>
      </c>
      <c r="N55" s="563"/>
    </row>
    <row r="56" spans="1:14">
      <c r="A56" s="558">
        <v>55</v>
      </c>
      <c r="B56" s="586">
        <v>43641</v>
      </c>
      <c r="C56" s="559" t="str">
        <f t="shared" si="0"/>
        <v>B</v>
      </c>
      <c r="D56" s="559" t="s">
        <v>1033</v>
      </c>
      <c r="E56" s="591" t="s">
        <v>206</v>
      </c>
      <c r="F56" s="564" t="s">
        <v>288</v>
      </c>
      <c r="G56" s="570">
        <v>42.5</v>
      </c>
      <c r="H56" s="564" t="s">
        <v>207</v>
      </c>
      <c r="I56" s="558">
        <v>1</v>
      </c>
      <c r="J56" s="564" t="s">
        <v>933</v>
      </c>
      <c r="K56" s="565">
        <v>53674715</v>
      </c>
      <c r="L56" s="594">
        <v>4841045</v>
      </c>
      <c r="M56" s="594">
        <v>48833670</v>
      </c>
      <c r="N56" s="563"/>
    </row>
    <row r="57" spans="1:14">
      <c r="A57" s="564">
        <v>56</v>
      </c>
      <c r="B57" s="586">
        <v>43639</v>
      </c>
      <c r="C57" s="559" t="str">
        <f t="shared" si="0"/>
        <v>B</v>
      </c>
      <c r="D57" s="559" t="s">
        <v>1033</v>
      </c>
      <c r="E57" s="591" t="s">
        <v>206</v>
      </c>
      <c r="F57" s="564" t="s">
        <v>289</v>
      </c>
      <c r="G57" s="570">
        <v>43.38</v>
      </c>
      <c r="H57" s="558" t="s">
        <v>207</v>
      </c>
      <c r="I57" s="558">
        <v>1</v>
      </c>
      <c r="J57" s="570" t="s">
        <v>934</v>
      </c>
      <c r="K57" s="565">
        <v>11820913</v>
      </c>
      <c r="L57" s="594">
        <v>2024089.3166666683</v>
      </c>
      <c r="M57" s="594">
        <v>9796823.6833333317</v>
      </c>
      <c r="N57" s="563"/>
    </row>
    <row r="58" spans="1:14">
      <c r="A58" s="558">
        <v>57</v>
      </c>
      <c r="B58" s="586">
        <v>43639</v>
      </c>
      <c r="C58" s="559" t="str">
        <f t="shared" si="0"/>
        <v>B</v>
      </c>
      <c r="D58" s="559" t="s">
        <v>1033</v>
      </c>
      <c r="E58" s="591" t="s">
        <v>206</v>
      </c>
      <c r="F58" s="564" t="s">
        <v>290</v>
      </c>
      <c r="G58" s="570">
        <v>30.26</v>
      </c>
      <c r="H58" s="564" t="s">
        <v>208</v>
      </c>
      <c r="I58" s="558">
        <v>1</v>
      </c>
      <c r="J58" s="570" t="s">
        <v>935</v>
      </c>
      <c r="K58" s="567">
        <v>11188630</v>
      </c>
      <c r="L58" s="594">
        <v>2166579.4797979798</v>
      </c>
      <c r="M58" s="594">
        <v>9022050.5202020202</v>
      </c>
      <c r="N58" s="563"/>
    </row>
    <row r="59" spans="1:14">
      <c r="A59" s="564">
        <v>58</v>
      </c>
      <c r="B59" s="586">
        <v>43536</v>
      </c>
      <c r="C59" s="559" t="str">
        <f t="shared" si="0"/>
        <v>B</v>
      </c>
      <c r="D59" s="559" t="s">
        <v>1033</v>
      </c>
      <c r="E59" s="591" t="s">
        <v>205</v>
      </c>
      <c r="F59" s="564" t="s">
        <v>291</v>
      </c>
      <c r="G59" s="570">
        <v>51.190000000000005</v>
      </c>
      <c r="H59" s="564" t="s">
        <v>210</v>
      </c>
      <c r="I59" s="558">
        <v>1</v>
      </c>
      <c r="J59" s="570" t="s">
        <v>711</v>
      </c>
      <c r="K59" s="567">
        <v>12242435</v>
      </c>
      <c r="L59" s="594">
        <v>1202121.75</v>
      </c>
      <c r="M59" s="594">
        <v>11040313.25</v>
      </c>
      <c r="N59" s="563"/>
    </row>
    <row r="60" spans="1:14">
      <c r="A60" s="558">
        <v>59</v>
      </c>
      <c r="B60" s="586">
        <v>43555</v>
      </c>
      <c r="C60" s="559" t="str">
        <f t="shared" si="0"/>
        <v>B</v>
      </c>
      <c r="D60" s="559" t="s">
        <v>1033</v>
      </c>
      <c r="E60" s="591" t="s">
        <v>205</v>
      </c>
      <c r="F60" s="564" t="s">
        <v>292</v>
      </c>
      <c r="G60" s="564">
        <v>53.980000000000004</v>
      </c>
      <c r="H60" s="558" t="s">
        <v>210</v>
      </c>
      <c r="I60" s="558">
        <v>1</v>
      </c>
      <c r="J60" s="570" t="s">
        <v>817</v>
      </c>
      <c r="K60" s="568">
        <v>13397684</v>
      </c>
      <c r="L60" s="594">
        <v>1259885.1500000004</v>
      </c>
      <c r="M60" s="594">
        <v>12137798.85</v>
      </c>
      <c r="N60" s="563"/>
    </row>
    <row r="61" spans="1:14">
      <c r="A61" s="564">
        <v>60</v>
      </c>
      <c r="B61" s="586">
        <v>43655</v>
      </c>
      <c r="C61" s="559" t="str">
        <f t="shared" si="0"/>
        <v>B</v>
      </c>
      <c r="D61" s="559" t="s">
        <v>1033</v>
      </c>
      <c r="E61" s="591" t="s">
        <v>206</v>
      </c>
      <c r="F61" s="564" t="s">
        <v>293</v>
      </c>
      <c r="G61" s="564">
        <v>43.5</v>
      </c>
      <c r="H61" s="563" t="s">
        <v>207</v>
      </c>
      <c r="I61" s="558">
        <v>1</v>
      </c>
      <c r="J61" s="564" t="s">
        <v>944</v>
      </c>
      <c r="K61" s="565">
        <v>6985349</v>
      </c>
      <c r="L61" s="594">
        <v>539267.45000000019</v>
      </c>
      <c r="M61" s="594">
        <v>6446081.5499999998</v>
      </c>
      <c r="N61" s="563"/>
    </row>
    <row r="62" spans="1:14">
      <c r="A62" s="558">
        <v>61</v>
      </c>
      <c r="B62" s="586">
        <v>43642</v>
      </c>
      <c r="C62" s="559" t="str">
        <f t="shared" si="0"/>
        <v>B</v>
      </c>
      <c r="D62" s="559" t="s">
        <v>1033</v>
      </c>
      <c r="E62" s="591" t="s">
        <v>206</v>
      </c>
      <c r="F62" s="564" t="s">
        <v>294</v>
      </c>
      <c r="G62" s="570">
        <v>41.150000000000006</v>
      </c>
      <c r="H62" s="564" t="s">
        <v>207</v>
      </c>
      <c r="I62" s="558">
        <v>1</v>
      </c>
      <c r="J62" s="564" t="s">
        <v>937</v>
      </c>
      <c r="K62" s="594">
        <v>9502124.0404040404</v>
      </c>
      <c r="L62" s="594">
        <v>902606.19999999925</v>
      </c>
      <c r="M62" s="589">
        <v>8599517.8404040411</v>
      </c>
      <c r="N62" s="563"/>
    </row>
    <row r="63" spans="1:14">
      <c r="A63" s="564">
        <v>62</v>
      </c>
      <c r="B63" s="586">
        <v>43656</v>
      </c>
      <c r="C63" s="559" t="str">
        <f t="shared" si="0"/>
        <v>B</v>
      </c>
      <c r="D63" s="559" t="s">
        <v>1033</v>
      </c>
      <c r="E63" s="591" t="s">
        <v>206</v>
      </c>
      <c r="F63" s="564" t="s">
        <v>295</v>
      </c>
      <c r="G63" s="564">
        <v>43.26</v>
      </c>
      <c r="H63" s="563" t="s">
        <v>207</v>
      </c>
      <c r="I63" s="558">
        <v>1</v>
      </c>
      <c r="J63" s="564" t="s">
        <v>963</v>
      </c>
      <c r="K63" s="594">
        <v>7019120.2020202018</v>
      </c>
      <c r="L63" s="594">
        <v>761146</v>
      </c>
      <c r="M63" s="594">
        <v>6257974.2020202018</v>
      </c>
      <c r="N63" s="563"/>
    </row>
    <row r="64" spans="1:14">
      <c r="A64" s="558">
        <v>63</v>
      </c>
      <c r="B64" s="586">
        <v>43652</v>
      </c>
      <c r="C64" s="559" t="str">
        <f t="shared" si="0"/>
        <v>B</v>
      </c>
      <c r="D64" s="559" t="s">
        <v>1033</v>
      </c>
      <c r="E64" s="591" t="s">
        <v>206</v>
      </c>
      <c r="F64" s="564" t="s">
        <v>296</v>
      </c>
      <c r="G64" s="564">
        <v>43.17</v>
      </c>
      <c r="H64" s="564" t="s">
        <v>207</v>
      </c>
      <c r="I64" s="558">
        <v>1</v>
      </c>
      <c r="J64" s="564" t="s">
        <v>943</v>
      </c>
      <c r="K64" s="594">
        <v>11534615.757575758</v>
      </c>
      <c r="L64" s="594">
        <v>637038.23757575825</v>
      </c>
      <c r="M64" s="594">
        <v>10897577.52</v>
      </c>
      <c r="N64" s="563"/>
    </row>
    <row r="65" spans="1:14">
      <c r="A65" s="564">
        <v>64</v>
      </c>
      <c r="B65" s="590">
        <v>43645</v>
      </c>
      <c r="C65" s="559" t="str">
        <f t="shared" si="0"/>
        <v>B</v>
      </c>
      <c r="D65" s="559" t="s">
        <v>1033</v>
      </c>
      <c r="E65" s="595" t="s">
        <v>206</v>
      </c>
      <c r="F65" s="580" t="s">
        <v>299</v>
      </c>
      <c r="G65" s="580">
        <v>42.59</v>
      </c>
      <c r="H65" s="585" t="s">
        <v>207</v>
      </c>
      <c r="I65" s="558">
        <v>1</v>
      </c>
      <c r="J65" s="580" t="s">
        <v>936</v>
      </c>
      <c r="K65" s="596">
        <v>5267350</v>
      </c>
      <c r="L65" s="597">
        <v>417350</v>
      </c>
      <c r="M65" s="596">
        <v>4850000</v>
      </c>
      <c r="N65" s="585" t="s">
        <v>920</v>
      </c>
    </row>
    <row r="66" spans="1:14">
      <c r="A66" s="558">
        <v>65</v>
      </c>
      <c r="B66" s="586">
        <v>43642</v>
      </c>
      <c r="C66" s="559" t="str">
        <f t="shared" si="0"/>
        <v>B</v>
      </c>
      <c r="D66" s="559" t="s">
        <v>1033</v>
      </c>
      <c r="E66" s="591" t="s">
        <v>206</v>
      </c>
      <c r="F66" s="564" t="s">
        <v>300</v>
      </c>
      <c r="G66" s="564">
        <v>42.5</v>
      </c>
      <c r="H66" s="570" t="s">
        <v>207</v>
      </c>
      <c r="I66" s="558">
        <v>1</v>
      </c>
      <c r="J66" s="564" t="s">
        <v>976</v>
      </c>
      <c r="K66" s="594">
        <v>18682087</v>
      </c>
      <c r="L66" s="594">
        <v>1307104.3500000001</v>
      </c>
      <c r="M66" s="565">
        <v>17374982.649999999</v>
      </c>
      <c r="N66" s="563"/>
    </row>
    <row r="67" spans="1:14">
      <c r="A67" s="564">
        <v>66</v>
      </c>
      <c r="B67" s="586">
        <v>43645</v>
      </c>
      <c r="C67" s="559" t="str">
        <f t="shared" ref="C67:C130" si="1">LEFT(F67,1)</f>
        <v>B</v>
      </c>
      <c r="D67" s="559" t="s">
        <v>1033</v>
      </c>
      <c r="E67" s="591" t="s">
        <v>206</v>
      </c>
      <c r="F67" s="564" t="s">
        <v>301</v>
      </c>
      <c r="G67" s="564">
        <v>43.38</v>
      </c>
      <c r="H67" s="563" t="s">
        <v>207</v>
      </c>
      <c r="I67" s="558">
        <v>1</v>
      </c>
      <c r="J67" s="564" t="s">
        <v>939</v>
      </c>
      <c r="K67" s="565">
        <v>6767863</v>
      </c>
      <c r="L67" s="594">
        <v>417340</v>
      </c>
      <c r="M67" s="565">
        <v>6350523</v>
      </c>
      <c r="N67" s="563"/>
    </row>
    <row r="68" spans="1:14">
      <c r="A68" s="558">
        <v>67</v>
      </c>
      <c r="B68" s="586">
        <v>43640</v>
      </c>
      <c r="C68" s="559" t="str">
        <f t="shared" si="1"/>
        <v>B</v>
      </c>
      <c r="D68" s="559" t="s">
        <v>1033</v>
      </c>
      <c r="E68" s="591" t="s">
        <v>206</v>
      </c>
      <c r="F68" s="564" t="s">
        <v>302</v>
      </c>
      <c r="G68" s="564">
        <v>30.26</v>
      </c>
      <c r="H68" s="558" t="s">
        <v>208</v>
      </c>
      <c r="I68" s="558">
        <v>1</v>
      </c>
      <c r="J68" s="564" t="s">
        <v>930</v>
      </c>
      <c r="K68" s="565">
        <v>9277480</v>
      </c>
      <c r="L68" s="594">
        <v>777480</v>
      </c>
      <c r="M68" s="565">
        <v>8500000</v>
      </c>
      <c r="N68" s="563"/>
    </row>
    <row r="69" spans="1:14">
      <c r="A69" s="564">
        <v>68</v>
      </c>
      <c r="B69" s="586">
        <v>43526</v>
      </c>
      <c r="C69" s="559" t="str">
        <f t="shared" si="1"/>
        <v>B</v>
      </c>
      <c r="D69" s="559" t="s">
        <v>1033</v>
      </c>
      <c r="E69" s="591" t="s">
        <v>205</v>
      </c>
      <c r="F69" s="564" t="s">
        <v>303</v>
      </c>
      <c r="G69" s="564">
        <v>51.190000000000005</v>
      </c>
      <c r="H69" s="564" t="s">
        <v>210</v>
      </c>
      <c r="I69" s="558">
        <v>1</v>
      </c>
      <c r="J69" s="564" t="s">
        <v>653</v>
      </c>
      <c r="K69" s="565">
        <v>17467266.666666664</v>
      </c>
      <c r="L69" s="594">
        <v>824018</v>
      </c>
      <c r="M69" s="565">
        <v>16643248.666666664</v>
      </c>
      <c r="N69" s="563"/>
    </row>
    <row r="70" spans="1:14">
      <c r="A70" s="558">
        <v>69</v>
      </c>
      <c r="B70" s="586">
        <v>43546</v>
      </c>
      <c r="C70" s="559" t="str">
        <f t="shared" si="1"/>
        <v>B</v>
      </c>
      <c r="D70" s="559" t="s">
        <v>1033</v>
      </c>
      <c r="E70" s="591" t="s">
        <v>205</v>
      </c>
      <c r="F70" s="564" t="s">
        <v>304</v>
      </c>
      <c r="G70" s="564">
        <v>53.980000000000004</v>
      </c>
      <c r="H70" s="570" t="s">
        <v>210</v>
      </c>
      <c r="I70" s="558">
        <v>1</v>
      </c>
      <c r="J70" s="564" t="s">
        <v>749</v>
      </c>
      <c r="K70" s="565">
        <v>27873138</v>
      </c>
      <c r="L70" s="594">
        <v>7212237</v>
      </c>
      <c r="M70" s="565">
        <v>20660900.100000001</v>
      </c>
      <c r="N70" s="563"/>
    </row>
    <row r="71" spans="1:14">
      <c r="A71" s="564">
        <v>70</v>
      </c>
      <c r="B71" s="586">
        <v>43689</v>
      </c>
      <c r="C71" s="559" t="str">
        <f t="shared" si="1"/>
        <v>B</v>
      </c>
      <c r="D71" s="559" t="s">
        <v>1033</v>
      </c>
      <c r="E71" s="591" t="s">
        <v>206</v>
      </c>
      <c r="F71" s="564" t="s">
        <v>311</v>
      </c>
      <c r="G71" s="564">
        <v>42.59</v>
      </c>
      <c r="H71" s="570" t="s">
        <v>207</v>
      </c>
      <c r="I71" s="558">
        <v>1</v>
      </c>
      <c r="J71" s="564" t="s">
        <v>988</v>
      </c>
      <c r="K71" s="565">
        <v>27760685</v>
      </c>
      <c r="L71" s="594">
        <v>7143484.25</v>
      </c>
      <c r="M71" s="565">
        <v>20617200.75</v>
      </c>
      <c r="N71" s="563"/>
    </row>
    <row r="72" spans="1:14">
      <c r="A72" s="558">
        <v>71</v>
      </c>
      <c r="B72" s="586">
        <v>43689</v>
      </c>
      <c r="C72" s="559" t="str">
        <f t="shared" si="1"/>
        <v>B</v>
      </c>
      <c r="D72" s="559" t="s">
        <v>1033</v>
      </c>
      <c r="E72" s="591" t="s">
        <v>206</v>
      </c>
      <c r="F72" s="564" t="s">
        <v>312</v>
      </c>
      <c r="G72" s="564">
        <v>42.5</v>
      </c>
      <c r="H72" s="563" t="s">
        <v>207</v>
      </c>
      <c r="I72" s="558">
        <v>1</v>
      </c>
      <c r="J72" s="588" t="s">
        <v>988</v>
      </c>
      <c r="K72" s="565">
        <v>7814716.444444445</v>
      </c>
      <c r="L72" s="594">
        <v>580735.80000000005</v>
      </c>
      <c r="M72" s="565">
        <v>7233980.2000000002</v>
      </c>
      <c r="N72" s="563"/>
    </row>
    <row r="73" spans="1:14">
      <c r="A73" s="564">
        <v>72</v>
      </c>
      <c r="B73" s="590">
        <v>43689</v>
      </c>
      <c r="C73" s="559" t="str">
        <f t="shared" si="1"/>
        <v>B</v>
      </c>
      <c r="D73" s="559" t="s">
        <v>1033</v>
      </c>
      <c r="E73" s="595" t="s">
        <v>206</v>
      </c>
      <c r="F73" s="580" t="s">
        <v>313</v>
      </c>
      <c r="G73" s="580">
        <v>43.38</v>
      </c>
      <c r="H73" s="580" t="s">
        <v>207</v>
      </c>
      <c r="I73" s="558">
        <v>1</v>
      </c>
      <c r="J73" s="580" t="s">
        <v>988</v>
      </c>
      <c r="K73" s="596">
        <v>13038669</v>
      </c>
      <c r="L73" s="597">
        <v>2050969</v>
      </c>
      <c r="M73" s="596">
        <v>10987700</v>
      </c>
      <c r="N73" s="585"/>
    </row>
    <row r="74" spans="1:14">
      <c r="A74" s="558">
        <v>73</v>
      </c>
      <c r="B74" s="590">
        <v>43672</v>
      </c>
      <c r="C74" s="559" t="str">
        <f t="shared" si="1"/>
        <v>B</v>
      </c>
      <c r="D74" s="559" t="s">
        <v>1033</v>
      </c>
      <c r="E74" s="595" t="s">
        <v>205</v>
      </c>
      <c r="F74" s="580" t="s">
        <v>314</v>
      </c>
      <c r="G74" s="580">
        <v>30.26</v>
      </c>
      <c r="H74" s="580" t="s">
        <v>208</v>
      </c>
      <c r="I74" s="558">
        <v>1</v>
      </c>
      <c r="J74" s="580" t="s">
        <v>972</v>
      </c>
      <c r="K74" s="596">
        <v>15004753</v>
      </c>
      <c r="L74" s="597">
        <v>2860453</v>
      </c>
      <c r="M74" s="596">
        <v>12144300</v>
      </c>
      <c r="N74" s="585"/>
    </row>
    <row r="75" spans="1:14">
      <c r="A75" s="564">
        <v>74</v>
      </c>
      <c r="B75" s="586">
        <v>43526</v>
      </c>
      <c r="C75" s="559" t="str">
        <f t="shared" si="1"/>
        <v>B</v>
      </c>
      <c r="D75" s="559" t="s">
        <v>1033</v>
      </c>
      <c r="E75" s="591" t="s">
        <v>205</v>
      </c>
      <c r="F75" s="564" t="s">
        <v>315</v>
      </c>
      <c r="G75" s="564">
        <v>51.190000000000005</v>
      </c>
      <c r="H75" s="564" t="s">
        <v>210</v>
      </c>
      <c r="I75" s="558">
        <v>1</v>
      </c>
      <c r="J75" s="564" t="s">
        <v>642</v>
      </c>
      <c r="K75" s="565">
        <v>14958876.767676771</v>
      </c>
      <c r="L75" s="598"/>
      <c r="M75" s="565">
        <v>14958876.767676771</v>
      </c>
      <c r="N75" s="563"/>
    </row>
    <row r="76" spans="1:14">
      <c r="A76" s="558">
        <v>75</v>
      </c>
      <c r="B76" s="586">
        <v>43553</v>
      </c>
      <c r="C76" s="559" t="str">
        <f t="shared" si="1"/>
        <v>B</v>
      </c>
      <c r="D76" s="559" t="s">
        <v>1033</v>
      </c>
      <c r="E76" s="591" t="s">
        <v>205</v>
      </c>
      <c r="F76" s="564" t="s">
        <v>316</v>
      </c>
      <c r="G76" s="564">
        <v>53.980000000000004</v>
      </c>
      <c r="H76" s="564" t="s">
        <v>210</v>
      </c>
      <c r="I76" s="558">
        <v>1</v>
      </c>
      <c r="J76" s="564" t="s">
        <v>809</v>
      </c>
      <c r="K76" s="565">
        <v>14504012.121212125</v>
      </c>
      <c r="L76" s="598"/>
      <c r="M76" s="565">
        <v>14504012.121212125</v>
      </c>
      <c r="N76" s="563"/>
    </row>
    <row r="77" spans="1:14">
      <c r="A77" s="564">
        <v>76</v>
      </c>
      <c r="B77" s="586">
        <v>43700</v>
      </c>
      <c r="C77" s="559" t="str">
        <f t="shared" si="1"/>
        <v>B</v>
      </c>
      <c r="D77" s="559" t="s">
        <v>1033</v>
      </c>
      <c r="E77" s="591" t="s">
        <v>206</v>
      </c>
      <c r="F77" s="564" t="s">
        <v>319</v>
      </c>
      <c r="G77" s="564">
        <v>43.26</v>
      </c>
      <c r="H77" s="569" t="s">
        <v>207</v>
      </c>
      <c r="I77" s="558">
        <v>1</v>
      </c>
      <c r="J77" s="564" t="s">
        <v>990</v>
      </c>
      <c r="K77" s="568">
        <v>26982505.692480344</v>
      </c>
      <c r="L77" s="598"/>
      <c r="M77" s="565">
        <v>26982505.692480344</v>
      </c>
      <c r="N77" s="563"/>
    </row>
    <row r="78" spans="1:14">
      <c r="A78" s="558">
        <v>77</v>
      </c>
      <c r="B78" s="586">
        <v>43807</v>
      </c>
      <c r="C78" s="559" t="str">
        <f t="shared" si="1"/>
        <v>B</v>
      </c>
      <c r="D78" s="559" t="s">
        <v>1033</v>
      </c>
      <c r="E78" s="591" t="s">
        <v>206</v>
      </c>
      <c r="F78" s="564" t="s">
        <v>321</v>
      </c>
      <c r="G78" s="564">
        <v>43.7</v>
      </c>
      <c r="H78" s="558" t="s">
        <v>207</v>
      </c>
      <c r="I78" s="558">
        <v>1</v>
      </c>
      <c r="J78" s="564" t="s">
        <v>1019</v>
      </c>
      <c r="K78" s="565">
        <v>12309054.545454545</v>
      </c>
      <c r="L78" s="598"/>
      <c r="M78" s="565">
        <v>12309054.545454545</v>
      </c>
      <c r="N78" s="563"/>
    </row>
    <row r="79" spans="1:14">
      <c r="A79" s="564">
        <v>78</v>
      </c>
      <c r="B79" s="586">
        <v>43672</v>
      </c>
      <c r="C79" s="559" t="str">
        <f t="shared" si="1"/>
        <v>B</v>
      </c>
      <c r="D79" s="559" t="s">
        <v>1033</v>
      </c>
      <c r="E79" s="591" t="s">
        <v>206</v>
      </c>
      <c r="F79" s="564" t="s">
        <v>322</v>
      </c>
      <c r="G79" s="564">
        <v>43.7</v>
      </c>
      <c r="H79" s="558" t="s">
        <v>207</v>
      </c>
      <c r="I79" s="558">
        <v>1</v>
      </c>
      <c r="J79" s="564" t="s">
        <v>975</v>
      </c>
      <c r="K79" s="565">
        <v>12279507.07070707</v>
      </c>
      <c r="L79" s="598"/>
      <c r="M79" s="565">
        <v>12279507.07070707</v>
      </c>
      <c r="N79" s="563"/>
    </row>
    <row r="80" spans="1:14">
      <c r="A80" s="558">
        <v>79</v>
      </c>
      <c r="B80" s="586">
        <v>43689</v>
      </c>
      <c r="C80" s="559" t="str">
        <f t="shared" si="1"/>
        <v>B</v>
      </c>
      <c r="D80" s="559" t="s">
        <v>1033</v>
      </c>
      <c r="E80" s="591" t="s">
        <v>206</v>
      </c>
      <c r="F80" s="564" t="s">
        <v>323</v>
      </c>
      <c r="G80" s="564">
        <v>42.59</v>
      </c>
      <c r="H80" s="574" t="s">
        <v>207</v>
      </c>
      <c r="I80" s="558">
        <v>1</v>
      </c>
      <c r="J80" s="564" t="s">
        <v>988</v>
      </c>
      <c r="K80" s="594">
        <v>19078665.050505053</v>
      </c>
      <c r="L80" s="598"/>
      <c r="M80" s="565">
        <v>19078665.050505053</v>
      </c>
      <c r="N80" s="563"/>
    </row>
    <row r="81" spans="1:14">
      <c r="A81" s="564">
        <v>80</v>
      </c>
      <c r="B81" s="586">
        <v>43807</v>
      </c>
      <c r="C81" s="559" t="str">
        <f t="shared" si="1"/>
        <v>B</v>
      </c>
      <c r="D81" s="559" t="s">
        <v>1033</v>
      </c>
      <c r="E81" s="591" t="s">
        <v>206</v>
      </c>
      <c r="F81" s="564" t="s">
        <v>324</v>
      </c>
      <c r="G81" s="564">
        <v>42.5</v>
      </c>
      <c r="H81" s="564" t="s">
        <v>207</v>
      </c>
      <c r="I81" s="558">
        <v>1</v>
      </c>
      <c r="J81" s="564" t="s">
        <v>1019</v>
      </c>
      <c r="K81" s="565">
        <v>39780090.098790094</v>
      </c>
      <c r="L81" s="564"/>
      <c r="M81" s="565">
        <v>39780090.098790094</v>
      </c>
      <c r="N81" s="563"/>
    </row>
    <row r="82" spans="1:14">
      <c r="A82" s="558">
        <v>81</v>
      </c>
      <c r="B82" s="586">
        <v>43658</v>
      </c>
      <c r="C82" s="559" t="str">
        <f t="shared" si="1"/>
        <v>B</v>
      </c>
      <c r="D82" s="559" t="s">
        <v>1033</v>
      </c>
      <c r="E82" s="591" t="s">
        <v>206</v>
      </c>
      <c r="F82" s="564" t="s">
        <v>325</v>
      </c>
      <c r="G82" s="564">
        <v>43.38</v>
      </c>
      <c r="H82" s="564" t="s">
        <v>207</v>
      </c>
      <c r="I82" s="558">
        <v>1</v>
      </c>
      <c r="J82" s="564" t="s">
        <v>964</v>
      </c>
      <c r="K82" s="594">
        <v>39755301.227661215</v>
      </c>
      <c r="L82" s="598"/>
      <c r="M82" s="565">
        <v>39755301.227661215</v>
      </c>
      <c r="N82" s="563"/>
    </row>
    <row r="83" spans="1:14">
      <c r="A83" s="564">
        <v>82</v>
      </c>
      <c r="B83" s="586">
        <v>43572</v>
      </c>
      <c r="C83" s="559" t="str">
        <f t="shared" si="1"/>
        <v>B</v>
      </c>
      <c r="D83" s="559" t="s">
        <v>1033</v>
      </c>
      <c r="E83" s="591" t="s">
        <v>206</v>
      </c>
      <c r="F83" s="564" t="s">
        <v>326</v>
      </c>
      <c r="G83" s="564">
        <v>30.26</v>
      </c>
      <c r="H83" s="564" t="s">
        <v>208</v>
      </c>
      <c r="I83" s="558">
        <v>1</v>
      </c>
      <c r="J83" s="564" t="s">
        <v>859</v>
      </c>
      <c r="K83" s="594">
        <v>15929199.191919195</v>
      </c>
      <c r="L83" s="598"/>
      <c r="M83" s="565">
        <v>15929199.191919195</v>
      </c>
      <c r="N83" s="563"/>
    </row>
    <row r="84" spans="1:14">
      <c r="A84" s="558">
        <v>83</v>
      </c>
      <c r="B84" s="586">
        <v>43534</v>
      </c>
      <c r="C84" s="559" t="str">
        <f t="shared" si="1"/>
        <v>B</v>
      </c>
      <c r="D84" s="559" t="s">
        <v>1033</v>
      </c>
      <c r="E84" s="591" t="s">
        <v>205</v>
      </c>
      <c r="F84" s="564" t="s">
        <v>327</v>
      </c>
      <c r="G84" s="564">
        <v>51.190000000000005</v>
      </c>
      <c r="H84" s="564" t="s">
        <v>210</v>
      </c>
      <c r="I84" s="558">
        <v>1</v>
      </c>
      <c r="J84" s="564" t="s">
        <v>927</v>
      </c>
      <c r="K84" s="594">
        <v>15440542.222222224</v>
      </c>
      <c r="L84" s="598"/>
      <c r="M84" s="565">
        <v>15440542.222222224</v>
      </c>
      <c r="N84" s="563"/>
    </row>
    <row r="85" spans="1:14">
      <c r="A85" s="564">
        <v>84</v>
      </c>
      <c r="B85" s="586">
        <v>43527</v>
      </c>
      <c r="C85" s="559" t="str">
        <f t="shared" si="1"/>
        <v>B</v>
      </c>
      <c r="D85" s="559" t="s">
        <v>1033</v>
      </c>
      <c r="E85" s="591" t="s">
        <v>205</v>
      </c>
      <c r="F85" s="564" t="s">
        <v>328</v>
      </c>
      <c r="G85" s="564">
        <v>53.980000000000004</v>
      </c>
      <c r="H85" s="558" t="s">
        <v>210</v>
      </c>
      <c r="I85" s="558">
        <v>1</v>
      </c>
      <c r="J85" s="564" t="s">
        <v>704</v>
      </c>
      <c r="K85" s="594">
        <v>12986066.262626262</v>
      </c>
      <c r="L85" s="598"/>
      <c r="M85" s="565">
        <v>12986066.262626262</v>
      </c>
      <c r="N85" s="563"/>
    </row>
    <row r="86" spans="1:14">
      <c r="A86" s="558">
        <v>85</v>
      </c>
      <c r="B86" s="586">
        <v>43530</v>
      </c>
      <c r="C86" s="559" t="str">
        <f t="shared" si="1"/>
        <v>B</v>
      </c>
      <c r="D86" s="559" t="s">
        <v>1033</v>
      </c>
      <c r="E86" s="591" t="s">
        <v>205</v>
      </c>
      <c r="F86" s="564" t="s">
        <v>329</v>
      </c>
      <c r="G86" s="564">
        <v>43.5</v>
      </c>
      <c r="H86" s="563" t="s">
        <v>207</v>
      </c>
      <c r="I86" s="558">
        <v>1</v>
      </c>
      <c r="J86" s="564" t="s">
        <v>680</v>
      </c>
      <c r="K86" s="565">
        <v>8982249.6026935969</v>
      </c>
      <c r="L86" s="598"/>
      <c r="M86" s="565">
        <v>8982249.6026935969</v>
      </c>
      <c r="N86" s="563"/>
    </row>
    <row r="87" spans="1:14">
      <c r="A87" s="564">
        <v>86</v>
      </c>
      <c r="B87" s="590">
        <v>43530</v>
      </c>
      <c r="C87" s="559" t="str">
        <f t="shared" si="1"/>
        <v>B</v>
      </c>
      <c r="D87" s="559" t="s">
        <v>1033</v>
      </c>
      <c r="E87" s="595" t="s">
        <v>205</v>
      </c>
      <c r="F87" s="580" t="s">
        <v>330</v>
      </c>
      <c r="G87" s="580">
        <v>41.150000000000006</v>
      </c>
      <c r="H87" s="580" t="s">
        <v>207</v>
      </c>
      <c r="I87" s="558">
        <v>1</v>
      </c>
      <c r="J87" s="580" t="s">
        <v>680</v>
      </c>
      <c r="K87" s="596">
        <v>16855823.555555556</v>
      </c>
      <c r="L87" s="597"/>
      <c r="M87" s="596">
        <v>16855823.555555556</v>
      </c>
      <c r="N87" s="585" t="s">
        <v>920</v>
      </c>
    </row>
    <row r="88" spans="1:14">
      <c r="A88" s="558">
        <v>87</v>
      </c>
      <c r="B88" s="586">
        <v>43536</v>
      </c>
      <c r="C88" s="559" t="str">
        <f t="shared" si="1"/>
        <v>B</v>
      </c>
      <c r="D88" s="559" t="s">
        <v>1033</v>
      </c>
      <c r="E88" s="591" t="s">
        <v>205</v>
      </c>
      <c r="F88" s="564" t="s">
        <v>331</v>
      </c>
      <c r="G88" s="564">
        <v>43.26</v>
      </c>
      <c r="H88" s="564" t="s">
        <v>207</v>
      </c>
      <c r="I88" s="558">
        <v>1</v>
      </c>
      <c r="J88" s="564" t="s">
        <v>680</v>
      </c>
      <c r="K88" s="594">
        <v>36671875</v>
      </c>
      <c r="L88" s="594">
        <v>2513593.75</v>
      </c>
      <c r="M88" s="594">
        <v>34158281.25</v>
      </c>
      <c r="N88" s="563"/>
    </row>
    <row r="89" spans="1:14">
      <c r="A89" s="564">
        <v>88</v>
      </c>
      <c r="B89" s="586">
        <v>43536</v>
      </c>
      <c r="C89" s="559" t="str">
        <f t="shared" si="1"/>
        <v>B</v>
      </c>
      <c r="D89" s="559" t="s">
        <v>1033</v>
      </c>
      <c r="E89" s="591" t="s">
        <v>205</v>
      </c>
      <c r="F89" s="564" t="s">
        <v>335</v>
      </c>
      <c r="G89" s="564">
        <v>42.59</v>
      </c>
      <c r="H89" s="570" t="s">
        <v>207</v>
      </c>
      <c r="I89" s="558">
        <v>1</v>
      </c>
      <c r="J89" s="564" t="s">
        <v>680</v>
      </c>
      <c r="K89" s="599">
        <v>19524531</v>
      </c>
      <c r="L89" s="594">
        <v>2524531</v>
      </c>
      <c r="M89" s="594">
        <v>17000000</v>
      </c>
      <c r="N89" s="563"/>
    </row>
    <row r="90" spans="1:14">
      <c r="A90" s="558">
        <v>89</v>
      </c>
      <c r="B90" s="586">
        <v>43536</v>
      </c>
      <c r="C90" s="559" t="str">
        <f t="shared" si="1"/>
        <v>B</v>
      </c>
      <c r="D90" s="559" t="s">
        <v>1033</v>
      </c>
      <c r="E90" s="591" t="s">
        <v>205</v>
      </c>
      <c r="F90" s="564" t="s">
        <v>336</v>
      </c>
      <c r="G90" s="564">
        <v>42.5</v>
      </c>
      <c r="H90" s="570" t="s">
        <v>207</v>
      </c>
      <c r="I90" s="558">
        <v>1</v>
      </c>
      <c r="J90" s="564" t="s">
        <v>680</v>
      </c>
      <c r="K90" s="594">
        <v>21655326</v>
      </c>
      <c r="L90" s="594">
        <v>1269333</v>
      </c>
      <c r="M90" s="594">
        <v>20385993</v>
      </c>
      <c r="N90" s="563"/>
    </row>
    <row r="91" spans="1:14">
      <c r="A91" s="564">
        <v>90</v>
      </c>
      <c r="B91" s="586">
        <v>43541</v>
      </c>
      <c r="C91" s="559" t="str">
        <f t="shared" si="1"/>
        <v>B</v>
      </c>
      <c r="D91" s="559" t="s">
        <v>1033</v>
      </c>
      <c r="E91" s="591" t="s">
        <v>205</v>
      </c>
      <c r="F91" s="564" t="s">
        <v>338</v>
      </c>
      <c r="G91" s="564">
        <v>30.26</v>
      </c>
      <c r="H91" s="570" t="s">
        <v>208</v>
      </c>
      <c r="I91" s="558">
        <v>1</v>
      </c>
      <c r="J91" s="564" t="s">
        <v>811</v>
      </c>
      <c r="K91" s="594">
        <v>22042743.333333336</v>
      </c>
      <c r="L91" s="594">
        <v>1286942</v>
      </c>
      <c r="M91" s="594">
        <v>20755801.333333336</v>
      </c>
      <c r="N91" s="563"/>
    </row>
    <row r="92" spans="1:14">
      <c r="A92" s="558">
        <v>91</v>
      </c>
      <c r="B92" s="586">
        <v>43531</v>
      </c>
      <c r="C92" s="559" t="str">
        <f t="shared" si="1"/>
        <v>B</v>
      </c>
      <c r="D92" s="559" t="s">
        <v>1033</v>
      </c>
      <c r="E92" s="591" t="s">
        <v>205</v>
      </c>
      <c r="F92" s="564" t="s">
        <v>339</v>
      </c>
      <c r="G92" s="564">
        <v>57.830000000000005</v>
      </c>
      <c r="H92" s="570" t="s">
        <v>210</v>
      </c>
      <c r="I92" s="558">
        <v>1</v>
      </c>
      <c r="J92" s="564" t="s">
        <v>698</v>
      </c>
      <c r="K92" s="594">
        <v>20090877.777777776</v>
      </c>
      <c r="L92" s="594">
        <v>1290878</v>
      </c>
      <c r="M92" s="594">
        <v>18799999.777777776</v>
      </c>
      <c r="N92" s="563"/>
    </row>
    <row r="93" spans="1:14">
      <c r="A93" s="564">
        <v>92</v>
      </c>
      <c r="B93" s="600">
        <v>43549</v>
      </c>
      <c r="C93" s="559" t="str">
        <f t="shared" si="1"/>
        <v>B</v>
      </c>
      <c r="D93" s="559" t="s">
        <v>1033</v>
      </c>
      <c r="E93" s="574" t="s">
        <v>205</v>
      </c>
      <c r="F93" s="598" t="s">
        <v>340</v>
      </c>
      <c r="G93" s="601">
        <v>55.46</v>
      </c>
      <c r="H93" s="558" t="s">
        <v>210</v>
      </c>
      <c r="I93" s="558">
        <v>1</v>
      </c>
      <c r="J93" s="564" t="s">
        <v>755</v>
      </c>
      <c r="K93" s="602">
        <v>7995401.3333333349</v>
      </c>
      <c r="L93" s="603">
        <v>2075391</v>
      </c>
      <c r="M93" s="604">
        <f>K93-L93</f>
        <v>5920010.3333333349</v>
      </c>
      <c r="N93" s="605">
        <f>M93/G93</f>
        <v>106743.78531073449</v>
      </c>
    </row>
    <row r="94" spans="1:14" ht="23.55" customHeight="1">
      <c r="A94" s="558">
        <v>93</v>
      </c>
      <c r="B94" s="600">
        <v>43529</v>
      </c>
      <c r="C94" s="559" t="str">
        <f t="shared" si="1"/>
        <v>B</v>
      </c>
      <c r="D94" s="559" t="s">
        <v>1033</v>
      </c>
      <c r="E94" s="574" t="s">
        <v>205</v>
      </c>
      <c r="F94" s="598" t="s">
        <v>347</v>
      </c>
      <c r="G94" s="574">
        <v>46.04</v>
      </c>
      <c r="H94" s="558" t="s">
        <v>207</v>
      </c>
      <c r="I94" s="558">
        <v>1</v>
      </c>
      <c r="J94" s="564" t="s">
        <v>679</v>
      </c>
      <c r="K94" s="602">
        <v>9183534</v>
      </c>
      <c r="L94" s="603" t="s">
        <v>0</v>
      </c>
      <c r="M94" s="604">
        <f>K94</f>
        <v>9183534</v>
      </c>
      <c r="N94" s="605">
        <f t="shared" ref="N94:N130" si="2">M94/G94</f>
        <v>199468.59252823633</v>
      </c>
    </row>
    <row r="95" spans="1:14">
      <c r="A95" s="564">
        <v>94</v>
      </c>
      <c r="B95" s="600">
        <v>43526</v>
      </c>
      <c r="C95" s="559" t="str">
        <f t="shared" si="1"/>
        <v>B</v>
      </c>
      <c r="D95" s="559" t="s">
        <v>1033</v>
      </c>
      <c r="E95" s="574" t="s">
        <v>205</v>
      </c>
      <c r="F95" s="598" t="s">
        <v>350</v>
      </c>
      <c r="G95" s="574">
        <v>30.26</v>
      </c>
      <c r="H95" s="558" t="s">
        <v>208</v>
      </c>
      <c r="I95" s="558">
        <v>1</v>
      </c>
      <c r="J95" s="564" t="s">
        <v>633</v>
      </c>
      <c r="K95" s="602">
        <v>6975105</v>
      </c>
      <c r="L95" s="603">
        <f t="shared" ref="L95:L121" si="3">K95-M95</f>
        <v>100000</v>
      </c>
      <c r="M95" s="604">
        <v>6875105</v>
      </c>
      <c r="N95" s="605">
        <f t="shared" si="2"/>
        <v>227201.09054857897</v>
      </c>
    </row>
    <row r="96" spans="1:14">
      <c r="A96" s="558">
        <v>95</v>
      </c>
      <c r="B96" s="600">
        <v>43606</v>
      </c>
      <c r="C96" s="559" t="str">
        <f t="shared" si="1"/>
        <v>B</v>
      </c>
      <c r="D96" s="559" t="s">
        <v>1033</v>
      </c>
      <c r="E96" s="574" t="s">
        <v>205</v>
      </c>
      <c r="F96" s="598" t="s">
        <v>358</v>
      </c>
      <c r="G96" s="574">
        <v>84.63</v>
      </c>
      <c r="H96" s="558" t="s">
        <v>224</v>
      </c>
      <c r="I96" s="558">
        <v>1</v>
      </c>
      <c r="J96" s="564" t="s">
        <v>884</v>
      </c>
      <c r="K96" s="602">
        <v>8512502.0564733297</v>
      </c>
      <c r="L96" s="603">
        <f t="shared" si="3"/>
        <v>100000</v>
      </c>
      <c r="M96" s="604">
        <v>8412502.0564733297</v>
      </c>
      <c r="N96" s="605">
        <f t="shared" si="2"/>
        <v>99403.309186734376</v>
      </c>
    </row>
    <row r="97" spans="1:14">
      <c r="A97" s="564">
        <v>96</v>
      </c>
      <c r="B97" s="600">
        <v>43766</v>
      </c>
      <c r="C97" s="559" t="str">
        <f t="shared" si="1"/>
        <v>B</v>
      </c>
      <c r="D97" s="559" t="s">
        <v>1033</v>
      </c>
      <c r="E97" s="574" t="s">
        <v>206</v>
      </c>
      <c r="F97" s="598" t="s">
        <v>359</v>
      </c>
      <c r="G97" s="574">
        <v>46.04</v>
      </c>
      <c r="H97" s="558" t="s">
        <v>207</v>
      </c>
      <c r="I97" s="558">
        <v>1</v>
      </c>
      <c r="J97" s="564" t="s">
        <v>1016</v>
      </c>
      <c r="K97" s="602">
        <v>8915281.0388982315</v>
      </c>
      <c r="L97" s="603">
        <f t="shared" si="3"/>
        <v>981528</v>
      </c>
      <c r="M97" s="604">
        <v>7933753.0388982315</v>
      </c>
      <c r="N97" s="605">
        <f t="shared" si="2"/>
        <v>172323.04602298504</v>
      </c>
    </row>
    <row r="98" spans="1:14">
      <c r="A98" s="558">
        <v>97</v>
      </c>
      <c r="B98" s="600">
        <v>43766</v>
      </c>
      <c r="C98" s="559" t="str">
        <f t="shared" si="1"/>
        <v>B</v>
      </c>
      <c r="D98" s="559" t="s">
        <v>1033</v>
      </c>
      <c r="E98" s="574" t="s">
        <v>206</v>
      </c>
      <c r="F98" s="598" t="s">
        <v>369</v>
      </c>
      <c r="G98" s="574">
        <v>46.04</v>
      </c>
      <c r="H98" s="563" t="s">
        <v>207</v>
      </c>
      <c r="I98" s="558">
        <v>1</v>
      </c>
      <c r="J98" s="564" t="s">
        <v>1016</v>
      </c>
      <c r="K98" s="602">
        <v>6000000</v>
      </c>
      <c r="L98" s="603">
        <f t="shared" si="3"/>
        <v>1440575</v>
      </c>
      <c r="M98" s="604">
        <v>4559425</v>
      </c>
      <c r="N98" s="605">
        <f t="shared" si="2"/>
        <v>99031.820156385758</v>
      </c>
    </row>
    <row r="99" spans="1:14">
      <c r="A99" s="564">
        <v>98</v>
      </c>
      <c r="B99" s="600">
        <v>43778</v>
      </c>
      <c r="C99" s="559" t="str">
        <f t="shared" si="1"/>
        <v>B</v>
      </c>
      <c r="D99" s="559" t="s">
        <v>1033</v>
      </c>
      <c r="E99" s="574" t="s">
        <v>206</v>
      </c>
      <c r="F99" s="598" t="s">
        <v>372</v>
      </c>
      <c r="G99" s="574">
        <v>30.26</v>
      </c>
      <c r="H99" s="558" t="s">
        <v>208</v>
      </c>
      <c r="I99" s="558">
        <v>1</v>
      </c>
      <c r="J99" s="564" t="s">
        <v>1017</v>
      </c>
      <c r="K99" s="602">
        <v>7046842</v>
      </c>
      <c r="L99" s="603">
        <f t="shared" si="3"/>
        <v>100000</v>
      </c>
      <c r="M99" s="604">
        <v>6946842</v>
      </c>
      <c r="N99" s="605">
        <f t="shared" si="2"/>
        <v>229571.777924653</v>
      </c>
    </row>
    <row r="100" spans="1:14">
      <c r="A100" s="558">
        <v>99</v>
      </c>
      <c r="B100" s="600">
        <v>43537</v>
      </c>
      <c r="C100" s="559" t="str">
        <f t="shared" si="1"/>
        <v>B</v>
      </c>
      <c r="D100" s="559" t="s">
        <v>1033</v>
      </c>
      <c r="E100" s="574" t="s">
        <v>205</v>
      </c>
      <c r="F100" s="598" t="s">
        <v>373</v>
      </c>
      <c r="G100" s="574">
        <v>57.830000000000005</v>
      </c>
      <c r="H100" s="558" t="s">
        <v>210</v>
      </c>
      <c r="I100" s="558">
        <v>1</v>
      </c>
      <c r="J100" s="564" t="s">
        <v>765</v>
      </c>
      <c r="K100" s="602">
        <v>7750701</v>
      </c>
      <c r="L100" s="603">
        <f t="shared" si="3"/>
        <v>100000</v>
      </c>
      <c r="M100" s="604">
        <v>7650701</v>
      </c>
      <c r="N100" s="605">
        <f t="shared" si="2"/>
        <v>132296.40325090781</v>
      </c>
    </row>
    <row r="101" spans="1:14">
      <c r="A101" s="564">
        <v>100</v>
      </c>
      <c r="B101" s="600">
        <v>43526</v>
      </c>
      <c r="C101" s="559" t="str">
        <f t="shared" si="1"/>
        <v>B</v>
      </c>
      <c r="D101" s="559" t="s">
        <v>1033</v>
      </c>
      <c r="E101" s="574" t="s">
        <v>205</v>
      </c>
      <c r="F101" s="598" t="s">
        <v>380</v>
      </c>
      <c r="G101" s="574">
        <v>84.63</v>
      </c>
      <c r="H101" s="558" t="s">
        <v>224</v>
      </c>
      <c r="I101" s="558">
        <v>1</v>
      </c>
      <c r="J101" s="564" t="s">
        <v>630</v>
      </c>
      <c r="K101" s="602">
        <v>9008020.6218880862</v>
      </c>
      <c r="L101" s="603">
        <f t="shared" si="3"/>
        <v>990802</v>
      </c>
      <c r="M101" s="604">
        <v>8017218.6218880862</v>
      </c>
      <c r="N101" s="605">
        <f t="shared" si="2"/>
        <v>94732.584448636262</v>
      </c>
    </row>
    <row r="102" spans="1:14">
      <c r="A102" s="558">
        <v>101</v>
      </c>
      <c r="B102" s="600">
        <v>43537</v>
      </c>
      <c r="C102" s="559" t="str">
        <f t="shared" si="1"/>
        <v>B</v>
      </c>
      <c r="D102" s="559" t="s">
        <v>1033</v>
      </c>
      <c r="E102" s="574" t="s">
        <v>205</v>
      </c>
      <c r="F102" s="598" t="s">
        <v>385</v>
      </c>
      <c r="G102" s="574">
        <v>57.830000000000005</v>
      </c>
      <c r="H102" s="563" t="s">
        <v>210</v>
      </c>
      <c r="I102" s="558">
        <v>1</v>
      </c>
      <c r="J102" s="564" t="s">
        <v>766</v>
      </c>
      <c r="K102" s="602">
        <v>6739777</v>
      </c>
      <c r="L102" s="603">
        <f t="shared" si="3"/>
        <v>837753</v>
      </c>
      <c r="M102" s="604">
        <v>5902024</v>
      </c>
      <c r="N102" s="605">
        <f t="shared" si="2"/>
        <v>102058.17049974061</v>
      </c>
    </row>
    <row r="103" spans="1:14">
      <c r="A103" s="564">
        <v>102</v>
      </c>
      <c r="B103" s="600">
        <v>43537</v>
      </c>
      <c r="C103" s="559" t="str">
        <f t="shared" si="1"/>
        <v>B</v>
      </c>
      <c r="D103" s="559" t="s">
        <v>1033</v>
      </c>
      <c r="E103" s="574" t="s">
        <v>205</v>
      </c>
      <c r="F103" s="598" t="s">
        <v>395</v>
      </c>
      <c r="G103" s="574">
        <v>57.830000000000005</v>
      </c>
      <c r="H103" s="558" t="s">
        <v>210</v>
      </c>
      <c r="I103" s="558">
        <v>1</v>
      </c>
      <c r="J103" s="564" t="s">
        <v>767</v>
      </c>
      <c r="K103" s="602">
        <v>7118578</v>
      </c>
      <c r="L103" s="603">
        <f t="shared" si="3"/>
        <v>879842</v>
      </c>
      <c r="M103" s="604">
        <v>6238736</v>
      </c>
      <c r="N103" s="605">
        <f t="shared" si="2"/>
        <v>107880.61559744076</v>
      </c>
    </row>
    <row r="104" spans="1:14">
      <c r="A104" s="558">
        <v>103</v>
      </c>
      <c r="B104" s="600">
        <v>43553</v>
      </c>
      <c r="C104" s="559" t="str">
        <f t="shared" si="1"/>
        <v>B</v>
      </c>
      <c r="D104" s="559" t="s">
        <v>1033</v>
      </c>
      <c r="E104" s="574" t="s">
        <v>205</v>
      </c>
      <c r="F104" s="598" t="s">
        <v>396</v>
      </c>
      <c r="G104" s="574">
        <v>55.46</v>
      </c>
      <c r="H104" s="558" t="s">
        <v>210</v>
      </c>
      <c r="I104" s="558">
        <v>1</v>
      </c>
      <c r="J104" s="564" t="s">
        <v>800</v>
      </c>
      <c r="K104" s="602">
        <v>8689055.8424286395</v>
      </c>
      <c r="L104" s="603">
        <f t="shared" si="3"/>
        <v>0</v>
      </c>
      <c r="M104" s="604">
        <v>8689055.8424286395</v>
      </c>
      <c r="N104" s="605">
        <f t="shared" si="2"/>
        <v>156672.48183246734</v>
      </c>
    </row>
    <row r="105" spans="1:14">
      <c r="A105" s="564">
        <v>104</v>
      </c>
      <c r="B105" s="600">
        <v>43526</v>
      </c>
      <c r="C105" s="559" t="str">
        <f t="shared" si="1"/>
        <v>B</v>
      </c>
      <c r="D105" s="559" t="s">
        <v>1033</v>
      </c>
      <c r="E105" s="574" t="s">
        <v>205</v>
      </c>
      <c r="F105" s="598" t="s">
        <v>406</v>
      </c>
      <c r="G105" s="574">
        <v>30.26</v>
      </c>
      <c r="H105" s="558" t="s">
        <v>208</v>
      </c>
      <c r="I105" s="558">
        <v>1</v>
      </c>
      <c r="J105" s="564" t="s">
        <v>645</v>
      </c>
      <c r="K105" s="602">
        <v>8200684</v>
      </c>
      <c r="L105" s="603">
        <f t="shared" si="3"/>
        <v>1000076</v>
      </c>
      <c r="M105" s="604">
        <v>7200608</v>
      </c>
      <c r="N105" s="605">
        <f t="shared" si="2"/>
        <v>237957.96430931921</v>
      </c>
    </row>
    <row r="106" spans="1:14">
      <c r="A106" s="558">
        <v>105</v>
      </c>
      <c r="B106" s="600">
        <v>43549</v>
      </c>
      <c r="C106" s="559" t="str">
        <f t="shared" si="1"/>
        <v>B</v>
      </c>
      <c r="D106" s="559" t="s">
        <v>1033</v>
      </c>
      <c r="E106" s="574" t="s">
        <v>205</v>
      </c>
      <c r="F106" s="598" t="s">
        <v>407</v>
      </c>
      <c r="G106" s="574">
        <v>57.830000000000005</v>
      </c>
      <c r="H106" s="563" t="s">
        <v>210</v>
      </c>
      <c r="I106" s="558">
        <v>1</v>
      </c>
      <c r="J106" s="564" t="s">
        <v>762</v>
      </c>
      <c r="K106" s="602">
        <v>7554105.971576483</v>
      </c>
      <c r="L106" s="603">
        <f t="shared" si="3"/>
        <v>845411</v>
      </c>
      <c r="M106" s="604">
        <v>6708694.971576483</v>
      </c>
      <c r="N106" s="605">
        <f t="shared" si="2"/>
        <v>116007.17571462013</v>
      </c>
    </row>
    <row r="107" spans="1:14">
      <c r="A107" s="564">
        <v>106</v>
      </c>
      <c r="B107" s="600">
        <v>43549</v>
      </c>
      <c r="C107" s="559" t="str">
        <f t="shared" si="1"/>
        <v>B</v>
      </c>
      <c r="D107" s="559" t="s">
        <v>1033</v>
      </c>
      <c r="E107" s="574" t="s">
        <v>205</v>
      </c>
      <c r="F107" s="598" t="s">
        <v>417</v>
      </c>
      <c r="G107" s="574">
        <v>57.830000000000005</v>
      </c>
      <c r="H107" s="558" t="s">
        <v>210</v>
      </c>
      <c r="I107" s="558">
        <v>1</v>
      </c>
      <c r="J107" s="564" t="s">
        <v>760</v>
      </c>
      <c r="K107" s="602">
        <v>8350890.9312909311</v>
      </c>
      <c r="L107" s="603">
        <v>997812</v>
      </c>
      <c r="M107" s="604">
        <v>8350890.9312909311</v>
      </c>
      <c r="N107" s="605">
        <f t="shared" si="2"/>
        <v>144404.13161492185</v>
      </c>
    </row>
    <row r="108" spans="1:14">
      <c r="A108" s="558">
        <v>107</v>
      </c>
      <c r="B108" s="600">
        <v>43530</v>
      </c>
      <c r="C108" s="559" t="str">
        <f t="shared" si="1"/>
        <v>B</v>
      </c>
      <c r="D108" s="559" t="s">
        <v>1033</v>
      </c>
      <c r="E108" s="574" t="s">
        <v>205</v>
      </c>
      <c r="F108" s="598" t="s">
        <v>418</v>
      </c>
      <c r="G108" s="574">
        <v>55.46</v>
      </c>
      <c r="H108" s="558" t="s">
        <v>210</v>
      </c>
      <c r="I108" s="558">
        <v>1</v>
      </c>
      <c r="J108" s="564" t="s">
        <v>681</v>
      </c>
      <c r="K108" s="602">
        <v>9160165.2747252751</v>
      </c>
      <c r="L108" s="603">
        <f t="shared" si="3"/>
        <v>1006017</v>
      </c>
      <c r="M108" s="604">
        <v>8154148.2747252751</v>
      </c>
      <c r="N108" s="605">
        <f t="shared" si="2"/>
        <v>147027.55634196312</v>
      </c>
    </row>
    <row r="109" spans="1:14">
      <c r="A109" s="564">
        <v>108</v>
      </c>
      <c r="B109" s="600">
        <v>43554</v>
      </c>
      <c r="C109" s="559" t="str">
        <f t="shared" si="1"/>
        <v>B</v>
      </c>
      <c r="D109" s="559" t="s">
        <v>1033</v>
      </c>
      <c r="E109" s="574" t="s">
        <v>205</v>
      </c>
      <c r="F109" s="598" t="s">
        <v>423</v>
      </c>
      <c r="G109" s="574">
        <v>84.63</v>
      </c>
      <c r="H109" s="558" t="s">
        <v>224</v>
      </c>
      <c r="I109" s="558">
        <v>1</v>
      </c>
      <c r="J109" s="564" t="s">
        <v>805</v>
      </c>
      <c r="K109" s="602">
        <v>9581574.9716949724</v>
      </c>
      <c r="L109" s="603">
        <f t="shared" si="3"/>
        <v>1048157</v>
      </c>
      <c r="M109" s="604">
        <v>8533417.9716949724</v>
      </c>
      <c r="N109" s="605">
        <f t="shared" si="2"/>
        <v>100832.06867180637</v>
      </c>
    </row>
    <row r="110" spans="1:14">
      <c r="A110" s="558">
        <v>109</v>
      </c>
      <c r="B110" s="600">
        <v>43550</v>
      </c>
      <c r="C110" s="559" t="str">
        <f t="shared" si="1"/>
        <v>B</v>
      </c>
      <c r="D110" s="559" t="s">
        <v>1033</v>
      </c>
      <c r="E110" s="574" t="s">
        <v>205</v>
      </c>
      <c r="F110" s="576" t="s">
        <v>429</v>
      </c>
      <c r="G110" s="606">
        <v>57.830000000000005</v>
      </c>
      <c r="H110" s="563" t="s">
        <v>210</v>
      </c>
      <c r="I110" s="558">
        <v>1</v>
      </c>
      <c r="J110" s="576" t="s">
        <v>758</v>
      </c>
      <c r="K110" s="602">
        <v>7999220.1176601173</v>
      </c>
      <c r="L110" s="603">
        <f t="shared" si="3"/>
        <v>0</v>
      </c>
      <c r="M110" s="604">
        <v>7999220.1176601173</v>
      </c>
      <c r="N110" s="605">
        <f t="shared" si="2"/>
        <v>138323.01777036343</v>
      </c>
    </row>
    <row r="111" spans="1:14">
      <c r="A111" s="564">
        <v>110</v>
      </c>
      <c r="B111" s="600">
        <v>43548</v>
      </c>
      <c r="C111" s="559" t="str">
        <f t="shared" si="1"/>
        <v>B</v>
      </c>
      <c r="D111" s="559" t="s">
        <v>1033</v>
      </c>
      <c r="E111" s="574" t="s">
        <v>205</v>
      </c>
      <c r="F111" s="576" t="s">
        <v>439</v>
      </c>
      <c r="G111" s="574">
        <v>94.26</v>
      </c>
      <c r="H111" s="558" t="s">
        <v>211</v>
      </c>
      <c r="I111" s="558">
        <v>1</v>
      </c>
      <c r="J111" s="576" t="s">
        <v>750</v>
      </c>
      <c r="K111" s="602">
        <v>8552129</v>
      </c>
      <c r="L111" s="603">
        <f t="shared" si="3"/>
        <v>100000</v>
      </c>
      <c r="M111" s="604">
        <v>8452129</v>
      </c>
      <c r="N111" s="605">
        <f t="shared" si="2"/>
        <v>89668.247400806271</v>
      </c>
    </row>
    <row r="112" spans="1:14">
      <c r="A112" s="558">
        <v>111</v>
      </c>
      <c r="B112" s="600">
        <v>43664</v>
      </c>
      <c r="C112" s="559" t="str">
        <f t="shared" si="1"/>
        <v>B</v>
      </c>
      <c r="D112" s="559" t="s">
        <v>1033</v>
      </c>
      <c r="E112" s="574" t="s">
        <v>205</v>
      </c>
      <c r="F112" s="576" t="s">
        <v>441</v>
      </c>
      <c r="G112" s="574">
        <v>84.63</v>
      </c>
      <c r="H112" s="558" t="s">
        <v>224</v>
      </c>
      <c r="I112" s="558">
        <v>1</v>
      </c>
      <c r="J112" s="576" t="s">
        <v>959</v>
      </c>
      <c r="K112" s="602">
        <v>9383040</v>
      </c>
      <c r="L112" s="603">
        <f t="shared" si="3"/>
        <v>100000</v>
      </c>
      <c r="M112" s="604">
        <v>9283040</v>
      </c>
      <c r="N112" s="605">
        <f t="shared" si="2"/>
        <v>109689.70814132105</v>
      </c>
    </row>
    <row r="113" spans="1:14">
      <c r="A113" s="564">
        <v>112</v>
      </c>
      <c r="B113" s="600">
        <v>43640</v>
      </c>
      <c r="C113" s="559" t="str">
        <f t="shared" si="1"/>
        <v>B</v>
      </c>
      <c r="D113" s="559" t="s">
        <v>1033</v>
      </c>
      <c r="E113" s="574" t="s">
        <v>206</v>
      </c>
      <c r="F113" s="576" t="s">
        <v>452</v>
      </c>
      <c r="G113" s="574">
        <v>57.830000000000005</v>
      </c>
      <c r="H113" s="564" t="s">
        <v>210</v>
      </c>
      <c r="I113" s="558">
        <v>1</v>
      </c>
      <c r="J113" s="576" t="s">
        <v>985</v>
      </c>
      <c r="K113" s="602">
        <v>9815717</v>
      </c>
      <c r="L113" s="603">
        <f t="shared" si="3"/>
        <v>100000</v>
      </c>
      <c r="M113" s="604">
        <v>9715717</v>
      </c>
      <c r="N113" s="605">
        <f t="shared" si="2"/>
        <v>168004.78990143523</v>
      </c>
    </row>
    <row r="114" spans="1:14">
      <c r="A114" s="558">
        <v>113</v>
      </c>
      <c r="B114" s="600">
        <v>43595</v>
      </c>
      <c r="C114" s="559" t="str">
        <f t="shared" si="1"/>
        <v>B</v>
      </c>
      <c r="D114" s="559" t="s">
        <v>1033</v>
      </c>
      <c r="E114" s="574" t="s">
        <v>206</v>
      </c>
      <c r="F114" s="576" t="s">
        <v>453</v>
      </c>
      <c r="G114" s="574">
        <v>55.46</v>
      </c>
      <c r="H114" s="563" t="s">
        <v>210</v>
      </c>
      <c r="I114" s="558">
        <v>1</v>
      </c>
      <c r="J114" s="576" t="s">
        <v>880</v>
      </c>
      <c r="K114" s="602">
        <v>8192554</v>
      </c>
      <c r="L114" s="603">
        <f t="shared" si="3"/>
        <v>100000</v>
      </c>
      <c r="M114" s="604">
        <v>8092554</v>
      </c>
      <c r="N114" s="605">
        <f t="shared" si="2"/>
        <v>145916.94915254237</v>
      </c>
    </row>
    <row r="115" spans="1:14">
      <c r="A115" s="564">
        <v>114</v>
      </c>
      <c r="B115" s="600">
        <v>43549</v>
      </c>
      <c r="C115" s="559" t="str">
        <f t="shared" si="1"/>
        <v>B</v>
      </c>
      <c r="D115" s="559" t="s">
        <v>1033</v>
      </c>
      <c r="E115" s="574" t="s">
        <v>205</v>
      </c>
      <c r="F115" s="576" t="s">
        <v>454</v>
      </c>
      <c r="G115" s="574">
        <v>94.14</v>
      </c>
      <c r="H115" s="558" t="s">
        <v>211</v>
      </c>
      <c r="I115" s="558">
        <v>1</v>
      </c>
      <c r="J115" s="576" t="s">
        <v>753</v>
      </c>
      <c r="K115" s="602">
        <v>8768255.0642441828</v>
      </c>
      <c r="L115" s="603">
        <f t="shared" si="3"/>
        <v>1313556</v>
      </c>
      <c r="M115" s="604">
        <v>7454699.0642441828</v>
      </c>
      <c r="N115" s="605">
        <f t="shared" si="2"/>
        <v>79187.370557087139</v>
      </c>
    </row>
    <row r="116" spans="1:14">
      <c r="A116" s="558">
        <v>115</v>
      </c>
      <c r="B116" s="600">
        <v>43552</v>
      </c>
      <c r="C116" s="559" t="str">
        <f t="shared" si="1"/>
        <v>B</v>
      </c>
      <c r="D116" s="559" t="s">
        <v>1033</v>
      </c>
      <c r="E116" s="574" t="s">
        <v>205</v>
      </c>
      <c r="F116" s="576" t="s">
        <v>458</v>
      </c>
      <c r="G116" s="574">
        <v>46.04</v>
      </c>
      <c r="H116" s="558" t="s">
        <v>207</v>
      </c>
      <c r="I116" s="558">
        <v>1</v>
      </c>
      <c r="J116" s="576" t="s">
        <v>824</v>
      </c>
      <c r="K116" s="602">
        <v>9623167.3602180667</v>
      </c>
      <c r="L116" s="603">
        <f t="shared" si="3"/>
        <v>1433243</v>
      </c>
      <c r="M116" s="604">
        <v>8189924.3602180667</v>
      </c>
      <c r="N116" s="605">
        <f t="shared" si="2"/>
        <v>177887.14944001014</v>
      </c>
    </row>
    <row r="117" spans="1:14">
      <c r="A117" s="564">
        <v>116</v>
      </c>
      <c r="B117" s="600">
        <v>43613</v>
      </c>
      <c r="C117" s="559" t="str">
        <f t="shared" si="1"/>
        <v>B</v>
      </c>
      <c r="D117" s="559" t="s">
        <v>1033</v>
      </c>
      <c r="E117" s="574" t="s">
        <v>206</v>
      </c>
      <c r="F117" s="576" t="s">
        <v>473</v>
      </c>
      <c r="G117" s="574">
        <v>84.63</v>
      </c>
      <c r="H117" s="574" t="s">
        <v>224</v>
      </c>
      <c r="I117" s="558">
        <v>1</v>
      </c>
      <c r="J117" s="576" t="s">
        <v>887</v>
      </c>
      <c r="K117" s="602">
        <v>17733912.843340915</v>
      </c>
      <c r="L117" s="603">
        <f t="shared" si="3"/>
        <v>2568748</v>
      </c>
      <c r="M117" s="604">
        <v>15165164.843340915</v>
      </c>
      <c r="N117" s="605">
        <f t="shared" si="2"/>
        <v>179193.72377810368</v>
      </c>
    </row>
    <row r="118" spans="1:14">
      <c r="A118" s="558">
        <v>117</v>
      </c>
      <c r="B118" s="600">
        <v>43552</v>
      </c>
      <c r="C118" s="559" t="str">
        <f t="shared" si="1"/>
        <v>B</v>
      </c>
      <c r="D118" s="559" t="s">
        <v>1033</v>
      </c>
      <c r="E118" s="574" t="s">
        <v>205</v>
      </c>
      <c r="F118" s="576" t="s">
        <v>474</v>
      </c>
      <c r="G118" s="574">
        <v>46.04</v>
      </c>
      <c r="H118" s="558" t="s">
        <v>207</v>
      </c>
      <c r="I118" s="558">
        <v>1</v>
      </c>
      <c r="J118" s="576" t="s">
        <v>824</v>
      </c>
      <c r="K118" s="602">
        <v>9733513.4764401354</v>
      </c>
      <c r="L118" s="603">
        <f t="shared" si="3"/>
        <v>1063351.3476440143</v>
      </c>
      <c r="M118" s="604">
        <v>8670162.1287961211</v>
      </c>
      <c r="N118" s="605">
        <f t="shared" si="2"/>
        <v>188318.03059939446</v>
      </c>
    </row>
    <row r="119" spans="1:14">
      <c r="A119" s="564">
        <v>118</v>
      </c>
      <c r="B119" s="600">
        <v>43541</v>
      </c>
      <c r="C119" s="559" t="str">
        <f t="shared" si="1"/>
        <v>B</v>
      </c>
      <c r="D119" s="559" t="s">
        <v>1033</v>
      </c>
      <c r="E119" s="574" t="s">
        <v>205</v>
      </c>
      <c r="F119" s="576" t="s">
        <v>481</v>
      </c>
      <c r="G119" s="606">
        <v>46.04</v>
      </c>
      <c r="H119" s="564" t="s">
        <v>207</v>
      </c>
      <c r="I119" s="558">
        <v>1</v>
      </c>
      <c r="J119" s="576" t="s">
        <v>735</v>
      </c>
      <c r="K119" s="602">
        <v>16630185</v>
      </c>
      <c r="L119" s="603">
        <f t="shared" si="3"/>
        <v>1752625</v>
      </c>
      <c r="M119" s="604">
        <v>14877560</v>
      </c>
      <c r="N119" s="605">
        <f t="shared" si="2"/>
        <v>323144.22241529106</v>
      </c>
    </row>
    <row r="120" spans="1:14">
      <c r="A120" s="558">
        <v>119</v>
      </c>
      <c r="B120" s="607">
        <v>43623</v>
      </c>
      <c r="C120" s="559" t="str">
        <f t="shared" si="1"/>
        <v>B</v>
      </c>
      <c r="D120" s="559" t="s">
        <v>1033</v>
      </c>
      <c r="E120" s="574" t="s">
        <v>205</v>
      </c>
      <c r="F120" s="606" t="s">
        <v>488</v>
      </c>
      <c r="G120" s="606">
        <v>84.63</v>
      </c>
      <c r="H120" s="563" t="s">
        <v>224</v>
      </c>
      <c r="I120" s="558">
        <v>1</v>
      </c>
      <c r="J120" s="608" t="s">
        <v>908</v>
      </c>
      <c r="K120" s="609">
        <v>6524171.3090909095</v>
      </c>
      <c r="L120" s="603">
        <f t="shared" si="3"/>
        <v>421209</v>
      </c>
      <c r="M120" s="610">
        <v>6102962.3090909095</v>
      </c>
      <c r="N120" s="605">
        <f t="shared" si="2"/>
        <v>72113.46223668805</v>
      </c>
    </row>
    <row r="121" spans="1:14" ht="25.05" customHeight="1">
      <c r="A121" s="564">
        <v>120</v>
      </c>
      <c r="B121" s="607">
        <v>43613</v>
      </c>
      <c r="C121" s="559" t="str">
        <f t="shared" si="1"/>
        <v>B</v>
      </c>
      <c r="D121" s="559" t="s">
        <v>1033</v>
      </c>
      <c r="E121" s="574" t="s">
        <v>205</v>
      </c>
      <c r="F121" s="606" t="s">
        <v>489</v>
      </c>
      <c r="G121" s="606">
        <v>84.63</v>
      </c>
      <c r="H121" s="564" t="s">
        <v>224</v>
      </c>
      <c r="I121" s="558">
        <v>1</v>
      </c>
      <c r="J121" s="611" t="s">
        <v>888</v>
      </c>
      <c r="K121" s="602">
        <v>14271475.102132428</v>
      </c>
      <c r="L121" s="603">
        <f t="shared" si="3"/>
        <v>950000</v>
      </c>
      <c r="M121" s="610">
        <v>13321475.102132428</v>
      </c>
      <c r="N121" s="605">
        <f t="shared" si="2"/>
        <v>157408.42611523607</v>
      </c>
    </row>
    <row r="122" spans="1:14">
      <c r="A122" s="558">
        <v>121</v>
      </c>
      <c r="B122" s="607">
        <v>43552</v>
      </c>
      <c r="C122" s="559" t="str">
        <f t="shared" si="1"/>
        <v>B</v>
      </c>
      <c r="D122" s="559" t="s">
        <v>1033</v>
      </c>
      <c r="E122" s="574" t="s">
        <v>205</v>
      </c>
      <c r="F122" s="563" t="s">
        <v>490</v>
      </c>
      <c r="G122" s="563">
        <v>46.04</v>
      </c>
      <c r="H122" s="564" t="s">
        <v>207</v>
      </c>
      <c r="I122" s="558">
        <v>1</v>
      </c>
      <c r="J122" s="563" t="s">
        <v>824</v>
      </c>
      <c r="K122" s="605">
        <v>9382670</v>
      </c>
      <c r="L122" s="605">
        <v>2267259.9999999991</v>
      </c>
      <c r="M122" s="612">
        <f>K122-L122</f>
        <v>7115410.0000000009</v>
      </c>
      <c r="N122" s="605">
        <f t="shared" si="2"/>
        <v>154548.43614248483</v>
      </c>
    </row>
    <row r="123" spans="1:14">
      <c r="A123" s="564">
        <v>122</v>
      </c>
      <c r="B123" s="607">
        <v>43540</v>
      </c>
      <c r="C123" s="559" t="str">
        <f t="shared" si="1"/>
        <v>B</v>
      </c>
      <c r="D123" s="559" t="s">
        <v>1033</v>
      </c>
      <c r="E123" s="574" t="s">
        <v>205</v>
      </c>
      <c r="F123" s="563" t="s">
        <v>502</v>
      </c>
      <c r="G123" s="563">
        <v>94.14</v>
      </c>
      <c r="H123" s="558" t="s">
        <v>211</v>
      </c>
      <c r="I123" s="558">
        <v>1</v>
      </c>
      <c r="J123" s="563" t="s">
        <v>729</v>
      </c>
      <c r="K123" s="605">
        <v>8136442.6666666679</v>
      </c>
      <c r="L123" s="605">
        <v>2106622.6666666679</v>
      </c>
      <c r="M123" s="612">
        <f t="shared" ref="M123:M130" si="4">K123-L123</f>
        <v>6029820</v>
      </c>
      <c r="N123" s="605">
        <f t="shared" si="2"/>
        <v>64051.625239005734</v>
      </c>
    </row>
    <row r="124" spans="1:14">
      <c r="A124" s="558">
        <v>123</v>
      </c>
      <c r="B124" s="607">
        <v>43552</v>
      </c>
      <c r="C124" s="559" t="str">
        <f t="shared" si="1"/>
        <v>B</v>
      </c>
      <c r="D124" s="559" t="s">
        <v>1033</v>
      </c>
      <c r="E124" s="574" t="s">
        <v>205</v>
      </c>
      <c r="F124" s="563" t="s">
        <v>504</v>
      </c>
      <c r="G124" s="563">
        <v>84.63</v>
      </c>
      <c r="H124" s="563" t="s">
        <v>224</v>
      </c>
      <c r="I124" s="558">
        <v>1</v>
      </c>
      <c r="J124" s="563" t="s">
        <v>911</v>
      </c>
      <c r="K124" s="605">
        <v>5267350</v>
      </c>
      <c r="L124" s="605">
        <v>1061210</v>
      </c>
      <c r="M124" s="612">
        <f t="shared" si="4"/>
        <v>4206140</v>
      </c>
      <c r="N124" s="605">
        <f t="shared" si="2"/>
        <v>49700.34266808461</v>
      </c>
    </row>
    <row r="125" spans="1:14">
      <c r="A125" s="564">
        <v>124</v>
      </c>
      <c r="B125" s="613">
        <v>43585</v>
      </c>
      <c r="C125" s="559" t="str">
        <f t="shared" si="1"/>
        <v>B</v>
      </c>
      <c r="D125" s="559" t="s">
        <v>1033</v>
      </c>
      <c r="E125" s="574" t="s">
        <v>205</v>
      </c>
      <c r="F125" s="563" t="s">
        <v>515</v>
      </c>
      <c r="G125" s="563">
        <v>30.26</v>
      </c>
      <c r="H125" s="563" t="s">
        <v>208</v>
      </c>
      <c r="I125" s="558">
        <v>1</v>
      </c>
      <c r="J125" s="563" t="s">
        <v>849</v>
      </c>
      <c r="K125" s="614">
        <v>5863347.1111111119</v>
      </c>
      <c r="L125" s="605">
        <v>1354607.1111111119</v>
      </c>
      <c r="M125" s="612">
        <f t="shared" si="4"/>
        <v>4508740</v>
      </c>
      <c r="N125" s="605">
        <f t="shared" si="2"/>
        <v>149000</v>
      </c>
    </row>
    <row r="126" spans="1:14">
      <c r="A126" s="558">
        <v>125</v>
      </c>
      <c r="B126" s="613">
        <v>43766</v>
      </c>
      <c r="C126" s="559" t="str">
        <f t="shared" si="1"/>
        <v>B</v>
      </c>
      <c r="D126" s="559" t="s">
        <v>1033</v>
      </c>
      <c r="E126" s="574" t="s">
        <v>206</v>
      </c>
      <c r="F126" s="563" t="s">
        <v>519</v>
      </c>
      <c r="G126" s="563">
        <v>47.87</v>
      </c>
      <c r="H126" s="564" t="s">
        <v>207</v>
      </c>
      <c r="I126" s="558">
        <v>1</v>
      </c>
      <c r="J126" s="563" t="s">
        <v>1016</v>
      </c>
      <c r="K126" s="614">
        <v>14799279.032547694</v>
      </c>
      <c r="L126" s="605">
        <v>100000</v>
      </c>
      <c r="M126" s="612">
        <f t="shared" si="4"/>
        <v>14699279.032547694</v>
      </c>
      <c r="N126" s="605">
        <f t="shared" si="2"/>
        <v>307066.61860346136</v>
      </c>
    </row>
    <row r="127" spans="1:14">
      <c r="A127" s="564">
        <v>126</v>
      </c>
      <c r="B127" s="613">
        <v>43537</v>
      </c>
      <c r="C127" s="559" t="str">
        <f t="shared" si="1"/>
        <v>B</v>
      </c>
      <c r="D127" s="559" t="s">
        <v>1033</v>
      </c>
      <c r="E127" s="574" t="s">
        <v>205</v>
      </c>
      <c r="F127" s="576" t="s">
        <v>521</v>
      </c>
      <c r="G127" s="576">
        <v>134.11999999999998</v>
      </c>
      <c r="H127" s="558" t="s">
        <v>225</v>
      </c>
      <c r="I127" s="558">
        <v>1</v>
      </c>
      <c r="J127" s="563" t="s">
        <v>819</v>
      </c>
      <c r="K127" s="614">
        <v>7979333.333333334</v>
      </c>
      <c r="L127" s="605">
        <v>2071833.333333334</v>
      </c>
      <c r="M127" s="612">
        <f t="shared" si="4"/>
        <v>5907500</v>
      </c>
      <c r="N127" s="605">
        <f t="shared" si="2"/>
        <v>44046.376379361776</v>
      </c>
    </row>
    <row r="128" spans="1:14">
      <c r="A128" s="558">
        <v>127</v>
      </c>
      <c r="B128" s="613">
        <v>43766</v>
      </c>
      <c r="C128" s="559" t="str">
        <f t="shared" si="1"/>
        <v>B</v>
      </c>
      <c r="D128" s="559" t="s">
        <v>1033</v>
      </c>
      <c r="E128" s="574" t="s">
        <v>206</v>
      </c>
      <c r="F128" s="576" t="s">
        <v>527</v>
      </c>
      <c r="G128" s="601">
        <v>47.87</v>
      </c>
      <c r="H128" s="563" t="s">
        <v>207</v>
      </c>
      <c r="I128" s="558">
        <v>1</v>
      </c>
      <c r="J128" s="563" t="s">
        <v>1016</v>
      </c>
      <c r="K128" s="614">
        <v>8193573.333333333</v>
      </c>
      <c r="L128" s="605">
        <v>2119273.333333333</v>
      </c>
      <c r="M128" s="612">
        <f t="shared" si="4"/>
        <v>6074300</v>
      </c>
      <c r="N128" s="605">
        <f t="shared" si="2"/>
        <v>126891.58136620013</v>
      </c>
    </row>
    <row r="129" spans="1:14">
      <c r="A129" s="564">
        <v>128</v>
      </c>
      <c r="B129" s="613">
        <v>43766</v>
      </c>
      <c r="C129" s="559" t="str">
        <f t="shared" si="1"/>
        <v>B</v>
      </c>
      <c r="D129" s="559" t="s">
        <v>1033</v>
      </c>
      <c r="E129" s="574" t="s">
        <v>206</v>
      </c>
      <c r="F129" s="563" t="s">
        <v>533</v>
      </c>
      <c r="G129" s="563">
        <v>47.87</v>
      </c>
      <c r="H129" s="558" t="s">
        <v>207</v>
      </c>
      <c r="I129" s="558">
        <v>1</v>
      </c>
      <c r="J129" s="563" t="s">
        <v>1016</v>
      </c>
      <c r="K129" s="614">
        <f>G129*149000</f>
        <v>7132630</v>
      </c>
      <c r="L129" s="605">
        <v>1643928.8888888899</v>
      </c>
      <c r="M129" s="612">
        <f t="shared" si="4"/>
        <v>5488701.1111111101</v>
      </c>
      <c r="N129" s="605">
        <f t="shared" si="2"/>
        <v>114658.47317967642</v>
      </c>
    </row>
    <row r="130" spans="1:14">
      <c r="A130" s="558">
        <v>129</v>
      </c>
      <c r="B130" s="613">
        <v>43552</v>
      </c>
      <c r="C130" s="559" t="str">
        <f t="shared" si="1"/>
        <v>B</v>
      </c>
      <c r="D130" s="559" t="s">
        <v>1033</v>
      </c>
      <c r="E130" s="574" t="s">
        <v>205</v>
      </c>
      <c r="F130" s="563" t="s">
        <v>536</v>
      </c>
      <c r="G130" s="563">
        <v>47.96</v>
      </c>
      <c r="H130" s="558" t="s">
        <v>207</v>
      </c>
      <c r="I130" s="558">
        <v>1</v>
      </c>
      <c r="J130" s="563" t="s">
        <v>824</v>
      </c>
      <c r="K130" s="614">
        <v>8076611.1111111101</v>
      </c>
      <c r="L130" s="605">
        <v>1744111.1111111101</v>
      </c>
      <c r="M130" s="612">
        <f t="shared" si="4"/>
        <v>6332500</v>
      </c>
      <c r="N130" s="605">
        <f t="shared" si="2"/>
        <v>132037.11426188491</v>
      </c>
    </row>
    <row r="131" spans="1:14" s="577" customFormat="1">
      <c r="A131" s="564">
        <v>130</v>
      </c>
      <c r="B131" s="658">
        <v>43585</v>
      </c>
      <c r="C131" s="559" t="str">
        <f t="shared" ref="C131:C194" si="5">LEFT(F131,1)</f>
        <v>B</v>
      </c>
      <c r="D131" s="559" t="s">
        <v>1033</v>
      </c>
      <c r="E131" s="574" t="s">
        <v>205</v>
      </c>
      <c r="F131" s="576" t="s">
        <v>538</v>
      </c>
      <c r="G131" s="576">
        <v>58.290000000000006</v>
      </c>
      <c r="H131" s="558" t="s">
        <v>210</v>
      </c>
      <c r="I131" s="558">
        <v>1</v>
      </c>
      <c r="J131" s="576" t="s">
        <v>877</v>
      </c>
      <c r="K131" s="659">
        <f t="shared" ref="K131" si="6">G131*149000</f>
        <v>8685210</v>
      </c>
      <c r="L131" s="576"/>
      <c r="M131" s="576"/>
      <c r="N131" s="576"/>
    </row>
    <row r="132" spans="1:14">
      <c r="A132" s="558">
        <v>131</v>
      </c>
      <c r="B132" s="613">
        <v>43585</v>
      </c>
      <c r="C132" s="559" t="str">
        <f t="shared" si="5"/>
        <v>B</v>
      </c>
      <c r="D132" s="559" t="s">
        <v>1033</v>
      </c>
      <c r="E132" s="574" t="s">
        <v>205</v>
      </c>
      <c r="F132" s="563" t="s">
        <v>539</v>
      </c>
      <c r="G132" s="563">
        <v>56.260000000000005</v>
      </c>
      <c r="H132" s="558" t="s">
        <v>210</v>
      </c>
      <c r="I132" s="558">
        <v>1</v>
      </c>
      <c r="J132" s="563" t="s">
        <v>877</v>
      </c>
      <c r="K132" s="614">
        <v>8092885.1111111119</v>
      </c>
      <c r="L132" s="605">
        <v>1746975.111111111</v>
      </c>
      <c r="M132" s="612">
        <f t="shared" ref="M132:M133" si="7">K132-L132</f>
        <v>6345910.0000000009</v>
      </c>
      <c r="N132" s="605">
        <f t="shared" ref="N132:N134" si="8">M132/G132</f>
        <v>112796.12513330964</v>
      </c>
    </row>
    <row r="133" spans="1:14">
      <c r="A133" s="564">
        <v>132</v>
      </c>
      <c r="B133" s="613">
        <v>43585</v>
      </c>
      <c r="C133" s="559" t="str">
        <f t="shared" si="5"/>
        <v>B</v>
      </c>
      <c r="D133" s="559" t="s">
        <v>1033</v>
      </c>
      <c r="E133" s="574" t="s">
        <v>205</v>
      </c>
      <c r="F133" s="563" t="s">
        <v>540</v>
      </c>
      <c r="G133" s="563">
        <v>94.820000000000007</v>
      </c>
      <c r="H133" s="558" t="s">
        <v>211</v>
      </c>
      <c r="I133" s="558">
        <v>1</v>
      </c>
      <c r="J133" s="563" t="s">
        <v>877</v>
      </c>
      <c r="K133" s="614">
        <v>8235734.666666667</v>
      </c>
      <c r="L133" s="605">
        <v>1772114.666666667</v>
      </c>
      <c r="M133" s="612">
        <f t="shared" si="7"/>
        <v>6463620</v>
      </c>
      <c r="N133" s="605">
        <f t="shared" si="8"/>
        <v>68167.264290234118</v>
      </c>
    </row>
    <row r="134" spans="1:14">
      <c r="A134" s="558">
        <v>133</v>
      </c>
      <c r="B134" s="613">
        <v>43585</v>
      </c>
      <c r="C134" s="559" t="str">
        <f t="shared" si="5"/>
        <v>B</v>
      </c>
      <c r="D134" s="559" t="s">
        <v>1033</v>
      </c>
      <c r="E134" s="574" t="s">
        <v>205</v>
      </c>
      <c r="F134" s="563" t="s">
        <v>541</v>
      </c>
      <c r="G134" s="563">
        <v>47.87</v>
      </c>
      <c r="H134" s="558" t="s">
        <v>207</v>
      </c>
      <c r="I134" s="558">
        <v>1</v>
      </c>
      <c r="J134" s="563" t="s">
        <v>877</v>
      </c>
      <c r="K134" s="614">
        <v>6046500</v>
      </c>
      <c r="L134" s="605">
        <v>2054144.444444445</v>
      </c>
      <c r="M134" s="615">
        <f>K134</f>
        <v>6046500</v>
      </c>
      <c r="N134" s="605">
        <f t="shared" si="8"/>
        <v>126310.84186337999</v>
      </c>
    </row>
    <row r="135" spans="1:14">
      <c r="A135" s="564">
        <v>134</v>
      </c>
      <c r="B135" s="613">
        <v>43585</v>
      </c>
      <c r="C135" s="559" t="str">
        <f t="shared" si="5"/>
        <v>B</v>
      </c>
      <c r="D135" s="559" t="s">
        <v>1033</v>
      </c>
      <c r="E135" s="563" t="s">
        <v>205</v>
      </c>
      <c r="F135" s="563" t="s">
        <v>542</v>
      </c>
      <c r="G135" s="563">
        <v>47.96</v>
      </c>
      <c r="H135" s="558" t="s">
        <v>207</v>
      </c>
      <c r="I135" s="558">
        <v>1</v>
      </c>
      <c r="J135" s="563" t="s">
        <v>877</v>
      </c>
      <c r="K135" s="614">
        <v>7681091.1111111129</v>
      </c>
      <c r="L135" s="615">
        <f>K135-M135</f>
        <v>1961241.1111111119</v>
      </c>
      <c r="M135" s="614">
        <v>5719850.0000000009</v>
      </c>
      <c r="N135" s="616"/>
    </row>
    <row r="136" spans="1:14">
      <c r="A136" s="558">
        <v>135</v>
      </c>
      <c r="B136" s="613">
        <v>43585</v>
      </c>
      <c r="C136" s="559" t="str">
        <f t="shared" si="5"/>
        <v>B</v>
      </c>
      <c r="D136" s="559" t="s">
        <v>1033</v>
      </c>
      <c r="E136" s="574" t="s">
        <v>205</v>
      </c>
      <c r="F136" s="617" t="s">
        <v>543</v>
      </c>
      <c r="G136" s="617">
        <v>77.47</v>
      </c>
      <c r="H136" s="558" t="s">
        <v>211</v>
      </c>
      <c r="I136" s="558">
        <v>1</v>
      </c>
      <c r="J136" s="563" t="s">
        <v>877</v>
      </c>
      <c r="K136" s="614">
        <v>6432330</v>
      </c>
      <c r="L136" s="605">
        <v>1708209.777777778</v>
      </c>
      <c r="M136" s="615">
        <f>K136</f>
        <v>6432330</v>
      </c>
      <c r="N136" s="605">
        <f t="shared" ref="N136:N143" si="9">M136/G136</f>
        <v>83029.947076287601</v>
      </c>
    </row>
    <row r="137" spans="1:14">
      <c r="A137" s="564">
        <v>136</v>
      </c>
      <c r="B137" s="613">
        <v>43527</v>
      </c>
      <c r="C137" s="559" t="str">
        <f t="shared" si="5"/>
        <v>B</v>
      </c>
      <c r="D137" s="559" t="s">
        <v>1033</v>
      </c>
      <c r="E137" s="574" t="s">
        <v>205</v>
      </c>
      <c r="F137" s="606" t="s">
        <v>545</v>
      </c>
      <c r="G137" s="563">
        <v>56.260000000000005</v>
      </c>
      <c r="H137" s="558" t="s">
        <v>210</v>
      </c>
      <c r="I137" s="558">
        <v>1</v>
      </c>
      <c r="J137" s="563" t="s">
        <v>650</v>
      </c>
      <c r="K137" s="614">
        <v>8057796.444444444</v>
      </c>
      <c r="L137" s="605">
        <f>K137-M137</f>
        <v>2094656.444444444</v>
      </c>
      <c r="M137" s="614">
        <v>5963140</v>
      </c>
      <c r="N137" s="605">
        <f t="shared" si="9"/>
        <v>105992.5346605048</v>
      </c>
    </row>
    <row r="138" spans="1:14">
      <c r="A138" s="558">
        <v>137</v>
      </c>
      <c r="B138" s="613">
        <v>43593</v>
      </c>
      <c r="C138" s="559" t="str">
        <f t="shared" si="5"/>
        <v>B</v>
      </c>
      <c r="D138" s="559" t="s">
        <v>1033</v>
      </c>
      <c r="E138" s="574" t="s">
        <v>205</v>
      </c>
      <c r="F138" s="606" t="s">
        <v>547</v>
      </c>
      <c r="G138" s="563">
        <v>139.41999999999999</v>
      </c>
      <c r="H138" s="558" t="s">
        <v>225</v>
      </c>
      <c r="I138" s="558">
        <v>1</v>
      </c>
      <c r="J138" s="563" t="s">
        <v>878</v>
      </c>
      <c r="K138" s="614">
        <v>8041728.444444445</v>
      </c>
      <c r="L138" s="605">
        <f t="shared" ref="L138:L148" si="10">K138-M138</f>
        <v>2091098.444444445</v>
      </c>
      <c r="M138" s="614">
        <v>5950630</v>
      </c>
      <c r="N138" s="605">
        <f t="shared" si="9"/>
        <v>42681.322622292355</v>
      </c>
    </row>
    <row r="139" spans="1:14">
      <c r="A139" s="564">
        <v>138</v>
      </c>
      <c r="B139" s="613">
        <v>43585</v>
      </c>
      <c r="C139" s="559" t="str">
        <f t="shared" si="5"/>
        <v>B</v>
      </c>
      <c r="D139" s="559" t="s">
        <v>1033</v>
      </c>
      <c r="E139" s="574" t="s">
        <v>205</v>
      </c>
      <c r="F139" s="606" t="s">
        <v>552</v>
      </c>
      <c r="G139" s="563">
        <v>94.48</v>
      </c>
      <c r="H139" s="558" t="s">
        <v>211</v>
      </c>
      <c r="I139" s="558">
        <v>1</v>
      </c>
      <c r="J139" s="563" t="s">
        <v>876</v>
      </c>
      <c r="K139" s="614">
        <v>8136351.111111111</v>
      </c>
      <c r="L139" s="605">
        <f t="shared" si="10"/>
        <v>2112051.111111111</v>
      </c>
      <c r="M139" s="614">
        <v>6024300</v>
      </c>
      <c r="N139" s="605">
        <f t="shared" si="9"/>
        <v>63762.70110076206</v>
      </c>
    </row>
    <row r="140" spans="1:14">
      <c r="A140" s="558">
        <v>139</v>
      </c>
      <c r="B140" s="613">
        <v>43585</v>
      </c>
      <c r="C140" s="559" t="str">
        <f t="shared" si="5"/>
        <v>B</v>
      </c>
      <c r="D140" s="559" t="s">
        <v>1033</v>
      </c>
      <c r="E140" s="574" t="s">
        <v>205</v>
      </c>
      <c r="F140" s="606" t="s">
        <v>553</v>
      </c>
      <c r="G140" s="563">
        <v>77.47</v>
      </c>
      <c r="H140" s="558" t="s">
        <v>211</v>
      </c>
      <c r="I140" s="558">
        <v>1</v>
      </c>
      <c r="J140" s="563" t="s">
        <v>876</v>
      </c>
      <c r="K140" s="614">
        <v>8200211.111111111</v>
      </c>
      <c r="L140" s="605">
        <f t="shared" si="10"/>
        <v>1718711.111111111</v>
      </c>
      <c r="M140" s="614">
        <v>6481500</v>
      </c>
      <c r="N140" s="605">
        <f t="shared" si="9"/>
        <v>83664.644378469093</v>
      </c>
    </row>
    <row r="141" spans="1:14">
      <c r="A141" s="564">
        <v>140</v>
      </c>
      <c r="B141" s="613">
        <v>43526</v>
      </c>
      <c r="C141" s="559" t="str">
        <f t="shared" si="5"/>
        <v>B</v>
      </c>
      <c r="D141" s="559" t="s">
        <v>1033</v>
      </c>
      <c r="E141" s="574" t="s">
        <v>205</v>
      </c>
      <c r="F141" s="606" t="s">
        <v>556</v>
      </c>
      <c r="G141" s="563">
        <v>94.48</v>
      </c>
      <c r="H141" s="558" t="s">
        <v>211</v>
      </c>
      <c r="I141" s="558">
        <v>1</v>
      </c>
      <c r="J141" s="563" t="s">
        <v>656</v>
      </c>
      <c r="K141" s="614">
        <v>8156813.777777778</v>
      </c>
      <c r="L141" s="605">
        <f>K141-M141</f>
        <v>2193673.777777778</v>
      </c>
      <c r="M141" s="614">
        <v>5963140</v>
      </c>
      <c r="N141" s="605">
        <f t="shared" si="9"/>
        <v>63115.368331922095</v>
      </c>
    </row>
    <row r="142" spans="1:14">
      <c r="A142" s="558">
        <v>141</v>
      </c>
      <c r="B142" s="613">
        <v>43549</v>
      </c>
      <c r="C142" s="559" t="str">
        <f t="shared" si="5"/>
        <v>B</v>
      </c>
      <c r="D142" s="559" t="s">
        <v>1033</v>
      </c>
      <c r="E142" s="574" t="s">
        <v>205</v>
      </c>
      <c r="F142" s="606" t="s">
        <v>557</v>
      </c>
      <c r="G142" s="563">
        <v>90.21</v>
      </c>
      <c r="H142" s="558" t="s">
        <v>224</v>
      </c>
      <c r="I142" s="558">
        <v>1</v>
      </c>
      <c r="J142" s="563" t="s">
        <v>752</v>
      </c>
      <c r="K142" s="614">
        <v>8514429.777777778</v>
      </c>
      <c r="L142" s="605">
        <f t="shared" si="10"/>
        <v>1183209.777777778</v>
      </c>
      <c r="M142" s="614">
        <v>7331220</v>
      </c>
      <c r="N142" s="605">
        <f t="shared" si="9"/>
        <v>81268.373794479558</v>
      </c>
    </row>
    <row r="143" spans="1:14" s="577" customFormat="1">
      <c r="A143" s="564">
        <v>142</v>
      </c>
      <c r="B143" s="658">
        <v>43549</v>
      </c>
      <c r="C143" s="559" t="str">
        <f t="shared" si="5"/>
        <v>B</v>
      </c>
      <c r="D143" s="559" t="s">
        <v>1033</v>
      </c>
      <c r="E143" s="574" t="s">
        <v>205</v>
      </c>
      <c r="F143" s="606" t="s">
        <v>558</v>
      </c>
      <c r="G143" s="606">
        <v>90.12</v>
      </c>
      <c r="H143" s="558" t="s">
        <v>224</v>
      </c>
      <c r="I143" s="558">
        <v>1</v>
      </c>
      <c r="J143" s="608" t="s">
        <v>841</v>
      </c>
      <c r="K143" s="659">
        <v>8351277.777777778</v>
      </c>
      <c r="L143" s="603">
        <f t="shared" si="10"/>
        <v>1168777.777777778</v>
      </c>
      <c r="M143" s="660">
        <v>7182500</v>
      </c>
      <c r="N143" s="603">
        <f t="shared" si="9"/>
        <v>79699.289835774514</v>
      </c>
    </row>
    <row r="144" spans="1:14">
      <c r="A144" s="558">
        <v>143</v>
      </c>
      <c r="B144" s="618">
        <v>43534</v>
      </c>
      <c r="C144" s="559" t="str">
        <f t="shared" si="5"/>
        <v>B</v>
      </c>
      <c r="D144" s="559" t="s">
        <v>1033</v>
      </c>
      <c r="E144" s="563" t="s">
        <v>205</v>
      </c>
      <c r="F144" s="619" t="s">
        <v>562</v>
      </c>
      <c r="G144" s="563">
        <v>94.5</v>
      </c>
      <c r="H144" s="563" t="s">
        <v>211</v>
      </c>
      <c r="I144" s="558">
        <v>1</v>
      </c>
      <c r="J144" s="563" t="s">
        <v>818</v>
      </c>
      <c r="K144" s="614">
        <v>6087755.4545454541</v>
      </c>
      <c r="L144" s="615">
        <f t="shared" si="10"/>
        <v>1346632.6500000004</v>
      </c>
      <c r="M144" s="620">
        <v>4741122.8045454537</v>
      </c>
      <c r="N144" s="620"/>
    </row>
    <row r="145" spans="1:14">
      <c r="A145" s="564">
        <v>144</v>
      </c>
      <c r="B145" s="618">
        <v>43671</v>
      </c>
      <c r="C145" s="559" t="str">
        <f t="shared" si="5"/>
        <v>B</v>
      </c>
      <c r="D145" s="559" t="s">
        <v>1033</v>
      </c>
      <c r="E145" s="563" t="s">
        <v>205</v>
      </c>
      <c r="F145" s="619" t="s">
        <v>567</v>
      </c>
      <c r="G145" s="563">
        <v>138.94999999999999</v>
      </c>
      <c r="H145" s="563" t="s">
        <v>225</v>
      </c>
      <c r="I145" s="558">
        <v>1</v>
      </c>
      <c r="J145" s="563" t="s">
        <v>966</v>
      </c>
      <c r="K145" s="614">
        <v>6211542.7272727275</v>
      </c>
      <c r="L145" s="615">
        <f t="shared" si="10"/>
        <v>0</v>
      </c>
      <c r="M145" s="620">
        <v>6211542.7272727275</v>
      </c>
      <c r="N145" s="620"/>
    </row>
    <row r="146" spans="1:14">
      <c r="A146" s="558">
        <v>145</v>
      </c>
      <c r="B146" s="618">
        <v>43671</v>
      </c>
      <c r="C146" s="559" t="str">
        <f t="shared" si="5"/>
        <v>B</v>
      </c>
      <c r="D146" s="559" t="s">
        <v>1033</v>
      </c>
      <c r="E146" s="563" t="s">
        <v>205</v>
      </c>
      <c r="F146" s="619" t="s">
        <v>568</v>
      </c>
      <c r="G146" s="563">
        <v>139.06</v>
      </c>
      <c r="H146" s="563" t="s">
        <v>225</v>
      </c>
      <c r="I146" s="558">
        <v>1</v>
      </c>
      <c r="J146" s="563" t="s">
        <v>966</v>
      </c>
      <c r="K146" s="614">
        <v>6283309.7979797982</v>
      </c>
      <c r="L146" s="615">
        <f t="shared" si="10"/>
        <v>0</v>
      </c>
      <c r="M146" s="620">
        <v>6283309.7979797982</v>
      </c>
      <c r="N146" s="620"/>
    </row>
    <row r="147" spans="1:14">
      <c r="A147" s="564">
        <v>146</v>
      </c>
      <c r="B147" s="618">
        <v>43585</v>
      </c>
      <c r="C147" s="559" t="str">
        <f t="shared" si="5"/>
        <v>B</v>
      </c>
      <c r="D147" s="559" t="s">
        <v>1033</v>
      </c>
      <c r="E147" s="563" t="s">
        <v>205</v>
      </c>
      <c r="F147" s="619" t="s">
        <v>569</v>
      </c>
      <c r="G147" s="563">
        <v>30.26</v>
      </c>
      <c r="H147" s="563" t="s">
        <v>208</v>
      </c>
      <c r="I147" s="558">
        <v>1</v>
      </c>
      <c r="J147" s="563" t="s">
        <v>876</v>
      </c>
      <c r="K147" s="614">
        <v>6857446.3636363633</v>
      </c>
      <c r="L147" s="615">
        <f t="shared" si="10"/>
        <v>1399723.38</v>
      </c>
      <c r="M147" s="620">
        <v>5457722.9836363634</v>
      </c>
      <c r="N147" s="620"/>
    </row>
    <row r="148" spans="1:14">
      <c r="A148" s="558">
        <v>147</v>
      </c>
      <c r="B148" s="618">
        <v>43577</v>
      </c>
      <c r="C148" s="559" t="str">
        <f t="shared" si="5"/>
        <v>B</v>
      </c>
      <c r="D148" s="559" t="s">
        <v>1033</v>
      </c>
      <c r="E148" s="563" t="s">
        <v>205</v>
      </c>
      <c r="F148" s="619" t="s">
        <v>577</v>
      </c>
      <c r="G148" s="563">
        <v>89.83</v>
      </c>
      <c r="H148" s="563" t="s">
        <v>224</v>
      </c>
      <c r="I148" s="558">
        <v>1</v>
      </c>
      <c r="J148" s="563" t="s">
        <v>841</v>
      </c>
      <c r="K148" s="614">
        <v>8245887.0618270617</v>
      </c>
      <c r="L148" s="615">
        <f t="shared" si="10"/>
        <v>0</v>
      </c>
      <c r="M148" s="620">
        <v>8245887.0618270617</v>
      </c>
      <c r="N148" s="620"/>
    </row>
    <row r="149" spans="1:14">
      <c r="A149" s="564">
        <v>148</v>
      </c>
      <c r="B149" s="618">
        <v>43577</v>
      </c>
      <c r="C149" s="559" t="str">
        <f t="shared" si="5"/>
        <v>B</v>
      </c>
      <c r="D149" s="559" t="s">
        <v>1033</v>
      </c>
      <c r="E149" s="563" t="s">
        <v>205</v>
      </c>
      <c r="F149" s="619" t="s">
        <v>578</v>
      </c>
      <c r="G149" s="563">
        <v>89.64</v>
      </c>
      <c r="H149" s="564" t="s">
        <v>224</v>
      </c>
      <c r="I149" s="558">
        <v>1</v>
      </c>
      <c r="J149" s="563" t="s">
        <v>842</v>
      </c>
      <c r="K149" s="614">
        <v>19702171</v>
      </c>
      <c r="L149" s="615"/>
      <c r="M149" s="620">
        <v>18432062.449999999</v>
      </c>
      <c r="N149" s="620"/>
    </row>
    <row r="150" spans="1:14">
      <c r="A150" s="558">
        <v>149</v>
      </c>
      <c r="B150" s="618">
        <v>43585</v>
      </c>
      <c r="C150" s="559" t="str">
        <f t="shared" si="5"/>
        <v>B</v>
      </c>
      <c r="D150" s="559" t="s">
        <v>1033</v>
      </c>
      <c r="E150" s="563" t="s">
        <v>205</v>
      </c>
      <c r="F150" s="619" t="s">
        <v>580</v>
      </c>
      <c r="G150" s="563">
        <v>58.290000000000006</v>
      </c>
      <c r="H150" s="563" t="s">
        <v>210</v>
      </c>
      <c r="I150" s="558">
        <v>1</v>
      </c>
      <c r="J150" s="563" t="s">
        <v>876</v>
      </c>
      <c r="K150" s="614">
        <v>8996538</v>
      </c>
      <c r="L150" s="615"/>
      <c r="M150" s="620">
        <v>8356711.0999999996</v>
      </c>
      <c r="N150" s="620"/>
    </row>
    <row r="151" spans="1:14">
      <c r="A151" s="564">
        <v>150</v>
      </c>
      <c r="B151" s="618">
        <v>43585</v>
      </c>
      <c r="C151" s="559" t="str">
        <f t="shared" si="5"/>
        <v>B</v>
      </c>
      <c r="D151" s="559" t="s">
        <v>1033</v>
      </c>
      <c r="E151" s="563" t="s">
        <v>205</v>
      </c>
      <c r="F151" s="619" t="s">
        <v>581</v>
      </c>
      <c r="G151" s="563">
        <v>56.260000000000005</v>
      </c>
      <c r="H151" s="563" t="s">
        <v>210</v>
      </c>
      <c r="I151" s="558">
        <v>1</v>
      </c>
      <c r="J151" s="563" t="s">
        <v>876</v>
      </c>
      <c r="K151" s="614">
        <v>19132264.848484848</v>
      </c>
      <c r="L151" s="615"/>
      <c r="M151" s="620">
        <f>K151</f>
        <v>19132264.848484848</v>
      </c>
      <c r="N151" s="621"/>
    </row>
    <row r="152" spans="1:14">
      <c r="A152" s="558">
        <v>151</v>
      </c>
      <c r="B152" s="613">
        <v>43585</v>
      </c>
      <c r="C152" s="559" t="str">
        <f t="shared" si="5"/>
        <v>B</v>
      </c>
      <c r="D152" s="559" t="s">
        <v>1033</v>
      </c>
      <c r="E152" s="563" t="s">
        <v>205</v>
      </c>
      <c r="F152" s="563" t="s">
        <v>582</v>
      </c>
      <c r="G152" s="563">
        <v>47.42</v>
      </c>
      <c r="H152" s="563" t="s">
        <v>207</v>
      </c>
      <c r="I152" s="558">
        <v>1</v>
      </c>
      <c r="J152" s="563" t="s">
        <v>876</v>
      </c>
      <c r="K152" s="614">
        <v>39780090.098790094</v>
      </c>
      <c r="L152" s="563"/>
      <c r="M152" s="615">
        <f>K152-L152</f>
        <v>39780090.098790094</v>
      </c>
    </row>
    <row r="153" spans="1:14">
      <c r="A153" s="564">
        <v>152</v>
      </c>
      <c r="B153" s="613">
        <v>43551</v>
      </c>
      <c r="C153" s="559" t="str">
        <f t="shared" si="5"/>
        <v>B</v>
      </c>
      <c r="D153" s="559" t="s">
        <v>1033</v>
      </c>
      <c r="E153" s="563" t="s">
        <v>205</v>
      </c>
      <c r="F153" s="563" t="s">
        <v>851</v>
      </c>
      <c r="G153" s="563">
        <v>197.6</v>
      </c>
      <c r="H153" s="563" t="s">
        <v>226</v>
      </c>
      <c r="I153" s="558">
        <v>1</v>
      </c>
      <c r="J153" s="563" t="s">
        <v>770</v>
      </c>
      <c r="K153" s="614">
        <v>39755301.227661215</v>
      </c>
      <c r="L153" s="563"/>
      <c r="M153" s="615">
        <f t="shared" ref="M153:M154" si="11">K153-L153</f>
        <v>39755301.227661215</v>
      </c>
    </row>
    <row r="154" spans="1:14">
      <c r="A154" s="558">
        <v>153</v>
      </c>
      <c r="B154" s="613">
        <v>43563</v>
      </c>
      <c r="C154" s="559" t="str">
        <f t="shared" si="5"/>
        <v>B</v>
      </c>
      <c r="D154" s="559" t="s">
        <v>1033</v>
      </c>
      <c r="E154" s="563" t="s">
        <v>205</v>
      </c>
      <c r="F154" s="563" t="s">
        <v>584</v>
      </c>
      <c r="G154" s="563">
        <v>56.85</v>
      </c>
      <c r="H154" s="563" t="s">
        <v>210</v>
      </c>
      <c r="I154" s="558">
        <v>1</v>
      </c>
      <c r="J154" s="563" t="s">
        <v>825</v>
      </c>
      <c r="K154" s="614">
        <v>5932608.888888889</v>
      </c>
      <c r="L154" s="614">
        <v>818668.88888888899</v>
      </c>
      <c r="M154" s="615">
        <f t="shared" si="11"/>
        <v>5113940</v>
      </c>
    </row>
    <row r="155" spans="1:14">
      <c r="A155" s="564">
        <v>154</v>
      </c>
      <c r="B155" s="613">
        <v>43534</v>
      </c>
      <c r="C155" s="559" t="str">
        <f t="shared" si="5"/>
        <v>B</v>
      </c>
      <c r="D155" s="559" t="s">
        <v>1033</v>
      </c>
      <c r="E155" s="574" t="s">
        <v>205</v>
      </c>
      <c r="F155" s="563" t="s">
        <v>585</v>
      </c>
      <c r="G155" s="563">
        <v>182.86</v>
      </c>
      <c r="H155" s="558" t="s">
        <v>226</v>
      </c>
      <c r="I155" s="558">
        <v>1</v>
      </c>
      <c r="J155" s="563" t="s">
        <v>702</v>
      </c>
      <c r="K155" s="614">
        <v>8573757.777777778</v>
      </c>
      <c r="L155" s="605">
        <f>K155-M155</f>
        <v>1188457.7777777771</v>
      </c>
      <c r="M155" s="614">
        <v>7385300.0000000009</v>
      </c>
      <c r="N155" s="605">
        <f t="shared" ref="N155:N156" si="12">M155/G155</f>
        <v>40387.728316745051</v>
      </c>
    </row>
    <row r="156" spans="1:14">
      <c r="A156" s="558">
        <v>155</v>
      </c>
      <c r="B156" s="613">
        <v>43551</v>
      </c>
      <c r="C156" s="559" t="str">
        <f t="shared" si="5"/>
        <v>B</v>
      </c>
      <c r="D156" s="559" t="s">
        <v>1033</v>
      </c>
      <c r="E156" s="574" t="s">
        <v>205</v>
      </c>
      <c r="F156" s="563" t="s">
        <v>586</v>
      </c>
      <c r="G156" s="563">
        <v>164.82</v>
      </c>
      <c r="H156" s="558" t="s">
        <v>226</v>
      </c>
      <c r="I156" s="558">
        <v>1</v>
      </c>
      <c r="J156" s="563" t="s">
        <v>772</v>
      </c>
      <c r="K156" s="614">
        <v>8236375.555555556</v>
      </c>
      <c r="L156" s="605">
        <f>K156-M156</f>
        <v>1725075.555555556</v>
      </c>
      <c r="M156" s="614">
        <v>6511300</v>
      </c>
      <c r="N156" s="605">
        <f t="shared" si="12"/>
        <v>39505.521174614732</v>
      </c>
    </row>
    <row r="157" spans="1:14">
      <c r="A157" s="564">
        <v>156</v>
      </c>
      <c r="B157" s="491">
        <v>43814</v>
      </c>
      <c r="C157" s="559" t="str">
        <f t="shared" si="5"/>
        <v>B</v>
      </c>
      <c r="D157" s="559" t="s">
        <v>1033</v>
      </c>
      <c r="E157" s="342" t="s">
        <v>206</v>
      </c>
      <c r="F157" s="552" t="s">
        <v>364</v>
      </c>
      <c r="G157" s="290">
        <v>55.46</v>
      </c>
      <c r="H157" s="290" t="s">
        <v>210</v>
      </c>
      <c r="I157" s="558">
        <v>1</v>
      </c>
      <c r="J157" s="563" t="s">
        <v>1022</v>
      </c>
      <c r="K157" s="614">
        <v>13202214.761984484</v>
      </c>
      <c r="L157" s="605">
        <v>2165674.7619844843</v>
      </c>
      <c r="M157" s="614">
        <v>11036540</v>
      </c>
      <c r="N157" s="661"/>
    </row>
    <row r="158" spans="1:14">
      <c r="C158" s="559" t="str">
        <f t="shared" si="5"/>
        <v>B</v>
      </c>
      <c r="D158" s="553" t="s">
        <v>1034</v>
      </c>
      <c r="E158" s="552" t="str">
        <f>+INDEX(T_B_Index,MATCH(F158,'Tower B'!$B$4:$B$500,0),MATCH("Nationality",'Tower B'!$A$4:$F$4,0))</f>
        <v>Foreign</v>
      </c>
      <c r="F158" s="153" t="s">
        <v>297</v>
      </c>
      <c r="G158" s="552">
        <f>VLOOKUP(F158,'Tower B'!$B$5:$H$305,4)</f>
        <v>43.7</v>
      </c>
      <c r="H158" s="552" t="str">
        <f>VLOOKUP(F158,'Tower B'!$B$5:$H$305,6)</f>
        <v>1 bed plus</v>
      </c>
      <c r="I158" s="552">
        <v>1</v>
      </c>
      <c r="K158" s="622">
        <f t="shared" ref="K158:L158" si="13">SUM(K2:K157)</f>
        <v>1909539976.7020721</v>
      </c>
      <c r="L158" s="622">
        <f t="shared" si="13"/>
        <v>179489247.07265884</v>
      </c>
      <c r="M158" s="622">
        <f>SUM(M2:M157)</f>
        <v>1878481495.3840806</v>
      </c>
    </row>
    <row r="159" spans="1:14">
      <c r="C159" s="559" t="str">
        <f t="shared" si="5"/>
        <v>B</v>
      </c>
      <c r="D159" s="553" t="s">
        <v>1034</v>
      </c>
      <c r="E159" s="552" t="str">
        <f>+INDEX(T_B_Index,MATCH(F159,'Tower B'!$B$4:$B$500,0),MATCH("Nationality",'Tower B'!$A$4:$F$4,0))</f>
        <v>Foreign</v>
      </c>
      <c r="F159" s="153" t="s">
        <v>298</v>
      </c>
      <c r="G159" s="552">
        <f>VLOOKUP(F159,'Tower B'!$B$5:$H$305,4)</f>
        <v>43.7</v>
      </c>
      <c r="H159" s="552" t="str">
        <f>VLOOKUP(F159,'Tower B'!$B$5:$H$305,6)</f>
        <v>1 bed plus</v>
      </c>
      <c r="I159" s="552">
        <v>1</v>
      </c>
    </row>
    <row r="160" spans="1:14">
      <c r="C160" s="559" t="str">
        <f t="shared" si="5"/>
        <v>B</v>
      </c>
      <c r="D160" s="553" t="s">
        <v>1034</v>
      </c>
      <c r="E160" s="552" t="str">
        <f>+INDEX(T_B_Index,MATCH(F160,'Tower B'!$B$4:$B$500,0),MATCH("Nationality",'Tower B'!$A$4:$F$4,0))</f>
        <v>Foreign</v>
      </c>
      <c r="F160" s="153" t="s">
        <v>305</v>
      </c>
      <c r="G160" s="552">
        <f>VLOOKUP(F160,'Tower B'!$B$5:$H$305,4)</f>
        <v>43.5</v>
      </c>
      <c r="H160" s="552" t="str">
        <f>VLOOKUP(F160,'Tower B'!$B$5:$H$305,6)</f>
        <v>1 bed plus</v>
      </c>
      <c r="I160" s="552">
        <v>1</v>
      </c>
    </row>
    <row r="161" spans="3:13">
      <c r="C161" s="559" t="str">
        <f t="shared" si="5"/>
        <v>B</v>
      </c>
      <c r="D161" s="553" t="s">
        <v>1034</v>
      </c>
      <c r="E161" s="552" t="str">
        <f>+INDEX(T_B_Index,MATCH(F161,'Tower B'!$B$4:$B$500,0),MATCH("Nationality",'Tower B'!$A$4:$F$4,0))</f>
        <v>Foreign</v>
      </c>
      <c r="F161" s="153" t="s">
        <v>306</v>
      </c>
      <c r="G161" s="552">
        <f>VLOOKUP(F161,'Tower B'!$B$5:$H$305,4)</f>
        <v>41.150000000000006</v>
      </c>
      <c r="H161" s="552" t="str">
        <f>VLOOKUP(F161,'Tower B'!$B$5:$H$305,6)</f>
        <v>1 bed plus</v>
      </c>
      <c r="I161" s="552">
        <v>1</v>
      </c>
      <c r="L161" s="624"/>
      <c r="M161" s="625"/>
    </row>
    <row r="162" spans="3:13">
      <c r="C162" s="559" t="str">
        <f t="shared" si="5"/>
        <v>B</v>
      </c>
      <c r="D162" s="553" t="s">
        <v>1034</v>
      </c>
      <c r="E162" s="552" t="str">
        <f>+INDEX(T_B_Index,MATCH(F162,'Tower B'!$B$4:$B$500,0),MATCH("Nationality",'Tower B'!$A$4:$F$4,0))</f>
        <v>Foreign</v>
      </c>
      <c r="F162" s="153" t="s">
        <v>307</v>
      </c>
      <c r="G162" s="552">
        <f>VLOOKUP(F162,'Tower B'!$B$5:$H$305,4)</f>
        <v>43.26</v>
      </c>
      <c r="H162" s="552" t="str">
        <f>VLOOKUP(F162,'Tower B'!$B$5:$H$305,6)</f>
        <v>1 bed plus</v>
      </c>
      <c r="I162" s="552">
        <v>1</v>
      </c>
      <c r="L162" s="624"/>
      <c r="M162" s="625"/>
    </row>
    <row r="163" spans="3:13">
      <c r="C163" s="559" t="str">
        <f t="shared" si="5"/>
        <v>B</v>
      </c>
      <c r="D163" s="553" t="s">
        <v>1034</v>
      </c>
      <c r="E163" s="552" t="str">
        <f>+INDEX(T_B_Index,MATCH(F163,'Tower B'!$B$4:$B$500,0),MATCH("Nationality",'Tower B'!$A$4:$F$4,0))</f>
        <v>Foreign</v>
      </c>
      <c r="F163" s="153" t="s">
        <v>308</v>
      </c>
      <c r="G163" s="552">
        <f>VLOOKUP(F163,'Tower B'!$B$5:$H$305,4)</f>
        <v>43.17</v>
      </c>
      <c r="H163" s="552" t="str">
        <f>VLOOKUP(F163,'Tower B'!$B$5:$H$305,6)</f>
        <v>1 bed plus</v>
      </c>
      <c r="I163" s="552">
        <v>1</v>
      </c>
      <c r="L163" s="624"/>
      <c r="M163" s="625"/>
    </row>
    <row r="164" spans="3:13">
      <c r="C164" s="559" t="str">
        <f t="shared" si="5"/>
        <v>B</v>
      </c>
      <c r="D164" s="553" t="s">
        <v>1034</v>
      </c>
      <c r="E164" s="552" t="str">
        <f>+INDEX(T_B_Index,MATCH(F164,'Tower B'!$B$4:$B$500,0),MATCH("Nationality",'Tower B'!$A$4:$F$4,0))</f>
        <v>Foreign</v>
      </c>
      <c r="F164" s="153" t="s">
        <v>309</v>
      </c>
      <c r="G164" s="552">
        <f>VLOOKUP(F164,'Tower B'!$B$5:$H$305,4)</f>
        <v>43.7</v>
      </c>
      <c r="H164" s="552" t="str">
        <f>VLOOKUP(F164,'Tower B'!$B$5:$H$305,6)</f>
        <v>1 bed plus</v>
      </c>
      <c r="I164" s="552">
        <v>1</v>
      </c>
      <c r="L164" s="624"/>
      <c r="M164" s="625"/>
    </row>
    <row r="165" spans="3:13">
      <c r="C165" s="559" t="str">
        <f t="shared" si="5"/>
        <v>B</v>
      </c>
      <c r="D165" s="553" t="s">
        <v>1034</v>
      </c>
      <c r="E165" s="552" t="str">
        <f>+INDEX(T_B_Index,MATCH(F165,'Tower B'!$B$4:$B$500,0),MATCH("Nationality",'Tower B'!$A$4:$F$4,0))</f>
        <v>Foreign</v>
      </c>
      <c r="F165" s="153" t="s">
        <v>310</v>
      </c>
      <c r="G165" s="552">
        <f>VLOOKUP(F165,'Tower B'!$B$5:$H$305,4)</f>
        <v>43.7</v>
      </c>
      <c r="H165" s="552" t="str">
        <f>VLOOKUP(F165,'Tower B'!$B$5:$H$305,6)</f>
        <v>1 bed plus</v>
      </c>
      <c r="I165" s="552">
        <v>1</v>
      </c>
      <c r="L165" s="624"/>
      <c r="M165" s="626"/>
    </row>
    <row r="166" spans="3:13">
      <c r="C166" s="559" t="str">
        <f t="shared" si="5"/>
        <v>B</v>
      </c>
      <c r="D166" s="553" t="s">
        <v>1034</v>
      </c>
      <c r="E166" s="552" t="str">
        <f>+INDEX(T_B_Index,MATCH(F166,'Tower B'!$B$4:$B$500,0),MATCH("Nationality",'Tower B'!$A$4:$F$4,0))</f>
        <v>Foreign</v>
      </c>
      <c r="F166" s="153" t="s">
        <v>317</v>
      </c>
      <c r="G166" s="552">
        <f>VLOOKUP(F166,'Tower B'!$B$5:$H$305,4)</f>
        <v>43.5</v>
      </c>
      <c r="H166" s="552" t="str">
        <f>VLOOKUP(F166,'Tower B'!$B$5:$H$305,6)</f>
        <v>1 bed plus</v>
      </c>
      <c r="I166" s="552">
        <v>1</v>
      </c>
      <c r="M166" s="627"/>
    </row>
    <row r="167" spans="3:13">
      <c r="C167" s="559" t="str">
        <f t="shared" si="5"/>
        <v>B</v>
      </c>
      <c r="D167" s="553" t="s">
        <v>1034</v>
      </c>
      <c r="E167" s="552" t="str">
        <f>+INDEX(T_B_Index,MATCH(F167,'Tower B'!$B$4:$B$500,0),MATCH("Nationality",'Tower B'!$A$4:$F$4,0))</f>
        <v>Foreign</v>
      </c>
      <c r="F167" s="153" t="s">
        <v>318</v>
      </c>
      <c r="G167" s="552">
        <f>VLOOKUP(F167,'Tower B'!$B$5:$H$305,4)</f>
        <v>41.150000000000006</v>
      </c>
      <c r="H167" s="552" t="str">
        <f>VLOOKUP(F167,'Tower B'!$B$5:$H$305,6)</f>
        <v>1 bed plus</v>
      </c>
      <c r="I167" s="552">
        <v>1</v>
      </c>
    </row>
    <row r="168" spans="3:13">
      <c r="C168" s="559" t="str">
        <f t="shared" si="5"/>
        <v>B</v>
      </c>
      <c r="D168" s="553" t="s">
        <v>1034</v>
      </c>
      <c r="E168" s="552" t="str">
        <f>+INDEX(T_B_Index,MATCH(F168,'Tower B'!$B$4:$B$500,0),MATCH("Nationality",'Tower B'!$A$4:$F$4,0))</f>
        <v>Foreign</v>
      </c>
      <c r="F168" s="153" t="s">
        <v>320</v>
      </c>
      <c r="G168" s="552">
        <f>VLOOKUP(F168,'Tower B'!$B$5:$H$305,4)</f>
        <v>43.17</v>
      </c>
      <c r="H168" s="552" t="str">
        <f>VLOOKUP(F168,'Tower B'!$B$5:$H$305,6)</f>
        <v>1 bed plus</v>
      </c>
      <c r="I168" s="552">
        <v>1</v>
      </c>
    </row>
    <row r="169" spans="3:13">
      <c r="C169" s="559" t="str">
        <f t="shared" si="5"/>
        <v>B</v>
      </c>
      <c r="D169" s="553" t="s">
        <v>1034</v>
      </c>
      <c r="E169" s="552" t="str">
        <f>+INDEX(T_B_Index,MATCH(F169,'Tower B'!$B$4:$B$500,0),MATCH("Nationality",'Tower B'!$A$4:$F$4,0))</f>
        <v>Foreign</v>
      </c>
      <c r="F169" s="153" t="s">
        <v>332</v>
      </c>
      <c r="G169" s="552">
        <f>VLOOKUP(F169,'Tower B'!$B$5:$H$305,4)</f>
        <v>43.17</v>
      </c>
      <c r="H169" s="552" t="str">
        <f>VLOOKUP(F169,'Tower B'!$B$5:$H$305,6)</f>
        <v>1 bed plus</v>
      </c>
      <c r="I169" s="552">
        <v>1</v>
      </c>
    </row>
    <row r="170" spans="3:13">
      <c r="C170" s="559" t="str">
        <f t="shared" si="5"/>
        <v>B</v>
      </c>
      <c r="D170" s="553" t="s">
        <v>1034</v>
      </c>
      <c r="E170" s="552" t="str">
        <f>+INDEX(T_B_Index,MATCH(F170,'Tower B'!$B$4:$B$500,0),MATCH("Nationality",'Tower B'!$A$4:$F$4,0))</f>
        <v>Foreign</v>
      </c>
      <c r="F170" s="153" t="s">
        <v>333</v>
      </c>
      <c r="G170" s="552">
        <f>VLOOKUP(F170,'Tower B'!$B$5:$H$305,4)</f>
        <v>43.7</v>
      </c>
      <c r="H170" s="552" t="str">
        <f>VLOOKUP(F170,'Tower B'!$B$5:$H$305,6)</f>
        <v>1 bed plus</v>
      </c>
      <c r="I170" s="552">
        <v>1</v>
      </c>
    </row>
    <row r="171" spans="3:13">
      <c r="C171" s="559" t="str">
        <f t="shared" si="5"/>
        <v>B</v>
      </c>
      <c r="D171" s="553" t="s">
        <v>1034</v>
      </c>
      <c r="E171" s="552" t="str">
        <f>+INDEX(T_B_Index,MATCH(F171,'Tower B'!$B$4:$B$500,0),MATCH("Nationality",'Tower B'!$A$4:$F$4,0))</f>
        <v>Foreign</v>
      </c>
      <c r="F171" s="153" t="s">
        <v>334</v>
      </c>
      <c r="G171" s="552">
        <f>VLOOKUP(F171,'Tower B'!$B$5:$H$305,4)</f>
        <v>43.7</v>
      </c>
      <c r="H171" s="552" t="str">
        <f>VLOOKUP(F171,'Tower B'!$B$5:$H$305,6)</f>
        <v>1 bed plus</v>
      </c>
      <c r="I171" s="552">
        <v>1</v>
      </c>
    </row>
    <row r="172" spans="3:13">
      <c r="C172" s="559" t="str">
        <f t="shared" si="5"/>
        <v>B</v>
      </c>
      <c r="D172" s="553" t="s">
        <v>1034</v>
      </c>
      <c r="E172" s="552" t="str">
        <f>+INDEX(T_B_Index,MATCH(F172,'Tower B'!$B$4:$B$500,0),MATCH("Nationality",'Tower B'!$A$4:$F$4,0))</f>
        <v>Foreign</v>
      </c>
      <c r="F172" s="153" t="s">
        <v>337</v>
      </c>
      <c r="G172" s="552">
        <f>VLOOKUP(F172,'Tower B'!$B$5:$H$305,4)</f>
        <v>43.38</v>
      </c>
      <c r="H172" s="552" t="str">
        <f>VLOOKUP(F172,'Tower B'!$B$5:$H$305,6)</f>
        <v>1 bed plus</v>
      </c>
      <c r="I172" s="552">
        <v>1</v>
      </c>
      <c r="M172" s="552" t="s">
        <v>974</v>
      </c>
    </row>
    <row r="173" spans="3:13">
      <c r="C173" s="559" t="str">
        <f t="shared" si="5"/>
        <v>B</v>
      </c>
      <c r="D173" s="553" t="s">
        <v>1034</v>
      </c>
      <c r="E173" s="552" t="str">
        <f>+INDEX(T_B_Index,MATCH(F173,'Tower B'!$B$4:$B$500,0),MATCH("Nationality",'Tower B'!$A$4:$F$4,0))</f>
        <v>Foreign</v>
      </c>
      <c r="F173" s="153" t="s">
        <v>341</v>
      </c>
      <c r="G173" s="552">
        <f>VLOOKUP(F173,'Tower B'!$B$5:$H$305,4)</f>
        <v>46.82</v>
      </c>
      <c r="H173" s="552" t="str">
        <f>VLOOKUP(F173,'Tower B'!$B$5:$H$305,6)</f>
        <v>1 bed plus</v>
      </c>
      <c r="I173" s="552">
        <v>1</v>
      </c>
    </row>
    <row r="174" spans="3:13">
      <c r="C174" s="559" t="str">
        <f t="shared" si="5"/>
        <v>B</v>
      </c>
      <c r="D174" s="553" t="s">
        <v>1034</v>
      </c>
      <c r="E174" s="552" t="str">
        <f>+INDEX(T_B_Index,MATCH(F174,'Tower B'!$B$4:$B$500,0),MATCH("Nationality",'Tower B'!$A$4:$F$4,0))</f>
        <v>Foreign</v>
      </c>
      <c r="F174" s="153" t="s">
        <v>342</v>
      </c>
      <c r="G174" s="552">
        <f>VLOOKUP(F174,'Tower B'!$B$5:$H$305,4)</f>
        <v>46.7</v>
      </c>
      <c r="H174" s="552" t="str">
        <f>VLOOKUP(F174,'Tower B'!$B$5:$H$305,6)</f>
        <v>1 bed plus</v>
      </c>
      <c r="I174" s="552">
        <v>1</v>
      </c>
    </row>
    <row r="175" spans="3:13">
      <c r="C175" s="559" t="str">
        <f t="shared" si="5"/>
        <v>B</v>
      </c>
      <c r="D175" s="553" t="s">
        <v>1034</v>
      </c>
      <c r="E175" s="552" t="str">
        <f>+INDEX(T_B_Index,MATCH(F175,'Tower B'!$B$4:$B$500,0),MATCH("Nationality",'Tower B'!$A$4:$F$4,0))</f>
        <v>Foreign</v>
      </c>
      <c r="F175" s="153" t="s">
        <v>343</v>
      </c>
      <c r="G175" s="552">
        <f>VLOOKUP(F175,'Tower B'!$B$5:$H$305,4)</f>
        <v>47.02</v>
      </c>
      <c r="H175" s="552" t="str">
        <f>VLOOKUP(F175,'Tower B'!$B$5:$H$305,6)</f>
        <v>1 bed plus</v>
      </c>
      <c r="I175" s="552">
        <v>1</v>
      </c>
    </row>
    <row r="176" spans="3:13">
      <c r="C176" s="559" t="str">
        <f t="shared" si="5"/>
        <v>B</v>
      </c>
      <c r="D176" s="553" t="s">
        <v>1034</v>
      </c>
      <c r="E176" s="552" t="str">
        <f>+INDEX(T_B_Index,MATCH(F176,'Tower B'!$B$4:$B$500,0),MATCH("Nationality",'Tower B'!$A$4:$F$4,0))</f>
        <v>Foreign</v>
      </c>
      <c r="F176" s="153" t="s">
        <v>344</v>
      </c>
      <c r="G176" s="552">
        <f>VLOOKUP(F176,'Tower B'!$B$5:$H$305,4)</f>
        <v>46.84</v>
      </c>
      <c r="H176" s="552" t="str">
        <f>VLOOKUP(F176,'Tower B'!$B$5:$H$305,6)</f>
        <v>1 bed plus</v>
      </c>
      <c r="I176" s="552">
        <v>1</v>
      </c>
    </row>
    <row r="177" spans="3:9">
      <c r="C177" s="559" t="str">
        <f t="shared" si="5"/>
        <v>B</v>
      </c>
      <c r="D177" s="553" t="s">
        <v>1034</v>
      </c>
      <c r="E177" s="552" t="str">
        <f>+INDEX(T_B_Index,MATCH(F177,'Tower B'!$B$4:$B$500,0),MATCH("Nationality",'Tower B'!$A$4:$F$4,0))</f>
        <v>Foreign</v>
      </c>
      <c r="F177" s="153" t="s">
        <v>345</v>
      </c>
      <c r="G177" s="552">
        <f>VLOOKUP(F177,'Tower B'!$B$5:$H$305,4)</f>
        <v>47.220000000000006</v>
      </c>
      <c r="H177" s="552" t="str">
        <f>VLOOKUP(F177,'Tower B'!$B$5:$H$305,6)</f>
        <v>2 bed</v>
      </c>
      <c r="I177" s="552">
        <v>1</v>
      </c>
    </row>
    <row r="178" spans="3:9">
      <c r="C178" s="559" t="str">
        <f t="shared" si="5"/>
        <v>B</v>
      </c>
      <c r="D178" s="553" t="s">
        <v>1034</v>
      </c>
      <c r="E178" s="552" t="str">
        <f>+INDEX(T_B_Index,MATCH(F178,'Tower B'!$B$4:$B$500,0),MATCH("Nationality",'Tower B'!$A$4:$F$4,0))</f>
        <v>Foreign</v>
      </c>
      <c r="F178" s="153" t="s">
        <v>346</v>
      </c>
      <c r="G178" s="552">
        <f>VLOOKUP(F178,'Tower B'!$B$5:$H$305,4)</f>
        <v>47.220000000000006</v>
      </c>
      <c r="H178" s="552" t="str">
        <f>VLOOKUP(F178,'Tower B'!$B$5:$H$305,6)</f>
        <v>2 bed</v>
      </c>
      <c r="I178" s="552">
        <v>1</v>
      </c>
    </row>
    <row r="179" spans="3:9">
      <c r="C179" s="559" t="str">
        <f t="shared" si="5"/>
        <v>B</v>
      </c>
      <c r="D179" s="553" t="s">
        <v>1034</v>
      </c>
      <c r="E179" s="552" t="str">
        <f>+INDEX(T_B_Index,MATCH(F179,'Tower B'!$B$4:$B$500,0),MATCH("Nationality",'Tower B'!$A$4:$F$4,0))</f>
        <v>Foreign</v>
      </c>
      <c r="F179" s="153" t="s">
        <v>348</v>
      </c>
      <c r="G179" s="552">
        <f>VLOOKUP(F179,'Tower B'!$B$5:$H$305,4)</f>
        <v>46.09</v>
      </c>
      <c r="H179" s="552" t="str">
        <f>VLOOKUP(F179,'Tower B'!$B$5:$H$305,6)</f>
        <v>1 bed plus</v>
      </c>
      <c r="I179" s="552">
        <v>1</v>
      </c>
    </row>
    <row r="180" spans="3:9">
      <c r="C180" s="559" t="str">
        <f t="shared" si="5"/>
        <v>B</v>
      </c>
      <c r="D180" s="553" t="s">
        <v>1034</v>
      </c>
      <c r="E180" s="552" t="str">
        <f>+INDEX(T_B_Index,MATCH(F180,'Tower B'!$B$4:$B$500,0),MATCH("Nationality",'Tower B'!$A$4:$F$4,0))</f>
        <v>Foreign</v>
      </c>
      <c r="F180" s="153" t="s">
        <v>349</v>
      </c>
      <c r="G180" s="552">
        <f>VLOOKUP(F180,'Tower B'!$B$5:$H$305,4)</f>
        <v>46.82</v>
      </c>
      <c r="H180" s="552" t="str">
        <f>VLOOKUP(F180,'Tower B'!$B$5:$H$305,6)</f>
        <v>1 bed plus</v>
      </c>
      <c r="I180" s="552">
        <v>1</v>
      </c>
    </row>
    <row r="181" spans="3:9">
      <c r="C181" s="559" t="str">
        <f t="shared" si="5"/>
        <v>B</v>
      </c>
      <c r="D181" s="553" t="s">
        <v>1034</v>
      </c>
      <c r="E181" s="552" t="str">
        <f>+INDEX(T_B_Index,MATCH(F181,'Tower B'!$B$4:$B$500,0),MATCH("Nationality",'Tower B'!$A$4:$F$4,0))</f>
        <v>Foreign</v>
      </c>
      <c r="F181" s="153" t="s">
        <v>351</v>
      </c>
      <c r="G181" s="552">
        <f>VLOOKUP(F181,'Tower B'!$B$5:$H$305,4)</f>
        <v>57.830000000000005</v>
      </c>
      <c r="H181" s="552" t="str">
        <f>VLOOKUP(F181,'Tower B'!$B$5:$H$305,6)</f>
        <v>2 bed</v>
      </c>
      <c r="I181" s="552">
        <v>1</v>
      </c>
    </row>
    <row r="182" spans="3:9">
      <c r="C182" s="559" t="str">
        <f t="shared" si="5"/>
        <v>B</v>
      </c>
      <c r="D182" s="553" t="s">
        <v>1034</v>
      </c>
      <c r="E182" s="552" t="str">
        <f>+INDEX(T_B_Index,MATCH(F182,'Tower B'!$B$4:$B$500,0),MATCH("Nationality",'Tower B'!$A$4:$F$4,0))</f>
        <v>Foreign</v>
      </c>
      <c r="F182" s="153" t="s">
        <v>352</v>
      </c>
      <c r="G182" s="552">
        <f>VLOOKUP(F182,'Tower B'!$B$5:$H$305,4)</f>
        <v>55.46</v>
      </c>
      <c r="H182" s="552" t="str">
        <f>VLOOKUP(F182,'Tower B'!$B$5:$H$305,6)</f>
        <v>2 bed</v>
      </c>
      <c r="I182" s="552">
        <v>1</v>
      </c>
    </row>
    <row r="183" spans="3:9">
      <c r="C183" s="559" t="str">
        <f t="shared" si="5"/>
        <v>B</v>
      </c>
      <c r="D183" s="553" t="s">
        <v>1034</v>
      </c>
      <c r="E183" s="552" t="str">
        <f>+INDEX(T_B_Index,MATCH(F183,'Tower B'!$B$4:$B$500,0),MATCH("Nationality",'Tower B'!$A$4:$F$4,0))</f>
        <v>Foreign</v>
      </c>
      <c r="F183" s="153" t="s">
        <v>353</v>
      </c>
      <c r="G183" s="552">
        <f>VLOOKUP(F183,'Tower B'!$B$5:$H$305,4)</f>
        <v>46.82</v>
      </c>
      <c r="H183" s="552" t="str">
        <f>VLOOKUP(F183,'Tower B'!$B$5:$H$305,6)</f>
        <v>1 bed plus</v>
      </c>
      <c r="I183" s="552">
        <v>1</v>
      </c>
    </row>
    <row r="184" spans="3:9">
      <c r="C184" s="559" t="str">
        <f t="shared" si="5"/>
        <v>B</v>
      </c>
      <c r="D184" s="553" t="s">
        <v>1034</v>
      </c>
      <c r="E184" s="552" t="str">
        <f>+INDEX(T_B_Index,MATCH(F184,'Tower B'!$B$4:$B$500,0),MATCH("Nationality",'Tower B'!$A$4:$F$4,0))</f>
        <v>Foreign</v>
      </c>
      <c r="F184" s="153" t="s">
        <v>354</v>
      </c>
      <c r="G184" s="552">
        <f>VLOOKUP(F184,'Tower B'!$B$5:$H$305,4)</f>
        <v>46.7</v>
      </c>
      <c r="H184" s="552" t="str">
        <f>VLOOKUP(F184,'Tower B'!$B$5:$H$305,6)</f>
        <v>1 bed plus</v>
      </c>
      <c r="I184" s="552">
        <v>1</v>
      </c>
    </row>
    <row r="185" spans="3:9">
      <c r="C185" s="559" t="str">
        <f t="shared" si="5"/>
        <v>B</v>
      </c>
      <c r="D185" s="553" t="s">
        <v>1034</v>
      </c>
      <c r="E185" s="552" t="str">
        <f>+INDEX(T_B_Index,MATCH(F185,'Tower B'!$B$4:$B$500,0),MATCH("Nationality",'Tower B'!$A$4:$F$4,0))</f>
        <v>Foreign</v>
      </c>
      <c r="F185" s="153" t="s">
        <v>355</v>
      </c>
      <c r="G185" s="552">
        <f>VLOOKUP(F185,'Tower B'!$B$5:$H$305,4)</f>
        <v>47.02</v>
      </c>
      <c r="H185" s="552" t="str">
        <f>VLOOKUP(F185,'Tower B'!$B$5:$H$305,6)</f>
        <v>1 bed plus</v>
      </c>
      <c r="I185" s="552">
        <v>1</v>
      </c>
    </row>
    <row r="186" spans="3:9">
      <c r="C186" s="559" t="str">
        <f t="shared" si="5"/>
        <v>B</v>
      </c>
      <c r="D186" s="553" t="s">
        <v>1034</v>
      </c>
      <c r="E186" s="552" t="str">
        <f>+INDEX(T_B_Index,MATCH(F186,'Tower B'!$B$4:$B$500,0),MATCH("Nationality",'Tower B'!$A$4:$F$4,0))</f>
        <v>Foreign</v>
      </c>
      <c r="F186" s="153" t="s">
        <v>356</v>
      </c>
      <c r="G186" s="552">
        <f>VLOOKUP(F186,'Tower B'!$B$5:$H$305,4)</f>
        <v>46.84</v>
      </c>
      <c r="H186" s="552" t="str">
        <f>VLOOKUP(F186,'Tower B'!$B$5:$H$305,6)</f>
        <v>1 bed plus</v>
      </c>
      <c r="I186" s="552">
        <v>1</v>
      </c>
    </row>
    <row r="187" spans="3:9">
      <c r="C187" s="559" t="str">
        <f t="shared" si="5"/>
        <v>B</v>
      </c>
      <c r="D187" s="553" t="s">
        <v>1034</v>
      </c>
      <c r="E187" s="552" t="str">
        <f>+INDEX(T_B_Index,MATCH(F187,'Tower B'!$B$4:$B$500,0),MATCH("Nationality",'Tower B'!$A$4:$F$4,0))</f>
        <v>Foreign</v>
      </c>
      <c r="F187" s="153" t="s">
        <v>357</v>
      </c>
      <c r="G187" s="552">
        <f>VLOOKUP(F187,'Tower B'!$B$5:$H$305,4)</f>
        <v>84.63</v>
      </c>
      <c r="H187" s="552" t="str">
        <f>VLOOKUP(F187,'Tower B'!$B$5:$H$305,6)</f>
        <v>2 bed duplex</v>
      </c>
      <c r="I187" s="552">
        <v>1</v>
      </c>
    </row>
    <row r="188" spans="3:9">
      <c r="C188" s="559" t="str">
        <f t="shared" si="5"/>
        <v>B</v>
      </c>
      <c r="D188" s="553" t="s">
        <v>1034</v>
      </c>
      <c r="E188" s="552" t="str">
        <f>+INDEX(T_B_Index,MATCH(F188,'Tower B'!$B$4:$B$500,0),MATCH("Nationality",'Tower B'!$A$4:$F$4,0))</f>
        <v>Foreign</v>
      </c>
      <c r="F188" s="153" t="s">
        <v>360</v>
      </c>
      <c r="G188" s="552">
        <f>VLOOKUP(F188,'Tower B'!$B$5:$H$305,4)</f>
        <v>46.09</v>
      </c>
      <c r="H188" s="552" t="str">
        <f>VLOOKUP(F188,'Tower B'!$B$5:$H$305,6)</f>
        <v>1 bed plus</v>
      </c>
      <c r="I188" s="552">
        <v>1</v>
      </c>
    </row>
    <row r="189" spans="3:9">
      <c r="C189" s="559" t="str">
        <f t="shared" si="5"/>
        <v>B</v>
      </c>
      <c r="D189" s="553" t="s">
        <v>1034</v>
      </c>
      <c r="E189" s="552" t="str">
        <f>+INDEX(T_B_Index,MATCH(F189,'Tower B'!$B$4:$B$500,0),MATCH("Nationality",'Tower B'!$A$4:$F$4,0))</f>
        <v>Foreign</v>
      </c>
      <c r="F189" s="153" t="s">
        <v>361</v>
      </c>
      <c r="G189" s="552">
        <f>VLOOKUP(F189,'Tower B'!$B$5:$H$305,4)</f>
        <v>46.82</v>
      </c>
      <c r="H189" s="552" t="str">
        <f>VLOOKUP(F189,'Tower B'!$B$5:$H$305,6)</f>
        <v>1 bed plus</v>
      </c>
      <c r="I189" s="552">
        <v>1</v>
      </c>
    </row>
    <row r="190" spans="3:9">
      <c r="C190" s="559" t="str">
        <f t="shared" si="5"/>
        <v>B</v>
      </c>
      <c r="D190" s="553" t="s">
        <v>1034</v>
      </c>
      <c r="E190" s="552" t="str">
        <f>+INDEX(T_B_Index,MATCH(F190,'Tower B'!$B$4:$B$500,0),MATCH("Nationality",'Tower B'!$A$4:$F$4,0))</f>
        <v>Foreign</v>
      </c>
      <c r="F190" s="153" t="s">
        <v>362</v>
      </c>
      <c r="G190" s="552">
        <f>VLOOKUP(F190,'Tower B'!$B$5:$H$305,4)</f>
        <v>30.26</v>
      </c>
      <c r="H190" s="552" t="str">
        <f>VLOOKUP(F190,'Tower B'!$B$5:$H$305,6)</f>
        <v>1 bed</v>
      </c>
      <c r="I190" s="552">
        <v>1</v>
      </c>
    </row>
    <row r="191" spans="3:9">
      <c r="C191" s="559" t="str">
        <f t="shared" si="5"/>
        <v>B</v>
      </c>
      <c r="D191" s="553" t="s">
        <v>1034</v>
      </c>
      <c r="E191" s="552" t="str">
        <f>+INDEX(T_B_Index,MATCH(F191,'Tower B'!$B$4:$B$500,0),MATCH("Nationality",'Tower B'!$A$4:$F$4,0))</f>
        <v>Local</v>
      </c>
      <c r="F191" s="153" t="s">
        <v>363</v>
      </c>
      <c r="G191" s="552">
        <f>VLOOKUP(F191,'Tower B'!$B$5:$H$305,4)</f>
        <v>57.830000000000005</v>
      </c>
      <c r="H191" s="552" t="str">
        <f>VLOOKUP(F191,'Tower B'!$B$5:$H$305,6)</f>
        <v>2 bed</v>
      </c>
      <c r="I191" s="552">
        <v>1</v>
      </c>
    </row>
    <row r="192" spans="3:9">
      <c r="C192" s="559" t="str">
        <f t="shared" si="5"/>
        <v>B</v>
      </c>
      <c r="D192" s="553" t="s">
        <v>1034</v>
      </c>
      <c r="E192" s="552" t="str">
        <f>+INDEX(T_B_Index,MATCH(F192,'Tower B'!$B$4:$B$500,0),MATCH("Nationality",'Tower B'!$A$4:$F$4,0))</f>
        <v>Foreign</v>
      </c>
      <c r="F192" s="153" t="s">
        <v>365</v>
      </c>
      <c r="G192" s="552">
        <f>VLOOKUP(F192,'Tower B'!$B$5:$H$305,4)</f>
        <v>46.82</v>
      </c>
      <c r="H192" s="552" t="str">
        <f>VLOOKUP(F192,'Tower B'!$B$5:$H$305,6)</f>
        <v>1 bed plus</v>
      </c>
      <c r="I192" s="552">
        <v>1</v>
      </c>
    </row>
    <row r="193" spans="3:9">
      <c r="C193" s="559" t="str">
        <f t="shared" si="5"/>
        <v>B</v>
      </c>
      <c r="D193" s="553" t="s">
        <v>1034</v>
      </c>
      <c r="E193" s="552" t="str">
        <f>+INDEX(T_B_Index,MATCH(F193,'Tower B'!$B$4:$B$500,0),MATCH("Nationality",'Tower B'!$A$4:$F$4,0))</f>
        <v>Foreign</v>
      </c>
      <c r="F193" s="153" t="s">
        <v>366</v>
      </c>
      <c r="G193" s="552">
        <f>VLOOKUP(F193,'Tower B'!$B$5:$H$305,4)</f>
        <v>46.7</v>
      </c>
      <c r="H193" s="552" t="str">
        <f>VLOOKUP(F193,'Tower B'!$B$5:$H$305,6)</f>
        <v>1 bed plus</v>
      </c>
      <c r="I193" s="552">
        <v>1</v>
      </c>
    </row>
    <row r="194" spans="3:9">
      <c r="C194" s="559" t="str">
        <f t="shared" si="5"/>
        <v>B</v>
      </c>
      <c r="D194" s="553" t="s">
        <v>1034</v>
      </c>
      <c r="E194" s="552" t="str">
        <f>+INDEX(T_B_Index,MATCH(F194,'Tower B'!$B$4:$B$500,0),MATCH("Nationality",'Tower B'!$A$4:$F$4,0))</f>
        <v>Foreign</v>
      </c>
      <c r="F194" s="153" t="s">
        <v>367</v>
      </c>
      <c r="G194" s="552">
        <f>VLOOKUP(F194,'Tower B'!$B$5:$H$305,4)</f>
        <v>47.02</v>
      </c>
      <c r="H194" s="552" t="str">
        <f>VLOOKUP(F194,'Tower B'!$B$5:$H$305,6)</f>
        <v>1 bed plus</v>
      </c>
      <c r="I194" s="552">
        <v>1</v>
      </c>
    </row>
    <row r="195" spans="3:9">
      <c r="C195" s="559" t="str">
        <f t="shared" ref="C195:C258" si="14">LEFT(F195,1)</f>
        <v>B</v>
      </c>
      <c r="D195" s="553" t="s">
        <v>1034</v>
      </c>
      <c r="E195" s="552" t="str">
        <f>+INDEX(T_B_Index,MATCH(F195,'Tower B'!$B$4:$B$500,0),MATCH("Nationality",'Tower B'!$A$4:$F$4,0))</f>
        <v>Foreign</v>
      </c>
      <c r="F195" s="153" t="s">
        <v>368</v>
      </c>
      <c r="G195" s="552">
        <f>VLOOKUP(F195,'Tower B'!$B$5:$H$305,4)</f>
        <v>46.84</v>
      </c>
      <c r="H195" s="552" t="str">
        <f>VLOOKUP(F195,'Tower B'!$B$5:$H$305,6)</f>
        <v>1 bed plus</v>
      </c>
      <c r="I195" s="552">
        <v>1</v>
      </c>
    </row>
    <row r="196" spans="3:9">
      <c r="C196" s="559" t="str">
        <f t="shared" si="14"/>
        <v>B</v>
      </c>
      <c r="D196" s="553" t="s">
        <v>1034</v>
      </c>
      <c r="E196" s="552" t="str">
        <f>+INDEX(T_B_Index,MATCH(F196,'Tower B'!$B$4:$B$500,0),MATCH("Nationality",'Tower B'!$A$4:$F$4,0))</f>
        <v>Foreign</v>
      </c>
      <c r="F196" s="153" t="s">
        <v>370</v>
      </c>
      <c r="G196" s="552">
        <f>VLOOKUP(F196,'Tower B'!$B$5:$H$305,4)</f>
        <v>46.09</v>
      </c>
      <c r="H196" s="552" t="str">
        <f>VLOOKUP(F196,'Tower B'!$B$5:$H$305,6)</f>
        <v>1 bed plus</v>
      </c>
      <c r="I196" s="552">
        <v>1</v>
      </c>
    </row>
    <row r="197" spans="3:9">
      <c r="C197" s="559" t="str">
        <f t="shared" si="14"/>
        <v>B</v>
      </c>
      <c r="D197" s="553" t="s">
        <v>1034</v>
      </c>
      <c r="E197" s="552" t="str">
        <f>+INDEX(T_B_Index,MATCH(F197,'Tower B'!$B$4:$B$500,0),MATCH("Nationality",'Tower B'!$A$4:$F$4,0))</f>
        <v>Foreign</v>
      </c>
      <c r="F197" s="153" t="s">
        <v>371</v>
      </c>
      <c r="G197" s="552">
        <f>VLOOKUP(F197,'Tower B'!$B$5:$H$305,4)</f>
        <v>46.82</v>
      </c>
      <c r="H197" s="552" t="str">
        <f>VLOOKUP(F197,'Tower B'!$B$5:$H$305,6)</f>
        <v>1 bed plus</v>
      </c>
      <c r="I197" s="552">
        <v>1</v>
      </c>
    </row>
    <row r="198" spans="3:9">
      <c r="C198" s="559" t="str">
        <f t="shared" si="14"/>
        <v>B</v>
      </c>
      <c r="D198" s="553" t="s">
        <v>1034</v>
      </c>
      <c r="E198" s="552" t="str">
        <f>+INDEX(T_B_Index,MATCH(F198,'Tower B'!$B$4:$B$500,0),MATCH("Nationality",'Tower B'!$A$4:$F$4,0))</f>
        <v>Foreign</v>
      </c>
      <c r="F198" s="153" t="s">
        <v>374</v>
      </c>
      <c r="G198" s="552">
        <f>VLOOKUP(F198,'Tower B'!$B$5:$H$305,4)</f>
        <v>55.46</v>
      </c>
      <c r="H198" s="552" t="str">
        <f>VLOOKUP(F198,'Tower B'!$B$5:$H$305,6)</f>
        <v>2 bed</v>
      </c>
      <c r="I198" s="552">
        <v>1</v>
      </c>
    </row>
    <row r="199" spans="3:9">
      <c r="C199" s="559" t="str">
        <f t="shared" si="14"/>
        <v>B</v>
      </c>
      <c r="D199" s="553" t="s">
        <v>1034</v>
      </c>
      <c r="E199" s="552" t="str">
        <f>+INDEX(T_B_Index,MATCH(F199,'Tower B'!$B$4:$B$500,0),MATCH("Nationality",'Tower B'!$A$4:$F$4,0))</f>
        <v>Foreign</v>
      </c>
      <c r="F199" s="153" t="s">
        <v>375</v>
      </c>
      <c r="G199" s="552">
        <f>VLOOKUP(F199,'Tower B'!$B$5:$H$305,4)</f>
        <v>46.82</v>
      </c>
      <c r="H199" s="552" t="str">
        <f>VLOOKUP(F199,'Tower B'!$B$5:$H$305,6)</f>
        <v>1 bed plus</v>
      </c>
      <c r="I199" s="552">
        <v>1</v>
      </c>
    </row>
    <row r="200" spans="3:9">
      <c r="C200" s="559" t="str">
        <f t="shared" si="14"/>
        <v>B</v>
      </c>
      <c r="D200" s="553" t="s">
        <v>1034</v>
      </c>
      <c r="E200" s="552" t="str">
        <f>+INDEX(T_B_Index,MATCH(F200,'Tower B'!$B$4:$B$500,0),MATCH("Nationality",'Tower B'!$A$4:$F$4,0))</f>
        <v>Foreign</v>
      </c>
      <c r="F200" s="153" t="s">
        <v>376</v>
      </c>
      <c r="G200" s="552">
        <f>VLOOKUP(F200,'Tower B'!$B$5:$H$305,4)</f>
        <v>46.7</v>
      </c>
      <c r="H200" s="552" t="str">
        <f>VLOOKUP(F200,'Tower B'!$B$5:$H$305,6)</f>
        <v>1 bed plus</v>
      </c>
      <c r="I200" s="552">
        <v>1</v>
      </c>
    </row>
    <row r="201" spans="3:9">
      <c r="C201" s="559" t="str">
        <f t="shared" si="14"/>
        <v>B</v>
      </c>
      <c r="D201" s="553" t="s">
        <v>1034</v>
      </c>
      <c r="E201" s="552" t="str">
        <f>+INDEX(T_B_Index,MATCH(F201,'Tower B'!$B$4:$B$500,0),MATCH("Nationality",'Tower B'!$A$4:$F$4,0))</f>
        <v>Foreign</v>
      </c>
      <c r="F201" s="153" t="s">
        <v>377</v>
      </c>
      <c r="G201" s="552">
        <f>VLOOKUP(F201,'Tower B'!$B$5:$H$305,4)</f>
        <v>47.02</v>
      </c>
      <c r="H201" s="552" t="str">
        <f>VLOOKUP(F201,'Tower B'!$B$5:$H$305,6)</f>
        <v>1 bed plus</v>
      </c>
      <c r="I201" s="552">
        <v>1</v>
      </c>
    </row>
    <row r="202" spans="3:9">
      <c r="C202" s="559" t="str">
        <f t="shared" si="14"/>
        <v>B</v>
      </c>
      <c r="D202" s="553" t="s">
        <v>1034</v>
      </c>
      <c r="E202" s="552" t="str">
        <f>+INDEX(T_B_Index,MATCH(F202,'Tower B'!$B$4:$B$500,0),MATCH("Nationality",'Tower B'!$A$4:$F$4,0))</f>
        <v>Foreign</v>
      </c>
      <c r="F202" s="153" t="s">
        <v>378</v>
      </c>
      <c r="G202" s="552">
        <f>VLOOKUP(F202,'Tower B'!$B$5:$H$305,4)</f>
        <v>46.84</v>
      </c>
      <c r="H202" s="552" t="str">
        <f>VLOOKUP(F202,'Tower B'!$B$5:$H$305,6)</f>
        <v>1 bed plus</v>
      </c>
      <c r="I202" s="552">
        <v>1</v>
      </c>
    </row>
    <row r="203" spans="3:9">
      <c r="C203" s="559" t="str">
        <f t="shared" si="14"/>
        <v>B</v>
      </c>
      <c r="D203" s="553" t="s">
        <v>1034</v>
      </c>
      <c r="E203" s="552" t="str">
        <f>+INDEX(T_B_Index,MATCH(F203,'Tower B'!$B$4:$B$500,0),MATCH("Nationality",'Tower B'!$A$4:$F$4,0))</f>
        <v>Foreign</v>
      </c>
      <c r="F203" s="153" t="s">
        <v>379</v>
      </c>
      <c r="G203" s="552">
        <f>VLOOKUP(F203,'Tower B'!$B$5:$H$305,4)</f>
        <v>84.63</v>
      </c>
      <c r="H203" s="552" t="str">
        <f>VLOOKUP(F203,'Tower B'!$B$5:$H$305,6)</f>
        <v>2 bed duplex</v>
      </c>
      <c r="I203" s="552">
        <v>1</v>
      </c>
    </row>
    <row r="204" spans="3:9">
      <c r="C204" s="559" t="str">
        <f t="shared" si="14"/>
        <v>B</v>
      </c>
      <c r="D204" s="553" t="s">
        <v>1034</v>
      </c>
      <c r="E204" s="552" t="str">
        <f>+INDEX(T_B_Index,MATCH(F204,'Tower B'!$B$4:$B$500,0),MATCH("Nationality",'Tower B'!$A$4:$F$4,0))</f>
        <v>Foreign</v>
      </c>
      <c r="F204" s="153" t="s">
        <v>381</v>
      </c>
      <c r="G204" s="552">
        <f>VLOOKUP(F204,'Tower B'!$B$5:$H$305,4)</f>
        <v>46.04</v>
      </c>
      <c r="H204" s="552" t="str">
        <f>VLOOKUP(F204,'Tower B'!$B$5:$H$305,6)</f>
        <v>1 bed plus</v>
      </c>
      <c r="I204" s="552">
        <v>1</v>
      </c>
    </row>
    <row r="205" spans="3:9">
      <c r="C205" s="559" t="str">
        <f t="shared" si="14"/>
        <v>B</v>
      </c>
      <c r="D205" s="553" t="s">
        <v>1034</v>
      </c>
      <c r="E205" s="552" t="str">
        <f>+INDEX(T_B_Index,MATCH(F205,'Tower B'!$B$4:$B$500,0),MATCH("Nationality",'Tower B'!$A$4:$F$4,0))</f>
        <v>Foreign</v>
      </c>
      <c r="F205" s="153" t="s">
        <v>382</v>
      </c>
      <c r="G205" s="552">
        <f>VLOOKUP(F205,'Tower B'!$B$5:$H$305,4)</f>
        <v>46.09</v>
      </c>
      <c r="H205" s="552" t="str">
        <f>VLOOKUP(F205,'Tower B'!$B$5:$H$305,6)</f>
        <v>1 bed plus</v>
      </c>
      <c r="I205" s="552">
        <v>1</v>
      </c>
    </row>
    <row r="206" spans="3:9">
      <c r="C206" s="559" t="str">
        <f t="shared" si="14"/>
        <v>B</v>
      </c>
      <c r="D206" s="553" t="s">
        <v>1034</v>
      </c>
      <c r="E206" s="552" t="str">
        <f>+INDEX(T_B_Index,MATCH(F206,'Tower B'!$B$4:$B$500,0),MATCH("Nationality",'Tower B'!$A$4:$F$4,0))</f>
        <v>Foreign</v>
      </c>
      <c r="F206" s="153" t="s">
        <v>383</v>
      </c>
      <c r="G206" s="552">
        <f>VLOOKUP(F206,'Tower B'!$B$5:$H$305,4)</f>
        <v>46.82</v>
      </c>
      <c r="H206" s="552" t="str">
        <f>VLOOKUP(F206,'Tower B'!$B$5:$H$305,6)</f>
        <v>1 bed plus</v>
      </c>
      <c r="I206" s="552">
        <v>1</v>
      </c>
    </row>
    <row r="207" spans="3:9">
      <c r="C207" s="559" t="str">
        <f t="shared" si="14"/>
        <v>B</v>
      </c>
      <c r="D207" s="553" t="s">
        <v>1034</v>
      </c>
      <c r="E207" s="552" t="str">
        <f>+INDEX(T_B_Index,MATCH(F207,'Tower B'!$B$4:$B$500,0),MATCH("Nationality",'Tower B'!$A$4:$F$4,0))</f>
        <v>Foreign</v>
      </c>
      <c r="F207" s="153" t="s">
        <v>384</v>
      </c>
      <c r="G207" s="552">
        <f>VLOOKUP(F207,'Tower B'!$B$5:$H$305,4)</f>
        <v>30.26</v>
      </c>
      <c r="H207" s="552" t="str">
        <f>VLOOKUP(F207,'Tower B'!$B$5:$H$305,6)</f>
        <v>1 bed</v>
      </c>
      <c r="I207" s="552">
        <v>1</v>
      </c>
    </row>
    <row r="208" spans="3:9">
      <c r="C208" s="559" t="str">
        <f t="shared" si="14"/>
        <v>B</v>
      </c>
      <c r="D208" s="553" t="s">
        <v>1034</v>
      </c>
      <c r="E208" s="552" t="str">
        <f>+INDEX(T_B_Index,MATCH(F208,'Tower B'!$B$4:$B$500,0),MATCH("Nationality",'Tower B'!$A$4:$F$4,0))</f>
        <v>Local</v>
      </c>
      <c r="F208" s="153" t="s">
        <v>386</v>
      </c>
      <c r="G208" s="552">
        <f>VLOOKUP(F208,'Tower B'!$B$5:$H$305,4)</f>
        <v>55.46</v>
      </c>
      <c r="H208" s="552" t="str">
        <f>VLOOKUP(F208,'Tower B'!$B$5:$H$305,6)</f>
        <v>2 bed</v>
      </c>
      <c r="I208" s="552">
        <v>1</v>
      </c>
    </row>
    <row r="209" spans="3:9">
      <c r="C209" s="559" t="str">
        <f t="shared" si="14"/>
        <v>B</v>
      </c>
      <c r="D209" s="553" t="s">
        <v>1034</v>
      </c>
      <c r="E209" s="552" t="str">
        <f>+INDEX(T_B_Index,MATCH(F209,'Tower B'!$B$4:$B$500,0),MATCH("Nationality",'Tower B'!$A$4:$F$4,0))</f>
        <v>Foreign</v>
      </c>
      <c r="F209" s="153" t="s">
        <v>387</v>
      </c>
      <c r="G209" s="552">
        <f>VLOOKUP(F209,'Tower B'!$B$5:$H$305,4)</f>
        <v>46.82</v>
      </c>
      <c r="H209" s="552" t="str">
        <f>VLOOKUP(F209,'Tower B'!$B$5:$H$305,6)</f>
        <v>1 bed plus</v>
      </c>
      <c r="I209" s="552">
        <v>1</v>
      </c>
    </row>
    <row r="210" spans="3:9">
      <c r="C210" s="559" t="str">
        <f t="shared" si="14"/>
        <v>B</v>
      </c>
      <c r="D210" s="553" t="s">
        <v>1034</v>
      </c>
      <c r="E210" s="552" t="str">
        <f>+INDEX(T_B_Index,MATCH(F210,'Tower B'!$B$4:$B$500,0),MATCH("Nationality",'Tower B'!$A$4:$F$4,0))</f>
        <v>Foreign</v>
      </c>
      <c r="F210" s="153" t="s">
        <v>388</v>
      </c>
      <c r="G210" s="552">
        <f>VLOOKUP(F210,'Tower B'!$B$5:$H$305,4)</f>
        <v>46.7</v>
      </c>
      <c r="H210" s="552" t="str">
        <f>VLOOKUP(F210,'Tower B'!$B$5:$H$305,6)</f>
        <v>1 bed plus</v>
      </c>
      <c r="I210" s="552">
        <v>1</v>
      </c>
    </row>
    <row r="211" spans="3:9">
      <c r="C211" s="559" t="str">
        <f t="shared" si="14"/>
        <v>B</v>
      </c>
      <c r="D211" s="553" t="s">
        <v>1034</v>
      </c>
      <c r="E211" s="552" t="str">
        <f>+INDEX(T_B_Index,MATCH(F211,'Tower B'!$B$4:$B$500,0),MATCH("Nationality",'Tower B'!$A$4:$F$4,0))</f>
        <v>Foreign</v>
      </c>
      <c r="F211" s="153" t="s">
        <v>389</v>
      </c>
      <c r="G211" s="552">
        <f>VLOOKUP(F211,'Tower B'!$B$5:$H$305,4)</f>
        <v>47.02</v>
      </c>
      <c r="H211" s="552" t="str">
        <f>VLOOKUP(F211,'Tower B'!$B$5:$H$305,6)</f>
        <v>1 bed plus</v>
      </c>
      <c r="I211" s="552">
        <v>1</v>
      </c>
    </row>
    <row r="212" spans="3:9">
      <c r="C212" s="559" t="str">
        <f t="shared" si="14"/>
        <v>B</v>
      </c>
      <c r="D212" s="553" t="s">
        <v>1034</v>
      </c>
      <c r="E212" s="552" t="str">
        <f>+INDEX(T_B_Index,MATCH(F212,'Tower B'!$B$4:$B$500,0),MATCH("Nationality",'Tower B'!$A$4:$F$4,0))</f>
        <v>Foreign</v>
      </c>
      <c r="F212" s="153" t="s">
        <v>390</v>
      </c>
      <c r="G212" s="552">
        <f>VLOOKUP(F212,'Tower B'!$B$5:$H$305,4)</f>
        <v>46.84</v>
      </c>
      <c r="H212" s="552" t="str">
        <f>VLOOKUP(F212,'Tower B'!$B$5:$H$305,6)</f>
        <v>1 bed plus</v>
      </c>
      <c r="I212" s="552">
        <v>1</v>
      </c>
    </row>
    <row r="213" spans="3:9">
      <c r="C213" s="559" t="str">
        <f t="shared" si="14"/>
        <v>B</v>
      </c>
      <c r="D213" s="553" t="s">
        <v>1034</v>
      </c>
      <c r="E213" s="552" t="str">
        <f>+INDEX(T_B_Index,MATCH(F213,'Tower B'!$B$4:$B$500,0),MATCH("Nationality",'Tower B'!$A$4:$F$4,0))</f>
        <v>Foreign</v>
      </c>
      <c r="F213" s="153" t="s">
        <v>391</v>
      </c>
      <c r="G213" s="552">
        <f>VLOOKUP(F213,'Tower B'!$B$5:$H$305,4)</f>
        <v>46.04</v>
      </c>
      <c r="H213" s="552" t="str">
        <f>VLOOKUP(F213,'Tower B'!$B$5:$H$305,6)</f>
        <v>1 bed plus</v>
      </c>
      <c r="I213" s="552">
        <v>1</v>
      </c>
    </row>
    <row r="214" spans="3:9">
      <c r="C214" s="559" t="str">
        <f t="shared" si="14"/>
        <v>B</v>
      </c>
      <c r="D214" s="553" t="s">
        <v>1034</v>
      </c>
      <c r="E214" s="552" t="str">
        <f>+INDEX(T_B_Index,MATCH(F214,'Tower B'!$B$4:$B$500,0),MATCH("Nationality",'Tower B'!$A$4:$F$4,0))</f>
        <v>Foreign</v>
      </c>
      <c r="F214" s="153" t="s">
        <v>392</v>
      </c>
      <c r="G214" s="552">
        <f>VLOOKUP(F214,'Tower B'!$B$5:$H$305,4)</f>
        <v>46.09</v>
      </c>
      <c r="H214" s="552" t="str">
        <f>VLOOKUP(F214,'Tower B'!$B$5:$H$305,6)</f>
        <v>1 bed plus</v>
      </c>
      <c r="I214" s="552">
        <v>1</v>
      </c>
    </row>
    <row r="215" spans="3:9">
      <c r="C215" s="559" t="str">
        <f t="shared" si="14"/>
        <v>B</v>
      </c>
      <c r="D215" s="553" t="s">
        <v>1034</v>
      </c>
      <c r="E215" s="552" t="str">
        <f>+INDEX(T_B_Index,MATCH(F215,'Tower B'!$B$4:$B$500,0),MATCH("Nationality",'Tower B'!$A$4:$F$4,0))</f>
        <v>Foreign</v>
      </c>
      <c r="F215" s="153" t="s">
        <v>393</v>
      </c>
      <c r="G215" s="552">
        <f>VLOOKUP(F215,'Tower B'!$B$5:$H$305,4)</f>
        <v>46.82</v>
      </c>
      <c r="H215" s="552" t="str">
        <f>VLOOKUP(F215,'Tower B'!$B$5:$H$305,6)</f>
        <v>1 bed plus</v>
      </c>
      <c r="I215" s="552">
        <v>1</v>
      </c>
    </row>
    <row r="216" spans="3:9">
      <c r="C216" s="559" t="str">
        <f t="shared" si="14"/>
        <v>B</v>
      </c>
      <c r="D216" s="553" t="s">
        <v>1034</v>
      </c>
      <c r="E216" s="552" t="str">
        <f>+INDEX(T_B_Index,MATCH(F216,'Tower B'!$B$4:$B$500,0),MATCH("Nationality",'Tower B'!$A$4:$F$4,0))</f>
        <v>Foreign</v>
      </c>
      <c r="F216" s="153" t="s">
        <v>394</v>
      </c>
      <c r="G216" s="552">
        <f>VLOOKUP(F216,'Tower B'!$B$5:$H$305,4)</f>
        <v>30.26</v>
      </c>
      <c r="H216" s="552" t="str">
        <f>VLOOKUP(F216,'Tower B'!$B$5:$H$305,6)</f>
        <v>1 bed</v>
      </c>
      <c r="I216" s="552">
        <v>1</v>
      </c>
    </row>
    <row r="217" spans="3:9">
      <c r="C217" s="559" t="str">
        <f t="shared" si="14"/>
        <v>B</v>
      </c>
      <c r="D217" s="553" t="s">
        <v>1034</v>
      </c>
      <c r="E217" s="552" t="str">
        <f>+INDEX(T_B_Index,MATCH(F217,'Tower B'!$B$4:$B$500,0),MATCH("Nationality",'Tower B'!$A$4:$F$4,0))</f>
        <v>Foreign</v>
      </c>
      <c r="F217" s="153" t="s">
        <v>397</v>
      </c>
      <c r="G217" s="552">
        <f>VLOOKUP(F217,'Tower B'!$B$5:$H$305,4)</f>
        <v>46.82</v>
      </c>
      <c r="H217" s="552" t="str">
        <f>VLOOKUP(F217,'Tower B'!$B$5:$H$305,6)</f>
        <v>1 bed plus</v>
      </c>
      <c r="I217" s="552">
        <v>1</v>
      </c>
    </row>
    <row r="218" spans="3:9">
      <c r="C218" s="559" t="str">
        <f t="shared" si="14"/>
        <v>B</v>
      </c>
      <c r="D218" s="553" t="s">
        <v>1034</v>
      </c>
      <c r="E218" s="552" t="str">
        <f>+INDEX(T_B_Index,MATCH(F218,'Tower B'!$B$4:$B$500,0),MATCH("Nationality",'Tower B'!$A$4:$F$4,0))</f>
        <v>Foreign</v>
      </c>
      <c r="F218" s="153" t="s">
        <v>398</v>
      </c>
      <c r="G218" s="552">
        <f>VLOOKUP(F218,'Tower B'!$B$5:$H$305,4)</f>
        <v>46.7</v>
      </c>
      <c r="H218" s="552" t="str">
        <f>VLOOKUP(F218,'Tower B'!$B$5:$H$305,6)</f>
        <v>1 bed plus</v>
      </c>
      <c r="I218" s="552">
        <v>1</v>
      </c>
    </row>
    <row r="219" spans="3:9">
      <c r="C219" s="559" t="str">
        <f t="shared" si="14"/>
        <v>B</v>
      </c>
      <c r="D219" s="553" t="s">
        <v>1034</v>
      </c>
      <c r="E219" s="552" t="str">
        <f>+INDEX(T_B_Index,MATCH(F219,'Tower B'!$B$4:$B$500,0),MATCH("Nationality",'Tower B'!$A$4:$F$4,0))</f>
        <v>Foreign</v>
      </c>
      <c r="F219" s="153" t="s">
        <v>399</v>
      </c>
      <c r="G219" s="552">
        <f>VLOOKUP(F219,'Tower B'!$B$5:$H$305,4)</f>
        <v>47.02</v>
      </c>
      <c r="H219" s="552" t="str">
        <f>VLOOKUP(F219,'Tower B'!$B$5:$H$305,6)</f>
        <v>1 bed plus</v>
      </c>
      <c r="I219" s="552">
        <v>1</v>
      </c>
    </row>
    <row r="220" spans="3:9">
      <c r="C220" s="559" t="str">
        <f t="shared" si="14"/>
        <v>B</v>
      </c>
      <c r="D220" s="553" t="s">
        <v>1034</v>
      </c>
      <c r="E220" s="552" t="str">
        <f>+INDEX(T_B_Index,MATCH(F220,'Tower B'!$B$4:$B$500,0),MATCH("Nationality",'Tower B'!$A$4:$F$4,0))</f>
        <v>Foreign</v>
      </c>
      <c r="F220" s="153" t="s">
        <v>400</v>
      </c>
      <c r="G220" s="552">
        <f>VLOOKUP(F220,'Tower B'!$B$5:$H$305,4)</f>
        <v>46.84</v>
      </c>
      <c r="H220" s="552" t="str">
        <f>VLOOKUP(F220,'Tower B'!$B$5:$H$305,6)</f>
        <v>1 bed plus</v>
      </c>
      <c r="I220" s="552">
        <v>1</v>
      </c>
    </row>
    <row r="221" spans="3:9">
      <c r="C221" s="559" t="str">
        <f t="shared" si="14"/>
        <v>B</v>
      </c>
      <c r="D221" s="553" t="s">
        <v>1034</v>
      </c>
      <c r="E221" s="552" t="str">
        <f>+INDEX(T_B_Index,MATCH(F221,'Tower B'!$B$4:$B$500,0),MATCH("Nationality",'Tower B'!$A$4:$F$4,0))</f>
        <v>Foreign</v>
      </c>
      <c r="F221" s="153" t="s">
        <v>401</v>
      </c>
      <c r="G221" s="552">
        <f>VLOOKUP(F221,'Tower B'!$B$5:$H$305,4)</f>
        <v>84.63</v>
      </c>
      <c r="H221" s="552" t="str">
        <f>VLOOKUP(F221,'Tower B'!$B$5:$H$305,6)</f>
        <v>2 bed duplex</v>
      </c>
      <c r="I221" s="552">
        <v>1</v>
      </c>
    </row>
    <row r="222" spans="3:9">
      <c r="C222" s="559" t="str">
        <f t="shared" si="14"/>
        <v>B</v>
      </c>
      <c r="D222" s="553" t="s">
        <v>1034</v>
      </c>
      <c r="E222" s="552" t="str">
        <f>+INDEX(T_B_Index,MATCH(F222,'Tower B'!$B$4:$B$500,0),MATCH("Nationality",'Tower B'!$A$4:$F$4,0))</f>
        <v>Foreign</v>
      </c>
      <c r="F222" s="153" t="s">
        <v>402</v>
      </c>
      <c r="G222" s="552">
        <f>VLOOKUP(F222,'Tower B'!$B$5:$H$305,4)</f>
        <v>84.63</v>
      </c>
      <c r="H222" s="552" t="str">
        <f>VLOOKUP(F222,'Tower B'!$B$5:$H$305,6)</f>
        <v>2 bed duplex</v>
      </c>
      <c r="I222" s="552">
        <v>1</v>
      </c>
    </row>
    <row r="223" spans="3:9">
      <c r="C223" s="559" t="str">
        <f t="shared" si="14"/>
        <v>B</v>
      </c>
      <c r="D223" s="553" t="s">
        <v>1034</v>
      </c>
      <c r="E223" s="552" t="str">
        <f>+INDEX(T_B_Index,MATCH(F223,'Tower B'!$B$4:$B$500,0),MATCH("Nationality",'Tower B'!$A$4:$F$4,0))</f>
        <v>Foreign</v>
      </c>
      <c r="F223" s="153" t="s">
        <v>403</v>
      </c>
      <c r="G223" s="552">
        <f>VLOOKUP(F223,'Tower B'!$B$5:$H$305,4)</f>
        <v>46.04</v>
      </c>
      <c r="H223" s="552" t="str">
        <f>VLOOKUP(F223,'Tower B'!$B$5:$H$305,6)</f>
        <v>1 bed plus</v>
      </c>
      <c r="I223" s="552">
        <v>1</v>
      </c>
    </row>
    <row r="224" spans="3:9">
      <c r="C224" s="559" t="str">
        <f t="shared" si="14"/>
        <v>B</v>
      </c>
      <c r="D224" s="553" t="s">
        <v>1034</v>
      </c>
      <c r="E224" s="552" t="str">
        <f>+INDEX(T_B_Index,MATCH(F224,'Tower B'!$B$4:$B$500,0),MATCH("Nationality",'Tower B'!$A$4:$F$4,0))</f>
        <v>Foreign</v>
      </c>
      <c r="F224" s="153" t="s">
        <v>404</v>
      </c>
      <c r="G224" s="552">
        <f>VLOOKUP(F224,'Tower B'!$B$5:$H$305,4)</f>
        <v>46.09</v>
      </c>
      <c r="H224" s="552" t="str">
        <f>VLOOKUP(F224,'Tower B'!$B$5:$H$305,6)</f>
        <v>1 bed plus</v>
      </c>
      <c r="I224" s="552">
        <v>1</v>
      </c>
    </row>
    <row r="225" spans="3:9">
      <c r="C225" s="559" t="str">
        <f t="shared" si="14"/>
        <v>B</v>
      </c>
      <c r="D225" s="553" t="s">
        <v>1034</v>
      </c>
      <c r="E225" s="552" t="str">
        <f>+INDEX(T_B_Index,MATCH(F225,'Tower B'!$B$4:$B$500,0),MATCH("Nationality",'Tower B'!$A$4:$F$4,0))</f>
        <v>Foreign</v>
      </c>
      <c r="F225" s="153" t="s">
        <v>405</v>
      </c>
      <c r="G225" s="552">
        <f>VLOOKUP(F225,'Tower B'!$B$5:$H$305,4)</f>
        <v>46.82</v>
      </c>
      <c r="H225" s="552" t="str">
        <f>VLOOKUP(F225,'Tower B'!$B$5:$H$305,6)</f>
        <v>1 bed plus</v>
      </c>
      <c r="I225" s="552">
        <v>1</v>
      </c>
    </row>
    <row r="226" spans="3:9">
      <c r="C226" s="559" t="str">
        <f t="shared" si="14"/>
        <v>B</v>
      </c>
      <c r="D226" s="553" t="s">
        <v>1034</v>
      </c>
      <c r="E226" s="552" t="str">
        <f>+INDEX(T_B_Index,MATCH(F226,'Tower B'!$B$4:$B$500,0),MATCH("Nationality",'Tower B'!$A$4:$F$4,0))</f>
        <v>Local</v>
      </c>
      <c r="F226" s="153" t="s">
        <v>408</v>
      </c>
      <c r="G226" s="552">
        <f>VLOOKUP(F226,'Tower B'!$B$5:$H$305,4)</f>
        <v>55.46</v>
      </c>
      <c r="H226" s="552" t="str">
        <f>VLOOKUP(F226,'Tower B'!$B$5:$H$305,6)</f>
        <v>2 bed</v>
      </c>
      <c r="I226" s="552">
        <v>1</v>
      </c>
    </row>
    <row r="227" spans="3:9">
      <c r="C227" s="559" t="str">
        <f t="shared" si="14"/>
        <v>B</v>
      </c>
      <c r="D227" s="553" t="s">
        <v>1034</v>
      </c>
      <c r="E227" s="552" t="str">
        <f>+INDEX(T_B_Index,MATCH(F227,'Tower B'!$B$4:$B$500,0),MATCH("Nationality",'Tower B'!$A$4:$F$4,0))</f>
        <v>Foreign</v>
      </c>
      <c r="F227" s="153" t="s">
        <v>409</v>
      </c>
      <c r="G227" s="552">
        <f>VLOOKUP(F227,'Tower B'!$B$5:$H$305,4)</f>
        <v>46.82</v>
      </c>
      <c r="H227" s="552" t="str">
        <f>VLOOKUP(F227,'Tower B'!$B$5:$H$305,6)</f>
        <v>1 bed plus</v>
      </c>
      <c r="I227" s="552">
        <v>1</v>
      </c>
    </row>
    <row r="228" spans="3:9">
      <c r="C228" s="559" t="str">
        <f t="shared" si="14"/>
        <v>B</v>
      </c>
      <c r="D228" s="553" t="s">
        <v>1034</v>
      </c>
      <c r="E228" s="552" t="str">
        <f>+INDEX(T_B_Index,MATCH(F228,'Tower B'!$B$4:$B$500,0),MATCH("Nationality",'Tower B'!$A$4:$F$4,0))</f>
        <v>Foreign</v>
      </c>
      <c r="F228" s="153" t="s">
        <v>410</v>
      </c>
      <c r="G228" s="552">
        <f>VLOOKUP(F228,'Tower B'!$B$5:$H$305,4)</f>
        <v>46.7</v>
      </c>
      <c r="H228" s="552" t="str">
        <f>VLOOKUP(F228,'Tower B'!$B$5:$H$305,6)</f>
        <v>1 bed plus</v>
      </c>
      <c r="I228" s="552">
        <v>1</v>
      </c>
    </row>
    <row r="229" spans="3:9">
      <c r="C229" s="559" t="str">
        <f t="shared" si="14"/>
        <v>B</v>
      </c>
      <c r="D229" s="553" t="s">
        <v>1034</v>
      </c>
      <c r="E229" s="552" t="str">
        <f>+INDEX(T_B_Index,MATCH(F229,'Tower B'!$B$4:$B$500,0),MATCH("Nationality",'Tower B'!$A$4:$F$4,0))</f>
        <v>Foreign</v>
      </c>
      <c r="F229" s="153" t="s">
        <v>411</v>
      </c>
      <c r="G229" s="552">
        <f>VLOOKUP(F229,'Tower B'!$B$5:$H$305,4)</f>
        <v>47.02</v>
      </c>
      <c r="H229" s="552" t="str">
        <f>VLOOKUP(F229,'Tower B'!$B$5:$H$305,6)</f>
        <v>1 bed plus</v>
      </c>
      <c r="I229" s="552">
        <v>1</v>
      </c>
    </row>
    <row r="230" spans="3:9">
      <c r="C230" s="559" t="str">
        <f t="shared" si="14"/>
        <v>B</v>
      </c>
      <c r="D230" s="553" t="s">
        <v>1034</v>
      </c>
      <c r="E230" s="552" t="str">
        <f>+INDEX(T_B_Index,MATCH(F230,'Tower B'!$B$4:$B$500,0),MATCH("Nationality",'Tower B'!$A$4:$F$4,0))</f>
        <v>Foreign</v>
      </c>
      <c r="F230" s="153" t="s">
        <v>412</v>
      </c>
      <c r="G230" s="552">
        <f>VLOOKUP(F230,'Tower B'!$B$5:$H$305,4)</f>
        <v>46.84</v>
      </c>
      <c r="H230" s="552" t="str">
        <f>VLOOKUP(F230,'Tower B'!$B$5:$H$305,6)</f>
        <v>1 bed plus</v>
      </c>
      <c r="I230" s="552">
        <v>1</v>
      </c>
    </row>
    <row r="231" spans="3:9">
      <c r="C231" s="559" t="str">
        <f t="shared" si="14"/>
        <v>B</v>
      </c>
      <c r="D231" s="553" t="s">
        <v>1034</v>
      </c>
      <c r="E231" s="552" t="str">
        <f>+INDEX(T_B_Index,MATCH(F231,'Tower B'!$B$4:$B$500,0),MATCH("Nationality",'Tower B'!$A$4:$F$4,0))</f>
        <v>Foreign</v>
      </c>
      <c r="F231" s="153" t="s">
        <v>413</v>
      </c>
      <c r="G231" s="552">
        <f>VLOOKUP(F231,'Tower B'!$B$5:$H$305,4)</f>
        <v>46.04</v>
      </c>
      <c r="H231" s="552" t="str">
        <f>VLOOKUP(F231,'Tower B'!$B$5:$H$305,6)</f>
        <v>1 bed plus</v>
      </c>
      <c r="I231" s="552">
        <v>1</v>
      </c>
    </row>
    <row r="232" spans="3:9">
      <c r="C232" s="559" t="str">
        <f t="shared" si="14"/>
        <v>B</v>
      </c>
      <c r="D232" s="553" t="s">
        <v>1034</v>
      </c>
      <c r="E232" s="552" t="str">
        <f>+INDEX(T_B_Index,MATCH(F232,'Tower B'!$B$4:$B$500,0),MATCH("Nationality",'Tower B'!$A$4:$F$4,0))</f>
        <v>Foreign</v>
      </c>
      <c r="F232" s="153" t="s">
        <v>414</v>
      </c>
      <c r="G232" s="552">
        <f>VLOOKUP(F232,'Tower B'!$B$5:$H$305,4)</f>
        <v>46.09</v>
      </c>
      <c r="H232" s="552" t="str">
        <f>VLOOKUP(F232,'Tower B'!$B$5:$H$305,6)</f>
        <v>1 bed plus</v>
      </c>
      <c r="I232" s="552">
        <v>1</v>
      </c>
    </row>
    <row r="233" spans="3:9">
      <c r="C233" s="559" t="str">
        <f t="shared" si="14"/>
        <v>B</v>
      </c>
      <c r="D233" s="553" t="s">
        <v>1034</v>
      </c>
      <c r="E233" s="552" t="str">
        <f>+INDEX(T_B_Index,MATCH(F233,'Tower B'!$B$4:$B$500,0),MATCH("Nationality",'Tower B'!$A$4:$F$4,0))</f>
        <v>Foreign</v>
      </c>
      <c r="F233" s="153" t="s">
        <v>415</v>
      </c>
      <c r="G233" s="552">
        <f>VLOOKUP(F233,'Tower B'!$B$5:$H$305,4)</f>
        <v>46.82</v>
      </c>
      <c r="H233" s="552" t="str">
        <f>VLOOKUP(F233,'Tower B'!$B$5:$H$305,6)</f>
        <v>1 bed plus</v>
      </c>
      <c r="I233" s="552">
        <v>1</v>
      </c>
    </row>
    <row r="234" spans="3:9">
      <c r="C234" s="559" t="str">
        <f t="shared" si="14"/>
        <v>B</v>
      </c>
      <c r="D234" s="553" t="s">
        <v>1034</v>
      </c>
      <c r="E234" s="552" t="str">
        <f>+INDEX(T_B_Index,MATCH(F234,'Tower B'!$B$4:$B$500,0),MATCH("Nationality",'Tower B'!$A$4:$F$4,0))</f>
        <v>Foreign</v>
      </c>
      <c r="F234" s="153" t="s">
        <v>416</v>
      </c>
      <c r="G234" s="552">
        <f>VLOOKUP(F234,'Tower B'!$B$5:$H$305,4)</f>
        <v>30.26</v>
      </c>
      <c r="H234" s="552" t="str">
        <f>VLOOKUP(F234,'Tower B'!$B$5:$H$305,6)</f>
        <v>1 bed</v>
      </c>
      <c r="I234" s="552">
        <v>1</v>
      </c>
    </row>
    <row r="235" spans="3:9">
      <c r="C235" s="559" t="str">
        <f t="shared" si="14"/>
        <v>B</v>
      </c>
      <c r="D235" s="553" t="s">
        <v>1034</v>
      </c>
      <c r="E235" s="552" t="str">
        <f>+INDEX(T_B_Index,MATCH(F235,'Tower B'!$B$4:$B$500,0),MATCH("Nationality",'Tower B'!$A$4:$F$4,0))</f>
        <v>Foreign</v>
      </c>
      <c r="F235" s="153" t="s">
        <v>419</v>
      </c>
      <c r="G235" s="552">
        <f>VLOOKUP(F235,'Tower B'!$B$5:$H$305,4)</f>
        <v>46.82</v>
      </c>
      <c r="H235" s="552" t="str">
        <f>VLOOKUP(F235,'Tower B'!$B$5:$H$305,6)</f>
        <v>1 bed plus</v>
      </c>
      <c r="I235" s="552">
        <v>1</v>
      </c>
    </row>
    <row r="236" spans="3:9">
      <c r="C236" s="559" t="str">
        <f t="shared" si="14"/>
        <v>B</v>
      </c>
      <c r="D236" s="553" t="s">
        <v>1034</v>
      </c>
      <c r="E236" s="552" t="str">
        <f>+INDEX(T_B_Index,MATCH(F236,'Tower B'!$B$4:$B$500,0),MATCH("Nationality",'Tower B'!$A$4:$F$4,0))</f>
        <v>Foreign</v>
      </c>
      <c r="F236" s="153" t="s">
        <v>420</v>
      </c>
      <c r="G236" s="552">
        <f>VLOOKUP(F236,'Tower B'!$B$5:$H$305,4)</f>
        <v>46.7</v>
      </c>
      <c r="H236" s="552" t="str">
        <f>VLOOKUP(F236,'Tower B'!$B$5:$H$305,6)</f>
        <v>1 bed plus</v>
      </c>
      <c r="I236" s="552">
        <v>1</v>
      </c>
    </row>
    <row r="237" spans="3:9">
      <c r="C237" s="559" t="str">
        <f t="shared" si="14"/>
        <v>B</v>
      </c>
      <c r="D237" s="553" t="s">
        <v>1034</v>
      </c>
      <c r="E237" s="552" t="str">
        <f>+INDEX(T_B_Index,MATCH(F237,'Tower B'!$B$4:$B$500,0),MATCH("Nationality",'Tower B'!$A$4:$F$4,0))</f>
        <v>Foreign</v>
      </c>
      <c r="F237" s="153" t="s">
        <v>421</v>
      </c>
      <c r="G237" s="552">
        <f>VLOOKUP(F237,'Tower B'!$B$5:$H$305,4)</f>
        <v>47.02</v>
      </c>
      <c r="H237" s="552" t="str">
        <f>VLOOKUP(F237,'Tower B'!$B$5:$H$305,6)</f>
        <v>1 bed plus</v>
      </c>
      <c r="I237" s="552">
        <v>1</v>
      </c>
    </row>
    <row r="238" spans="3:9">
      <c r="C238" s="559" t="str">
        <f t="shared" si="14"/>
        <v>B</v>
      </c>
      <c r="D238" s="553" t="s">
        <v>1034</v>
      </c>
      <c r="E238" s="552" t="str">
        <f>+INDEX(T_B_Index,MATCH(F238,'Tower B'!$B$4:$B$500,0),MATCH("Nationality",'Tower B'!$A$4:$F$4,0))</f>
        <v>Foreign</v>
      </c>
      <c r="F238" s="153" t="s">
        <v>422</v>
      </c>
      <c r="G238" s="552">
        <f>VLOOKUP(F238,'Tower B'!$B$5:$H$305,4)</f>
        <v>46.84</v>
      </c>
      <c r="H238" s="552" t="str">
        <f>VLOOKUP(F238,'Tower B'!$B$5:$H$305,6)</f>
        <v>1 bed plus</v>
      </c>
      <c r="I238" s="552">
        <v>1</v>
      </c>
    </row>
    <row r="239" spans="3:9">
      <c r="C239" s="559" t="str">
        <f t="shared" si="14"/>
        <v>B</v>
      </c>
      <c r="D239" s="553" t="s">
        <v>1034</v>
      </c>
      <c r="E239" s="552" t="str">
        <f>+INDEX(T_B_Index,MATCH(F239,'Tower B'!$B$4:$B$500,0),MATCH("Nationality",'Tower B'!$A$4:$F$4,0))</f>
        <v>Foreign</v>
      </c>
      <c r="F239" s="153" t="s">
        <v>424</v>
      </c>
      <c r="G239" s="552">
        <f>VLOOKUP(F239,'Tower B'!$B$5:$H$305,4)</f>
        <v>84.63</v>
      </c>
      <c r="H239" s="552" t="str">
        <f>VLOOKUP(F239,'Tower B'!$B$5:$H$305,6)</f>
        <v>2 bed duplex</v>
      </c>
      <c r="I239" s="552">
        <v>1</v>
      </c>
    </row>
    <row r="240" spans="3:9">
      <c r="C240" s="559" t="str">
        <f t="shared" si="14"/>
        <v>B</v>
      </c>
      <c r="D240" s="553" t="s">
        <v>1034</v>
      </c>
      <c r="E240" s="552" t="str">
        <f>+INDEX(T_B_Index,MATCH(F240,'Tower B'!$B$4:$B$500,0),MATCH("Nationality",'Tower B'!$A$4:$F$4,0))</f>
        <v>Foreign</v>
      </c>
      <c r="F240" s="153" t="s">
        <v>425</v>
      </c>
      <c r="G240" s="552">
        <f>VLOOKUP(F240,'Tower B'!$B$5:$H$305,4)</f>
        <v>46.04</v>
      </c>
      <c r="H240" s="552" t="str">
        <f>VLOOKUP(F240,'Tower B'!$B$5:$H$305,6)</f>
        <v>1 bed plus</v>
      </c>
      <c r="I240" s="552">
        <v>1</v>
      </c>
    </row>
    <row r="241" spans="3:9">
      <c r="C241" s="559" t="str">
        <f t="shared" si="14"/>
        <v>B</v>
      </c>
      <c r="D241" s="553" t="s">
        <v>1034</v>
      </c>
      <c r="E241" s="552" t="str">
        <f>+INDEX(T_B_Index,MATCH(F241,'Tower B'!$B$4:$B$500,0),MATCH("Nationality",'Tower B'!$A$4:$F$4,0))</f>
        <v>Foreign</v>
      </c>
      <c r="F241" s="153" t="s">
        <v>426</v>
      </c>
      <c r="G241" s="552">
        <f>VLOOKUP(F241,'Tower B'!$B$5:$H$305,4)</f>
        <v>46.09</v>
      </c>
      <c r="H241" s="552" t="str">
        <f>VLOOKUP(F241,'Tower B'!$B$5:$H$305,6)</f>
        <v>1 bed plus</v>
      </c>
      <c r="I241" s="552">
        <v>1</v>
      </c>
    </row>
    <row r="242" spans="3:9">
      <c r="C242" s="559" t="str">
        <f t="shared" si="14"/>
        <v>B</v>
      </c>
      <c r="D242" s="553" t="s">
        <v>1034</v>
      </c>
      <c r="E242" s="552" t="str">
        <f>+INDEX(T_B_Index,MATCH(F242,'Tower B'!$B$4:$B$500,0),MATCH("Nationality",'Tower B'!$A$4:$F$4,0))</f>
        <v>Foreign</v>
      </c>
      <c r="F242" s="153" t="s">
        <v>427</v>
      </c>
      <c r="G242" s="552">
        <f>VLOOKUP(F242,'Tower B'!$B$5:$H$305,4)</f>
        <v>46.82</v>
      </c>
      <c r="H242" s="552" t="str">
        <f>VLOOKUP(F242,'Tower B'!$B$5:$H$305,6)</f>
        <v>1 bed plus</v>
      </c>
      <c r="I242" s="552">
        <v>1</v>
      </c>
    </row>
    <row r="243" spans="3:9">
      <c r="C243" s="559" t="str">
        <f t="shared" si="14"/>
        <v>B</v>
      </c>
      <c r="D243" s="553" t="s">
        <v>1034</v>
      </c>
      <c r="E243" s="552" t="str">
        <f>+INDEX(T_B_Index,MATCH(F243,'Tower B'!$B$4:$B$500,0),MATCH("Nationality",'Tower B'!$A$4:$F$4,0))</f>
        <v>Foreign</v>
      </c>
      <c r="F243" s="153" t="s">
        <v>428</v>
      </c>
      <c r="G243" s="552">
        <f>VLOOKUP(F243,'Tower B'!$B$5:$H$305,4)</f>
        <v>30.26</v>
      </c>
      <c r="H243" s="552" t="str">
        <f>VLOOKUP(F243,'Tower B'!$B$5:$H$305,6)</f>
        <v>1 bed</v>
      </c>
      <c r="I243" s="552">
        <v>1</v>
      </c>
    </row>
    <row r="244" spans="3:9">
      <c r="C244" s="559" t="str">
        <f t="shared" si="14"/>
        <v>B</v>
      </c>
      <c r="D244" s="553" t="s">
        <v>1034</v>
      </c>
      <c r="E244" s="552" t="str">
        <f>+INDEX(T_B_Index,MATCH(F244,'Tower B'!$B$4:$B$500,0),MATCH("Nationality",'Tower B'!$A$4:$F$4,0))</f>
        <v>Foreign</v>
      </c>
      <c r="F244" s="153" t="s">
        <v>430</v>
      </c>
      <c r="G244" s="552">
        <f>VLOOKUP(F244,'Tower B'!$B$5:$H$305,4)</f>
        <v>55.46</v>
      </c>
      <c r="H244" s="552" t="str">
        <f>VLOOKUP(F244,'Tower B'!$B$5:$H$305,6)</f>
        <v>2 bed</v>
      </c>
      <c r="I244" s="552">
        <v>1</v>
      </c>
    </row>
    <row r="245" spans="3:9">
      <c r="C245" s="559" t="str">
        <f t="shared" si="14"/>
        <v>B</v>
      </c>
      <c r="D245" s="553" t="s">
        <v>1034</v>
      </c>
      <c r="E245" s="552" t="str">
        <f>+INDEX(T_B_Index,MATCH(F245,'Tower B'!$B$4:$B$500,0),MATCH("Nationality",'Tower B'!$A$4:$F$4,0))</f>
        <v>Foreign</v>
      </c>
      <c r="F245" s="153" t="s">
        <v>431</v>
      </c>
      <c r="G245" s="552">
        <f>VLOOKUP(F245,'Tower B'!$B$5:$H$305,4)</f>
        <v>94.14</v>
      </c>
      <c r="H245" s="552" t="str">
        <f>VLOOKUP(F245,'Tower B'!$B$5:$H$305,6)</f>
        <v>Family Suite</v>
      </c>
      <c r="I245" s="552">
        <v>1</v>
      </c>
    </row>
    <row r="246" spans="3:9">
      <c r="C246" s="559" t="str">
        <f t="shared" si="14"/>
        <v>B</v>
      </c>
      <c r="D246" s="553" t="s">
        <v>1034</v>
      </c>
      <c r="E246" s="552" t="str">
        <f>+INDEX(T_B_Index,MATCH(F246,'Tower B'!$B$4:$B$500,0),MATCH("Nationality",'Tower B'!$A$4:$F$4,0))</f>
        <v>Foreign</v>
      </c>
      <c r="F246" s="153" t="s">
        <v>432</v>
      </c>
      <c r="G246" s="552">
        <f>VLOOKUP(F246,'Tower B'!$B$5:$H$305,4)</f>
        <v>94.26</v>
      </c>
      <c r="H246" s="552" t="str">
        <f>VLOOKUP(F246,'Tower B'!$B$5:$H$305,6)</f>
        <v>Family Suite</v>
      </c>
      <c r="I246" s="552">
        <v>1</v>
      </c>
    </row>
    <row r="247" spans="3:9">
      <c r="C247" s="559" t="str">
        <f t="shared" si="14"/>
        <v>B</v>
      </c>
      <c r="D247" s="553" t="s">
        <v>1034</v>
      </c>
      <c r="E247" s="552" t="str">
        <f>+INDEX(T_B_Index,MATCH(F247,'Tower B'!$B$4:$B$500,0),MATCH("Nationality",'Tower B'!$A$4:$F$4,0))</f>
        <v>Foreign</v>
      </c>
      <c r="F247" s="153" t="s">
        <v>433</v>
      </c>
      <c r="G247" s="552">
        <f>VLOOKUP(F247,'Tower B'!$B$5:$H$305,4)</f>
        <v>46.04</v>
      </c>
      <c r="H247" s="552" t="str">
        <f>VLOOKUP(F247,'Tower B'!$B$5:$H$305,6)</f>
        <v>1 bed plus</v>
      </c>
      <c r="I247" s="552">
        <v>1</v>
      </c>
    </row>
    <row r="248" spans="3:9">
      <c r="C248" s="559" t="str">
        <f t="shared" si="14"/>
        <v>B</v>
      </c>
      <c r="D248" s="553" t="s">
        <v>1034</v>
      </c>
      <c r="E248" s="552" t="str">
        <f>+INDEX(T_B_Index,MATCH(F248,'Tower B'!$B$4:$B$500,0),MATCH("Nationality",'Tower B'!$A$4:$F$4,0))</f>
        <v>Foreign</v>
      </c>
      <c r="F248" s="153" t="s">
        <v>434</v>
      </c>
      <c r="G248" s="552">
        <f>VLOOKUP(F248,'Tower B'!$B$5:$H$305,4)</f>
        <v>93.9</v>
      </c>
      <c r="H248" s="552" t="str">
        <f>VLOOKUP(F248,'Tower B'!$B$5:$H$305,6)</f>
        <v>Family Suite</v>
      </c>
      <c r="I248" s="552">
        <v>1</v>
      </c>
    </row>
    <row r="249" spans="3:9">
      <c r="C249" s="559" t="str">
        <f t="shared" si="14"/>
        <v>B</v>
      </c>
      <c r="D249" s="553" t="s">
        <v>1034</v>
      </c>
      <c r="E249" s="552" t="str">
        <f>+INDEX(T_B_Index,MATCH(F249,'Tower B'!$B$4:$B$500,0),MATCH("Nationality",'Tower B'!$A$4:$F$4,0))</f>
        <v>Foreign</v>
      </c>
      <c r="F249" s="153" t="s">
        <v>435</v>
      </c>
      <c r="G249" s="552">
        <f>VLOOKUP(F249,'Tower B'!$B$5:$H$305,4)</f>
        <v>30.26</v>
      </c>
      <c r="H249" s="552" t="str">
        <f>VLOOKUP(F249,'Tower B'!$B$5:$H$305,6)</f>
        <v>1 bed</v>
      </c>
      <c r="I249" s="552">
        <v>1</v>
      </c>
    </row>
    <row r="250" spans="3:9">
      <c r="C250" s="559" t="str">
        <f t="shared" si="14"/>
        <v>B</v>
      </c>
      <c r="D250" s="553" t="s">
        <v>1034</v>
      </c>
      <c r="E250" s="552" t="str">
        <f>+INDEX(T_B_Index,MATCH(F250,'Tower B'!$B$4:$B$500,0),MATCH("Nationality",'Tower B'!$A$4:$F$4,0))</f>
        <v>Foreign</v>
      </c>
      <c r="F250" s="153" t="s">
        <v>436</v>
      </c>
      <c r="G250" s="552">
        <f>VLOOKUP(F250,'Tower B'!$B$5:$H$305,4)</f>
        <v>57.830000000000005</v>
      </c>
      <c r="H250" s="552" t="str">
        <f>VLOOKUP(F250,'Tower B'!$B$5:$H$305,6)</f>
        <v>2 bed</v>
      </c>
      <c r="I250" s="552">
        <v>1</v>
      </c>
    </row>
    <row r="251" spans="3:9">
      <c r="C251" s="559" t="str">
        <f t="shared" si="14"/>
        <v>B</v>
      </c>
      <c r="D251" s="553" t="s">
        <v>1034</v>
      </c>
      <c r="E251" s="552" t="str">
        <f>+INDEX(T_B_Index,MATCH(F251,'Tower B'!$B$4:$B$500,0),MATCH("Nationality",'Tower B'!$A$4:$F$4,0))</f>
        <v>Foreign</v>
      </c>
      <c r="F251" s="153" t="s">
        <v>437</v>
      </c>
      <c r="G251" s="552">
        <f>VLOOKUP(F251,'Tower B'!$B$5:$H$305,4)</f>
        <v>55.46</v>
      </c>
      <c r="H251" s="552" t="str">
        <f>VLOOKUP(F251,'Tower B'!$B$5:$H$305,6)</f>
        <v>2 bed</v>
      </c>
      <c r="I251" s="552">
        <v>1</v>
      </c>
    </row>
    <row r="252" spans="3:9">
      <c r="C252" s="559" t="str">
        <f t="shared" si="14"/>
        <v>B</v>
      </c>
      <c r="D252" s="553" t="s">
        <v>1034</v>
      </c>
      <c r="E252" s="552" t="str">
        <f>+INDEX(T_B_Index,MATCH(F252,'Tower B'!$B$4:$B$500,0),MATCH("Nationality",'Tower B'!$A$4:$F$4,0))</f>
        <v>Foreign</v>
      </c>
      <c r="F252" s="153" t="s">
        <v>438</v>
      </c>
      <c r="G252" s="552">
        <f>VLOOKUP(F252,'Tower B'!$B$5:$H$305,4)</f>
        <v>94.14</v>
      </c>
      <c r="H252" s="552" t="str">
        <f>VLOOKUP(F252,'Tower B'!$B$5:$H$305,6)</f>
        <v>Family Suite</v>
      </c>
      <c r="I252" s="552">
        <v>1</v>
      </c>
    </row>
    <row r="253" spans="3:9">
      <c r="C253" s="559" t="str">
        <f t="shared" si="14"/>
        <v>B</v>
      </c>
      <c r="D253" s="553" t="s">
        <v>1034</v>
      </c>
      <c r="E253" s="552" t="str">
        <f>+INDEX(T_B_Index,MATCH(F253,'Tower B'!$B$4:$B$500,0),MATCH("Nationality",'Tower B'!$A$4:$F$4,0))</f>
        <v>Foreign</v>
      </c>
      <c r="F253" s="153" t="s">
        <v>440</v>
      </c>
      <c r="G253" s="552">
        <f>VLOOKUP(F253,'Tower B'!$B$5:$H$305,4)</f>
        <v>84.63</v>
      </c>
      <c r="H253" s="552" t="str">
        <f>VLOOKUP(F253,'Tower B'!$B$5:$H$305,6)</f>
        <v>2 bed duplex</v>
      </c>
      <c r="I253" s="552">
        <v>1</v>
      </c>
    </row>
    <row r="254" spans="3:9">
      <c r="C254" s="559" t="str">
        <f t="shared" si="14"/>
        <v>B</v>
      </c>
      <c r="D254" s="553" t="s">
        <v>1034</v>
      </c>
      <c r="E254" s="552" t="str">
        <f>+INDEX(T_B_Index,MATCH(F254,'Tower B'!$B$4:$B$500,0),MATCH("Nationality",'Tower B'!$A$4:$F$4,0))</f>
        <v>Foreign</v>
      </c>
      <c r="F254" s="153" t="s">
        <v>442</v>
      </c>
      <c r="G254" s="552">
        <f>VLOOKUP(F254,'Tower B'!$B$5:$H$305,4)</f>
        <v>46.04</v>
      </c>
      <c r="H254" s="552" t="str">
        <f>VLOOKUP(F254,'Tower B'!$B$5:$H$305,6)</f>
        <v>1 bed plus</v>
      </c>
      <c r="I254" s="552">
        <v>1</v>
      </c>
    </row>
    <row r="255" spans="3:9">
      <c r="C255" s="559" t="str">
        <f t="shared" si="14"/>
        <v>B</v>
      </c>
      <c r="D255" s="553" t="s">
        <v>1034</v>
      </c>
      <c r="E255" s="552" t="str">
        <f>+INDEX(T_B_Index,MATCH(F255,'Tower B'!$B$4:$B$500,0),MATCH("Nationality",'Tower B'!$A$4:$F$4,0))</f>
        <v>Foreign</v>
      </c>
      <c r="F255" s="153" t="s">
        <v>443</v>
      </c>
      <c r="G255" s="552">
        <f>VLOOKUP(F255,'Tower B'!$B$5:$H$305,4)</f>
        <v>93.9</v>
      </c>
      <c r="H255" s="552" t="str">
        <f>VLOOKUP(F255,'Tower B'!$B$5:$H$305,6)</f>
        <v>Family Suite</v>
      </c>
      <c r="I255" s="552">
        <v>1</v>
      </c>
    </row>
    <row r="256" spans="3:9">
      <c r="C256" s="559" t="str">
        <f t="shared" si="14"/>
        <v>B</v>
      </c>
      <c r="D256" s="553" t="s">
        <v>1034</v>
      </c>
      <c r="E256" s="552" t="str">
        <f>+INDEX(T_B_Index,MATCH(F256,'Tower B'!$B$4:$B$500,0),MATCH("Nationality",'Tower B'!$A$4:$F$4,0))</f>
        <v>Foreign</v>
      </c>
      <c r="F256" s="153" t="s">
        <v>444</v>
      </c>
      <c r="G256" s="552">
        <f>VLOOKUP(F256,'Tower B'!$B$5:$H$305,4)</f>
        <v>30.26</v>
      </c>
      <c r="H256" s="552" t="str">
        <f>VLOOKUP(F256,'Tower B'!$B$5:$H$305,6)</f>
        <v>1 bed</v>
      </c>
      <c r="I256" s="552">
        <v>1</v>
      </c>
    </row>
    <row r="257" spans="3:9">
      <c r="C257" s="559" t="str">
        <f t="shared" si="14"/>
        <v>B</v>
      </c>
      <c r="D257" s="553" t="s">
        <v>1034</v>
      </c>
      <c r="E257" s="552" t="str">
        <f>+INDEX(T_B_Index,MATCH(F257,'Tower B'!$B$4:$B$500,0),MATCH("Nationality",'Tower B'!$A$4:$F$4,0))</f>
        <v>Foreign</v>
      </c>
      <c r="F257" s="153" t="s">
        <v>445</v>
      </c>
      <c r="G257" s="552">
        <f>VLOOKUP(F257,'Tower B'!$B$5:$H$305,4)</f>
        <v>57.830000000000005</v>
      </c>
      <c r="H257" s="552" t="str">
        <f>VLOOKUP(F257,'Tower B'!$B$5:$H$305,6)</f>
        <v>2 bed</v>
      </c>
      <c r="I257" s="552">
        <v>1</v>
      </c>
    </row>
    <row r="258" spans="3:9">
      <c r="C258" s="559" t="str">
        <f t="shared" si="14"/>
        <v>B</v>
      </c>
      <c r="D258" s="553" t="s">
        <v>1034</v>
      </c>
      <c r="E258" s="552" t="str">
        <f>+INDEX(T_B_Index,MATCH(F258,'Tower B'!$B$4:$B$500,0),MATCH("Nationality",'Tower B'!$A$4:$F$4,0))</f>
        <v>Foreign</v>
      </c>
      <c r="F258" s="153" t="s">
        <v>446</v>
      </c>
      <c r="G258" s="552">
        <f>VLOOKUP(F258,'Tower B'!$B$5:$H$305,4)</f>
        <v>55.46</v>
      </c>
      <c r="H258" s="552" t="str">
        <f>VLOOKUP(F258,'Tower B'!$B$5:$H$305,6)</f>
        <v>2 bed</v>
      </c>
      <c r="I258" s="552">
        <v>1</v>
      </c>
    </row>
    <row r="259" spans="3:9">
      <c r="C259" s="559" t="str">
        <f t="shared" ref="C259:C322" si="15">LEFT(F259,1)</f>
        <v>B</v>
      </c>
      <c r="D259" s="553" t="s">
        <v>1034</v>
      </c>
      <c r="E259" s="552" t="str">
        <f>+INDEX(T_B_Index,MATCH(F259,'Tower B'!$B$4:$B$500,0),MATCH("Nationality",'Tower B'!$A$4:$F$4,0))</f>
        <v>Local</v>
      </c>
      <c r="F259" s="153" t="s">
        <v>447</v>
      </c>
      <c r="G259" s="552">
        <f>VLOOKUP(F259,'Tower B'!$B$5:$H$305,4)</f>
        <v>94.14</v>
      </c>
      <c r="H259" s="552" t="str">
        <f>VLOOKUP(F259,'Tower B'!$B$5:$H$305,6)</f>
        <v>Family Suite</v>
      </c>
      <c r="I259" s="552">
        <v>1</v>
      </c>
    </row>
    <row r="260" spans="3:9">
      <c r="C260" s="559" t="str">
        <f t="shared" si="15"/>
        <v>B</v>
      </c>
      <c r="D260" s="553" t="s">
        <v>1034</v>
      </c>
      <c r="E260" s="552" t="str">
        <f>+INDEX(T_B_Index,MATCH(F260,'Tower B'!$B$4:$B$500,0),MATCH("Nationality",'Tower B'!$A$4:$F$4,0))</f>
        <v>Local</v>
      </c>
      <c r="F260" s="153" t="s">
        <v>448</v>
      </c>
      <c r="G260" s="552">
        <f>VLOOKUP(F260,'Tower B'!$B$5:$H$305,4)</f>
        <v>94.26</v>
      </c>
      <c r="H260" s="552" t="str">
        <f>VLOOKUP(F260,'Tower B'!$B$5:$H$305,6)</f>
        <v>Family Suite</v>
      </c>
      <c r="I260" s="552">
        <v>1</v>
      </c>
    </row>
    <row r="261" spans="3:9">
      <c r="C261" s="559" t="str">
        <f t="shared" si="15"/>
        <v>B</v>
      </c>
      <c r="D261" s="553" t="s">
        <v>1034</v>
      </c>
      <c r="E261" s="552" t="str">
        <f>+INDEX(T_B_Index,MATCH(F261,'Tower B'!$B$4:$B$500,0),MATCH("Nationality",'Tower B'!$A$4:$F$4,0))</f>
        <v>Foreign</v>
      </c>
      <c r="F261" s="153" t="s">
        <v>449</v>
      </c>
      <c r="G261" s="552">
        <f>VLOOKUP(F261,'Tower B'!$B$5:$H$305,4)</f>
        <v>46.04</v>
      </c>
      <c r="H261" s="552" t="str">
        <f>VLOOKUP(F261,'Tower B'!$B$5:$H$305,6)</f>
        <v>1 bed plus</v>
      </c>
      <c r="I261" s="552">
        <v>1</v>
      </c>
    </row>
    <row r="262" spans="3:9">
      <c r="C262" s="559" t="str">
        <f t="shared" si="15"/>
        <v>B</v>
      </c>
      <c r="D262" s="553" t="s">
        <v>1034</v>
      </c>
      <c r="E262" s="552" t="str">
        <f>+INDEX(T_B_Index,MATCH(F262,'Tower B'!$B$4:$B$500,0),MATCH("Nationality",'Tower B'!$A$4:$F$4,0))</f>
        <v>Local</v>
      </c>
      <c r="F262" s="153" t="s">
        <v>450</v>
      </c>
      <c r="G262" s="552">
        <f>VLOOKUP(F262,'Tower B'!$B$5:$H$305,4)</f>
        <v>93.9</v>
      </c>
      <c r="H262" s="552" t="str">
        <f>VLOOKUP(F262,'Tower B'!$B$5:$H$305,6)</f>
        <v>Family Suite</v>
      </c>
      <c r="I262" s="552">
        <v>1</v>
      </c>
    </row>
    <row r="263" spans="3:9">
      <c r="C263" s="559" t="str">
        <f t="shared" si="15"/>
        <v>B</v>
      </c>
      <c r="D263" s="553" t="s">
        <v>1034</v>
      </c>
      <c r="E263" s="552" t="str">
        <f>+INDEX(T_B_Index,MATCH(F263,'Tower B'!$B$4:$B$500,0),MATCH("Nationality",'Tower B'!$A$4:$F$4,0))</f>
        <v>Foreign</v>
      </c>
      <c r="F263" s="153" t="s">
        <v>451</v>
      </c>
      <c r="G263" s="552">
        <f>VLOOKUP(F263,'Tower B'!$B$5:$H$305,4)</f>
        <v>30.26</v>
      </c>
      <c r="H263" s="552" t="str">
        <f>VLOOKUP(F263,'Tower B'!$B$5:$H$305,6)</f>
        <v>1 bed</v>
      </c>
      <c r="I263" s="552">
        <v>1</v>
      </c>
    </row>
    <row r="264" spans="3:9">
      <c r="C264" s="559" t="str">
        <f t="shared" si="15"/>
        <v>B</v>
      </c>
      <c r="D264" s="553" t="s">
        <v>1034</v>
      </c>
      <c r="E264" s="552" t="str">
        <f>+INDEX(T_B_Index,MATCH(F264,'Tower B'!$B$4:$B$500,0),MATCH("Nationality",'Tower B'!$A$4:$F$4,0))</f>
        <v>Local</v>
      </c>
      <c r="F264" s="153" t="s">
        <v>455</v>
      </c>
      <c r="G264" s="552">
        <f>VLOOKUP(F264,'Tower B'!$B$5:$H$305,4)</f>
        <v>94.26</v>
      </c>
      <c r="H264" s="552" t="str">
        <f>VLOOKUP(F264,'Tower B'!$B$5:$H$305,6)</f>
        <v>Family Suite</v>
      </c>
      <c r="I264" s="552">
        <v>1</v>
      </c>
    </row>
    <row r="265" spans="3:9">
      <c r="C265" s="559" t="str">
        <f t="shared" si="15"/>
        <v>B</v>
      </c>
      <c r="D265" s="553" t="s">
        <v>1034</v>
      </c>
      <c r="E265" s="552" t="str">
        <f>+INDEX(T_B_Index,MATCH(F265,'Tower B'!$B$4:$B$500,0),MATCH("Nationality",'Tower B'!$A$4:$F$4,0))</f>
        <v>Local</v>
      </c>
      <c r="F265" s="153" t="s">
        <v>456</v>
      </c>
      <c r="G265" s="552">
        <f>VLOOKUP(F265,'Tower B'!$B$5:$H$305,4)</f>
        <v>84.63</v>
      </c>
      <c r="H265" s="552" t="str">
        <f>VLOOKUP(F265,'Tower B'!$B$5:$H$305,6)</f>
        <v>2 bed duplex</v>
      </c>
      <c r="I265" s="552">
        <v>1</v>
      </c>
    </row>
    <row r="266" spans="3:9">
      <c r="C266" s="559" t="str">
        <f t="shared" si="15"/>
        <v>B</v>
      </c>
      <c r="D266" s="553" t="s">
        <v>1034</v>
      </c>
      <c r="E266" s="552" t="str">
        <f>+INDEX(T_B_Index,MATCH(F266,'Tower B'!$B$4:$B$500,0),MATCH("Nationality",'Tower B'!$A$4:$F$4,0))</f>
        <v>Local</v>
      </c>
      <c r="F266" s="153" t="s">
        <v>457</v>
      </c>
      <c r="G266" s="552">
        <f>VLOOKUP(F266,'Tower B'!$B$5:$H$305,4)</f>
        <v>84.63</v>
      </c>
      <c r="H266" s="552" t="str">
        <f>VLOOKUP(F266,'Tower B'!$B$5:$H$305,6)</f>
        <v>2 bed duplex</v>
      </c>
      <c r="I266" s="552">
        <v>1</v>
      </c>
    </row>
    <row r="267" spans="3:9">
      <c r="C267" s="559" t="str">
        <f t="shared" si="15"/>
        <v>B</v>
      </c>
      <c r="D267" s="553" t="s">
        <v>1034</v>
      </c>
      <c r="E267" s="552" t="str">
        <f>+INDEX(T_B_Index,MATCH(F267,'Tower B'!$B$4:$B$500,0),MATCH("Nationality",'Tower B'!$A$4:$F$4,0))</f>
        <v>Local</v>
      </c>
      <c r="F267" s="153" t="s">
        <v>459</v>
      </c>
      <c r="G267" s="552">
        <f>VLOOKUP(F267,'Tower B'!$B$5:$H$305,4)</f>
        <v>93.9</v>
      </c>
      <c r="H267" s="552" t="str">
        <f>VLOOKUP(F267,'Tower B'!$B$5:$H$305,6)</f>
        <v>Family Suite</v>
      </c>
      <c r="I267" s="552">
        <v>1</v>
      </c>
    </row>
    <row r="268" spans="3:9">
      <c r="C268" s="559" t="str">
        <f t="shared" si="15"/>
        <v>B</v>
      </c>
      <c r="D268" s="553" t="s">
        <v>1034</v>
      </c>
      <c r="E268" s="552" t="str">
        <f>+INDEX(T_B_Index,MATCH(F268,'Tower B'!$B$4:$B$500,0),MATCH("Nationality",'Tower B'!$A$4:$F$4,0))</f>
        <v>Foreign</v>
      </c>
      <c r="F268" s="153" t="s">
        <v>460</v>
      </c>
      <c r="G268" s="552">
        <f>VLOOKUP(F268,'Tower B'!$B$5:$H$305,4)</f>
        <v>30.26</v>
      </c>
      <c r="H268" s="552" t="str">
        <f>VLOOKUP(F268,'Tower B'!$B$5:$H$305,6)</f>
        <v>1 bed</v>
      </c>
      <c r="I268" s="552">
        <v>1</v>
      </c>
    </row>
    <row r="269" spans="3:9">
      <c r="C269" s="559" t="str">
        <f t="shared" si="15"/>
        <v>B</v>
      </c>
      <c r="D269" s="553" t="s">
        <v>1034</v>
      </c>
      <c r="E269" s="552" t="str">
        <f>+INDEX(T_B_Index,MATCH(F269,'Tower B'!$B$4:$B$500,0),MATCH("Nationality",'Tower B'!$A$4:$F$4,0))</f>
        <v>Local</v>
      </c>
      <c r="F269" s="153" t="s">
        <v>461</v>
      </c>
      <c r="G269" s="552">
        <f>VLOOKUP(F269,'Tower B'!$B$5:$H$305,4)</f>
        <v>57.830000000000005</v>
      </c>
      <c r="H269" s="552" t="str">
        <f>VLOOKUP(F269,'Tower B'!$B$5:$H$305,6)</f>
        <v>2 bed</v>
      </c>
      <c r="I269" s="552">
        <v>1</v>
      </c>
    </row>
    <row r="270" spans="3:9">
      <c r="C270" s="559" t="str">
        <f t="shared" si="15"/>
        <v>B</v>
      </c>
      <c r="D270" s="553" t="s">
        <v>1034</v>
      </c>
      <c r="E270" s="552" t="str">
        <f>+INDEX(T_B_Index,MATCH(F270,'Tower B'!$B$4:$B$500,0),MATCH("Nationality",'Tower B'!$A$4:$F$4,0))</f>
        <v>Foreign</v>
      </c>
      <c r="F270" s="153" t="s">
        <v>462</v>
      </c>
      <c r="G270" s="552">
        <f>VLOOKUP(F270,'Tower B'!$B$5:$H$305,4)</f>
        <v>55.46</v>
      </c>
      <c r="H270" s="552" t="str">
        <f>VLOOKUP(F270,'Tower B'!$B$5:$H$305,6)</f>
        <v>2 bed</v>
      </c>
      <c r="I270" s="552">
        <v>1</v>
      </c>
    </row>
    <row r="271" spans="3:9">
      <c r="C271" s="559" t="str">
        <f t="shared" si="15"/>
        <v>B</v>
      </c>
      <c r="D271" s="553" t="s">
        <v>1034</v>
      </c>
      <c r="E271" s="552" t="str">
        <f>+INDEX(T_B_Index,MATCH(F271,'Tower B'!$B$4:$B$500,0),MATCH("Nationality",'Tower B'!$A$4:$F$4,0))</f>
        <v>Local</v>
      </c>
      <c r="F271" s="153" t="s">
        <v>463</v>
      </c>
      <c r="G271" s="552">
        <f>VLOOKUP(F271,'Tower B'!$B$5:$H$305,4)</f>
        <v>94.14</v>
      </c>
      <c r="H271" s="552" t="str">
        <f>VLOOKUP(F271,'Tower B'!$B$5:$H$305,6)</f>
        <v>Family Suite</v>
      </c>
      <c r="I271" s="552">
        <v>1</v>
      </c>
    </row>
    <row r="272" spans="3:9">
      <c r="C272" s="559" t="str">
        <f t="shared" si="15"/>
        <v>B</v>
      </c>
      <c r="D272" s="553" t="s">
        <v>1034</v>
      </c>
      <c r="E272" s="552" t="str">
        <f>+INDEX(T_B_Index,MATCH(F272,'Tower B'!$B$4:$B$500,0),MATCH("Nationality",'Tower B'!$A$4:$F$4,0))</f>
        <v>Local</v>
      </c>
      <c r="F272" s="153" t="s">
        <v>464</v>
      </c>
      <c r="G272" s="552">
        <f>VLOOKUP(F272,'Tower B'!$B$5:$H$305,4)</f>
        <v>94.26</v>
      </c>
      <c r="H272" s="552" t="str">
        <f>VLOOKUP(F272,'Tower B'!$B$5:$H$305,6)</f>
        <v>Family Suite</v>
      </c>
      <c r="I272" s="552">
        <v>1</v>
      </c>
    </row>
    <row r="273" spans="3:9">
      <c r="C273" s="559" t="str">
        <f t="shared" si="15"/>
        <v>B</v>
      </c>
      <c r="D273" s="553" t="s">
        <v>1034</v>
      </c>
      <c r="E273" s="552" t="str">
        <f>+INDEX(T_B_Index,MATCH(F273,'Tower B'!$B$4:$B$500,0),MATCH("Nationality",'Tower B'!$A$4:$F$4,0))</f>
        <v>Foreign</v>
      </c>
      <c r="F273" s="153" t="s">
        <v>465</v>
      </c>
      <c r="G273" s="552">
        <f>VLOOKUP(F273,'Tower B'!$B$5:$H$305,4)</f>
        <v>46.04</v>
      </c>
      <c r="H273" s="552" t="str">
        <f>VLOOKUP(F273,'Tower B'!$B$5:$H$305,6)</f>
        <v>1 bed plus</v>
      </c>
      <c r="I273" s="552">
        <v>1</v>
      </c>
    </row>
    <row r="274" spans="3:9">
      <c r="C274" s="559" t="str">
        <f t="shared" si="15"/>
        <v>B</v>
      </c>
      <c r="D274" s="553" t="s">
        <v>1034</v>
      </c>
      <c r="E274" s="552" t="str">
        <f>+INDEX(T_B_Index,MATCH(F274,'Tower B'!$B$4:$B$500,0),MATCH("Nationality",'Tower B'!$A$4:$F$4,0))</f>
        <v>Local</v>
      </c>
      <c r="F274" s="153" t="s">
        <v>466</v>
      </c>
      <c r="G274" s="552">
        <f>VLOOKUP(F274,'Tower B'!$B$5:$H$305,4)</f>
        <v>93.9</v>
      </c>
      <c r="H274" s="552" t="str">
        <f>VLOOKUP(F274,'Tower B'!$B$5:$H$305,6)</f>
        <v>Family Suite</v>
      </c>
      <c r="I274" s="552">
        <v>1</v>
      </c>
    </row>
    <row r="275" spans="3:9">
      <c r="C275" s="559" t="str">
        <f t="shared" si="15"/>
        <v>B</v>
      </c>
      <c r="D275" s="553" t="s">
        <v>1034</v>
      </c>
      <c r="E275" s="552" t="str">
        <f>+INDEX(T_B_Index,MATCH(F275,'Tower B'!$B$4:$B$500,0),MATCH("Nationality",'Tower B'!$A$4:$F$4,0))</f>
        <v>Foreign</v>
      </c>
      <c r="F275" s="153" t="s">
        <v>467</v>
      </c>
      <c r="G275" s="552">
        <f>VLOOKUP(F275,'Tower B'!$B$5:$H$305,4)</f>
        <v>30.26</v>
      </c>
      <c r="H275" s="552" t="str">
        <f>VLOOKUP(F275,'Tower B'!$B$5:$H$305,6)</f>
        <v>1 bed</v>
      </c>
      <c r="I275" s="552">
        <v>1</v>
      </c>
    </row>
    <row r="276" spans="3:9">
      <c r="C276" s="559" t="str">
        <f t="shared" si="15"/>
        <v>B</v>
      </c>
      <c r="D276" s="553" t="s">
        <v>1034</v>
      </c>
      <c r="E276" s="552" t="str">
        <f>+INDEX(T_B_Index,MATCH(F276,'Tower B'!$B$4:$B$500,0),MATCH("Nationality",'Tower B'!$A$4:$F$4,0))</f>
        <v>Foreign</v>
      </c>
      <c r="F276" s="153" t="s">
        <v>468</v>
      </c>
      <c r="G276" s="552">
        <f>VLOOKUP(F276,'Tower B'!$B$5:$H$305,4)</f>
        <v>57.830000000000005</v>
      </c>
      <c r="H276" s="552" t="str">
        <f>VLOOKUP(F276,'Tower B'!$B$5:$H$305,6)</f>
        <v>2 bed</v>
      </c>
      <c r="I276" s="552">
        <v>1</v>
      </c>
    </row>
    <row r="277" spans="3:9">
      <c r="C277" s="559" t="str">
        <f t="shared" si="15"/>
        <v>B</v>
      </c>
      <c r="D277" s="553" t="s">
        <v>1034</v>
      </c>
      <c r="E277" s="552" t="str">
        <f>+INDEX(T_B_Index,MATCH(F277,'Tower B'!$B$4:$B$500,0),MATCH("Nationality",'Tower B'!$A$4:$F$4,0))</f>
        <v>Foreign</v>
      </c>
      <c r="F277" s="153" t="s">
        <v>469</v>
      </c>
      <c r="G277" s="552">
        <f>VLOOKUP(F277,'Tower B'!$B$5:$H$305,4)</f>
        <v>55.46</v>
      </c>
      <c r="H277" s="552" t="str">
        <f>VLOOKUP(F277,'Tower B'!$B$5:$H$305,6)</f>
        <v>2 bed</v>
      </c>
      <c r="I277" s="552">
        <v>1</v>
      </c>
    </row>
    <row r="278" spans="3:9">
      <c r="C278" s="559" t="str">
        <f t="shared" si="15"/>
        <v>B</v>
      </c>
      <c r="D278" s="553" t="s">
        <v>1034</v>
      </c>
      <c r="E278" s="552" t="str">
        <f>+INDEX(T_B_Index,MATCH(F278,'Tower B'!$B$4:$B$500,0),MATCH("Nationality",'Tower B'!$A$4:$F$4,0))</f>
        <v>Local</v>
      </c>
      <c r="F278" s="153" t="s">
        <v>470</v>
      </c>
      <c r="G278" s="552">
        <f>VLOOKUP(F278,'Tower B'!$B$5:$H$305,4)</f>
        <v>94.14</v>
      </c>
      <c r="H278" s="552" t="str">
        <f>VLOOKUP(F278,'Tower B'!$B$5:$H$305,6)</f>
        <v>Family Suite</v>
      </c>
      <c r="I278" s="552">
        <v>1</v>
      </c>
    </row>
    <row r="279" spans="3:9">
      <c r="C279" s="559" t="str">
        <f t="shared" si="15"/>
        <v>B</v>
      </c>
      <c r="D279" s="553" t="s">
        <v>1034</v>
      </c>
      <c r="E279" s="552" t="str">
        <f>+INDEX(T_B_Index,MATCH(F279,'Tower B'!$B$4:$B$500,0),MATCH("Nationality",'Tower B'!$A$4:$F$4,0))</f>
        <v>Local</v>
      </c>
      <c r="F279" s="153" t="s">
        <v>471</v>
      </c>
      <c r="G279" s="552">
        <f>VLOOKUP(F279,'Tower B'!$B$5:$H$305,4)</f>
        <v>94.26</v>
      </c>
      <c r="H279" s="552" t="str">
        <f>VLOOKUP(F279,'Tower B'!$B$5:$H$305,6)</f>
        <v>Family Suite</v>
      </c>
      <c r="I279" s="552">
        <v>1</v>
      </c>
    </row>
    <row r="280" spans="3:9">
      <c r="C280" s="559" t="str">
        <f t="shared" si="15"/>
        <v>B</v>
      </c>
      <c r="D280" s="553" t="s">
        <v>1034</v>
      </c>
      <c r="E280" s="552" t="str">
        <f>+INDEX(T_B_Index,MATCH(F280,'Tower B'!$B$4:$B$500,0),MATCH("Nationality",'Tower B'!$A$4:$F$4,0))</f>
        <v>Foreign</v>
      </c>
      <c r="F280" s="153" t="s">
        <v>472</v>
      </c>
      <c r="G280" s="552">
        <f>VLOOKUP(F280,'Tower B'!$B$5:$H$305,4)</f>
        <v>84.63</v>
      </c>
      <c r="H280" s="552" t="str">
        <f>VLOOKUP(F280,'Tower B'!$B$5:$H$305,6)</f>
        <v>2 bed duplex</v>
      </c>
      <c r="I280" s="552">
        <v>1</v>
      </c>
    </row>
    <row r="281" spans="3:9">
      <c r="C281" s="559" t="str">
        <f t="shared" si="15"/>
        <v>B</v>
      </c>
      <c r="D281" s="553" t="s">
        <v>1034</v>
      </c>
      <c r="E281" s="552" t="str">
        <f>+INDEX(T_B_Index,MATCH(F281,'Tower B'!$B$4:$B$500,0),MATCH("Nationality",'Tower B'!$A$4:$F$4,0))</f>
        <v>Local</v>
      </c>
      <c r="F281" s="153" t="s">
        <v>475</v>
      </c>
      <c r="G281" s="552">
        <f>VLOOKUP(F281,'Tower B'!$B$5:$H$305,4)</f>
        <v>93.9</v>
      </c>
      <c r="H281" s="552" t="str">
        <f>VLOOKUP(F281,'Tower B'!$B$5:$H$305,6)</f>
        <v>Family Suite</v>
      </c>
      <c r="I281" s="552">
        <v>1</v>
      </c>
    </row>
    <row r="282" spans="3:9">
      <c r="C282" s="559" t="str">
        <f t="shared" si="15"/>
        <v>B</v>
      </c>
      <c r="D282" s="553" t="s">
        <v>1034</v>
      </c>
      <c r="E282" s="552" t="str">
        <f>+INDEX(T_B_Index,MATCH(F282,'Tower B'!$B$4:$B$500,0),MATCH("Nationality",'Tower B'!$A$4:$F$4,0))</f>
        <v>Foreign</v>
      </c>
      <c r="F282" s="153" t="s">
        <v>476</v>
      </c>
      <c r="G282" s="552">
        <f>VLOOKUP(F282,'Tower B'!$B$5:$H$305,4)</f>
        <v>30.26</v>
      </c>
      <c r="H282" s="552" t="str">
        <f>VLOOKUP(F282,'Tower B'!$B$5:$H$305,6)</f>
        <v>1 bed</v>
      </c>
      <c r="I282" s="552">
        <v>1</v>
      </c>
    </row>
    <row r="283" spans="3:9">
      <c r="C283" s="559" t="str">
        <f t="shared" si="15"/>
        <v>B</v>
      </c>
      <c r="D283" s="553" t="s">
        <v>1034</v>
      </c>
      <c r="E283" s="552" t="str">
        <f>+INDEX(T_B_Index,MATCH(F283,'Tower B'!$B$4:$B$500,0),MATCH("Nationality",'Tower B'!$A$4:$F$4,0))</f>
        <v>Foreign</v>
      </c>
      <c r="F283" s="153" t="s">
        <v>477</v>
      </c>
      <c r="G283" s="552">
        <f>VLOOKUP(F283,'Tower B'!$B$5:$H$305,4)</f>
        <v>57.830000000000005</v>
      </c>
      <c r="H283" s="552" t="str">
        <f>VLOOKUP(F283,'Tower B'!$B$5:$H$305,6)</f>
        <v>2 bed</v>
      </c>
      <c r="I283" s="552">
        <v>1</v>
      </c>
    </row>
    <row r="284" spans="3:9">
      <c r="C284" s="559" t="str">
        <f t="shared" si="15"/>
        <v>B</v>
      </c>
      <c r="D284" s="553" t="s">
        <v>1034</v>
      </c>
      <c r="E284" s="552" t="str">
        <f>+INDEX(T_B_Index,MATCH(F284,'Tower B'!$B$4:$B$500,0),MATCH("Nationality",'Tower B'!$A$4:$F$4,0))</f>
        <v>Foreign</v>
      </c>
      <c r="F284" s="153" t="s">
        <v>478</v>
      </c>
      <c r="G284" s="552">
        <f>VLOOKUP(F284,'Tower B'!$B$5:$H$305,4)</f>
        <v>55.46</v>
      </c>
      <c r="H284" s="552" t="str">
        <f>VLOOKUP(F284,'Tower B'!$B$5:$H$305,6)</f>
        <v>2 bed</v>
      </c>
      <c r="I284" s="552">
        <v>1</v>
      </c>
    </row>
    <row r="285" spans="3:9">
      <c r="C285" s="559" t="str">
        <f t="shared" si="15"/>
        <v>B</v>
      </c>
      <c r="D285" s="553" t="s">
        <v>1034</v>
      </c>
      <c r="E285" s="552" t="str">
        <f>+INDEX(T_B_Index,MATCH(F285,'Tower B'!$B$4:$B$500,0),MATCH("Nationality",'Tower B'!$A$4:$F$4,0))</f>
        <v>Local</v>
      </c>
      <c r="F285" s="153" t="s">
        <v>479</v>
      </c>
      <c r="G285" s="552">
        <f>VLOOKUP(F285,'Tower B'!$B$5:$H$305,4)</f>
        <v>94.14</v>
      </c>
      <c r="H285" s="552" t="str">
        <f>VLOOKUP(F285,'Tower B'!$B$5:$H$305,6)</f>
        <v>Family Suite</v>
      </c>
      <c r="I285" s="552">
        <v>1</v>
      </c>
    </row>
    <row r="286" spans="3:9">
      <c r="C286" s="559" t="str">
        <f t="shared" si="15"/>
        <v>B</v>
      </c>
      <c r="D286" s="553" t="s">
        <v>1034</v>
      </c>
      <c r="E286" s="552" t="str">
        <f>+INDEX(T_B_Index,MATCH(F286,'Tower B'!$B$4:$B$500,0),MATCH("Nationality",'Tower B'!$A$4:$F$4,0))</f>
        <v>Local</v>
      </c>
      <c r="F286" s="153" t="s">
        <v>480</v>
      </c>
      <c r="G286" s="552">
        <f>VLOOKUP(F286,'Tower B'!$B$5:$H$305,4)</f>
        <v>94.26</v>
      </c>
      <c r="H286" s="552" t="str">
        <f>VLOOKUP(F286,'Tower B'!$B$5:$H$305,6)</f>
        <v>Family Suite</v>
      </c>
      <c r="I286" s="552">
        <v>1</v>
      </c>
    </row>
    <row r="287" spans="3:9">
      <c r="C287" s="559" t="str">
        <f t="shared" si="15"/>
        <v>B</v>
      </c>
      <c r="D287" s="553" t="s">
        <v>1034</v>
      </c>
      <c r="E287" s="552" t="str">
        <f>+INDEX(T_B_Index,MATCH(F287,'Tower B'!$B$4:$B$500,0),MATCH("Nationality",'Tower B'!$A$4:$F$4,0))</f>
        <v>Local</v>
      </c>
      <c r="F287" s="153" t="s">
        <v>482</v>
      </c>
      <c r="G287" s="552">
        <f>VLOOKUP(F287,'Tower B'!$B$5:$H$305,4)</f>
        <v>93.9</v>
      </c>
      <c r="H287" s="552" t="str">
        <f>VLOOKUP(F287,'Tower B'!$B$5:$H$305,6)</f>
        <v>Family Suite</v>
      </c>
      <c r="I287" s="552">
        <v>1</v>
      </c>
    </row>
    <row r="288" spans="3:9">
      <c r="C288" s="559" t="str">
        <f t="shared" si="15"/>
        <v>B</v>
      </c>
      <c r="D288" s="553" t="s">
        <v>1034</v>
      </c>
      <c r="E288" s="552" t="str">
        <f>+INDEX(T_B_Index,MATCH(F288,'Tower B'!$B$4:$B$500,0),MATCH("Nationality",'Tower B'!$A$4:$F$4,0))</f>
        <v>Foreign</v>
      </c>
      <c r="F288" s="153" t="s">
        <v>483</v>
      </c>
      <c r="G288" s="552">
        <f>VLOOKUP(F288,'Tower B'!$B$5:$H$305,4)</f>
        <v>30.26</v>
      </c>
      <c r="H288" s="552" t="str">
        <f>VLOOKUP(F288,'Tower B'!$B$5:$H$305,6)</f>
        <v>1 bed</v>
      </c>
      <c r="I288" s="552">
        <v>1</v>
      </c>
    </row>
    <row r="289" spans="3:9">
      <c r="C289" s="559" t="str">
        <f t="shared" si="15"/>
        <v>B</v>
      </c>
      <c r="D289" s="553" t="s">
        <v>1034</v>
      </c>
      <c r="E289" s="552" t="str">
        <f>+INDEX(T_B_Index,MATCH(F289,'Tower B'!$B$4:$B$500,0),MATCH("Nationality",'Tower B'!$A$4:$F$4,0))</f>
        <v>Foreign</v>
      </c>
      <c r="F289" s="153" t="s">
        <v>484</v>
      </c>
      <c r="G289" s="552">
        <f>VLOOKUP(F289,'Tower B'!$B$5:$H$305,4)</f>
        <v>57.830000000000005</v>
      </c>
      <c r="H289" s="552" t="str">
        <f>VLOOKUP(F289,'Tower B'!$B$5:$H$305,6)</f>
        <v>2 bed</v>
      </c>
      <c r="I289" s="552">
        <v>1</v>
      </c>
    </row>
    <row r="290" spans="3:9">
      <c r="C290" s="559" t="str">
        <f t="shared" si="15"/>
        <v>B</v>
      </c>
      <c r="D290" s="553" t="s">
        <v>1034</v>
      </c>
      <c r="E290" s="552" t="str">
        <f>+INDEX(T_B_Index,MATCH(F290,'Tower B'!$B$4:$B$500,0),MATCH("Nationality",'Tower B'!$A$4:$F$4,0))</f>
        <v>Foreign</v>
      </c>
      <c r="F290" s="153" t="s">
        <v>485</v>
      </c>
      <c r="G290" s="552">
        <f>VLOOKUP(F290,'Tower B'!$B$5:$H$305,4)</f>
        <v>55.46</v>
      </c>
      <c r="H290" s="552" t="str">
        <f>VLOOKUP(F290,'Tower B'!$B$5:$H$305,6)</f>
        <v>2 bed</v>
      </c>
      <c r="I290" s="552">
        <v>1</v>
      </c>
    </row>
    <row r="291" spans="3:9">
      <c r="C291" s="559" t="str">
        <f t="shared" si="15"/>
        <v>B</v>
      </c>
      <c r="D291" s="553" t="s">
        <v>1034</v>
      </c>
      <c r="E291" s="552" t="str">
        <f>+INDEX(T_B_Index,MATCH(F291,'Tower B'!$B$4:$B$500,0),MATCH("Nationality",'Tower B'!$A$4:$F$4,0))</f>
        <v>Local</v>
      </c>
      <c r="F291" s="153" t="s">
        <v>486</v>
      </c>
      <c r="G291" s="552">
        <f>VLOOKUP(F291,'Tower B'!$B$5:$H$305,4)</f>
        <v>94.14</v>
      </c>
      <c r="H291" s="552" t="str">
        <f>VLOOKUP(F291,'Tower B'!$B$5:$H$305,6)</f>
        <v>Family Suite</v>
      </c>
      <c r="I291" s="552">
        <v>1</v>
      </c>
    </row>
    <row r="292" spans="3:9">
      <c r="C292" s="559" t="str">
        <f t="shared" si="15"/>
        <v>B</v>
      </c>
      <c r="D292" s="553" t="s">
        <v>1034</v>
      </c>
      <c r="E292" s="552" t="str">
        <f>+INDEX(T_B_Index,MATCH(F292,'Tower B'!$B$4:$B$500,0),MATCH("Nationality",'Tower B'!$A$4:$F$4,0))</f>
        <v>Local</v>
      </c>
      <c r="F292" s="153" t="s">
        <v>487</v>
      </c>
      <c r="G292" s="552">
        <f>VLOOKUP(F292,'Tower B'!$B$5:$H$305,4)</f>
        <v>94.26</v>
      </c>
      <c r="H292" s="552" t="str">
        <f>VLOOKUP(F292,'Tower B'!$B$5:$H$305,6)</f>
        <v>Family Suite</v>
      </c>
      <c r="I292" s="552">
        <v>1</v>
      </c>
    </row>
    <row r="293" spans="3:9">
      <c r="C293" s="559" t="str">
        <f t="shared" si="15"/>
        <v>B</v>
      </c>
      <c r="D293" s="553" t="s">
        <v>1034</v>
      </c>
      <c r="E293" s="552" t="str">
        <f>+INDEX(T_B_Index,MATCH(F293,'Tower B'!$B$4:$B$500,0),MATCH("Nationality",'Tower B'!$A$4:$F$4,0))</f>
        <v>Local</v>
      </c>
      <c r="F293" s="153" t="s">
        <v>491</v>
      </c>
      <c r="G293" s="552">
        <f>VLOOKUP(F293,'Tower B'!$B$5:$H$305,4)</f>
        <v>93.9</v>
      </c>
      <c r="H293" s="552" t="str">
        <f>VLOOKUP(F293,'Tower B'!$B$5:$H$305,6)</f>
        <v>Family Suite</v>
      </c>
      <c r="I293" s="552">
        <v>1</v>
      </c>
    </row>
    <row r="294" spans="3:9">
      <c r="C294" s="559" t="str">
        <f t="shared" si="15"/>
        <v>B</v>
      </c>
      <c r="D294" s="553" t="s">
        <v>1034</v>
      </c>
      <c r="E294" s="552" t="str">
        <f>IFERROR(INDEX(T_B_Index,MATCH(F294,'Tower B'!$B$4:$B$500,0),MATCH("Nationality",'Tower B'!$A$4:$F$4,0)),INDEX(T_A_Index,MATCH(F355,'Tower A'!$B$2:$B$500,0),MATCH("Nationality",'Tower A'!$A$2:$F$2,0)))</f>
        <v>Foreign</v>
      </c>
      <c r="F294" s="153" t="s">
        <v>492</v>
      </c>
      <c r="G294" s="552">
        <f>VLOOKUP(F294,'Tower B'!$B$5:$H$305,4)</f>
        <v>30.26</v>
      </c>
      <c r="H294" s="552" t="str">
        <f>VLOOKUP(F294,'Tower B'!$B$5:$H$305,6)</f>
        <v>1 bed</v>
      </c>
      <c r="I294" s="552">
        <v>1</v>
      </c>
    </row>
    <row r="295" spans="3:9">
      <c r="C295" s="559" t="str">
        <f t="shared" si="15"/>
        <v>B</v>
      </c>
      <c r="D295" s="553" t="s">
        <v>1034</v>
      </c>
      <c r="E295" s="552" t="str">
        <f>+INDEX(T_B_Index,MATCH(F295,'Tower B'!$B$4:$B$500,0),MATCH("Nationality",'Tower B'!$A$4:$F$4,0))</f>
        <v>Foreign</v>
      </c>
      <c r="F295" s="153" t="s">
        <v>493</v>
      </c>
      <c r="G295" s="552">
        <f>VLOOKUP(F295,'Tower B'!$B$5:$H$305,4)</f>
        <v>57.830000000000005</v>
      </c>
      <c r="H295" s="552" t="str">
        <f>VLOOKUP(F295,'Tower B'!$B$5:$H$305,6)</f>
        <v>2 bed</v>
      </c>
      <c r="I295" s="552">
        <v>1</v>
      </c>
    </row>
    <row r="296" spans="3:9">
      <c r="C296" s="559" t="str">
        <f t="shared" si="15"/>
        <v>B</v>
      </c>
      <c r="D296" s="553" t="s">
        <v>1034</v>
      </c>
      <c r="E296" s="552" t="str">
        <f>+INDEX(T_B_Index,MATCH(F296,'Tower B'!$B$4:$B$500,0),MATCH("Nationality",'Tower B'!$A$4:$F$4,0))</f>
        <v>Foreign</v>
      </c>
      <c r="F296" s="153" t="s">
        <v>494</v>
      </c>
      <c r="G296" s="552">
        <f>VLOOKUP(F296,'Tower B'!$B$5:$H$305,4)</f>
        <v>55.46</v>
      </c>
      <c r="H296" s="552" t="str">
        <f>VLOOKUP(F296,'Tower B'!$B$5:$H$305,6)</f>
        <v>2 bed</v>
      </c>
      <c r="I296" s="552">
        <v>1</v>
      </c>
    </row>
    <row r="297" spans="3:9">
      <c r="C297" s="559" t="str">
        <f t="shared" si="15"/>
        <v>B</v>
      </c>
      <c r="D297" s="553" t="s">
        <v>1034</v>
      </c>
      <c r="E297" s="552" t="str">
        <f>+INDEX(T_B_Index,MATCH(F297,'Tower B'!$B$4:$B$500,0),MATCH("Nationality",'Tower B'!$A$4:$F$4,0))</f>
        <v>Local</v>
      </c>
      <c r="F297" s="153" t="s">
        <v>495</v>
      </c>
      <c r="G297" s="552">
        <f>VLOOKUP(F297,'Tower B'!$B$5:$H$305,4)</f>
        <v>94.14</v>
      </c>
      <c r="H297" s="552" t="str">
        <f>VLOOKUP(F297,'Tower B'!$B$5:$H$305,6)</f>
        <v>Family Suite</v>
      </c>
      <c r="I297" s="552">
        <v>1</v>
      </c>
    </row>
    <row r="298" spans="3:9">
      <c r="C298" s="559" t="str">
        <f t="shared" si="15"/>
        <v>B</v>
      </c>
      <c r="D298" s="553" t="s">
        <v>1034</v>
      </c>
      <c r="E298" s="552" t="str">
        <f>+INDEX(T_B_Index,MATCH(F298,'Tower B'!$B$4:$B$500,0),MATCH("Nationality",'Tower B'!$A$4:$F$4,0))</f>
        <v>Local</v>
      </c>
      <c r="F298" s="153" t="s">
        <v>496</v>
      </c>
      <c r="G298" s="552">
        <f>VLOOKUP(F298,'Tower B'!$B$5:$H$305,4)</f>
        <v>94.26</v>
      </c>
      <c r="H298" s="552" t="str">
        <f>VLOOKUP(F298,'Tower B'!$B$5:$H$305,6)</f>
        <v>Family Suite</v>
      </c>
      <c r="I298" s="552">
        <v>1</v>
      </c>
    </row>
    <row r="299" spans="3:9">
      <c r="C299" s="559" t="str">
        <f t="shared" si="15"/>
        <v>B</v>
      </c>
      <c r="D299" s="553" t="s">
        <v>1034</v>
      </c>
      <c r="E299" s="552" t="str">
        <f>+INDEX(T_B_Index,MATCH(F299,'Tower B'!$B$4:$B$500,0),MATCH("Nationality",'Tower B'!$A$4:$F$4,0))</f>
        <v>Foreign</v>
      </c>
      <c r="F299" s="153" t="s">
        <v>497</v>
      </c>
      <c r="G299" s="552">
        <f>VLOOKUP(F299,'Tower B'!$B$5:$H$305,4)</f>
        <v>46.04</v>
      </c>
      <c r="H299" s="552" t="str">
        <f>VLOOKUP(F299,'Tower B'!$B$5:$H$305,6)</f>
        <v>1 bed plus</v>
      </c>
      <c r="I299" s="552">
        <v>1</v>
      </c>
    </row>
    <row r="300" spans="3:9">
      <c r="C300" s="559" t="str">
        <f t="shared" si="15"/>
        <v>B</v>
      </c>
      <c r="D300" s="553" t="s">
        <v>1034</v>
      </c>
      <c r="E300" s="552" t="str">
        <f>+INDEX(T_B_Index,MATCH(F300,'Tower B'!$B$4:$B$500,0),MATCH("Nationality",'Tower B'!$A$4:$F$4,0))</f>
        <v>Local</v>
      </c>
      <c r="F300" s="153" t="s">
        <v>498</v>
      </c>
      <c r="G300" s="552">
        <f>VLOOKUP(F300,'Tower B'!$B$5:$H$305,4)</f>
        <v>93.9</v>
      </c>
      <c r="H300" s="552" t="str">
        <f>VLOOKUP(F300,'Tower B'!$B$5:$H$305,6)</f>
        <v>Family Suite</v>
      </c>
      <c r="I300" s="552">
        <v>1</v>
      </c>
    </row>
    <row r="301" spans="3:9">
      <c r="C301" s="559" t="str">
        <f t="shared" si="15"/>
        <v>B</v>
      </c>
      <c r="D301" s="553" t="s">
        <v>1034</v>
      </c>
      <c r="E301" s="552" t="str">
        <f>+INDEX(T_B_Index,MATCH(F301,'Tower B'!$B$4:$B$500,0),MATCH("Nationality",'Tower B'!$A$4:$F$4,0))</f>
        <v>Foreign</v>
      </c>
      <c r="F301" s="153" t="s">
        <v>499</v>
      </c>
      <c r="G301" s="552">
        <f>VLOOKUP(F301,'Tower B'!$B$5:$H$305,4)</f>
        <v>30.26</v>
      </c>
      <c r="H301" s="552" t="str">
        <f>VLOOKUP(F301,'Tower B'!$B$5:$H$305,6)</f>
        <v>1 bed</v>
      </c>
      <c r="I301" s="552">
        <v>1</v>
      </c>
    </row>
    <row r="302" spans="3:9">
      <c r="C302" s="559" t="str">
        <f t="shared" si="15"/>
        <v>B</v>
      </c>
      <c r="D302" s="553" t="s">
        <v>1034</v>
      </c>
      <c r="E302" s="552" t="str">
        <f>+INDEX(T_B_Index,MATCH(F302,'Tower B'!$B$4:$B$500,0),MATCH("Nationality",'Tower B'!$A$4:$F$4,0))</f>
        <v>Foreign</v>
      </c>
      <c r="F302" s="153" t="s">
        <v>500</v>
      </c>
      <c r="G302" s="552">
        <f>VLOOKUP(F302,'Tower B'!$B$5:$H$305,4)</f>
        <v>57.830000000000005</v>
      </c>
      <c r="H302" s="552" t="str">
        <f>VLOOKUP(F302,'Tower B'!$B$5:$H$305,6)</f>
        <v>2 bed</v>
      </c>
      <c r="I302" s="552">
        <v>1</v>
      </c>
    </row>
    <row r="303" spans="3:9">
      <c r="C303" s="559" t="str">
        <f t="shared" si="15"/>
        <v>B</v>
      </c>
      <c r="D303" s="553" t="s">
        <v>1034</v>
      </c>
      <c r="E303" s="552" t="str">
        <f>+INDEX(T_B_Index,MATCH(F303,'Tower B'!$B$4:$B$500,0),MATCH("Nationality",'Tower B'!$A$4:$F$4,0))</f>
        <v>Foreign</v>
      </c>
      <c r="F303" s="153" t="s">
        <v>501</v>
      </c>
      <c r="G303" s="552">
        <f>VLOOKUP(F303,'Tower B'!$B$5:$H$305,4)</f>
        <v>55.46</v>
      </c>
      <c r="H303" s="552" t="str">
        <f>VLOOKUP(F303,'Tower B'!$B$5:$H$305,6)</f>
        <v>2 bed</v>
      </c>
      <c r="I303" s="552">
        <v>1</v>
      </c>
    </row>
    <row r="304" spans="3:9">
      <c r="C304" s="559" t="str">
        <f t="shared" si="15"/>
        <v>B</v>
      </c>
      <c r="D304" s="553" t="s">
        <v>1034</v>
      </c>
      <c r="E304" s="552" t="str">
        <f>+INDEX(T_B_Index,MATCH(F304,'Tower B'!$B$4:$B$500,0),MATCH("Nationality",'Tower B'!$A$4:$F$4,0))</f>
        <v>Local</v>
      </c>
      <c r="F304" s="153" t="s">
        <v>503</v>
      </c>
      <c r="G304" s="552">
        <f>VLOOKUP(F304,'Tower B'!$B$5:$H$305,4)</f>
        <v>94.26</v>
      </c>
      <c r="H304" s="552" t="str">
        <f>VLOOKUP(F304,'Tower B'!$B$5:$H$305,6)</f>
        <v>Family Suite</v>
      </c>
      <c r="I304" s="552">
        <v>1</v>
      </c>
    </row>
    <row r="305" spans="3:9">
      <c r="C305" s="559" t="str">
        <f t="shared" si="15"/>
        <v>B</v>
      </c>
      <c r="D305" s="553" t="s">
        <v>1034</v>
      </c>
      <c r="E305" s="552" t="str">
        <f>+INDEX(T_B_Index,MATCH(F305,'Tower B'!$B$4:$B$500,0),MATCH("Nationality",'Tower B'!$A$4:$F$4,0))</f>
        <v>Local</v>
      </c>
      <c r="F305" s="153" t="s">
        <v>505</v>
      </c>
      <c r="G305" s="552">
        <f>VLOOKUP(F305,'Tower B'!$B$5:$H$305,4)</f>
        <v>84.63</v>
      </c>
      <c r="H305" s="552" t="str">
        <f>VLOOKUP(F305,'Tower B'!$B$5:$H$305,6)</f>
        <v>2 bed duplex</v>
      </c>
      <c r="I305" s="552">
        <v>1</v>
      </c>
    </row>
    <row r="306" spans="3:9">
      <c r="C306" s="559" t="str">
        <f t="shared" si="15"/>
        <v>B</v>
      </c>
      <c r="D306" s="553" t="s">
        <v>1034</v>
      </c>
      <c r="E306" s="552" t="str">
        <f>+INDEX(T_B_Index,MATCH(F306,'Tower B'!$B$4:$B$500,0),MATCH("Nationality",'Tower B'!$A$4:$F$4,0))</f>
        <v>Foreign</v>
      </c>
      <c r="F306" s="153" t="s">
        <v>506</v>
      </c>
      <c r="G306" s="552">
        <f>VLOOKUP(F306,'Tower B'!$B$5:$H$305,4)</f>
        <v>46.04</v>
      </c>
      <c r="H306" s="552" t="str">
        <f>VLOOKUP(F306,'Tower B'!$B$5:$H$305,6)</f>
        <v>1 bed plus</v>
      </c>
      <c r="I306" s="552">
        <v>1</v>
      </c>
    </row>
    <row r="307" spans="3:9">
      <c r="C307" s="559" t="str">
        <f t="shared" si="15"/>
        <v>B</v>
      </c>
      <c r="D307" s="553" t="s">
        <v>1034</v>
      </c>
      <c r="E307" s="552" t="str">
        <f>+INDEX(T_B_Index,MATCH(F307,'Tower B'!$B$4:$B$500,0),MATCH("Nationality",'Tower B'!$A$4:$F$4,0))</f>
        <v>Local</v>
      </c>
      <c r="F307" s="153" t="s">
        <v>507</v>
      </c>
      <c r="G307" s="552">
        <f>VLOOKUP(F307,'Tower B'!$B$5:$H$305,4)</f>
        <v>93.9</v>
      </c>
      <c r="H307" s="552" t="str">
        <f>VLOOKUP(F307,'Tower B'!$B$5:$H$305,6)</f>
        <v>Family Suite</v>
      </c>
      <c r="I307" s="552">
        <v>1</v>
      </c>
    </row>
    <row r="308" spans="3:9">
      <c r="C308" s="559" t="str">
        <f t="shared" si="15"/>
        <v>B</v>
      </c>
      <c r="D308" s="553" t="s">
        <v>1034</v>
      </c>
      <c r="E308" s="552" t="str">
        <f>+INDEX(T_B_Index,MATCH(F308,'Tower B'!$B$4:$B$500,0),MATCH("Nationality",'Tower B'!$A$4:$F$4,0))</f>
        <v>Foreign</v>
      </c>
      <c r="F308" s="153" t="s">
        <v>508</v>
      </c>
      <c r="G308" s="552">
        <f>VLOOKUP(F308,'Tower B'!$B$5:$H$305,4)</f>
        <v>30.26</v>
      </c>
      <c r="H308" s="552" t="str">
        <f>VLOOKUP(F308,'Tower B'!$B$5:$H$305,6)</f>
        <v>1 bed</v>
      </c>
      <c r="I308" s="552">
        <v>1</v>
      </c>
    </row>
    <row r="309" spans="3:9">
      <c r="C309" s="559" t="str">
        <f t="shared" si="15"/>
        <v>B</v>
      </c>
      <c r="D309" s="553" t="s">
        <v>1034</v>
      </c>
      <c r="E309" s="552" t="str">
        <f>+INDEX(T_B_Index,MATCH(F309,'Tower B'!$B$4:$B$500,0),MATCH("Nationality",'Tower B'!$A$4:$F$4,0))</f>
        <v>Foreign</v>
      </c>
      <c r="F309" s="153" t="s">
        <v>509</v>
      </c>
      <c r="G309" s="552">
        <f>VLOOKUP(F309,'Tower B'!$B$5:$H$305,4)</f>
        <v>57.830000000000005</v>
      </c>
      <c r="H309" s="552" t="str">
        <f>VLOOKUP(F309,'Tower B'!$B$5:$H$305,6)</f>
        <v>2 bed</v>
      </c>
      <c r="I309" s="552">
        <v>1</v>
      </c>
    </row>
    <row r="310" spans="3:9">
      <c r="C310" s="559" t="str">
        <f t="shared" si="15"/>
        <v>B</v>
      </c>
      <c r="D310" s="553" t="s">
        <v>1034</v>
      </c>
      <c r="E310" s="552" t="str">
        <f>+INDEX(T_B_Index,MATCH(F310,'Tower B'!$B$4:$B$500,0),MATCH("Nationality",'Tower B'!$A$4:$F$4,0))</f>
        <v>Foreign</v>
      </c>
      <c r="F310" s="153" t="s">
        <v>510</v>
      </c>
      <c r="G310" s="552">
        <f>VLOOKUP(F310,'Tower B'!$B$5:$H$305,4)</f>
        <v>55.46</v>
      </c>
      <c r="H310" s="552" t="str">
        <f>VLOOKUP(F310,'Tower B'!$B$5:$H$305,6)</f>
        <v>2 bed</v>
      </c>
      <c r="I310" s="552">
        <v>1</v>
      </c>
    </row>
    <row r="311" spans="3:9">
      <c r="C311" s="559" t="str">
        <f t="shared" si="15"/>
        <v>B</v>
      </c>
      <c r="D311" s="553" t="s">
        <v>1034</v>
      </c>
      <c r="E311" s="552" t="str">
        <f>+INDEX(T_B_Index,MATCH(F311,'Tower B'!$B$4:$B$500,0),MATCH("Nationality",'Tower B'!$A$4:$F$4,0))</f>
        <v>Local</v>
      </c>
      <c r="F311" s="153" t="s">
        <v>511</v>
      </c>
      <c r="G311" s="552">
        <f>VLOOKUP(F311,'Tower B'!$B$5:$H$305,4)</f>
        <v>94.14</v>
      </c>
      <c r="H311" s="552" t="str">
        <f>VLOOKUP(F311,'Tower B'!$B$5:$H$305,6)</f>
        <v>Family Suite</v>
      </c>
      <c r="I311" s="552">
        <v>1</v>
      </c>
    </row>
    <row r="312" spans="3:9">
      <c r="C312" s="559" t="str">
        <f t="shared" si="15"/>
        <v>B</v>
      </c>
      <c r="D312" s="553" t="s">
        <v>1034</v>
      </c>
      <c r="E312" s="552" t="str">
        <f>+INDEX(T_B_Index,MATCH(F312,'Tower B'!$B$4:$B$500,0),MATCH("Nationality",'Tower B'!$A$4:$F$4,0))</f>
        <v>Local</v>
      </c>
      <c r="F312" s="153" t="s">
        <v>512</v>
      </c>
      <c r="G312" s="552">
        <f>VLOOKUP(F312,'Tower B'!$B$5:$H$305,4)</f>
        <v>94.26</v>
      </c>
      <c r="H312" s="552" t="str">
        <f>VLOOKUP(F312,'Tower B'!$B$5:$H$305,6)</f>
        <v>Family Suite</v>
      </c>
      <c r="I312" s="552">
        <v>1</v>
      </c>
    </row>
    <row r="313" spans="3:9">
      <c r="C313" s="559" t="str">
        <f t="shared" si="15"/>
        <v>B</v>
      </c>
      <c r="D313" s="553" t="s">
        <v>1034</v>
      </c>
      <c r="E313" s="552" t="str">
        <f>+INDEX(T_B_Index,MATCH(F313,'Tower B'!$B$4:$B$500,0),MATCH("Nationality",'Tower B'!$A$4:$F$4,0))</f>
        <v>Foreign</v>
      </c>
      <c r="F313" s="153" t="s">
        <v>513</v>
      </c>
      <c r="G313" s="552">
        <f>VLOOKUP(F313,'Tower B'!$B$5:$H$305,4)</f>
        <v>46.04</v>
      </c>
      <c r="H313" s="552" t="str">
        <f>VLOOKUP(F313,'Tower B'!$B$5:$H$305,6)</f>
        <v>1 bed plus</v>
      </c>
      <c r="I313" s="552">
        <v>1</v>
      </c>
    </row>
    <row r="314" spans="3:9">
      <c r="C314" s="559" t="str">
        <f t="shared" si="15"/>
        <v>B</v>
      </c>
      <c r="D314" s="553" t="s">
        <v>1034</v>
      </c>
      <c r="E314" s="552" t="str">
        <f>+INDEX(T_B_Index,MATCH(F314,'Tower B'!$B$4:$B$500,0),MATCH("Nationality",'Tower B'!$A$4:$F$4,0))</f>
        <v>Local</v>
      </c>
      <c r="F314" s="153" t="s">
        <v>514</v>
      </c>
      <c r="G314" s="552">
        <f>VLOOKUP(F314,'Tower B'!$B$5:$H$305,4)</f>
        <v>93.9</v>
      </c>
      <c r="H314" s="552" t="str">
        <f>VLOOKUP(F314,'Tower B'!$B$5:$H$305,6)</f>
        <v>Family Suite</v>
      </c>
      <c r="I314" s="552">
        <v>1</v>
      </c>
    </row>
    <row r="315" spans="3:9">
      <c r="C315" s="559" t="str">
        <f t="shared" si="15"/>
        <v>B</v>
      </c>
      <c r="D315" s="553" t="s">
        <v>1034</v>
      </c>
      <c r="E315" s="552" t="str">
        <f>+INDEX(T_B_Index,MATCH(F315,'Tower B'!$B$4:$B$500,0),MATCH("Nationality",'Tower B'!$A$4:$F$4,0))</f>
        <v>Local</v>
      </c>
      <c r="F315" s="153" t="s">
        <v>516</v>
      </c>
      <c r="G315" s="552">
        <f>VLOOKUP(F315,'Tower B'!$B$5:$H$305,4)</f>
        <v>58.290000000000006</v>
      </c>
      <c r="H315" s="552" t="str">
        <f>VLOOKUP(F315,'Tower B'!$B$5:$H$305,6)</f>
        <v>2 bed</v>
      </c>
      <c r="I315" s="552">
        <v>1</v>
      </c>
    </row>
    <row r="316" spans="3:9">
      <c r="C316" s="559" t="str">
        <f t="shared" si="15"/>
        <v>B</v>
      </c>
      <c r="D316" s="553" t="s">
        <v>1034</v>
      </c>
      <c r="E316" s="552" t="str">
        <f>+INDEX(T_B_Index,MATCH(F316,'Tower B'!$B$4:$B$500,0),MATCH("Nationality",'Tower B'!$A$4:$F$4,0))</f>
        <v>Local</v>
      </c>
      <c r="F316" s="153" t="s">
        <v>517</v>
      </c>
      <c r="G316" s="552">
        <f>VLOOKUP(F316,'Tower B'!$B$5:$H$305,4)</f>
        <v>56.260000000000005</v>
      </c>
      <c r="H316" s="552" t="str">
        <f>VLOOKUP(F316,'Tower B'!$B$5:$H$305,6)</f>
        <v>2 bed</v>
      </c>
      <c r="I316" s="552">
        <v>1</v>
      </c>
    </row>
    <row r="317" spans="3:9">
      <c r="C317" s="559" t="str">
        <f t="shared" si="15"/>
        <v>B</v>
      </c>
      <c r="D317" s="553" t="s">
        <v>1034</v>
      </c>
      <c r="E317" s="552" t="str">
        <f>+INDEX(T_B_Index,MATCH(F317,'Tower B'!$B$4:$B$500,0),MATCH("Nationality",'Tower B'!$A$4:$F$4,0))</f>
        <v>Local</v>
      </c>
      <c r="F317" s="153" t="s">
        <v>518</v>
      </c>
      <c r="G317" s="552">
        <f>VLOOKUP(F317,'Tower B'!$B$5:$H$305,4)</f>
        <v>94.820000000000007</v>
      </c>
      <c r="H317" s="552" t="str">
        <f>VLOOKUP(F317,'Tower B'!$B$5:$H$305,6)</f>
        <v>Family Suite</v>
      </c>
      <c r="I317" s="552">
        <v>1</v>
      </c>
    </row>
    <row r="318" spans="3:9">
      <c r="C318" s="559" t="str">
        <f t="shared" si="15"/>
        <v>B</v>
      </c>
      <c r="D318" s="553" t="s">
        <v>1034</v>
      </c>
      <c r="E318" s="552" t="str">
        <f>+INDEX(T_B_Index,MATCH(F318,'Tower B'!$B$4:$B$500,0),MATCH("Nationality",'Tower B'!$A$4:$F$4,0))</f>
        <v>Foreign</v>
      </c>
      <c r="F318" s="153" t="s">
        <v>520</v>
      </c>
      <c r="G318" s="552">
        <f>VLOOKUP(F318,'Tower B'!$B$5:$H$305,4)</f>
        <v>134.11999999999998</v>
      </c>
      <c r="H318" s="552" t="str">
        <f>VLOOKUP(F318,'Tower B'!$B$5:$H$305,6)</f>
        <v>3 bed duplex</v>
      </c>
      <c r="I318" s="552">
        <v>1</v>
      </c>
    </row>
    <row r="319" spans="3:9">
      <c r="C319" s="559" t="str">
        <f t="shared" si="15"/>
        <v>B</v>
      </c>
      <c r="D319" s="553" t="s">
        <v>1034</v>
      </c>
      <c r="E319" s="552" t="str">
        <f>+INDEX(T_B_Index,MATCH(F319,'Tower B'!$B$4:$B$500,0),MATCH("Nationality",'Tower B'!$A$4:$F$4,0))</f>
        <v>Foreign</v>
      </c>
      <c r="F319" s="153" t="s">
        <v>522</v>
      </c>
      <c r="G319" s="552">
        <f>VLOOKUP(F319,'Tower B'!$B$5:$H$305,4)</f>
        <v>47.96</v>
      </c>
      <c r="H319" s="552" t="str">
        <f>VLOOKUP(F319,'Tower B'!$B$5:$H$305,6)</f>
        <v>1 bed plus</v>
      </c>
      <c r="I319" s="552">
        <v>1</v>
      </c>
    </row>
    <row r="320" spans="3:9">
      <c r="C320" s="559" t="str">
        <f t="shared" si="15"/>
        <v>B</v>
      </c>
      <c r="D320" s="553" t="s">
        <v>1034</v>
      </c>
      <c r="E320" s="552" t="str">
        <f>+INDEX(T_B_Index,MATCH(F320,'Tower B'!$B$4:$B$500,0),MATCH("Nationality",'Tower B'!$A$4:$F$4,0))</f>
        <v>Local</v>
      </c>
      <c r="F320" s="153" t="s">
        <v>523</v>
      </c>
      <c r="G320" s="552">
        <f>VLOOKUP(F320,'Tower B'!$B$5:$H$305,4)</f>
        <v>77.47</v>
      </c>
      <c r="H320" s="552" t="str">
        <f>VLOOKUP(F320,'Tower B'!$B$5:$H$305,6)</f>
        <v>Family Suite</v>
      </c>
      <c r="I320" s="552">
        <v>1</v>
      </c>
    </row>
    <row r="321" spans="3:9">
      <c r="C321" s="559" t="str">
        <f t="shared" si="15"/>
        <v>B</v>
      </c>
      <c r="D321" s="553" t="s">
        <v>1034</v>
      </c>
      <c r="E321" s="552" t="str">
        <f>+INDEX(T_B_Index,MATCH(F321,'Tower B'!$B$4:$B$500,0),MATCH("Nationality",'Tower B'!$A$4:$F$4,0))</f>
        <v>Local</v>
      </c>
      <c r="F321" s="153" t="s">
        <v>524</v>
      </c>
      <c r="G321" s="552">
        <f>VLOOKUP(F321,'Tower B'!$B$5:$H$305,4)</f>
        <v>58.290000000000006</v>
      </c>
      <c r="H321" s="552" t="str">
        <f>VLOOKUP(F321,'Tower B'!$B$5:$H$305,6)</f>
        <v>2 bed</v>
      </c>
      <c r="I321" s="552">
        <v>1</v>
      </c>
    </row>
    <row r="322" spans="3:9">
      <c r="C322" s="559" t="str">
        <f t="shared" si="15"/>
        <v>B</v>
      </c>
      <c r="D322" s="553" t="s">
        <v>1034</v>
      </c>
      <c r="E322" s="552" t="str">
        <f>+INDEX(T_B_Index,MATCH(F322,'Tower B'!$B$4:$B$500,0),MATCH("Nationality",'Tower B'!$A$4:$F$4,0))</f>
        <v>Local</v>
      </c>
      <c r="F322" s="153" t="s">
        <v>525</v>
      </c>
      <c r="G322" s="552">
        <f>VLOOKUP(F322,'Tower B'!$B$5:$H$305,4)</f>
        <v>56.260000000000005</v>
      </c>
      <c r="H322" s="552" t="str">
        <f>VLOOKUP(F322,'Tower B'!$B$5:$H$305,6)</f>
        <v>2 bed</v>
      </c>
      <c r="I322" s="552">
        <v>1</v>
      </c>
    </row>
    <row r="323" spans="3:9">
      <c r="C323" s="559" t="str">
        <f t="shared" ref="C323:C379" si="16">LEFT(F323,1)</f>
        <v>B</v>
      </c>
      <c r="D323" s="553" t="s">
        <v>1034</v>
      </c>
      <c r="E323" s="552" t="str">
        <f>+INDEX(T_B_Index,MATCH(F323,'Tower B'!$B$4:$B$500,0),MATCH("Nationality",'Tower B'!$A$4:$F$4,0))</f>
        <v>Local</v>
      </c>
      <c r="F323" s="153" t="s">
        <v>526</v>
      </c>
      <c r="G323" s="552">
        <f>VLOOKUP(F323,'Tower B'!$B$5:$H$305,4)</f>
        <v>94.820000000000007</v>
      </c>
      <c r="H323" s="552" t="str">
        <f>VLOOKUP(F323,'Tower B'!$B$5:$H$305,6)</f>
        <v>Family Suite</v>
      </c>
      <c r="I323" s="552">
        <v>1</v>
      </c>
    </row>
    <row r="324" spans="3:9">
      <c r="C324" s="559" t="str">
        <f t="shared" si="16"/>
        <v>B</v>
      </c>
      <c r="D324" s="553" t="s">
        <v>1034</v>
      </c>
      <c r="E324" s="552" t="str">
        <f>+INDEX(T_B_Index,MATCH(F324,'Tower B'!$B$4:$B$500,0),MATCH("Nationality",'Tower B'!$A$4:$F$4,0))</f>
        <v>Foreign</v>
      </c>
      <c r="F324" s="153" t="s">
        <v>528</v>
      </c>
      <c r="G324" s="552">
        <f>VLOOKUP(F324,'Tower B'!$B$5:$H$305,4)</f>
        <v>47.96</v>
      </c>
      <c r="H324" s="552" t="str">
        <f>VLOOKUP(F324,'Tower B'!$B$5:$H$305,6)</f>
        <v>1 bed plus</v>
      </c>
      <c r="I324" s="552">
        <v>1</v>
      </c>
    </row>
    <row r="325" spans="3:9">
      <c r="C325" s="559" t="str">
        <f t="shared" si="16"/>
        <v>B</v>
      </c>
      <c r="D325" s="553" t="s">
        <v>1034</v>
      </c>
      <c r="E325" s="552" t="str">
        <f>+INDEX(T_B_Index,MATCH(F325,'Tower B'!$B$4:$B$500,0),MATCH("Nationality",'Tower B'!$A$4:$F$4,0))</f>
        <v>Local</v>
      </c>
      <c r="F325" s="153" t="s">
        <v>529</v>
      </c>
      <c r="G325" s="552">
        <f>VLOOKUP(F325,'Tower B'!$B$5:$H$305,4)</f>
        <v>77.47</v>
      </c>
      <c r="H325" s="552" t="str">
        <f>VLOOKUP(F325,'Tower B'!$B$5:$H$305,6)</f>
        <v>Family Suite</v>
      </c>
      <c r="I325" s="552">
        <v>1</v>
      </c>
    </row>
    <row r="326" spans="3:9">
      <c r="C326" s="559" t="str">
        <f t="shared" si="16"/>
        <v>B</v>
      </c>
      <c r="D326" s="553" t="s">
        <v>1034</v>
      </c>
      <c r="E326" s="552" t="str">
        <f>+INDEX(T_B_Index,MATCH(F326,'Tower B'!$B$4:$B$500,0),MATCH("Nationality",'Tower B'!$A$4:$F$4,0))</f>
        <v>Local</v>
      </c>
      <c r="F326" s="153" t="s">
        <v>530</v>
      </c>
      <c r="G326" s="552">
        <f>VLOOKUP(F326,'Tower B'!$B$5:$H$305,4)</f>
        <v>58.290000000000006</v>
      </c>
      <c r="H326" s="552" t="str">
        <f>VLOOKUP(F326,'Tower B'!$B$5:$H$305,6)</f>
        <v>2 bed</v>
      </c>
      <c r="I326" s="552">
        <v>1</v>
      </c>
    </row>
    <row r="327" spans="3:9">
      <c r="C327" s="559" t="str">
        <f t="shared" si="16"/>
        <v>B</v>
      </c>
      <c r="D327" s="553" t="s">
        <v>1034</v>
      </c>
      <c r="E327" s="552" t="str">
        <f>+INDEX(T_B_Index,MATCH(F327,'Tower B'!$B$4:$B$500,0),MATCH("Nationality",'Tower B'!$A$4:$F$4,0))</f>
        <v>Local</v>
      </c>
      <c r="F327" s="153" t="s">
        <v>531</v>
      </c>
      <c r="G327" s="552">
        <f>VLOOKUP(F327,'Tower B'!$B$5:$H$305,4)</f>
        <v>56.260000000000005</v>
      </c>
      <c r="H327" s="552" t="str">
        <f>VLOOKUP(F327,'Tower B'!$B$5:$H$305,6)</f>
        <v>2 bed</v>
      </c>
      <c r="I327" s="552">
        <v>1</v>
      </c>
    </row>
    <row r="328" spans="3:9">
      <c r="C328" s="559" t="str">
        <f t="shared" si="16"/>
        <v>B</v>
      </c>
      <c r="D328" s="553" t="s">
        <v>1034</v>
      </c>
      <c r="E328" s="552" t="str">
        <f>+INDEX(T_B_Index,MATCH(F328,'Tower B'!$B$4:$B$500,0),MATCH("Nationality",'Tower B'!$A$4:$F$4,0))</f>
        <v>Local</v>
      </c>
      <c r="F328" s="153" t="s">
        <v>532</v>
      </c>
      <c r="G328" s="552">
        <f>VLOOKUP(F328,'Tower B'!$B$5:$H$305,4)</f>
        <v>94.820000000000007</v>
      </c>
      <c r="H328" s="552" t="str">
        <f>VLOOKUP(F328,'Tower B'!$B$5:$H$305,6)</f>
        <v>Family Suite</v>
      </c>
      <c r="I328" s="552">
        <v>1</v>
      </c>
    </row>
    <row r="329" spans="3:9">
      <c r="C329" s="559" t="str">
        <f t="shared" si="16"/>
        <v>B</v>
      </c>
      <c r="D329" s="553" t="s">
        <v>1034</v>
      </c>
      <c r="E329" s="552" t="str">
        <f>+INDEX(T_B_Index,MATCH(F329,'Tower B'!$B$4:$B$500,0),MATCH("Nationality",'Tower B'!$A$4:$F$4,0))</f>
        <v>Foreign</v>
      </c>
      <c r="F329" s="153" t="s">
        <v>534</v>
      </c>
      <c r="G329" s="552">
        <f>VLOOKUP(F329,'Tower B'!$B$5:$H$305,4)</f>
        <v>89.75</v>
      </c>
      <c r="H329" s="552" t="str">
        <f>VLOOKUP(F329,'Tower B'!$B$5:$H$305,6)</f>
        <v>2 bed duplex</v>
      </c>
      <c r="I329" s="552">
        <v>1</v>
      </c>
    </row>
    <row r="330" spans="3:9">
      <c r="C330" s="559" t="str">
        <f t="shared" si="16"/>
        <v>B</v>
      </c>
      <c r="D330" s="553" t="s">
        <v>1034</v>
      </c>
      <c r="E330" s="552" t="str">
        <f>+INDEX(T_B_Index,MATCH(F330,'Tower B'!$B$4:$B$500,0),MATCH("Nationality",'Tower B'!$A$4:$F$4,0))</f>
        <v>Local</v>
      </c>
      <c r="F330" s="153" t="s">
        <v>535</v>
      </c>
      <c r="G330" s="552">
        <f>VLOOKUP(F330,'Tower B'!$B$5:$H$305,4)</f>
        <v>89.75</v>
      </c>
      <c r="H330" s="552" t="str">
        <f>VLOOKUP(F330,'Tower B'!$B$5:$H$305,6)</f>
        <v>2 bed duplex</v>
      </c>
      <c r="I330" s="552">
        <v>1</v>
      </c>
    </row>
    <row r="331" spans="3:9">
      <c r="C331" s="559" t="str">
        <f t="shared" si="16"/>
        <v>B</v>
      </c>
      <c r="D331" s="553" t="s">
        <v>1034</v>
      </c>
      <c r="E331" s="552" t="str">
        <f>+INDEX(T_B_Index,MATCH(F331,'Tower B'!$B$4:$B$500,0),MATCH("Nationality",'Tower B'!$A$4:$F$4,0))</f>
        <v>Local</v>
      </c>
      <c r="F331" s="153" t="s">
        <v>537</v>
      </c>
      <c r="G331" s="552">
        <f>VLOOKUP(F331,'Tower B'!$B$5:$H$305,4)</f>
        <v>77.47</v>
      </c>
      <c r="H331" s="552" t="str">
        <f>VLOOKUP(F331,'Tower B'!$B$5:$H$305,6)</f>
        <v>Family Suite</v>
      </c>
      <c r="I331" s="552">
        <v>1</v>
      </c>
    </row>
    <row r="332" spans="3:9">
      <c r="C332" s="559" t="str">
        <f t="shared" si="16"/>
        <v>B</v>
      </c>
      <c r="D332" s="553" t="s">
        <v>1034</v>
      </c>
      <c r="E332" s="552" t="str">
        <f>+INDEX(T_B_Index,MATCH(F332,'Tower B'!$B$4:$B$500,0),MATCH("Nationality",'Tower B'!$A$4:$F$4,0))</f>
        <v>Local</v>
      </c>
      <c r="F332" s="153" t="s">
        <v>544</v>
      </c>
      <c r="G332" s="552">
        <f>VLOOKUP(F332,'Tower B'!$B$5:$H$305,4)</f>
        <v>58.290000000000006</v>
      </c>
      <c r="H332" s="552" t="str">
        <f>VLOOKUP(F332,'Tower B'!$B$5:$H$305,6)</f>
        <v>2 bed</v>
      </c>
      <c r="I332" s="552">
        <v>1</v>
      </c>
    </row>
    <row r="333" spans="3:9">
      <c r="C333" s="559" t="str">
        <f t="shared" si="16"/>
        <v>B</v>
      </c>
      <c r="D333" s="553" t="s">
        <v>1034</v>
      </c>
      <c r="E333" s="552" t="str">
        <f>+INDEX(T_B_Index,MATCH(F333,'Tower B'!$B$4:$B$500,0),MATCH("Nationality",'Tower B'!$A$4:$F$4,0))</f>
        <v>Local</v>
      </c>
      <c r="F333" s="153" t="s">
        <v>546</v>
      </c>
      <c r="G333" s="552">
        <f>VLOOKUP(F333,'Tower B'!$B$5:$H$305,4)</f>
        <v>94.48</v>
      </c>
      <c r="H333" s="552" t="str">
        <f>VLOOKUP(F333,'Tower B'!$B$5:$H$305,6)</f>
        <v>Family Suite</v>
      </c>
      <c r="I333" s="552">
        <v>1</v>
      </c>
    </row>
    <row r="334" spans="3:9">
      <c r="C334" s="559" t="str">
        <f t="shared" si="16"/>
        <v>B</v>
      </c>
      <c r="D334" s="553" t="s">
        <v>1034</v>
      </c>
      <c r="E334" s="552" t="str">
        <f>+INDEX(T_B_Index,MATCH(F334,'Tower B'!$B$4:$B$500,0),MATCH("Nationality",'Tower B'!$A$4:$F$4,0))</f>
        <v>Local</v>
      </c>
      <c r="F334" s="153" t="s">
        <v>548</v>
      </c>
      <c r="G334" s="552">
        <f>VLOOKUP(F334,'Tower B'!$B$5:$H$305,4)</f>
        <v>139.51</v>
      </c>
      <c r="H334" s="552" t="str">
        <f>VLOOKUP(F334,'Tower B'!$B$5:$H$305,6)</f>
        <v>3 bed duplex</v>
      </c>
      <c r="I334" s="552">
        <v>1</v>
      </c>
    </row>
    <row r="335" spans="3:9">
      <c r="C335" s="559" t="str">
        <f t="shared" si="16"/>
        <v>B</v>
      </c>
      <c r="D335" s="553" t="s">
        <v>1034</v>
      </c>
      <c r="E335" s="552" t="str">
        <f>+INDEX(T_B_Index,MATCH(F335,'Tower B'!$B$4:$B$500,0),MATCH("Nationality",'Tower B'!$A$4:$F$4,0))</f>
        <v>Local</v>
      </c>
      <c r="F335" s="153" t="s">
        <v>549</v>
      </c>
      <c r="G335" s="552">
        <f>VLOOKUP(F335,'Tower B'!$B$5:$H$305,4)</f>
        <v>77.47</v>
      </c>
      <c r="H335" s="552" t="str">
        <f>VLOOKUP(F335,'Tower B'!$B$5:$H$305,6)</f>
        <v>Family Suite</v>
      </c>
      <c r="I335" s="552">
        <v>1</v>
      </c>
    </row>
    <row r="336" spans="3:9">
      <c r="C336" s="559" t="str">
        <f t="shared" si="16"/>
        <v>B</v>
      </c>
      <c r="D336" s="553" t="s">
        <v>1034</v>
      </c>
      <c r="E336" s="552" t="str">
        <f>+INDEX(T_B_Index,MATCH(F336,'Tower B'!$B$4:$B$500,0),MATCH("Nationality",'Tower B'!$A$4:$F$4,0))</f>
        <v>Local</v>
      </c>
      <c r="F336" s="153" t="s">
        <v>550</v>
      </c>
      <c r="G336" s="552">
        <f>VLOOKUP(F336,'Tower B'!$B$5:$H$305,4)</f>
        <v>58.290000000000006</v>
      </c>
      <c r="H336" s="552" t="str">
        <f>VLOOKUP(F336,'Tower B'!$B$5:$H$305,6)</f>
        <v>2 bed</v>
      </c>
      <c r="I336" s="552">
        <v>1</v>
      </c>
    </row>
    <row r="337" spans="3:9">
      <c r="C337" s="559" t="str">
        <f t="shared" si="16"/>
        <v>B</v>
      </c>
      <c r="D337" s="553" t="s">
        <v>1034</v>
      </c>
      <c r="E337" s="552" t="str">
        <f>+INDEX(T_B_Index,MATCH(F337,'Tower B'!$B$4:$B$500,0),MATCH("Nationality",'Tower B'!$A$4:$F$4,0))</f>
        <v>Local</v>
      </c>
      <c r="F337" s="153" t="s">
        <v>551</v>
      </c>
      <c r="G337" s="552">
        <f>VLOOKUP(F337,'Tower B'!$B$5:$H$305,4)</f>
        <v>56.260000000000005</v>
      </c>
      <c r="H337" s="552" t="str">
        <f>VLOOKUP(F337,'Tower B'!$B$5:$H$305,6)</f>
        <v>2 bed</v>
      </c>
      <c r="I337" s="552">
        <v>1</v>
      </c>
    </row>
    <row r="338" spans="3:9">
      <c r="C338" s="559" t="str">
        <f t="shared" si="16"/>
        <v>B</v>
      </c>
      <c r="D338" s="553" t="s">
        <v>1034</v>
      </c>
      <c r="E338" s="552" t="str">
        <f>+INDEX(T_B_Index,MATCH(F338,'Tower B'!$B$4:$B$500,0),MATCH("Nationality",'Tower B'!$A$4:$F$4,0))</f>
        <v>Local</v>
      </c>
      <c r="F338" s="153" t="s">
        <v>554</v>
      </c>
      <c r="G338" s="552">
        <f>VLOOKUP(F338,'Tower B'!$B$5:$H$305,4)</f>
        <v>58.290000000000006</v>
      </c>
      <c r="H338" s="552" t="str">
        <f>VLOOKUP(F338,'Tower B'!$B$5:$H$305,6)</f>
        <v>2 bed</v>
      </c>
      <c r="I338" s="552">
        <v>1</v>
      </c>
    </row>
    <row r="339" spans="3:9">
      <c r="C339" s="559" t="str">
        <f t="shared" si="16"/>
        <v>B</v>
      </c>
      <c r="D339" s="553" t="s">
        <v>1034</v>
      </c>
      <c r="E339" s="552" t="str">
        <f>+INDEX(T_B_Index,MATCH(F339,'Tower B'!$B$4:$B$500,0),MATCH("Nationality",'Tower B'!$A$4:$F$4,0))</f>
        <v>Local</v>
      </c>
      <c r="F339" s="153" t="s">
        <v>555</v>
      </c>
      <c r="G339" s="552">
        <f>VLOOKUP(F339,'Tower B'!$B$5:$H$305,4)</f>
        <v>56.260000000000005</v>
      </c>
      <c r="H339" s="552" t="str">
        <f>VLOOKUP(F339,'Tower B'!$B$5:$H$305,6)</f>
        <v>2 bed</v>
      </c>
      <c r="I339" s="552">
        <v>1</v>
      </c>
    </row>
    <row r="340" spans="3:9">
      <c r="C340" s="559" t="str">
        <f t="shared" si="16"/>
        <v>B</v>
      </c>
      <c r="D340" s="553" t="s">
        <v>1034</v>
      </c>
      <c r="E340" s="552" t="str">
        <f>+INDEX(T_B_Index,MATCH(F340,'Tower B'!$B$4:$B$500,0),MATCH("Nationality",'Tower B'!$A$4:$F$4,0))</f>
        <v>Local</v>
      </c>
      <c r="F340" s="153" t="s">
        <v>559</v>
      </c>
      <c r="G340" s="552">
        <f>VLOOKUP(F340,'Tower B'!$B$5:$H$305,4)</f>
        <v>77.47</v>
      </c>
      <c r="H340" s="552" t="str">
        <f>VLOOKUP(F340,'Tower B'!$B$5:$H$305,6)</f>
        <v>Family Suite</v>
      </c>
      <c r="I340" s="552">
        <v>1</v>
      </c>
    </row>
    <row r="341" spans="3:9">
      <c r="C341" s="559" t="str">
        <f t="shared" si="16"/>
        <v>B</v>
      </c>
      <c r="D341" s="553" t="s">
        <v>1034</v>
      </c>
      <c r="E341" s="552" t="str">
        <f>+INDEX(T_B_Index,MATCH(F341,'Tower B'!$B$4:$B$500,0),MATCH("Nationality",'Tower B'!$A$4:$F$4,0))</f>
        <v>Local</v>
      </c>
      <c r="F341" s="153" t="s">
        <v>560</v>
      </c>
      <c r="G341" s="552">
        <f>VLOOKUP(F341,'Tower B'!$B$5:$H$305,4)</f>
        <v>58.290000000000006</v>
      </c>
      <c r="H341" s="552" t="str">
        <f>VLOOKUP(F341,'Tower B'!$B$5:$H$305,6)</f>
        <v>2 bed</v>
      </c>
      <c r="I341" s="552">
        <v>1</v>
      </c>
    </row>
    <row r="342" spans="3:9">
      <c r="C342" s="559" t="str">
        <f t="shared" si="16"/>
        <v>B</v>
      </c>
      <c r="D342" s="553" t="s">
        <v>1034</v>
      </c>
      <c r="E342" s="552" t="str">
        <f>+INDEX(T_B_Index,MATCH(F342,'Tower B'!$B$4:$B$500,0),MATCH("Nationality",'Tower B'!$A$4:$F$4,0))</f>
        <v>Local</v>
      </c>
      <c r="F342" s="153" t="s">
        <v>561</v>
      </c>
      <c r="G342" s="552">
        <f>VLOOKUP(F342,'Tower B'!$B$5:$H$305,4)</f>
        <v>56.260000000000005</v>
      </c>
      <c r="H342" s="552" t="str">
        <f>VLOOKUP(F342,'Tower B'!$B$5:$H$305,6)</f>
        <v>2 bed</v>
      </c>
      <c r="I342" s="552">
        <v>1</v>
      </c>
    </row>
    <row r="343" spans="3:9">
      <c r="C343" s="559" t="str">
        <f t="shared" si="16"/>
        <v>B</v>
      </c>
      <c r="D343" s="553" t="s">
        <v>1034</v>
      </c>
      <c r="E343" s="552" t="str">
        <f>+INDEX(T_B_Index,MATCH(F343,'Tower B'!$B$4:$B$500,0),MATCH("Nationality",'Tower B'!$A$4:$F$4,0))</f>
        <v>Foreign</v>
      </c>
      <c r="F343" s="153" t="s">
        <v>563</v>
      </c>
      <c r="G343" s="552">
        <f>VLOOKUP(F343,'Tower B'!$B$5:$H$305,4)</f>
        <v>30.26</v>
      </c>
      <c r="H343" s="552" t="str">
        <f>VLOOKUP(F343,'Tower B'!$B$5:$H$305,6)</f>
        <v>1 bed</v>
      </c>
      <c r="I343" s="552">
        <v>1</v>
      </c>
    </row>
    <row r="344" spans="3:9">
      <c r="C344" s="559" t="str">
        <f t="shared" si="16"/>
        <v>B</v>
      </c>
      <c r="D344" s="553" t="s">
        <v>1034</v>
      </c>
      <c r="E344" s="552" t="str">
        <f>+INDEX(T_B_Index,MATCH(F344,'Tower B'!$B$4:$B$500,0),MATCH("Nationality",'Tower B'!$A$4:$F$4,0))</f>
        <v>Local</v>
      </c>
      <c r="F344" s="153" t="s">
        <v>564</v>
      </c>
      <c r="G344" s="552">
        <f>VLOOKUP(F344,'Tower B'!$B$5:$H$305,4)</f>
        <v>58.290000000000006</v>
      </c>
      <c r="H344" s="552" t="str">
        <f>VLOOKUP(F344,'Tower B'!$B$5:$H$305,6)</f>
        <v>2 bed</v>
      </c>
      <c r="I344" s="552">
        <v>1</v>
      </c>
    </row>
    <row r="345" spans="3:9">
      <c r="C345" s="559" t="str">
        <f t="shared" si="16"/>
        <v>B</v>
      </c>
      <c r="D345" s="553" t="s">
        <v>1034</v>
      </c>
      <c r="E345" s="552" t="str">
        <f>+INDEX(T_B_Index,MATCH(F345,'Tower B'!$B$4:$B$500,0),MATCH("Nationality",'Tower B'!$A$4:$F$4,0))</f>
        <v>Local</v>
      </c>
      <c r="F345" s="153" t="s">
        <v>565</v>
      </c>
      <c r="G345" s="552">
        <f>VLOOKUP(F345,'Tower B'!$B$5:$H$305,4)</f>
        <v>56.260000000000005</v>
      </c>
      <c r="H345" s="552" t="str">
        <f>VLOOKUP(F345,'Tower B'!$B$5:$H$305,6)</f>
        <v>2 bed</v>
      </c>
      <c r="I345" s="552">
        <v>1</v>
      </c>
    </row>
    <row r="346" spans="3:9">
      <c r="C346" s="559" t="str">
        <f t="shared" si="16"/>
        <v>B</v>
      </c>
      <c r="D346" s="553" t="s">
        <v>1034</v>
      </c>
      <c r="E346" s="552" t="str">
        <f>+INDEX(T_B_Index,MATCH(F346,'Tower B'!$B$4:$B$500,0),MATCH("Nationality",'Tower B'!$A$4:$F$4,0))</f>
        <v>Local</v>
      </c>
      <c r="F346" s="153" t="s">
        <v>566</v>
      </c>
      <c r="G346" s="552">
        <f>VLOOKUP(F346,'Tower B'!$B$5:$H$305,4)</f>
        <v>47.42</v>
      </c>
      <c r="H346" s="552" t="str">
        <f>VLOOKUP(F346,'Tower B'!$B$5:$H$305,6)</f>
        <v>1 bed plus</v>
      </c>
      <c r="I346" s="552">
        <v>1</v>
      </c>
    </row>
    <row r="347" spans="3:9">
      <c r="C347" s="559" t="str">
        <f t="shared" si="16"/>
        <v>B</v>
      </c>
      <c r="D347" s="553" t="s">
        <v>1034</v>
      </c>
      <c r="E347" s="552" t="str">
        <f>+INDEX(T_B_Index,MATCH(F347,'Tower B'!$B$4:$B$500,0),MATCH("Nationality",'Tower B'!$A$4:$F$4,0))</f>
        <v>Local</v>
      </c>
      <c r="F347" s="153" t="s">
        <v>570</v>
      </c>
      <c r="G347" s="552">
        <f>VLOOKUP(F347,'Tower B'!$B$5:$H$305,4)</f>
        <v>58.290000000000006</v>
      </c>
      <c r="H347" s="552" t="str">
        <f>VLOOKUP(F347,'Tower B'!$B$5:$H$305,6)</f>
        <v>2 bed</v>
      </c>
      <c r="I347" s="552">
        <v>1</v>
      </c>
    </row>
    <row r="348" spans="3:9">
      <c r="C348" s="559" t="str">
        <f t="shared" si="16"/>
        <v>B</v>
      </c>
      <c r="D348" s="553" t="s">
        <v>1034</v>
      </c>
      <c r="E348" s="552" t="str">
        <f>+INDEX(T_B_Index,MATCH(F348,'Tower B'!$B$4:$B$500,0),MATCH("Nationality",'Tower B'!$A$4:$F$4,0))</f>
        <v>Local</v>
      </c>
      <c r="F348" s="153" t="s">
        <v>571</v>
      </c>
      <c r="G348" s="552">
        <f>VLOOKUP(F348,'Tower B'!$B$5:$H$305,4)</f>
        <v>56.260000000000005</v>
      </c>
      <c r="H348" s="552" t="str">
        <f>VLOOKUP(F348,'Tower B'!$B$5:$H$305,6)</f>
        <v>2 bed</v>
      </c>
      <c r="I348" s="552">
        <v>1</v>
      </c>
    </row>
    <row r="349" spans="3:9">
      <c r="C349" s="559" t="str">
        <f t="shared" si="16"/>
        <v>B</v>
      </c>
      <c r="D349" s="553" t="s">
        <v>1034</v>
      </c>
      <c r="E349" s="552" t="str">
        <f>+INDEX(T_B_Index,MATCH(F349,'Tower B'!$B$4:$B$500,0),MATCH("Nationality",'Tower B'!$A$4:$F$4,0))</f>
        <v>Foreign</v>
      </c>
      <c r="F349" s="153" t="s">
        <v>572</v>
      </c>
      <c r="G349" s="552">
        <f>VLOOKUP(F349,'Tower B'!$B$5:$H$305,4)</f>
        <v>47.42</v>
      </c>
      <c r="H349" s="552" t="str">
        <f>VLOOKUP(F349,'Tower B'!$B$5:$H$305,6)</f>
        <v>1 bed plus</v>
      </c>
      <c r="I349" s="552">
        <v>1</v>
      </c>
    </row>
    <row r="350" spans="3:9">
      <c r="C350" s="559" t="str">
        <f t="shared" si="16"/>
        <v>B</v>
      </c>
      <c r="D350" s="553" t="s">
        <v>1034</v>
      </c>
      <c r="E350" s="552" t="str">
        <f>+INDEX(T_B_Index,MATCH(F350,'Tower B'!$B$4:$B$500,0),MATCH("Nationality",'Tower B'!$A$4:$F$4,0))</f>
        <v>Foreign</v>
      </c>
      <c r="F350" s="153" t="s">
        <v>573</v>
      </c>
      <c r="G350" s="552">
        <f>VLOOKUP(F350,'Tower B'!$B$5:$H$305,4)</f>
        <v>30.26</v>
      </c>
      <c r="H350" s="552" t="str">
        <f>VLOOKUP(F350,'Tower B'!$B$5:$H$305,6)</f>
        <v>1 bed</v>
      </c>
      <c r="I350" s="552">
        <v>1</v>
      </c>
    </row>
    <row r="351" spans="3:9">
      <c r="C351" s="559" t="str">
        <f t="shared" si="16"/>
        <v>B</v>
      </c>
      <c r="D351" s="553" t="s">
        <v>1034</v>
      </c>
      <c r="E351" s="552" t="str">
        <f>+INDEX(T_B_Index,MATCH(F351,'Tower B'!$B$4:$B$500,0),MATCH("Nationality",'Tower B'!$A$4:$F$4,0))</f>
        <v>Local</v>
      </c>
      <c r="F351" s="153" t="s">
        <v>574</v>
      </c>
      <c r="G351" s="552">
        <f>VLOOKUP(F351,'Tower B'!$B$5:$H$305,4)</f>
        <v>58.290000000000006</v>
      </c>
      <c r="H351" s="552" t="str">
        <f>VLOOKUP(F351,'Tower B'!$B$5:$H$305,6)</f>
        <v>2 bed</v>
      </c>
      <c r="I351" s="552">
        <v>1</v>
      </c>
    </row>
    <row r="352" spans="3:9">
      <c r="C352" s="559" t="str">
        <f t="shared" si="16"/>
        <v>B</v>
      </c>
      <c r="D352" s="553" t="s">
        <v>1034</v>
      </c>
      <c r="E352" s="552" t="str">
        <f>+INDEX(T_B_Index,MATCH(F352,'Tower B'!$B$4:$B$500,0),MATCH("Nationality",'Tower B'!$A$4:$F$4,0))</f>
        <v>Local</v>
      </c>
      <c r="F352" s="153" t="s">
        <v>575</v>
      </c>
      <c r="G352" s="552">
        <f>VLOOKUP(F352,'Tower B'!$B$5:$H$305,4)</f>
        <v>56.260000000000005</v>
      </c>
      <c r="H352" s="552" t="str">
        <f>VLOOKUP(F352,'Tower B'!$B$5:$H$305,6)</f>
        <v>2 bed</v>
      </c>
      <c r="I352" s="552">
        <v>1</v>
      </c>
    </row>
    <row r="353" spans="3:9">
      <c r="C353" s="559" t="str">
        <f t="shared" si="16"/>
        <v>B</v>
      </c>
      <c r="D353" s="553" t="s">
        <v>1034</v>
      </c>
      <c r="E353" s="552" t="str">
        <f>+INDEX(T_B_Index,MATCH(F353,'Tower B'!$B$4:$B$500,0),MATCH("Nationality",'Tower B'!$A$4:$F$4,0))</f>
        <v>Foreign</v>
      </c>
      <c r="F353" s="153" t="s">
        <v>576</v>
      </c>
      <c r="G353" s="552">
        <f>VLOOKUP(F353,'Tower B'!$B$5:$H$305,4)</f>
        <v>47.42</v>
      </c>
      <c r="H353" s="552" t="str">
        <f>VLOOKUP(F353,'Tower B'!$B$5:$H$305,6)</f>
        <v>1 bed plus</v>
      </c>
      <c r="I353" s="552">
        <v>1</v>
      </c>
    </row>
    <row r="354" spans="3:9">
      <c r="C354" s="559" t="str">
        <f t="shared" si="16"/>
        <v>B</v>
      </c>
      <c r="D354" s="553" t="s">
        <v>1034</v>
      </c>
      <c r="E354" s="552" t="str">
        <f>+INDEX(T_B_Index,MATCH(F354,'Tower B'!$B$4:$B$500,0),MATCH("Nationality",'Tower B'!$A$4:$F$4,0))</f>
        <v>Foreign</v>
      </c>
      <c r="F354" s="153" t="s">
        <v>579</v>
      </c>
      <c r="G354" s="552">
        <f>VLOOKUP(F354,'Tower B'!$B$5:$H$305,4)</f>
        <v>30.26</v>
      </c>
      <c r="H354" s="552" t="str">
        <f>VLOOKUP(F354,'Tower B'!$B$5:$H$305,6)</f>
        <v>1 bed</v>
      </c>
      <c r="I354" s="552">
        <v>1</v>
      </c>
    </row>
    <row r="355" spans="3:9">
      <c r="C355" s="559" t="str">
        <f t="shared" si="16"/>
        <v>A</v>
      </c>
      <c r="D355" s="553" t="s">
        <v>1034</v>
      </c>
      <c r="E355" s="552" t="str">
        <f>+INDEX(T_A_Index,MATCH(F355,'Tower A'!$B$2:$B$500,0),MATCH("Nationality",'Tower A'!$A$2:$F$2,0))</f>
        <v>Foreign</v>
      </c>
      <c r="F355" s="552" t="s">
        <v>131</v>
      </c>
      <c r="G355" s="552">
        <f>IFERROR(VLOOKUP(F355,'Tower B'!$B$5:$H$305,4),VLOOKUP(F355,'Tower A'!$B$5:$H$305,4))</f>
        <v>41.77</v>
      </c>
      <c r="H355" s="552" t="str">
        <f>IFERROR(VLOOKUP(F355,'Tower B'!$B$5:$H$305,4),VLOOKUP(F355,'Tower A'!$B$5:$H$305,6))</f>
        <v>1 bed plus</v>
      </c>
      <c r="I355" s="552">
        <v>1</v>
      </c>
    </row>
    <row r="356" spans="3:9">
      <c r="C356" s="559" t="str">
        <f t="shared" si="16"/>
        <v>A</v>
      </c>
      <c r="D356" s="553" t="s">
        <v>1034</v>
      </c>
      <c r="E356" s="552" t="str">
        <f>+INDEX(T_A_Index,MATCH(F356,'Tower A'!$B$2:$B$500,0),MATCH("Nationality",'Tower A'!$A$2:$F$2,0))</f>
        <v>Local</v>
      </c>
      <c r="F356" s="552" t="s">
        <v>132</v>
      </c>
      <c r="G356" s="552">
        <f>IFERROR(VLOOKUP(F356,'Tower B'!$B$5:$H$305,4),VLOOKUP(F356,'Tower A'!$B$5:$H$305,4))</f>
        <v>34.49</v>
      </c>
      <c r="H356" s="552" t="str">
        <f>IFERROR(VLOOKUP(F356,'Tower B'!$B$5:$H$305,4),VLOOKUP(F356,'Tower A'!$B$5:$H$305,6))</f>
        <v>1 bed</v>
      </c>
      <c r="I356" s="552">
        <v>1</v>
      </c>
    </row>
    <row r="357" spans="3:9">
      <c r="C357" s="559" t="str">
        <f t="shared" si="16"/>
        <v>A</v>
      </c>
      <c r="D357" s="553" t="s">
        <v>1034</v>
      </c>
      <c r="E357" s="552" t="str">
        <f>+INDEX(T_A_Index,MATCH(F357,'Tower A'!$B$2:$B$500,0),MATCH("Nationality",'Tower A'!$A$2:$F$2,0))</f>
        <v>Foreign</v>
      </c>
      <c r="F357" s="552" t="s">
        <v>135</v>
      </c>
      <c r="G357" s="552">
        <f>IFERROR(VLOOKUP(F357,'Tower B'!$B$5:$H$305,4),VLOOKUP(F357,'Tower A'!$B$5:$H$305,4))</f>
        <v>41.77</v>
      </c>
      <c r="H357" s="552" t="str">
        <f>IFERROR(VLOOKUP(F357,'Tower B'!$B$5:$H$305,4),VLOOKUP(F357,'Tower A'!$B$5:$H$305,6))</f>
        <v>1 bed plus</v>
      </c>
      <c r="I357" s="552">
        <v>1</v>
      </c>
    </row>
    <row r="358" spans="3:9">
      <c r="C358" s="559" t="str">
        <f t="shared" si="16"/>
        <v>A</v>
      </c>
      <c r="D358" s="553" t="s">
        <v>1034</v>
      </c>
      <c r="E358" s="552" t="str">
        <f>+INDEX(T_A_Index,MATCH(F358,'Tower A'!$B$2:$B$500,0),MATCH("Nationality",'Tower A'!$A$2:$F$2,0))</f>
        <v>Foreign</v>
      </c>
      <c r="F358" s="552" t="s">
        <v>143</v>
      </c>
      <c r="G358" s="552">
        <f>IFERROR(VLOOKUP(F358,'Tower B'!$B$5:$H$305,4),VLOOKUP(F358,'Tower A'!$B$5:$H$305,4))</f>
        <v>41.77</v>
      </c>
      <c r="H358" s="552" t="str">
        <f>IFERROR(VLOOKUP(F358,'Tower B'!$B$5:$H$305,4),VLOOKUP(F358,'Tower A'!$B$5:$H$305,6))</f>
        <v>1 bed plus</v>
      </c>
      <c r="I358" s="552">
        <v>1</v>
      </c>
    </row>
    <row r="359" spans="3:9">
      <c r="C359" s="559" t="str">
        <f t="shared" si="16"/>
        <v>A</v>
      </c>
      <c r="D359" s="553" t="s">
        <v>1034</v>
      </c>
      <c r="E359" s="552" t="str">
        <f>+INDEX(T_A_Index,MATCH(F359,'Tower A'!$B$2:$B$500,0),MATCH("Nationality",'Tower A'!$A$2:$F$2,0))</f>
        <v>Foreign</v>
      </c>
      <c r="F359" s="552" t="s">
        <v>146</v>
      </c>
      <c r="G359" s="552">
        <f>IFERROR(VLOOKUP(F359,'Tower B'!$B$5:$H$305,4),VLOOKUP(F359,'Tower A'!$B$5:$H$305,4))</f>
        <v>39.76</v>
      </c>
      <c r="H359" s="552" t="str">
        <f>IFERROR(VLOOKUP(F359,'Tower B'!$B$5:$H$305,4),VLOOKUP(F359,'Tower A'!$B$5:$H$305,6))</f>
        <v>1 bed plus</v>
      </c>
      <c r="I359" s="552">
        <v>1</v>
      </c>
    </row>
    <row r="360" spans="3:9">
      <c r="C360" s="559" t="str">
        <f t="shared" si="16"/>
        <v>A</v>
      </c>
      <c r="D360" s="553" t="s">
        <v>1034</v>
      </c>
      <c r="E360" s="552" t="str">
        <f>+INDEX(T_A_Index,MATCH(F360,'Tower A'!$B$2:$B$500,0),MATCH("Nationality",'Tower A'!$A$2:$F$2,0))</f>
        <v>Foreign</v>
      </c>
      <c r="F360" s="552" t="s">
        <v>165</v>
      </c>
      <c r="G360" s="552">
        <f>IFERROR(VLOOKUP(F360,'Tower B'!$B$5:$H$305,4),VLOOKUP(F360,'Tower A'!$B$5:$H$305,4))</f>
        <v>35.9</v>
      </c>
      <c r="H360" s="552" t="str">
        <f>IFERROR(VLOOKUP(F360,'Tower B'!$B$5:$H$305,4),VLOOKUP(F360,'Tower A'!$B$5:$H$305,6))</f>
        <v>1 bed plus</v>
      </c>
      <c r="I360" s="552">
        <v>1</v>
      </c>
    </row>
    <row r="361" spans="3:9">
      <c r="C361" s="559" t="str">
        <f t="shared" si="16"/>
        <v>A</v>
      </c>
      <c r="D361" s="553" t="s">
        <v>1034</v>
      </c>
      <c r="E361" s="552" t="str">
        <f>+INDEX(T_A_Index,MATCH(F361,'Tower A'!$B$2:$B$500,0),MATCH("Nationality",'Tower A'!$A$2:$F$2,0))</f>
        <v>Foreign</v>
      </c>
      <c r="F361" s="552" t="s">
        <v>167</v>
      </c>
      <c r="G361" s="552">
        <f>IFERROR(VLOOKUP(F361,'Tower B'!$B$5:$H$305,4),VLOOKUP(F361,'Tower A'!$B$5:$H$305,4))</f>
        <v>41.77</v>
      </c>
      <c r="H361" s="552" t="str">
        <f>IFERROR(VLOOKUP(F361,'Tower B'!$B$5:$H$305,4),VLOOKUP(F361,'Tower A'!$B$5:$H$305,6))</f>
        <v>1 bed plus</v>
      </c>
      <c r="I361" s="552">
        <v>1</v>
      </c>
    </row>
    <row r="362" spans="3:9">
      <c r="C362" s="559" t="str">
        <f t="shared" si="16"/>
        <v>A</v>
      </c>
      <c r="D362" s="553" t="s">
        <v>1034</v>
      </c>
      <c r="E362" s="552" t="str">
        <f>+INDEX(T_A_Index,MATCH(F362,'Tower A'!$B$2:$B$500,0),MATCH("Nationality",'Tower A'!$A$2:$F$2,0))</f>
        <v>Foreign</v>
      </c>
      <c r="F362" s="552" t="s">
        <v>169</v>
      </c>
      <c r="G362" s="552">
        <f>IFERROR(VLOOKUP(F362,'Tower B'!$B$5:$H$305,4),VLOOKUP(F362,'Tower A'!$B$5:$H$305,4))</f>
        <v>35.9</v>
      </c>
      <c r="H362" s="552" t="str">
        <f>IFERROR(VLOOKUP(F362,'Tower B'!$B$5:$H$305,4),VLOOKUP(F362,'Tower A'!$B$5:$H$305,6))</f>
        <v>1 bed plus</v>
      </c>
      <c r="I362" s="552">
        <v>1</v>
      </c>
    </row>
    <row r="363" spans="3:9">
      <c r="C363" s="559" t="str">
        <f t="shared" si="16"/>
        <v>A</v>
      </c>
      <c r="D363" s="553" t="s">
        <v>1034</v>
      </c>
      <c r="E363" s="552" t="str">
        <f>+INDEX(T_A_Index,MATCH(F363,'Tower A'!$B$2:$B$500,0),MATCH("Nationality",'Tower A'!$A$2:$F$2,0))</f>
        <v>Foreign</v>
      </c>
      <c r="F363" s="552" t="s">
        <v>170</v>
      </c>
      <c r="G363" s="552">
        <f>IFERROR(VLOOKUP(F363,'Tower B'!$B$5:$H$305,4),VLOOKUP(F363,'Tower A'!$B$5:$H$305,4))</f>
        <v>39.76</v>
      </c>
      <c r="H363" s="552" t="str">
        <f>IFERROR(VLOOKUP(F363,'Tower B'!$B$5:$H$305,4),VLOOKUP(F363,'Tower A'!$B$5:$H$305,6))</f>
        <v>1 bed plus</v>
      </c>
      <c r="I363" s="552">
        <v>1</v>
      </c>
    </row>
    <row r="364" spans="3:9">
      <c r="C364" s="559" t="str">
        <f t="shared" si="16"/>
        <v>A</v>
      </c>
      <c r="D364" s="553" t="s">
        <v>1034</v>
      </c>
      <c r="E364" s="552" t="str">
        <f>+INDEX(T_A_Index,MATCH(F364,'Tower A'!$B$2:$B$500,0),MATCH("Nationality",'Tower A'!$A$2:$F$2,0))</f>
        <v>Foreign</v>
      </c>
      <c r="F364" s="552" t="s">
        <v>171</v>
      </c>
      <c r="G364" s="552">
        <f>IFERROR(VLOOKUP(F364,'Tower B'!$B$5:$H$305,4),VLOOKUP(F364,'Tower A'!$B$5:$H$305,4))</f>
        <v>41.77</v>
      </c>
      <c r="H364" s="552" t="str">
        <f>IFERROR(VLOOKUP(F364,'Tower B'!$B$5:$H$305,4),VLOOKUP(F364,'Tower A'!$B$5:$H$305,6))</f>
        <v>1 bed plus</v>
      </c>
      <c r="I364" s="552">
        <v>1</v>
      </c>
    </row>
    <row r="365" spans="3:9">
      <c r="C365" s="559" t="str">
        <f t="shared" si="16"/>
        <v>A</v>
      </c>
      <c r="D365" s="553" t="s">
        <v>1034</v>
      </c>
      <c r="E365" s="552" t="str">
        <f>+INDEX(T_A_Index,MATCH(F365,'Tower A'!$B$2:$B$500,0),MATCH("Nationality",'Tower A'!$A$2:$F$2,0))</f>
        <v>Foreign</v>
      </c>
      <c r="F365" s="552" t="s">
        <v>172</v>
      </c>
      <c r="G365" s="552">
        <f>IFERROR(VLOOKUP(F365,'Tower B'!$B$5:$H$305,4),VLOOKUP(F365,'Tower A'!$B$5:$H$305,4))</f>
        <v>34.49</v>
      </c>
      <c r="H365" s="552" t="str">
        <f>IFERROR(VLOOKUP(F365,'Tower B'!$B$5:$H$305,4),VLOOKUP(F365,'Tower A'!$B$5:$H$305,6))</f>
        <v>1 bed</v>
      </c>
      <c r="I365" s="552">
        <v>1</v>
      </c>
    </row>
    <row r="366" spans="3:9">
      <c r="C366" s="559" t="str">
        <f t="shared" si="16"/>
        <v>A</v>
      </c>
      <c r="D366" s="553" t="s">
        <v>1034</v>
      </c>
      <c r="E366" s="552" t="str">
        <f>+INDEX(T_A_Index,MATCH(F366,'Tower A'!$B$2:$B$500,0),MATCH("Nationality",'Tower A'!$A$2:$F$2,0))</f>
        <v>Foreign</v>
      </c>
      <c r="F366" s="552" t="s">
        <v>173</v>
      </c>
      <c r="G366" s="552">
        <f>IFERROR(VLOOKUP(F366,'Tower B'!$B$5:$H$305,4),VLOOKUP(F366,'Tower A'!$B$5:$H$305,4))</f>
        <v>35.9</v>
      </c>
      <c r="H366" s="552" t="str">
        <f>IFERROR(VLOOKUP(F366,'Tower B'!$B$5:$H$305,4),VLOOKUP(F366,'Tower A'!$B$5:$H$305,6))</f>
        <v>1 bed plus</v>
      </c>
      <c r="I366" s="552">
        <v>1</v>
      </c>
    </row>
    <row r="367" spans="3:9">
      <c r="C367" s="559" t="str">
        <f t="shared" si="16"/>
        <v>A</v>
      </c>
      <c r="D367" s="553" t="s">
        <v>1034</v>
      </c>
      <c r="E367" s="552" t="str">
        <f>+INDEX(T_A_Index,MATCH(F367,'Tower A'!$B$2:$B$500,0),MATCH("Nationality",'Tower A'!$A$2:$F$2,0))</f>
        <v>Foreign</v>
      </c>
      <c r="F367" s="552" t="s">
        <v>174</v>
      </c>
      <c r="G367" s="552">
        <f>IFERROR(VLOOKUP(F367,'Tower B'!$B$5:$H$305,4),VLOOKUP(F367,'Tower A'!$B$5:$H$305,4))</f>
        <v>39.76</v>
      </c>
      <c r="H367" s="552" t="str">
        <f>IFERROR(VLOOKUP(F367,'Tower B'!$B$5:$H$305,4),VLOOKUP(F367,'Tower A'!$B$5:$H$305,6))</f>
        <v>1 bed plus</v>
      </c>
      <c r="I367" s="552">
        <v>1</v>
      </c>
    </row>
    <row r="368" spans="3:9">
      <c r="C368" s="559" t="str">
        <f t="shared" si="16"/>
        <v>A</v>
      </c>
      <c r="D368" s="553" t="s">
        <v>1034</v>
      </c>
      <c r="E368" s="552" t="str">
        <f>+INDEX(T_A_Index,MATCH(F368,'Tower A'!$B$2:$B$500,0),MATCH("Nationality",'Tower A'!$A$2:$F$2,0))</f>
        <v>Local</v>
      </c>
      <c r="F368" s="552" t="s">
        <v>175</v>
      </c>
      <c r="G368" s="552">
        <f>IFERROR(VLOOKUP(F368,'Tower B'!$B$5:$H$305,4),VLOOKUP(F368,'Tower A'!$B$5:$H$305,4))</f>
        <v>76.14</v>
      </c>
      <c r="H368" s="552" t="str">
        <f>IFERROR(VLOOKUP(F368,'Tower B'!$B$5:$H$305,4),VLOOKUP(F368,'Tower A'!$B$5:$H$305,6))</f>
        <v>2 bed plus</v>
      </c>
      <c r="I368" s="552">
        <v>1</v>
      </c>
    </row>
    <row r="369" spans="3:9">
      <c r="C369" s="559" t="str">
        <f t="shared" si="16"/>
        <v>A</v>
      </c>
      <c r="D369" s="553" t="s">
        <v>1034</v>
      </c>
      <c r="E369" s="552" t="str">
        <f>+INDEX(T_A_Index,MATCH(F369,'Tower A'!$B$2:$B$500,0),MATCH("Nationality",'Tower A'!$A$2:$F$2,0))</f>
        <v>Foreign</v>
      </c>
      <c r="F369" s="552" t="s">
        <v>176</v>
      </c>
      <c r="G369" s="552">
        <f>IFERROR(VLOOKUP(F369,'Tower B'!$B$5:$H$305,4),VLOOKUP(F369,'Tower A'!$B$5:$H$305,4))</f>
        <v>35.9</v>
      </c>
      <c r="H369" s="552" t="str">
        <f>IFERROR(VLOOKUP(F369,'Tower B'!$B$5:$H$305,4),VLOOKUP(F369,'Tower A'!$B$5:$H$305,6))</f>
        <v>1 bed plus</v>
      </c>
      <c r="I369" s="552">
        <v>1</v>
      </c>
    </row>
    <row r="370" spans="3:9">
      <c r="C370" s="559" t="str">
        <f t="shared" si="16"/>
        <v>A</v>
      </c>
      <c r="D370" s="553" t="s">
        <v>1034</v>
      </c>
      <c r="E370" s="552" t="str">
        <f>+INDEX(T_A_Index,MATCH(F370,'Tower A'!$B$2:$B$500,0),MATCH("Nationality",'Tower A'!$A$2:$F$2,0))</f>
        <v>Foreign</v>
      </c>
      <c r="F370" s="552" t="s">
        <v>177</v>
      </c>
      <c r="G370" s="552">
        <f>IFERROR(VLOOKUP(F370,'Tower B'!$B$5:$H$305,4),VLOOKUP(F370,'Tower A'!$B$5:$H$305,4))</f>
        <v>39.76</v>
      </c>
      <c r="H370" s="552" t="str">
        <f>IFERROR(VLOOKUP(F370,'Tower B'!$B$5:$H$305,4),VLOOKUP(F370,'Tower A'!$B$5:$H$305,6))</f>
        <v>1 bed plus</v>
      </c>
      <c r="I370" s="552">
        <v>1</v>
      </c>
    </row>
    <row r="371" spans="3:9">
      <c r="C371" s="559" t="str">
        <f t="shared" si="16"/>
        <v>A</v>
      </c>
      <c r="D371" s="553" t="s">
        <v>1034</v>
      </c>
      <c r="E371" s="552" t="str">
        <f>+INDEX(T_A_Index,MATCH(F371,'Tower A'!$B$2:$B$500,0),MATCH("Nationality",'Tower A'!$A$2:$F$2,0))</f>
        <v>Foreign</v>
      </c>
      <c r="F371" s="552" t="s">
        <v>182</v>
      </c>
      <c r="G371" s="552">
        <f>IFERROR(VLOOKUP(F371,'Tower B'!$B$5:$H$305,4),VLOOKUP(F371,'Tower A'!$B$5:$H$305,4))</f>
        <v>35.9</v>
      </c>
      <c r="H371" s="552" t="str">
        <f>IFERROR(VLOOKUP(F371,'Tower B'!$B$5:$H$305,4),VLOOKUP(F371,'Tower A'!$B$5:$H$305,6))</f>
        <v>1 bed plus</v>
      </c>
      <c r="I371" s="552">
        <v>1</v>
      </c>
    </row>
    <row r="372" spans="3:9">
      <c r="C372" s="559" t="str">
        <f t="shared" si="16"/>
        <v>A</v>
      </c>
      <c r="D372" s="553" t="s">
        <v>1034</v>
      </c>
      <c r="E372" s="552" t="str">
        <f>+INDEX(T_A_Index,MATCH(F372,'Tower A'!$B$2:$B$500,0),MATCH("Nationality",'Tower A'!$A$2:$F$2,0))</f>
        <v>Foreign</v>
      </c>
      <c r="F372" s="552" t="s">
        <v>184</v>
      </c>
      <c r="G372" s="552">
        <f>IFERROR(VLOOKUP(F372,'Tower B'!$B$5:$H$305,4),VLOOKUP(F372,'Tower A'!$B$5:$H$305,4))</f>
        <v>76.14</v>
      </c>
      <c r="H372" s="552" t="str">
        <f>IFERROR(VLOOKUP(F372,'Tower B'!$B$5:$H$305,4),VLOOKUP(F372,'Tower A'!$B$5:$H$305,6))</f>
        <v>2 bed plus</v>
      </c>
      <c r="I372" s="552">
        <v>1</v>
      </c>
    </row>
    <row r="373" spans="3:9">
      <c r="C373" s="559" t="str">
        <f t="shared" si="16"/>
        <v>A</v>
      </c>
      <c r="D373" s="553" t="s">
        <v>1034</v>
      </c>
      <c r="E373" s="552" t="str">
        <f>+INDEX(T_A_Index,MATCH(F373,'Tower A'!$B$2:$B$500,0),MATCH("Nationality",'Tower A'!$A$2:$F$2,0))</f>
        <v>Foreign</v>
      </c>
      <c r="F373" s="552" t="s">
        <v>185</v>
      </c>
      <c r="G373" s="552">
        <f>IFERROR(VLOOKUP(F373,'Tower B'!$B$5:$H$305,4),VLOOKUP(F373,'Tower A'!$B$5:$H$305,4))</f>
        <v>35.9</v>
      </c>
      <c r="H373" s="552" t="str">
        <f>IFERROR(VLOOKUP(F373,'Tower B'!$B$5:$H$305,4),VLOOKUP(F373,'Tower A'!$B$5:$H$305,6))</f>
        <v>1 bed plus</v>
      </c>
      <c r="I373" s="552">
        <v>1</v>
      </c>
    </row>
    <row r="374" spans="3:9">
      <c r="C374" s="559" t="str">
        <f t="shared" si="16"/>
        <v>A</v>
      </c>
      <c r="D374" s="553" t="s">
        <v>1034</v>
      </c>
      <c r="E374" s="552" t="str">
        <f>+INDEX(T_A_Index,MATCH(F374,'Tower A'!$B$2:$B$500,0),MATCH("Nationality",'Tower A'!$A$2:$F$2,0))</f>
        <v>Local</v>
      </c>
      <c r="F374" s="552" t="s">
        <v>187</v>
      </c>
      <c r="G374" s="552">
        <f>IFERROR(VLOOKUP(F374,'Tower B'!$B$5:$H$305,4),VLOOKUP(F374,'Tower A'!$B$5:$H$305,4))</f>
        <v>76.14</v>
      </c>
      <c r="H374" s="552" t="str">
        <f>IFERROR(VLOOKUP(F374,'Tower B'!$B$5:$H$305,4),VLOOKUP(F374,'Tower A'!$B$5:$H$305,6))</f>
        <v>2 bed plus</v>
      </c>
      <c r="I374" s="552">
        <v>1</v>
      </c>
    </row>
    <row r="375" spans="3:9">
      <c r="C375" s="559" t="str">
        <f t="shared" si="16"/>
        <v>A</v>
      </c>
      <c r="D375" s="553" t="s">
        <v>1034</v>
      </c>
      <c r="E375" s="552" t="str">
        <f>+INDEX(T_A_Index,MATCH(F375,'Tower A'!$B$2:$B$500,0),MATCH("Nationality",'Tower A'!$A$2:$F$2,0))</f>
        <v>Local</v>
      </c>
      <c r="F375" s="552" t="s">
        <v>189</v>
      </c>
      <c r="G375" s="552">
        <f>IFERROR(VLOOKUP(F375,'Tower B'!$B$5:$H$305,4),VLOOKUP(F375,'Tower A'!$B$5:$H$305,4))</f>
        <v>76.14</v>
      </c>
      <c r="H375" s="552" t="str">
        <f>IFERROR(VLOOKUP(F375,'Tower B'!$B$5:$H$305,4),VLOOKUP(F375,'Tower A'!$B$5:$H$305,6))</f>
        <v>2 bed plus</v>
      </c>
      <c r="I375" s="552">
        <v>1</v>
      </c>
    </row>
    <row r="376" spans="3:9">
      <c r="C376" s="559" t="str">
        <f t="shared" si="16"/>
        <v>A</v>
      </c>
      <c r="D376" s="553" t="s">
        <v>1034</v>
      </c>
      <c r="E376" s="552" t="str">
        <f>+INDEX(T_A_Index,MATCH(F376,'Tower A'!$B$2:$B$500,0),MATCH("Nationality",'Tower A'!$A$2:$F$2,0))</f>
        <v>Foreign</v>
      </c>
      <c r="F376" s="552" t="s">
        <v>190</v>
      </c>
      <c r="G376" s="552">
        <f>IFERROR(VLOOKUP(F376,'Tower B'!$B$5:$H$305,4),VLOOKUP(F376,'Tower A'!$B$5:$H$305,4))</f>
        <v>78.39</v>
      </c>
      <c r="H376" s="552" t="str">
        <f>IFERROR(VLOOKUP(F376,'Tower B'!$B$5:$H$305,4),VLOOKUP(F376,'Tower A'!$B$5:$H$305,6))</f>
        <v>2 bed plus</v>
      </c>
      <c r="I376" s="552">
        <v>1</v>
      </c>
    </row>
    <row r="377" spans="3:9">
      <c r="C377" s="559" t="str">
        <f t="shared" si="16"/>
        <v>A</v>
      </c>
      <c r="D377" s="553" t="s">
        <v>1034</v>
      </c>
      <c r="E377" s="552" t="str">
        <f>+INDEX(T_A_Index,MATCH(F377,'Tower A'!$B$2:$B$500,0),MATCH("Nationality",'Tower A'!$A$2:$F$2,0))</f>
        <v>Foreign</v>
      </c>
      <c r="F377" s="552" t="s">
        <v>191</v>
      </c>
      <c r="G377" s="552">
        <f>IFERROR(VLOOKUP(F377,'Tower B'!$B$5:$H$305,4),VLOOKUP(F377,'Tower A'!$B$5:$H$305,4))</f>
        <v>76.14</v>
      </c>
      <c r="H377" s="552" t="str">
        <f>IFERROR(VLOOKUP(F377,'Tower B'!$B$5:$H$305,4),VLOOKUP(F377,'Tower A'!$B$5:$H$305,6))</f>
        <v>2 bed plus</v>
      </c>
      <c r="I377" s="552">
        <v>1</v>
      </c>
    </row>
    <row r="378" spans="3:9">
      <c r="C378" s="559" t="str">
        <f t="shared" si="16"/>
        <v>A</v>
      </c>
      <c r="D378" s="553" t="s">
        <v>1034</v>
      </c>
      <c r="E378" s="552" t="str">
        <f>+INDEX(T_A_Index,MATCH(F378,'Tower A'!$B$2:$B$500,0),MATCH("Nationality",'Tower A'!$A$2:$F$2,0))</f>
        <v>Local</v>
      </c>
      <c r="F378" s="552" t="s">
        <v>193</v>
      </c>
      <c r="G378" s="552">
        <f>IFERROR(VLOOKUP(F378,'Tower B'!$B$5:$H$305,4),VLOOKUP(F378,'Tower A'!$B$5:$H$305,4))</f>
        <v>76.14</v>
      </c>
      <c r="H378" s="552" t="str">
        <f>IFERROR(VLOOKUP(F378,'Tower B'!$B$5:$H$305,4),VLOOKUP(F378,'Tower A'!$B$5:$H$305,6))</f>
        <v>2 bed plus</v>
      </c>
      <c r="I378" s="552">
        <v>1</v>
      </c>
    </row>
    <row r="379" spans="3:9">
      <c r="C379" s="559" t="str">
        <f t="shared" si="16"/>
        <v>A</v>
      </c>
      <c r="D379" s="553" t="s">
        <v>1034</v>
      </c>
      <c r="E379" s="552" t="str">
        <f>+INDEX(T_A_Index,MATCH(F379,'Tower A'!$B$2:$B$500,0),MATCH("Nationality",'Tower A'!$A$2:$F$2,0))</f>
        <v>Local</v>
      </c>
      <c r="F379" s="552" t="s">
        <v>195</v>
      </c>
      <c r="G379" s="552">
        <f>IFERROR(VLOOKUP(F379,'Tower B'!$B$5:$H$305,4),VLOOKUP(F379,'Tower A'!$B$5:$H$305,4))</f>
        <v>34.49</v>
      </c>
      <c r="H379" s="552" t="str">
        <f>IFERROR(VLOOKUP(F379,'Tower B'!$B$5:$H$305,4),VLOOKUP(F379,'Tower A'!$B$5:$H$305,6))</f>
        <v>1 bed</v>
      </c>
      <c r="I379" s="552">
        <v>1</v>
      </c>
    </row>
  </sheetData>
  <phoneticPr fontId="79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具名範圍</vt:lpstr>
      </vt:variant>
      <vt:variant>
        <vt:i4>11</vt:i4>
      </vt:variant>
    </vt:vector>
  </HeadingPairs>
  <TitlesOfParts>
    <vt:vector size="27" baseType="lpstr">
      <vt:lpstr>Summary</vt:lpstr>
      <vt:lpstr>Summary_EK</vt:lpstr>
      <vt:lpstr>Matrix</vt:lpstr>
      <vt:lpstr>matrix (Net Price)</vt:lpstr>
      <vt:lpstr>鳥箱（縦）</vt:lpstr>
      <vt:lpstr>Tower A</vt:lpstr>
      <vt:lpstr>T_B_analysis</vt:lpstr>
      <vt:lpstr>Tower B</vt:lpstr>
      <vt:lpstr>Booking 2019</vt:lpstr>
      <vt:lpstr>Change Room</vt:lpstr>
      <vt:lpstr>Cancel</vt:lpstr>
      <vt:lpstr>combine Unit</vt:lpstr>
      <vt:lpstr>Unit Type</vt:lpstr>
      <vt:lpstr>Data</vt:lpstr>
      <vt:lpstr>Pivot</vt:lpstr>
      <vt:lpstr>DataPlusUnsold</vt:lpstr>
      <vt:lpstr>'Booking 2019'!Print_Area</vt:lpstr>
      <vt:lpstr>Matrix!Print_Area</vt:lpstr>
      <vt:lpstr>Summary!Print_Area</vt:lpstr>
      <vt:lpstr>'Tower A'!Print_Area</vt:lpstr>
      <vt:lpstr>'Tower B'!Print_Area</vt:lpstr>
      <vt:lpstr>DataPlusUnsold!soldoutunits</vt:lpstr>
      <vt:lpstr>soldoutunits</vt:lpstr>
      <vt:lpstr>T_A_Index</vt:lpstr>
      <vt:lpstr>T_B_Index</vt:lpstr>
      <vt:lpstr>towerA</vt:lpstr>
      <vt:lpstr>towerB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Yu_Cheng Keng</cp:lastModifiedBy>
  <cp:lastPrinted>2019-12-22T07:17:45Z</cp:lastPrinted>
  <dcterms:created xsi:type="dcterms:W3CDTF">2016-12-04T02:55:23Z</dcterms:created>
  <dcterms:modified xsi:type="dcterms:W3CDTF">2020-01-14T13:33:58Z</dcterms:modified>
</cp:coreProperties>
</file>