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Capstone Project\Profit Analysis\"/>
    </mc:Choice>
  </mc:AlternateContent>
  <xr:revisionPtr revIDLastSave="0" documentId="13_ncr:1_{82A743FB-3005-4D5A-B73D-8FA22B4EC07F}" xr6:coauthVersionLast="36" xr6:coauthVersionMax="36" xr10:uidLastSave="{00000000-0000-0000-0000-000000000000}"/>
  <bookViews>
    <workbookView xWindow="0" yWindow="0" windowWidth="23040" windowHeight="9588" firstSheet="1" activeTab="5" xr2:uid="{DA801B5D-18D3-4395-8E9A-2BB9E16AF3E9}"/>
  </bookViews>
  <sheets>
    <sheet name="Profit Analysis (main)" sheetId="1" r:id="rId1"/>
    <sheet name="Charts and Graphs" sheetId="2" r:id="rId2"/>
    <sheet name="Check Outliers" sheetId="3" r:id="rId3"/>
    <sheet name="Normalised data" sheetId="6" r:id="rId4"/>
    <sheet name="Regression" sheetId="7" r:id="rId5"/>
    <sheet name="Prediction for new data" sheetId="8" r:id="rId6"/>
  </sheets>
  <definedNames>
    <definedName name="_xlnm._FilterDatabase" localSheetId="3" hidden="1">'Normalised data'!$A$1:$I$51</definedName>
    <definedName name="_xlnm._FilterDatabase" localSheetId="0" hidden="1">'Profit Analysis (main)'!$A$1:$F$51</definedName>
    <definedName name="_xlchart.v1.0" hidden="1">'Profit Analysis (main)'!$C$1</definedName>
    <definedName name="_xlchart.v1.1" hidden="1">'Profit Analysis (main)'!$C$2:$C$51</definedName>
    <definedName name="_xlchart.v1.10" hidden="1">'Profit Analysis (main)'!$A$1</definedName>
    <definedName name="_xlchart.v1.11" hidden="1">'Profit Analysis (main)'!$A$2:$A$51</definedName>
    <definedName name="_xlchart.v1.12" hidden="1">'Profit Analysis (main)'!$F$1</definedName>
    <definedName name="_xlchart.v1.13" hidden="1">'Profit Analysis (main)'!$F$2:$F$51</definedName>
    <definedName name="_xlchart.v1.14" hidden="1">'Profit Analysis (main)'!$B$1</definedName>
    <definedName name="_xlchart.v1.15" hidden="1">'Profit Analysis (main)'!$B$2:$B$51</definedName>
    <definedName name="_xlchart.v1.2" hidden="1">'Profit Analysis (main)'!$A$1</definedName>
    <definedName name="_xlchart.v1.3" hidden="1">'Profit Analysis (main)'!$A$2:$A$51</definedName>
    <definedName name="_xlchart.v1.4" hidden="1">'Profit Analysis (main)'!$B$1</definedName>
    <definedName name="_xlchart.v1.5" hidden="1">'Profit Analysis (main)'!$B$2:$B$51</definedName>
    <definedName name="_xlchart.v1.6" hidden="1">'Profit Analysis (main)'!$F$1</definedName>
    <definedName name="_xlchart.v1.7" hidden="1">'Profit Analysis (main)'!$F$2:$F$51</definedName>
    <definedName name="_xlchart.v1.8" hidden="1">'Profit Analysis (main)'!$C$1</definedName>
    <definedName name="_xlchart.v1.9" hidden="1">'Profit Analysis (main)'!$C$2:$C$51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8" l="1"/>
  <c r="O15" i="8"/>
  <c r="H3" i="8" s="1"/>
  <c r="P14" i="8"/>
  <c r="O14" i="8"/>
  <c r="E3" i="8" s="1"/>
  <c r="P13" i="8"/>
  <c r="O13" i="8"/>
  <c r="D3" i="8" s="1"/>
  <c r="E2" i="7"/>
  <c r="M4" i="7"/>
  <c r="H2" i="8" l="1"/>
  <c r="F3" i="8"/>
  <c r="D2" i="8"/>
  <c r="E2" i="8"/>
  <c r="F2" i="8" s="1"/>
  <c r="N15" i="8" l="1"/>
  <c r="L15" i="8"/>
  <c r="K15" i="8"/>
  <c r="N14" i="8"/>
  <c r="L14" i="8"/>
  <c r="K14" i="8"/>
  <c r="N13" i="8"/>
  <c r="L13" i="8"/>
  <c r="K13" i="8"/>
  <c r="I20" i="1"/>
  <c r="N16" i="8" l="1"/>
  <c r="K16" i="8"/>
  <c r="L16" i="8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F2" i="7"/>
  <c r="G46" i="7" l="1"/>
  <c r="H46" i="7"/>
  <c r="G38" i="7"/>
  <c r="H38" i="7"/>
  <c r="G34" i="7"/>
  <c r="H34" i="7"/>
  <c r="G30" i="7"/>
  <c r="H30" i="7"/>
  <c r="G26" i="7"/>
  <c r="H26" i="7"/>
  <c r="G22" i="7"/>
  <c r="H22" i="7"/>
  <c r="G18" i="7"/>
  <c r="H18" i="7"/>
  <c r="G14" i="7"/>
  <c r="H14" i="7"/>
  <c r="G10" i="7"/>
  <c r="H10" i="7"/>
  <c r="G6" i="7"/>
  <c r="H6" i="7"/>
  <c r="H49" i="7"/>
  <c r="G49" i="7"/>
  <c r="H45" i="7"/>
  <c r="G45" i="7"/>
  <c r="H41" i="7"/>
  <c r="G41" i="7"/>
  <c r="H37" i="7"/>
  <c r="G37" i="7"/>
  <c r="H33" i="7"/>
  <c r="G33" i="7"/>
  <c r="H29" i="7"/>
  <c r="G29" i="7"/>
  <c r="H25" i="7"/>
  <c r="G25" i="7"/>
  <c r="H21" i="7"/>
  <c r="G21" i="7"/>
  <c r="H17" i="7"/>
  <c r="G17" i="7"/>
  <c r="H13" i="7"/>
  <c r="G13" i="7"/>
  <c r="H9" i="7"/>
  <c r="G9" i="7"/>
  <c r="H5" i="7"/>
  <c r="G5" i="7"/>
  <c r="G50" i="7"/>
  <c r="H50" i="7"/>
  <c r="H2" i="7"/>
  <c r="G2" i="7"/>
  <c r="H48" i="7"/>
  <c r="G48" i="7"/>
  <c r="H44" i="7"/>
  <c r="G44" i="7"/>
  <c r="H40" i="7"/>
  <c r="G40" i="7"/>
  <c r="H36" i="7"/>
  <c r="G36" i="7"/>
  <c r="H32" i="7"/>
  <c r="G32" i="7"/>
  <c r="H28" i="7"/>
  <c r="G28" i="7"/>
  <c r="H24" i="7"/>
  <c r="G24" i="7"/>
  <c r="H20" i="7"/>
  <c r="G20" i="7"/>
  <c r="H16" i="7"/>
  <c r="G16" i="7"/>
  <c r="H12" i="7"/>
  <c r="G12" i="7"/>
  <c r="H8" i="7"/>
  <c r="G8" i="7"/>
  <c r="H4" i="7"/>
  <c r="G4" i="7"/>
  <c r="G42" i="7"/>
  <c r="H42" i="7"/>
  <c r="G51" i="7"/>
  <c r="H51" i="7"/>
  <c r="G47" i="7"/>
  <c r="H47" i="7"/>
  <c r="G43" i="7"/>
  <c r="H43" i="7"/>
  <c r="G39" i="7"/>
  <c r="H39" i="7"/>
  <c r="G35" i="7"/>
  <c r="H35" i="7"/>
  <c r="G31" i="7"/>
  <c r="H31" i="7"/>
  <c r="G27" i="7"/>
  <c r="H27" i="7"/>
  <c r="G23" i="7"/>
  <c r="H23" i="7"/>
  <c r="G19" i="7"/>
  <c r="H19" i="7"/>
  <c r="G15" i="7"/>
  <c r="H15" i="7"/>
  <c r="G11" i="7"/>
  <c r="H11" i="7"/>
  <c r="G7" i="7"/>
  <c r="H7" i="7"/>
  <c r="G3" i="7"/>
  <c r="H3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2" i="6"/>
  <c r="N4" i="7" l="1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M23" i="6"/>
  <c r="H23" i="6"/>
  <c r="M22" i="6"/>
  <c r="H22" i="6"/>
  <c r="M21" i="6"/>
  <c r="H21" i="6"/>
  <c r="M20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U7" i="6"/>
  <c r="T7" i="6"/>
  <c r="S7" i="6"/>
  <c r="R7" i="6"/>
  <c r="Q7" i="6"/>
  <c r="O7" i="6"/>
  <c r="N7" i="6"/>
  <c r="H7" i="6"/>
  <c r="U6" i="6"/>
  <c r="T6" i="6"/>
  <c r="S6" i="6"/>
  <c r="R6" i="6"/>
  <c r="Q6" i="6"/>
  <c r="P6" i="6"/>
  <c r="O6" i="6"/>
  <c r="N6" i="6"/>
  <c r="H6" i="6"/>
  <c r="U5" i="6"/>
  <c r="T5" i="6"/>
  <c r="S5" i="6"/>
  <c r="R5" i="6"/>
  <c r="Q5" i="6"/>
  <c r="O5" i="6"/>
  <c r="N5" i="6"/>
  <c r="H5" i="6"/>
  <c r="U4" i="6"/>
  <c r="T4" i="6"/>
  <c r="S4" i="6"/>
  <c r="R4" i="6"/>
  <c r="Q4" i="6"/>
  <c r="P4" i="6"/>
  <c r="O4" i="6"/>
  <c r="N4" i="6"/>
  <c r="H4" i="6"/>
  <c r="H3" i="6"/>
  <c r="H2" i="6"/>
  <c r="I23" i="1"/>
  <c r="I22" i="1"/>
  <c r="I21" i="1"/>
  <c r="V4" i="6" l="1"/>
  <c r="W4" i="6" s="1"/>
  <c r="X4" i="6"/>
  <c r="V5" i="6"/>
  <c r="X5" i="6" s="1"/>
  <c r="V6" i="6"/>
  <c r="W6" i="6" s="1"/>
  <c r="V7" i="6"/>
  <c r="X7" i="6" s="1"/>
  <c r="W5" i="6" l="1"/>
  <c r="X6" i="6"/>
  <c r="W7" i="6"/>
  <c r="E26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5" i="1"/>
  <c r="Q7" i="1"/>
  <c r="Q6" i="1"/>
  <c r="Q4" i="1"/>
  <c r="Q5" i="1"/>
  <c r="P7" i="1"/>
  <c r="P6" i="1"/>
  <c r="P5" i="1"/>
  <c r="P4" i="1"/>
  <c r="O7" i="1"/>
  <c r="O6" i="1"/>
  <c r="O5" i="1"/>
  <c r="O4" i="1"/>
  <c r="N7" i="1"/>
  <c r="N6" i="1"/>
  <c r="N5" i="1"/>
  <c r="N4" i="1"/>
  <c r="M7" i="1"/>
  <c r="M6" i="1"/>
  <c r="M5" i="1"/>
  <c r="M4" i="1"/>
  <c r="L4" i="1"/>
  <c r="L6" i="1"/>
  <c r="R7" i="1" l="1"/>
  <c r="T7" i="1" s="1"/>
  <c r="R6" i="1"/>
  <c r="S6" i="1" s="1"/>
  <c r="S7" i="1"/>
  <c r="R4" i="1"/>
  <c r="T4" i="1" s="1"/>
  <c r="R5" i="1"/>
  <c r="S5" i="1" s="1"/>
  <c r="T6" i="1" l="1"/>
  <c r="S4" i="1"/>
  <c r="T5" i="1"/>
  <c r="K7" i="1" l="1"/>
  <c r="K6" i="1"/>
  <c r="K5" i="1"/>
  <c r="K4" i="1"/>
  <c r="J7" i="1"/>
  <c r="J6" i="1"/>
  <c r="J5" i="1"/>
  <c r="J4" i="1"/>
</calcChain>
</file>

<file path=xl/sharedStrings.xml><?xml version="1.0" encoding="utf-8"?>
<sst xmlns="http://schemas.openxmlformats.org/spreadsheetml/2006/main" count="265" uniqueCount="76">
  <si>
    <t>RD_Spend</t>
  </si>
  <si>
    <t>Administration</t>
  </si>
  <si>
    <t>Marketing_Spend</t>
  </si>
  <si>
    <t>State</t>
  </si>
  <si>
    <t>Profit</t>
  </si>
  <si>
    <t>New York</t>
  </si>
  <si>
    <t>California</t>
  </si>
  <si>
    <t>Florida</t>
  </si>
  <si>
    <t>Summary status</t>
  </si>
  <si>
    <t>Mean</t>
  </si>
  <si>
    <t>Median</t>
  </si>
  <si>
    <t>Mode</t>
  </si>
  <si>
    <t>Stdev</t>
  </si>
  <si>
    <t>Q1</t>
  </si>
  <si>
    <t>Q3</t>
  </si>
  <si>
    <t>IQR</t>
  </si>
  <si>
    <t>Min</t>
  </si>
  <si>
    <t>Max</t>
  </si>
  <si>
    <t>Lower Bound</t>
  </si>
  <si>
    <t>Upper Bound</t>
  </si>
  <si>
    <t>Feature</t>
  </si>
  <si>
    <t>Mraketing_Spend</t>
  </si>
  <si>
    <t>-</t>
  </si>
  <si>
    <t>Sumarry</t>
  </si>
  <si>
    <t>OUTLIERS</t>
  </si>
  <si>
    <t>State(2)</t>
  </si>
  <si>
    <t>Correlation Coeffecient</t>
  </si>
  <si>
    <t>Skewness Check</t>
  </si>
  <si>
    <t>Profit (2)</t>
  </si>
  <si>
    <t>RD_Spend (2)</t>
  </si>
  <si>
    <t>Administration (2)</t>
  </si>
  <si>
    <t>Marketing_Spend (2)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</si>
  <si>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</si>
  <si>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</si>
  <si>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</si>
  <si>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</si>
  <si>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</si>
  <si>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</si>
  <si>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</si>
  <si>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</si>
  <si>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</si>
  <si>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</si>
  <si>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</si>
  <si>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</si>
  <si>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</si>
  <si>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</si>
  <si>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</si>
  <si>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</si>
  <si>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</si>
  <si>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</si>
  <si>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</si>
  <si>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</si>
  <si>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</si>
  <si>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</si>
  <si>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</si>
  <si>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</si>
  <si>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</si>
  <si>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</si>
  <si>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Profit (2)</t>
  </si>
  <si>
    <t>Residuals</t>
  </si>
  <si>
    <t>=</t>
  </si>
  <si>
    <t>Predicted value</t>
  </si>
  <si>
    <t>Errors</t>
  </si>
  <si>
    <t>Absolute error</t>
  </si>
  <si>
    <t>Squared Error</t>
  </si>
  <si>
    <t>Root Mean Square Error</t>
  </si>
  <si>
    <t>Predicted Profit</t>
  </si>
  <si>
    <t xml:space="preserve">Intercept </t>
  </si>
  <si>
    <t>Rd_Spend Coefficients</t>
  </si>
  <si>
    <t>Marketing_Spend Coefficients</t>
  </si>
  <si>
    <t>Correlation Coefficient</t>
  </si>
  <si>
    <t>Summary Status</t>
  </si>
  <si>
    <t>Features</t>
  </si>
  <si>
    <t>Mean Absolute Error</t>
  </si>
  <si>
    <t>RD_Spend(2)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</si>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</sst>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3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locked="0"/>
    </xf>
    <xf numFmtId="2" fontId="4" fillId="3" borderId="0" xfId="2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4" fillId="3" borderId="0" xfId="2" applyBorder="1" applyAlignment="1"/>
    <xf numFmtId="0" fontId="0" fillId="0" borderId="0" xfId="0" applyAlignment="1"/>
    <xf numFmtId="0" fontId="4" fillId="3" borderId="1" xfId="2" applyBorder="1" applyAlignment="1"/>
    <xf numFmtId="2" fontId="4" fillId="3" borderId="0" xfId="2" applyNumberFormat="1"/>
    <xf numFmtId="0" fontId="6" fillId="4" borderId="3" xfId="3" applyAlignment="1">
      <alignment horizontal="center"/>
    </xf>
    <xf numFmtId="2" fontId="6" fillId="4" borderId="3" xfId="3" applyNumberFormat="1" applyAlignment="1">
      <alignment horizontal="center"/>
    </xf>
    <xf numFmtId="0" fontId="4" fillId="3" borderId="0" xfId="2" applyBorder="1" applyAlignment="1">
      <alignment horizontal="center"/>
    </xf>
    <xf numFmtId="0" fontId="4" fillId="3" borderId="1" xfId="2" applyBorder="1" applyAlignment="1">
      <alignment horizontal="center"/>
    </xf>
    <xf numFmtId="0" fontId="2" fillId="2" borderId="0" xfId="1" applyFont="1" applyAlignment="1">
      <alignment horizontal="center"/>
    </xf>
    <xf numFmtId="0" fontId="1" fillId="2" borderId="0" xfId="1" applyAlignment="1">
      <alignment horizontal="center"/>
    </xf>
    <xf numFmtId="0" fontId="3" fillId="2" borderId="0" xfId="1" applyFont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0" xfId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1" fillId="2" borderId="0" xfId="1" applyAlignment="1" applyProtection="1">
      <alignment horizontal="center"/>
    </xf>
    <xf numFmtId="2" fontId="4" fillId="3" borderId="0" xfId="2" applyNumberFormat="1" applyAlignment="1" applyProtection="1">
      <alignment horizontal="center"/>
    </xf>
    <xf numFmtId="164" fontId="0" fillId="0" borderId="0" xfId="0" applyNumberFormat="1" applyAlignment="1" applyProtection="1">
      <alignment horizontal="center"/>
    </xf>
  </cellXfs>
  <cellStyles count="4">
    <cellStyle name="Accent1" xfId="1" builtinId="29"/>
    <cellStyle name="Calculation" xfId="3" builtinId="22"/>
    <cellStyle name="Good" xfId="2" builtinId="26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RD_Spend</a:t>
            </a:r>
            <a:r>
              <a:rPr lang="en-IN" baseline="0"/>
              <a:t> vs </a:t>
            </a:r>
            <a:r>
              <a:rPr lang="en-IN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Analysis (main)'!$F$1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 Analysis (main)'!$A$2:$A$51</c:f>
              <c:numCache>
                <c:formatCode>General</c:formatCode>
                <c:ptCount val="50"/>
                <c:pt idx="0">
                  <c:v>542.04999999999995</c:v>
                </c:pt>
                <c:pt idx="1">
                  <c:v>1000.23</c:v>
                </c:pt>
                <c:pt idx="2">
                  <c:v>1315.46</c:v>
                </c:pt>
                <c:pt idx="3">
                  <c:v>15505.73</c:v>
                </c:pt>
                <c:pt idx="4">
                  <c:v>20229.59</c:v>
                </c:pt>
                <c:pt idx="5">
                  <c:v>22177.74</c:v>
                </c:pt>
                <c:pt idx="6">
                  <c:v>23640.93</c:v>
                </c:pt>
                <c:pt idx="7">
                  <c:v>27892.92</c:v>
                </c:pt>
                <c:pt idx="8">
                  <c:v>28663.759999999998</c:v>
                </c:pt>
                <c:pt idx="9">
                  <c:v>28754.33</c:v>
                </c:pt>
                <c:pt idx="10">
                  <c:v>38558.51</c:v>
                </c:pt>
                <c:pt idx="11">
                  <c:v>44069.95</c:v>
                </c:pt>
                <c:pt idx="12">
                  <c:v>46014.02</c:v>
                </c:pt>
                <c:pt idx="13">
                  <c:v>46426.07</c:v>
                </c:pt>
                <c:pt idx="14">
                  <c:v>55493.95</c:v>
                </c:pt>
                <c:pt idx="15">
                  <c:v>61136.38</c:v>
                </c:pt>
                <c:pt idx="16">
                  <c:v>61994.48</c:v>
                </c:pt>
                <c:pt idx="17">
                  <c:v>63408.86</c:v>
                </c:pt>
                <c:pt idx="18">
                  <c:v>64664.71</c:v>
                </c:pt>
                <c:pt idx="19">
                  <c:v>65605.48</c:v>
                </c:pt>
                <c:pt idx="20">
                  <c:v>66051.520000000004</c:v>
                </c:pt>
                <c:pt idx="21">
                  <c:v>67532.53</c:v>
                </c:pt>
                <c:pt idx="22">
                  <c:v>72107.600000000006</c:v>
                </c:pt>
                <c:pt idx="23">
                  <c:v>73051.08</c:v>
                </c:pt>
                <c:pt idx="24">
                  <c:v>73051.08</c:v>
                </c:pt>
                <c:pt idx="25">
                  <c:v>73994.559999999998</c:v>
                </c:pt>
                <c:pt idx="26">
                  <c:v>75328.87</c:v>
                </c:pt>
                <c:pt idx="27">
                  <c:v>76253.86</c:v>
                </c:pt>
                <c:pt idx="28">
                  <c:v>77044.009999999995</c:v>
                </c:pt>
                <c:pt idx="29">
                  <c:v>78013.11</c:v>
                </c:pt>
                <c:pt idx="30">
                  <c:v>78389.47</c:v>
                </c:pt>
                <c:pt idx="31">
                  <c:v>86419.7</c:v>
                </c:pt>
                <c:pt idx="32">
                  <c:v>91749.16</c:v>
                </c:pt>
                <c:pt idx="33">
                  <c:v>91992.39</c:v>
                </c:pt>
                <c:pt idx="34">
                  <c:v>93863.75</c:v>
                </c:pt>
                <c:pt idx="35">
                  <c:v>94657.16</c:v>
                </c:pt>
                <c:pt idx="36">
                  <c:v>100671.96</c:v>
                </c:pt>
                <c:pt idx="37">
                  <c:v>101913.08</c:v>
                </c:pt>
                <c:pt idx="38">
                  <c:v>114523.61</c:v>
                </c:pt>
                <c:pt idx="39">
                  <c:v>119943.24</c:v>
                </c:pt>
                <c:pt idx="40">
                  <c:v>120542.52</c:v>
                </c:pt>
                <c:pt idx="41">
                  <c:v>123334.88</c:v>
                </c:pt>
                <c:pt idx="42">
                  <c:v>130298.13</c:v>
                </c:pt>
                <c:pt idx="43">
                  <c:v>131876.9</c:v>
                </c:pt>
                <c:pt idx="44">
                  <c:v>134615.46</c:v>
                </c:pt>
                <c:pt idx="45">
                  <c:v>142107.34</c:v>
                </c:pt>
                <c:pt idx="46">
                  <c:v>144372.41</c:v>
                </c:pt>
                <c:pt idx="47">
                  <c:v>153441.51</c:v>
                </c:pt>
                <c:pt idx="48">
                  <c:v>162597.70000000001</c:v>
                </c:pt>
                <c:pt idx="49">
                  <c:v>165349.20000000001</c:v>
                </c:pt>
              </c:numCache>
            </c:numRef>
          </c:xVal>
          <c:yVal>
            <c:numRef>
              <c:f>'Profit Analysis (main)'!$F$2:$F$51</c:f>
              <c:numCache>
                <c:formatCode>General</c:formatCode>
                <c:ptCount val="50"/>
                <c:pt idx="0">
                  <c:v>35673.410000000003</c:v>
                </c:pt>
                <c:pt idx="1">
                  <c:v>64926.080000000002</c:v>
                </c:pt>
                <c:pt idx="2">
                  <c:v>49490.75</c:v>
                </c:pt>
                <c:pt idx="3">
                  <c:v>69758.98</c:v>
                </c:pt>
                <c:pt idx="4">
                  <c:v>81229.06</c:v>
                </c:pt>
                <c:pt idx="5">
                  <c:v>65200.33</c:v>
                </c:pt>
                <c:pt idx="6">
                  <c:v>71498.490000000005</c:v>
                </c:pt>
                <c:pt idx="7">
                  <c:v>77798.83</c:v>
                </c:pt>
                <c:pt idx="8">
                  <c:v>90708.19</c:v>
                </c:pt>
                <c:pt idx="9">
                  <c:v>78239.91</c:v>
                </c:pt>
                <c:pt idx="10">
                  <c:v>81005.759999999995</c:v>
                </c:pt>
                <c:pt idx="11">
                  <c:v>89949.14</c:v>
                </c:pt>
                <c:pt idx="12">
                  <c:v>96479.51</c:v>
                </c:pt>
                <c:pt idx="13">
                  <c:v>96712.8</c:v>
                </c:pt>
                <c:pt idx="14">
                  <c:v>96778.92</c:v>
                </c:pt>
                <c:pt idx="15">
                  <c:v>97483.56</c:v>
                </c:pt>
                <c:pt idx="16">
                  <c:v>99937.59</c:v>
                </c:pt>
                <c:pt idx="17">
                  <c:v>97427.839999999997</c:v>
                </c:pt>
                <c:pt idx="18">
                  <c:v>107404.34</c:v>
                </c:pt>
                <c:pt idx="19">
                  <c:v>101004.64</c:v>
                </c:pt>
                <c:pt idx="20">
                  <c:v>103282.38</c:v>
                </c:pt>
                <c:pt idx="21">
                  <c:v>108733.99</c:v>
                </c:pt>
                <c:pt idx="22">
                  <c:v>105008.31</c:v>
                </c:pt>
                <c:pt idx="23">
                  <c:v>42559.73</c:v>
                </c:pt>
                <c:pt idx="24">
                  <c:v>14681.4</c:v>
                </c:pt>
                <c:pt idx="25">
                  <c:v>110352.25</c:v>
                </c:pt>
                <c:pt idx="26">
                  <c:v>105733.54</c:v>
                </c:pt>
                <c:pt idx="27">
                  <c:v>118474.03</c:v>
                </c:pt>
                <c:pt idx="28">
                  <c:v>108552.04</c:v>
                </c:pt>
                <c:pt idx="29">
                  <c:v>126992.93</c:v>
                </c:pt>
                <c:pt idx="30">
                  <c:v>111313.02</c:v>
                </c:pt>
                <c:pt idx="31">
                  <c:v>122776.86</c:v>
                </c:pt>
                <c:pt idx="32">
                  <c:v>124266.9</c:v>
                </c:pt>
                <c:pt idx="33">
                  <c:v>134307.35</c:v>
                </c:pt>
                <c:pt idx="34">
                  <c:v>141585.51999999999</c:v>
                </c:pt>
                <c:pt idx="35">
                  <c:v>125370.37</c:v>
                </c:pt>
                <c:pt idx="36">
                  <c:v>144259.4</c:v>
                </c:pt>
                <c:pt idx="37">
                  <c:v>146121.95000000001</c:v>
                </c:pt>
                <c:pt idx="38">
                  <c:v>129917.04</c:v>
                </c:pt>
                <c:pt idx="39">
                  <c:v>132602.65</c:v>
                </c:pt>
                <c:pt idx="40">
                  <c:v>152211.76999999999</c:v>
                </c:pt>
                <c:pt idx="41">
                  <c:v>149759.96</c:v>
                </c:pt>
                <c:pt idx="42">
                  <c:v>155752.6</c:v>
                </c:pt>
                <c:pt idx="43">
                  <c:v>156991.12</c:v>
                </c:pt>
                <c:pt idx="44">
                  <c:v>156122.51</c:v>
                </c:pt>
                <c:pt idx="45">
                  <c:v>166187.94</c:v>
                </c:pt>
                <c:pt idx="46">
                  <c:v>182901.99</c:v>
                </c:pt>
                <c:pt idx="47">
                  <c:v>191050.39</c:v>
                </c:pt>
                <c:pt idx="48">
                  <c:v>191792.06</c:v>
                </c:pt>
                <c:pt idx="49">
                  <c:v>192261.83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8-4AB6-95F3-ECCADDC3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98959"/>
        <c:axId val="1975447311"/>
      </c:scatterChart>
      <c:valAx>
        <c:axId val="147259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47311"/>
        <c:crosses val="autoZero"/>
        <c:crossBetween val="midCat"/>
      </c:valAx>
      <c:valAx>
        <c:axId val="19754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9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RD_Spend vs Marketing_Spend</a:t>
            </a:r>
          </a:p>
        </c:rich>
      </c:tx>
      <c:layout>
        <c:manualLayout>
          <c:xMode val="edge"/>
          <c:yMode val="edge"/>
          <c:x val="0.354652668416447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Analysis (main)'!$C$1</c:f>
              <c:strCache>
                <c:ptCount val="1"/>
                <c:pt idx="0">
                  <c:v>Marketing_Spend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 Analysis (main)'!$A$2:$A$51</c:f>
              <c:numCache>
                <c:formatCode>General</c:formatCode>
                <c:ptCount val="50"/>
                <c:pt idx="0">
                  <c:v>542.04999999999995</c:v>
                </c:pt>
                <c:pt idx="1">
                  <c:v>1000.23</c:v>
                </c:pt>
                <c:pt idx="2">
                  <c:v>1315.46</c:v>
                </c:pt>
                <c:pt idx="3">
                  <c:v>15505.73</c:v>
                </c:pt>
                <c:pt idx="4">
                  <c:v>20229.59</c:v>
                </c:pt>
                <c:pt idx="5">
                  <c:v>22177.74</c:v>
                </c:pt>
                <c:pt idx="6">
                  <c:v>23640.93</c:v>
                </c:pt>
                <c:pt idx="7">
                  <c:v>27892.92</c:v>
                </c:pt>
                <c:pt idx="8">
                  <c:v>28663.759999999998</c:v>
                </c:pt>
                <c:pt idx="9">
                  <c:v>28754.33</c:v>
                </c:pt>
                <c:pt idx="10">
                  <c:v>38558.51</c:v>
                </c:pt>
                <c:pt idx="11">
                  <c:v>44069.95</c:v>
                </c:pt>
                <c:pt idx="12">
                  <c:v>46014.02</c:v>
                </c:pt>
                <c:pt idx="13">
                  <c:v>46426.07</c:v>
                </c:pt>
                <c:pt idx="14">
                  <c:v>55493.95</c:v>
                </c:pt>
                <c:pt idx="15">
                  <c:v>61136.38</c:v>
                </c:pt>
                <c:pt idx="16">
                  <c:v>61994.48</c:v>
                </c:pt>
                <c:pt idx="17">
                  <c:v>63408.86</c:v>
                </c:pt>
                <c:pt idx="18">
                  <c:v>64664.71</c:v>
                </c:pt>
                <c:pt idx="19">
                  <c:v>65605.48</c:v>
                </c:pt>
                <c:pt idx="20">
                  <c:v>66051.520000000004</c:v>
                </c:pt>
                <c:pt idx="21">
                  <c:v>67532.53</c:v>
                </c:pt>
                <c:pt idx="22">
                  <c:v>72107.600000000006</c:v>
                </c:pt>
                <c:pt idx="23">
                  <c:v>73051.08</c:v>
                </c:pt>
                <c:pt idx="24">
                  <c:v>73051.08</c:v>
                </c:pt>
                <c:pt idx="25">
                  <c:v>73994.559999999998</c:v>
                </c:pt>
                <c:pt idx="26">
                  <c:v>75328.87</c:v>
                </c:pt>
                <c:pt idx="27">
                  <c:v>76253.86</c:v>
                </c:pt>
                <c:pt idx="28">
                  <c:v>77044.009999999995</c:v>
                </c:pt>
                <c:pt idx="29">
                  <c:v>78013.11</c:v>
                </c:pt>
                <c:pt idx="30">
                  <c:v>78389.47</c:v>
                </c:pt>
                <c:pt idx="31">
                  <c:v>86419.7</c:v>
                </c:pt>
                <c:pt idx="32">
                  <c:v>91749.16</c:v>
                </c:pt>
                <c:pt idx="33">
                  <c:v>91992.39</c:v>
                </c:pt>
                <c:pt idx="34">
                  <c:v>93863.75</c:v>
                </c:pt>
                <c:pt idx="35">
                  <c:v>94657.16</c:v>
                </c:pt>
                <c:pt idx="36">
                  <c:v>100671.96</c:v>
                </c:pt>
                <c:pt idx="37">
                  <c:v>101913.08</c:v>
                </c:pt>
                <c:pt idx="38">
                  <c:v>114523.61</c:v>
                </c:pt>
                <c:pt idx="39">
                  <c:v>119943.24</c:v>
                </c:pt>
                <c:pt idx="40">
                  <c:v>120542.52</c:v>
                </c:pt>
                <c:pt idx="41">
                  <c:v>123334.88</c:v>
                </c:pt>
                <c:pt idx="42">
                  <c:v>130298.13</c:v>
                </c:pt>
                <c:pt idx="43">
                  <c:v>131876.9</c:v>
                </c:pt>
                <c:pt idx="44">
                  <c:v>134615.46</c:v>
                </c:pt>
                <c:pt idx="45">
                  <c:v>142107.34</c:v>
                </c:pt>
                <c:pt idx="46">
                  <c:v>144372.41</c:v>
                </c:pt>
                <c:pt idx="47">
                  <c:v>153441.51</c:v>
                </c:pt>
                <c:pt idx="48">
                  <c:v>162597.70000000001</c:v>
                </c:pt>
                <c:pt idx="49">
                  <c:v>165349.20000000001</c:v>
                </c:pt>
              </c:numCache>
            </c:numRef>
          </c:xVal>
          <c:yVal>
            <c:numRef>
              <c:f>'Profit Analysis (main)'!$C$2:$C$51</c:f>
              <c:numCache>
                <c:formatCode>General</c:formatCode>
                <c:ptCount val="50"/>
                <c:pt idx="0">
                  <c:v>212716.24</c:v>
                </c:pt>
                <c:pt idx="1">
                  <c:v>1903.93</c:v>
                </c:pt>
                <c:pt idx="2">
                  <c:v>297114.46000000002</c:v>
                </c:pt>
                <c:pt idx="3">
                  <c:v>35534.17</c:v>
                </c:pt>
                <c:pt idx="4">
                  <c:v>185265.1</c:v>
                </c:pt>
                <c:pt idx="5">
                  <c:v>28334.720000000001</c:v>
                </c:pt>
                <c:pt idx="6">
                  <c:v>148001.10999999999</c:v>
                </c:pt>
                <c:pt idx="7">
                  <c:v>164470.71</c:v>
                </c:pt>
                <c:pt idx="8">
                  <c:v>201126.82</c:v>
                </c:pt>
                <c:pt idx="9">
                  <c:v>172795.67</c:v>
                </c:pt>
                <c:pt idx="10">
                  <c:v>174999.3</c:v>
                </c:pt>
                <c:pt idx="11">
                  <c:v>197029.42</c:v>
                </c:pt>
                <c:pt idx="12">
                  <c:v>205517.64</c:v>
                </c:pt>
                <c:pt idx="13">
                  <c:v>210797.67</c:v>
                </c:pt>
                <c:pt idx="14">
                  <c:v>214634.81</c:v>
                </c:pt>
                <c:pt idx="15">
                  <c:v>88218.23</c:v>
                </c:pt>
                <c:pt idx="16">
                  <c:v>91131.24</c:v>
                </c:pt>
                <c:pt idx="17">
                  <c:v>46085.25</c:v>
                </c:pt>
                <c:pt idx="18">
                  <c:v>137962.62</c:v>
                </c:pt>
                <c:pt idx="19">
                  <c:v>107138.38</c:v>
                </c:pt>
                <c:pt idx="20">
                  <c:v>118148.2</c:v>
                </c:pt>
                <c:pt idx="21">
                  <c:v>304768.73</c:v>
                </c:pt>
                <c:pt idx="22">
                  <c:v>353183.81</c:v>
                </c:pt>
                <c:pt idx="23">
                  <c:v>212716.24</c:v>
                </c:pt>
                <c:pt idx="24">
                  <c:v>45173.06</c:v>
                </c:pt>
                <c:pt idx="25">
                  <c:v>303319.26</c:v>
                </c:pt>
                <c:pt idx="26">
                  <c:v>134050.07</c:v>
                </c:pt>
                <c:pt idx="27">
                  <c:v>298664.46999999997</c:v>
                </c:pt>
                <c:pt idx="28">
                  <c:v>140574.81</c:v>
                </c:pt>
                <c:pt idx="29">
                  <c:v>264346.06</c:v>
                </c:pt>
                <c:pt idx="30">
                  <c:v>299737.28999999998</c:v>
                </c:pt>
                <c:pt idx="31">
                  <c:v>212716.24</c:v>
                </c:pt>
                <c:pt idx="32">
                  <c:v>294919.57</c:v>
                </c:pt>
                <c:pt idx="33">
                  <c:v>252664.93</c:v>
                </c:pt>
                <c:pt idx="34">
                  <c:v>249839.44</c:v>
                </c:pt>
                <c:pt idx="35">
                  <c:v>282574.31</c:v>
                </c:pt>
                <c:pt idx="36">
                  <c:v>249744.55</c:v>
                </c:pt>
                <c:pt idx="37">
                  <c:v>229160.95</c:v>
                </c:pt>
                <c:pt idx="38">
                  <c:v>261776.23</c:v>
                </c:pt>
                <c:pt idx="39">
                  <c:v>256512.92</c:v>
                </c:pt>
                <c:pt idx="40">
                  <c:v>311613.28999999998</c:v>
                </c:pt>
                <c:pt idx="41">
                  <c:v>304981.62</c:v>
                </c:pt>
                <c:pt idx="42">
                  <c:v>323876.68</c:v>
                </c:pt>
                <c:pt idx="43">
                  <c:v>362861.36</c:v>
                </c:pt>
                <c:pt idx="44">
                  <c:v>127716.82</c:v>
                </c:pt>
                <c:pt idx="45">
                  <c:v>366168.42</c:v>
                </c:pt>
                <c:pt idx="46">
                  <c:v>383199.62</c:v>
                </c:pt>
                <c:pt idx="47">
                  <c:v>407934.54</c:v>
                </c:pt>
                <c:pt idx="48">
                  <c:v>443898.53</c:v>
                </c:pt>
                <c:pt idx="49">
                  <c:v>471784.1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B-4641-B8D5-5886C6B1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82927"/>
        <c:axId val="1971271471"/>
      </c:scatterChart>
      <c:valAx>
        <c:axId val="199538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71471"/>
        <c:crosses val="autoZero"/>
        <c:crossBetween val="midCat"/>
      </c:valAx>
      <c:valAx>
        <c:axId val="19712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8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Marketing</a:t>
            </a:r>
            <a:r>
              <a:rPr lang="en-IN" baseline="0"/>
              <a:t>_Spend vs </a:t>
            </a:r>
            <a:r>
              <a:rPr lang="en-IN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Analysis (main)'!$F$1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 Analysis (main)'!$C$2:$C$51</c:f>
              <c:numCache>
                <c:formatCode>General</c:formatCode>
                <c:ptCount val="50"/>
                <c:pt idx="0">
                  <c:v>212716.24</c:v>
                </c:pt>
                <c:pt idx="1">
                  <c:v>1903.93</c:v>
                </c:pt>
                <c:pt idx="2">
                  <c:v>297114.46000000002</c:v>
                </c:pt>
                <c:pt idx="3">
                  <c:v>35534.17</c:v>
                </c:pt>
                <c:pt idx="4">
                  <c:v>185265.1</c:v>
                </c:pt>
                <c:pt idx="5">
                  <c:v>28334.720000000001</c:v>
                </c:pt>
                <c:pt idx="6">
                  <c:v>148001.10999999999</c:v>
                </c:pt>
                <c:pt idx="7">
                  <c:v>164470.71</c:v>
                </c:pt>
                <c:pt idx="8">
                  <c:v>201126.82</c:v>
                </c:pt>
                <c:pt idx="9">
                  <c:v>172795.67</c:v>
                </c:pt>
                <c:pt idx="10">
                  <c:v>174999.3</c:v>
                </c:pt>
                <c:pt idx="11">
                  <c:v>197029.42</c:v>
                </c:pt>
                <c:pt idx="12">
                  <c:v>205517.64</c:v>
                </c:pt>
                <c:pt idx="13">
                  <c:v>210797.67</c:v>
                </c:pt>
                <c:pt idx="14">
                  <c:v>214634.81</c:v>
                </c:pt>
                <c:pt idx="15">
                  <c:v>88218.23</c:v>
                </c:pt>
                <c:pt idx="16">
                  <c:v>91131.24</c:v>
                </c:pt>
                <c:pt idx="17">
                  <c:v>46085.25</c:v>
                </c:pt>
                <c:pt idx="18">
                  <c:v>137962.62</c:v>
                </c:pt>
                <c:pt idx="19">
                  <c:v>107138.38</c:v>
                </c:pt>
                <c:pt idx="20">
                  <c:v>118148.2</c:v>
                </c:pt>
                <c:pt idx="21">
                  <c:v>304768.73</c:v>
                </c:pt>
                <c:pt idx="22">
                  <c:v>353183.81</c:v>
                </c:pt>
                <c:pt idx="23">
                  <c:v>212716.24</c:v>
                </c:pt>
                <c:pt idx="24">
                  <c:v>45173.06</c:v>
                </c:pt>
                <c:pt idx="25">
                  <c:v>303319.26</c:v>
                </c:pt>
                <c:pt idx="26">
                  <c:v>134050.07</c:v>
                </c:pt>
                <c:pt idx="27">
                  <c:v>298664.46999999997</c:v>
                </c:pt>
                <c:pt idx="28">
                  <c:v>140574.81</c:v>
                </c:pt>
                <c:pt idx="29">
                  <c:v>264346.06</c:v>
                </c:pt>
                <c:pt idx="30">
                  <c:v>299737.28999999998</c:v>
                </c:pt>
                <c:pt idx="31">
                  <c:v>212716.24</c:v>
                </c:pt>
                <c:pt idx="32">
                  <c:v>294919.57</c:v>
                </c:pt>
                <c:pt idx="33">
                  <c:v>252664.93</c:v>
                </c:pt>
                <c:pt idx="34">
                  <c:v>249839.44</c:v>
                </c:pt>
                <c:pt idx="35">
                  <c:v>282574.31</c:v>
                </c:pt>
                <c:pt idx="36">
                  <c:v>249744.55</c:v>
                </c:pt>
                <c:pt idx="37">
                  <c:v>229160.95</c:v>
                </c:pt>
                <c:pt idx="38">
                  <c:v>261776.23</c:v>
                </c:pt>
                <c:pt idx="39">
                  <c:v>256512.92</c:v>
                </c:pt>
                <c:pt idx="40">
                  <c:v>311613.28999999998</c:v>
                </c:pt>
                <c:pt idx="41">
                  <c:v>304981.62</c:v>
                </c:pt>
                <c:pt idx="42">
                  <c:v>323876.68</c:v>
                </c:pt>
                <c:pt idx="43">
                  <c:v>362861.36</c:v>
                </c:pt>
                <c:pt idx="44">
                  <c:v>127716.82</c:v>
                </c:pt>
                <c:pt idx="45">
                  <c:v>366168.42</c:v>
                </c:pt>
                <c:pt idx="46">
                  <c:v>383199.62</c:v>
                </c:pt>
                <c:pt idx="47">
                  <c:v>407934.54</c:v>
                </c:pt>
                <c:pt idx="48">
                  <c:v>443898.53</c:v>
                </c:pt>
                <c:pt idx="49">
                  <c:v>471784.1</c:v>
                </c:pt>
              </c:numCache>
            </c:numRef>
          </c:xVal>
          <c:yVal>
            <c:numRef>
              <c:f>'Profit Analysis (main)'!$F$2:$F$51</c:f>
              <c:numCache>
                <c:formatCode>General</c:formatCode>
                <c:ptCount val="50"/>
                <c:pt idx="0">
                  <c:v>35673.410000000003</c:v>
                </c:pt>
                <c:pt idx="1">
                  <c:v>64926.080000000002</c:v>
                </c:pt>
                <c:pt idx="2">
                  <c:v>49490.75</c:v>
                </c:pt>
                <c:pt idx="3">
                  <c:v>69758.98</c:v>
                </c:pt>
                <c:pt idx="4">
                  <c:v>81229.06</c:v>
                </c:pt>
                <c:pt idx="5">
                  <c:v>65200.33</c:v>
                </c:pt>
                <c:pt idx="6">
                  <c:v>71498.490000000005</c:v>
                </c:pt>
                <c:pt idx="7">
                  <c:v>77798.83</c:v>
                </c:pt>
                <c:pt idx="8">
                  <c:v>90708.19</c:v>
                </c:pt>
                <c:pt idx="9">
                  <c:v>78239.91</c:v>
                </c:pt>
                <c:pt idx="10">
                  <c:v>81005.759999999995</c:v>
                </c:pt>
                <c:pt idx="11">
                  <c:v>89949.14</c:v>
                </c:pt>
                <c:pt idx="12">
                  <c:v>96479.51</c:v>
                </c:pt>
                <c:pt idx="13">
                  <c:v>96712.8</c:v>
                </c:pt>
                <c:pt idx="14">
                  <c:v>96778.92</c:v>
                </c:pt>
                <c:pt idx="15">
                  <c:v>97483.56</c:v>
                </c:pt>
                <c:pt idx="16">
                  <c:v>99937.59</c:v>
                </c:pt>
                <c:pt idx="17">
                  <c:v>97427.839999999997</c:v>
                </c:pt>
                <c:pt idx="18">
                  <c:v>107404.34</c:v>
                </c:pt>
                <c:pt idx="19">
                  <c:v>101004.64</c:v>
                </c:pt>
                <c:pt idx="20">
                  <c:v>103282.38</c:v>
                </c:pt>
                <c:pt idx="21">
                  <c:v>108733.99</c:v>
                </c:pt>
                <c:pt idx="22">
                  <c:v>105008.31</c:v>
                </c:pt>
                <c:pt idx="23">
                  <c:v>42559.73</c:v>
                </c:pt>
                <c:pt idx="24">
                  <c:v>14681.4</c:v>
                </c:pt>
                <c:pt idx="25">
                  <c:v>110352.25</c:v>
                </c:pt>
                <c:pt idx="26">
                  <c:v>105733.54</c:v>
                </c:pt>
                <c:pt idx="27">
                  <c:v>118474.03</c:v>
                </c:pt>
                <c:pt idx="28">
                  <c:v>108552.04</c:v>
                </c:pt>
                <c:pt idx="29">
                  <c:v>126992.93</c:v>
                </c:pt>
                <c:pt idx="30">
                  <c:v>111313.02</c:v>
                </c:pt>
                <c:pt idx="31">
                  <c:v>122776.86</c:v>
                </c:pt>
                <c:pt idx="32">
                  <c:v>124266.9</c:v>
                </c:pt>
                <c:pt idx="33">
                  <c:v>134307.35</c:v>
                </c:pt>
                <c:pt idx="34">
                  <c:v>141585.51999999999</c:v>
                </c:pt>
                <c:pt idx="35">
                  <c:v>125370.37</c:v>
                </c:pt>
                <c:pt idx="36">
                  <c:v>144259.4</c:v>
                </c:pt>
                <c:pt idx="37">
                  <c:v>146121.95000000001</c:v>
                </c:pt>
                <c:pt idx="38">
                  <c:v>129917.04</c:v>
                </c:pt>
                <c:pt idx="39">
                  <c:v>132602.65</c:v>
                </c:pt>
                <c:pt idx="40">
                  <c:v>152211.76999999999</c:v>
                </c:pt>
                <c:pt idx="41">
                  <c:v>149759.96</c:v>
                </c:pt>
                <c:pt idx="42">
                  <c:v>155752.6</c:v>
                </c:pt>
                <c:pt idx="43">
                  <c:v>156991.12</c:v>
                </c:pt>
                <c:pt idx="44">
                  <c:v>156122.51</c:v>
                </c:pt>
                <c:pt idx="45">
                  <c:v>166187.94</c:v>
                </c:pt>
                <c:pt idx="46">
                  <c:v>182901.99</c:v>
                </c:pt>
                <c:pt idx="47">
                  <c:v>191050.39</c:v>
                </c:pt>
                <c:pt idx="48">
                  <c:v>191792.06</c:v>
                </c:pt>
                <c:pt idx="49">
                  <c:v>192261.83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976-98E5-46FBFCE4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578559"/>
        <c:axId val="1975453551"/>
      </c:scatterChart>
      <c:valAx>
        <c:axId val="198257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53551"/>
        <c:crosses val="autoZero"/>
        <c:crossBetween val="midCat"/>
      </c:valAx>
      <c:valAx>
        <c:axId val="19754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7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value Vs Actual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Regression!$E$1</c:f>
              <c:strCache>
                <c:ptCount val="1"/>
                <c:pt idx="0">
                  <c:v>Predicted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Regression!$D$2:$D$75</c:f>
              <c:numCache>
                <c:formatCode>0.00</c:formatCode>
                <c:ptCount val="74"/>
                <c:pt idx="0">
                  <c:v>0.11821128037588378</c:v>
                </c:pt>
                <c:pt idx="1">
                  <c:v>0.28294041184605762</c:v>
                </c:pt>
                <c:pt idx="2">
                  <c:v>0.19602019208986035</c:v>
                </c:pt>
                <c:pt idx="3">
                  <c:v>0.3101556855110667</c:v>
                </c:pt>
                <c:pt idx="4">
                  <c:v>0.37474658665935207</c:v>
                </c:pt>
                <c:pt idx="5">
                  <c:v>0.28448478247293352</c:v>
                </c:pt>
                <c:pt idx="6">
                  <c:v>0.31995130319258719</c:v>
                </c:pt>
                <c:pt idx="7">
                  <c:v>0.35543010003973974</c:v>
                </c:pt>
                <c:pt idx="8">
                  <c:v>0.42812594833788842</c:v>
                </c:pt>
                <c:pt idx="9">
                  <c:v>0.35791393229535484</c:v>
                </c:pt>
                <c:pt idx="10">
                  <c:v>0.37348912827838071</c:v>
                </c:pt>
                <c:pt idx="11">
                  <c:v>0.42385154715528062</c:v>
                </c:pt>
                <c:pt idx="12">
                  <c:v>0.46062570070361925</c:v>
                </c:pt>
                <c:pt idx="13">
                  <c:v>0.46193941528354227</c:v>
                </c:pt>
                <c:pt idx="14">
                  <c:v>0.46231175360933641</c:v>
                </c:pt>
                <c:pt idx="15">
                  <c:v>0.46627975841707336</c:v>
                </c:pt>
                <c:pt idx="16">
                  <c:v>0.48009901766765634</c:v>
                </c:pt>
                <c:pt idx="17">
                  <c:v>0.46596598510320086</c:v>
                </c:pt>
                <c:pt idx="18">
                  <c:v>0.52214616216437815</c:v>
                </c:pt>
                <c:pt idx="19">
                  <c:v>0.48610784420332809</c:v>
                </c:pt>
                <c:pt idx="20">
                  <c:v>0.49893437018932779</c:v>
                </c:pt>
                <c:pt idx="21">
                  <c:v>0.52963375525107137</c:v>
                </c:pt>
                <c:pt idx="22">
                  <c:v>0.50865351548028126</c:v>
                </c:pt>
                <c:pt idx="23">
                  <c:v>0.15698987776975201</c:v>
                </c:pt>
                <c:pt idx="24">
                  <c:v>0</c:v>
                </c:pt>
                <c:pt idx="25">
                  <c:v>0.53874658373110151</c:v>
                </c:pt>
                <c:pt idx="26">
                  <c:v>0.51273746774912077</c:v>
                </c:pt>
                <c:pt idx="27">
                  <c:v>0.5844823666661918</c:v>
                </c:pt>
                <c:pt idx="28">
                  <c:v>0.5286091491049999</c:v>
                </c:pt>
                <c:pt idx="29">
                  <c:v>0.63245443205650531</c:v>
                </c:pt>
                <c:pt idx="30">
                  <c:v>0.54415692089494327</c:v>
                </c:pt>
                <c:pt idx="31">
                  <c:v>0.60871268303607562</c:v>
                </c:pt>
                <c:pt idx="32">
                  <c:v>0.61710347249412567</c:v>
                </c:pt>
                <c:pt idx="33">
                  <c:v>0.67364376806610959</c:v>
                </c:pt>
                <c:pt idx="34">
                  <c:v>0.71462897122165991</c:v>
                </c:pt>
                <c:pt idx="35">
                  <c:v>0.62331738919654611</c:v>
                </c:pt>
                <c:pt idx="36">
                  <c:v>0.72968626103675949</c:v>
                </c:pt>
                <c:pt idx="37">
                  <c:v>0.74017474785932225</c:v>
                </c:pt>
                <c:pt idx="38">
                  <c:v>0.64892082984594646</c:v>
                </c:pt>
                <c:pt idx="39">
                  <c:v>0.66404417423699225</c:v>
                </c:pt>
                <c:pt idx="40">
                  <c:v>0.77446805371515315</c:v>
                </c:pt>
                <c:pt idx="41">
                  <c:v>0.76066129584211506</c:v>
                </c:pt>
                <c:pt idx="42">
                  <c:v>0.79440735671154761</c:v>
                </c:pt>
                <c:pt idx="43">
                  <c:v>0.8013817738812774</c:v>
                </c:pt>
                <c:pt idx="44">
                  <c:v>0.79649041282307975</c:v>
                </c:pt>
                <c:pt idx="45">
                  <c:v>0.8531713770486985</c:v>
                </c:pt>
                <c:pt idx="46">
                  <c:v>0.94729239027070722</c:v>
                </c:pt>
                <c:pt idx="47">
                  <c:v>0.99317807711131245</c:v>
                </c:pt>
                <c:pt idx="48">
                  <c:v>0.99735460714899726</c:v>
                </c:pt>
                <c:pt idx="49">
                  <c:v>1</c:v>
                </c:pt>
              </c:numCache>
            </c:numRef>
          </c:xVal>
          <c:yVal>
            <c:numRef>
              <c:f>Regression!$E$2:$E$75</c:f>
              <c:numCache>
                <c:formatCode>0.00</c:formatCode>
                <c:ptCount val="74"/>
                <c:pt idx="0">
                  <c:v>0.23974680982920449</c:v>
                </c:pt>
                <c:pt idx="1">
                  <c:v>0.15998590245436378</c:v>
                </c:pt>
                <c:pt idx="2">
                  <c:v>0.27550197240408725</c:v>
                </c:pt>
                <c:pt idx="3">
                  <c:v>0.23095881104371119</c:v>
                </c:pt>
                <c:pt idx="4">
                  <c:v>0.30778402415063821</c:v>
                </c:pt>
                <c:pt idx="5">
                  <c:v>0.25483045399868531</c:v>
                </c:pt>
                <c:pt idx="6">
                  <c:v>0.30699162607457769</c:v>
                </c:pt>
                <c:pt idx="7">
                  <c:v>0.33035478864916523</c:v>
                </c:pt>
                <c:pt idx="8">
                  <c:v>0.34762185433284432</c:v>
                </c:pt>
                <c:pt idx="9">
                  <c:v>0.33701860415441387</c:v>
                </c:pt>
                <c:pt idx="10">
                  <c:v>0.37704417398535317</c:v>
                </c:pt>
                <c:pt idx="11">
                  <c:v>0.40759159170783105</c:v>
                </c:pt>
                <c:pt idx="12">
                  <c:v>0.4186443722173574</c:v>
                </c:pt>
                <c:pt idx="13">
                  <c:v>0.42233427379781113</c:v>
                </c:pt>
                <c:pt idx="14">
                  <c:v>0.4600501745363213</c:v>
                </c:pt>
                <c:pt idx="15">
                  <c:v>0.43366701706096228</c:v>
                </c:pt>
                <c:pt idx="16">
                  <c:v>0.43822299779660667</c:v>
                </c:pt>
                <c:pt idx="17">
                  <c:v>0.42643982801770219</c:v>
                </c:pt>
                <c:pt idx="18">
                  <c:v>0.46701727066115539</c:v>
                </c:pt>
                <c:pt idx="19">
                  <c:v>0.45884609121228542</c:v>
                </c:pt>
                <c:pt idx="20">
                  <c:v>0.46488942472333522</c:v>
                </c:pt>
                <c:pt idx="21">
                  <c:v>0.54303533749545296</c:v>
                </c:pt>
                <c:pt idx="22">
                  <c:v>0.58005336180842837</c:v>
                </c:pt>
                <c:pt idx="23">
                  <c:v>0.52945729378346296</c:v>
                </c:pt>
                <c:pt idx="24">
                  <c:v>0.46461235636532949</c:v>
                </c:pt>
                <c:pt idx="25">
                  <c:v>0.56829344226364686</c:v>
                </c:pt>
                <c:pt idx="26">
                  <c:v>0.50811172762987022</c:v>
                </c:pt>
                <c:pt idx="27">
                  <c:v>0.57551893297551737</c:v>
                </c:pt>
                <c:pt idx="28">
                  <c:v>0.51748988238439064</c:v>
                </c:pt>
                <c:pt idx="29">
                  <c:v>0.56926563453214496</c:v>
                </c:pt>
                <c:pt idx="30">
                  <c:v>0.58446700001998297</c:v>
                </c:pt>
                <c:pt idx="31">
                  <c:v>0.58287173568125938</c:v>
                </c:pt>
                <c:pt idx="32">
                  <c:v>0.63598113970868997</c:v>
                </c:pt>
                <c:pt idx="33">
                  <c:v>0.62059897739254921</c:v>
                </c:pt>
                <c:pt idx="34">
                  <c:v>0.62698245195913427</c:v>
                </c:pt>
                <c:pt idx="35">
                  <c:v>0.64282204237049023</c:v>
                </c:pt>
                <c:pt idx="36">
                  <c:v>0.65414799080314867</c:v>
                </c:pt>
                <c:pt idx="37">
                  <c:v>0.65114034020390421</c:v>
                </c:pt>
                <c:pt idx="38">
                  <c:v>0.71414905483891056</c:v>
                </c:pt>
                <c:pt idx="39">
                  <c:v>0.73376615455657579</c:v>
                </c:pt>
                <c:pt idx="40">
                  <c:v>0.75748630977082876</c:v>
                </c:pt>
                <c:pt idx="41">
                  <c:v>0.76607652639368251</c:v>
                </c:pt>
                <c:pt idx="42">
                  <c:v>0.80121128869883007</c:v>
                </c:pt>
                <c:pt idx="43">
                  <c:v>0.82260768217361369</c:v>
                </c:pt>
                <c:pt idx="44">
                  <c:v>0.74254064897051675</c:v>
                </c:pt>
                <c:pt idx="45">
                  <c:v>0.86476344280880579</c:v>
                </c:pt>
                <c:pt idx="46">
                  <c:v>0.88040520698202085</c:v>
                </c:pt>
                <c:pt idx="47">
                  <c:v>0.9262141374041597</c:v>
                </c:pt>
                <c:pt idx="48">
                  <c:v>0.97671707061599611</c:v>
                </c:pt>
                <c:pt idx="49">
                  <c:v>0.99850338244648573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0-42CF-8DD5-9D553C282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04655"/>
        <c:axId val="314741519"/>
      </c:scatterChart>
      <c:valAx>
        <c:axId val="49130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41519"/>
        <c:crosses val="autoZero"/>
        <c:crossBetween val="midCat"/>
      </c:valAx>
      <c:valAx>
        <c:axId val="3147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0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'Prediction for new data'!$F$1</c:f>
              <c:strCache>
                <c:ptCount val="1"/>
                <c:pt idx="0">
                  <c:v>Predicted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'Prediction for new data'!$F$2:$F$3</c:f>
              <c:numCache>
                <c:formatCode>0.00</c:formatCode>
                <c:ptCount val="2"/>
                <c:pt idx="0">
                  <c:v>0.34001492679314044</c:v>
                </c:pt>
                <c:pt idx="1">
                  <c:v>0.81664369578140072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3-41AC-B7E3-F64A00638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477343"/>
        <c:axId val="2078369599"/>
      </c:barChart>
      <c:catAx>
        <c:axId val="195447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69599"/>
        <c:crosses val="autoZero"/>
        <c:auto val="1"/>
        <c:lblAlgn val="ctr"/>
        <c:lblOffset val="100"/>
        <c:noMultiLvlLbl val="0"/>
      </c:catAx>
      <c:valAx>
        <c:axId val="20783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7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'Prediction for new data'!$D$1</c:f>
              <c:strCache>
                <c:ptCount val="1"/>
                <c:pt idx="0">
                  <c:v>RD_Spend(2)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'Prediction for new data'!$D$2:$D$3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2-4E9C-8465-BC5EDFC08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43551"/>
        <c:axId val="2078314063"/>
      </c:barChart>
      <c:catAx>
        <c:axId val="178134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14063"/>
        <c:crosses val="autoZero"/>
        <c:auto val="1"/>
        <c:lblAlgn val="ctr"/>
        <c:lblOffset val="100"/>
        <c:noMultiLvlLbl val="0"/>
      </c:catAx>
      <c:valAx>
        <c:axId val="20783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4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'Prediction for new data'!$E$1</c:f>
              <c:strCache>
                <c:ptCount val="1"/>
                <c:pt idx="0">
                  <c:v>Marketing_Spend (2)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'Prediction for new data'!$E$2:$E$3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8-47FC-AD66-3D9CCED7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311199"/>
        <c:axId val="1961703695"/>
      </c:barChart>
      <c:catAx>
        <c:axId val="209931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03695"/>
        <c:crosses val="autoZero"/>
        <c:auto val="1"/>
        <c:lblAlgn val="ctr"/>
        <c:lblOffset val="100"/>
        <c:noMultiLvlLbl val="0"/>
      </c:catAx>
      <c:valAx>
        <c:axId val="19617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1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Vs RD_Spend</a:t>
            </a:r>
          </a:p>
        </c:rich>
      </c:tx>
      <c:layout>
        <c:manualLayout>
          <c:xMode val="edge"/>
          <c:yMode val="edge"/>
          <c:x val="2.9089554342791551E-3"/>
          <c:y val="1.4245014245014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261487135079979"/>
          <c:y val="0.2641737891737892"/>
          <c:w val="0.63753448657792455"/>
          <c:h val="0.599975884424703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('Prediction for new data'!$D$1,'Prediction for new data'!$F$1)</c:f>
              <c:strCache>
                <c:ptCount val="2"/>
                <c:pt idx="0">
                  <c:v>RD_Spend(2)</c:v>
                </c:pt>
                <c:pt idx="1">
                  <c:v>Predicted Profit</c:v>
                </c:pt>
              </c:strCache>
            </c:strRef>
          </c:cat>
          <c:val>
            <c:numRef>
              <c:f>('Prediction for new data'!$D$2,'Prediction for new data'!$F$2)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0.34001492679314044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6-4F95-A00B-045F8A37A1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('Prediction for new data'!$D$1,'Prediction for new data'!$F$1)</c:f>
              <c:strCache>
                <c:ptCount val="2"/>
                <c:pt idx="0">
                  <c:v>RD_Spend(2)</c:v>
                </c:pt>
                <c:pt idx="1">
                  <c:v>Predicted Profit</c:v>
                </c:pt>
              </c:strCache>
            </c:strRef>
          </c:cat>
          <c:val>
            <c:numRef>
              <c:f>('Prediction for new data'!$D$3,'Prediction for new data'!$F$3)</c:f>
              <c:numCache>
                <c:formatCode>0.00</c:formatCode>
                <c:ptCount val="2"/>
                <c:pt idx="0" formatCode="General">
                  <c:v>1</c:v>
                </c:pt>
                <c:pt idx="1">
                  <c:v>0.81664369578140072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6-4F95-A00B-045F8A37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208623"/>
        <c:axId val="61944751"/>
      </c:barChart>
      <c:catAx>
        <c:axId val="177720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4751"/>
        <c:crosses val="autoZero"/>
        <c:auto val="1"/>
        <c:lblAlgn val="ctr"/>
        <c:lblOffset val="100"/>
        <c:noMultiLvlLbl val="0"/>
      </c:catAx>
      <c:valAx>
        <c:axId val="619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66103469802847"/>
          <c:y val="1.0860982120824618E-2"/>
          <c:w val="0.35555491225361535"/>
          <c:h val="0.12019314893330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baseline="0">
                <a:effectLst/>
              </a:rPr>
              <a:t>Profit Vs Marketing_Spend</a:t>
            </a:r>
            <a:endParaRPr lang="en-IN" sz="1200" b="1">
              <a:effectLst/>
            </a:endParaRPr>
          </a:p>
        </c:rich>
      </c:tx>
      <c:layout>
        <c:manualLayout>
          <c:xMode val="edge"/>
          <c:yMode val="edge"/>
          <c:x val="7.0886075949367078E-3"/>
          <c:y val="1.4306151645207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1364497159374"/>
          <c:y val="0.2478540772532189"/>
          <c:w val="0.81884348317219846"/>
          <c:h val="0.572794092798485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'Prediction for new data'!$E$1:$F$1</c:f>
              <c:strCache>
                <c:ptCount val="2"/>
                <c:pt idx="0">
                  <c:v>Marketing_Spend (2)</c:v>
                </c:pt>
                <c:pt idx="1">
                  <c:v>Predicted Profit</c:v>
                </c:pt>
              </c:strCache>
            </c:strRef>
          </c:xVal>
          <c:yVal>
            <c:numRef>
              <c:f>'Prediction for new data'!$E$2:$F$2</c:f>
              <c:numCache>
                <c:formatCode>0.00</c:formatCode>
                <c:ptCount val="2"/>
                <c:pt idx="0" formatCode="General">
                  <c:v>1</c:v>
                </c:pt>
                <c:pt idx="1">
                  <c:v>0.34001492679314044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2-4BE7-9D02-324ED81F168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'Prediction for new data'!$E$1:$F$1</c:f>
              <c:strCache>
                <c:ptCount val="2"/>
                <c:pt idx="0">
                  <c:v>Marketing_Spend (2)</c:v>
                </c:pt>
                <c:pt idx="1">
                  <c:v>Predicted Profit</c:v>
                </c:pt>
              </c:strCache>
            </c:strRef>
          </c:xVal>
          <c:yVal>
            <c:numRef>
              <c:f>'Prediction for new data'!$E$3:$F$3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0.81664369578140072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2-4BE7-9D02-324ED81F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57279"/>
        <c:axId val="2106619519"/>
      </c:scatterChart>
      <c:valAx>
        <c:axId val="207535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19519"/>
        <c:crosses val="autoZero"/>
        <c:crossBetween val="midCat"/>
      </c:valAx>
      <c:valAx>
        <c:axId val="21066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5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60792717366021"/>
          <c:y val="1.3768826107037066E-2"/>
          <c:w val="0.36540655969641073"/>
          <c:h val="0.12070899935791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RD_Spend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RD_Spend</a:t>
          </a:r>
        </a:p>
      </cx:txPr>
    </cx:title>
    <cx:plotArea>
      <cx:plotAreaRegion>
        <cx:series layoutId="clusteredColumn" uniqueId="{B552B9B4-EBC1-43F5-82EA-4100F1A06D65}">
          <cx:tx>
            <cx:txData>
              <cx:f>_xlchart.v1.2</cx:f>
              <cx:v>RD_Spend</cx:v>
            </cx:txData>
          </cx:tx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Administration_Spend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Administration_Spend</a:t>
          </a:r>
        </a:p>
      </cx:txPr>
    </cx:title>
    <cx:plotArea>
      <cx:plotAreaRegion>
        <cx:series layoutId="clusteredColumn" uniqueId="{B269C4AA-62E7-4ABD-916E-88C54FA09694}">
          <cx:tx>
            <cx:txData>
              <cx:f>_xlchart.v1.4</cx:f>
              <cx:v>Administration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Marketing_Spend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Marketing_Spend</a:t>
          </a:r>
        </a:p>
      </cx:txPr>
    </cx:title>
    <cx:plotArea>
      <cx:plotAreaRegion>
        <cx:series layoutId="clusteredColumn" uniqueId="{755CEA20-C042-48C5-AB2D-83CEBDA7EA23}">
          <cx:tx>
            <cx:txData>
              <cx:f>_xlchart.v1.0</cx:f>
              <cx:v>Marketing_Spend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</a:t>
          </a:r>
        </a:p>
      </cx:txPr>
    </cx:title>
    <cx:plotArea>
      <cx:plotAreaRegion>
        <cx:series layoutId="clusteredColumn" uniqueId="{E6C6D85B-9E15-4DD5-A767-91D14811031F}">
          <cx:tx>
            <cx:txData>
              <cx:f>_xlchart.v1.6</cx:f>
              <cx:v>Profit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RD_Spend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RD_Spend</a:t>
          </a:r>
        </a:p>
      </cx:txPr>
    </cx:title>
    <cx:plotArea>
      <cx:plotAreaRegion>
        <cx:series layoutId="boxWhisker" uniqueId="{56F5EE06-1A71-4B9E-AF8D-9B6B5394BF83}">
          <cx:tx>
            <cx:txData>
              <cx:f>_xlchart.v1.10</cx:f>
              <cx:v>RD_Spend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Administration_Spend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Administration_Spend</a:t>
          </a:r>
        </a:p>
      </cx:txPr>
    </cx:title>
    <cx:plotArea>
      <cx:plotAreaRegion>
        <cx:series layoutId="boxWhisker" uniqueId="{5634AC09-DF8B-4CB8-97E9-9FC34E34445C}">
          <cx:tx>
            <cx:txData>
              <cx:f>_xlchart.v1.14</cx:f>
              <cx:v>Administration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Marketing_Spend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Marketing_Spend</a:t>
          </a:r>
        </a:p>
      </cx:txPr>
    </cx:title>
    <cx:plotArea>
      <cx:plotAreaRegion>
        <cx:series layoutId="boxWhisker" uniqueId="{12A048C5-9122-4392-9B8B-A34F2742040A}">
          <cx:tx>
            <cx:txData>
              <cx:f>_xlchart.v1.8</cx:f>
              <cx:v>Marketing_Spend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</a:t>
          </a:r>
        </a:p>
      </cx:txPr>
    </cx:title>
    <cx:plotArea>
      <cx:plotAreaRegion>
        <cx:series layoutId="boxWhisker" uniqueId="{C0FED990-C922-4AC9-9662-91A4AD3F3860}">
          <cx:tx>
            <cx:txData>
              <cx:f>_xlchart.v1.12</cx:f>
              <cx:v>Profit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320040</xdr:rowOff>
    </xdr:from>
    <xdr:to>
      <xdr:col>8</xdr:col>
      <xdr:colOff>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046932-AEA2-4903-B330-B293ED1973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0040"/>
              <a:ext cx="4876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601980</xdr:colOff>
      <xdr:row>1</xdr:row>
      <xdr:rowOff>0</xdr:rowOff>
    </xdr:from>
    <xdr:to>
      <xdr:col>16</xdr:col>
      <xdr:colOff>579120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050C9E-CB47-4384-8F1D-9FCA456602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8780" y="327660"/>
              <a:ext cx="4853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7620</xdr:colOff>
      <xdr:row>1</xdr:row>
      <xdr:rowOff>7620</xdr:rowOff>
    </xdr:from>
    <xdr:to>
      <xdr:col>26</xdr:col>
      <xdr:colOff>22860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D298927-B90D-4867-941D-CD695A80C0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0420" y="335280"/>
              <a:ext cx="48920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7620</xdr:rowOff>
    </xdr:from>
    <xdr:to>
      <xdr:col>7</xdr:col>
      <xdr:colOff>594360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E253679-62E8-4DBD-8693-6AE27D5D3D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61360"/>
              <a:ext cx="48615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16</xdr:row>
      <xdr:rowOff>167640</xdr:rowOff>
    </xdr:from>
    <xdr:to>
      <xdr:col>16</xdr:col>
      <xdr:colOff>601980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81422F-1130-4E93-828B-7F2CC34DC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7620</xdr:colOff>
      <xdr:row>16</xdr:row>
      <xdr:rowOff>175260</xdr:rowOff>
    </xdr:from>
    <xdr:to>
      <xdr:col>26</xdr:col>
      <xdr:colOff>0</xdr:colOff>
      <xdr:row>31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3DA27F-8F66-48BE-8FA2-F3D974A94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7620</xdr:rowOff>
    </xdr:from>
    <xdr:to>
      <xdr:col>8</xdr:col>
      <xdr:colOff>7620</xdr:colOff>
      <xdr:row>48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A89377-5FD1-435F-B562-3B42942B5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8</xdr:col>
      <xdr:colOff>15240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08B009-8A09-4919-BFB2-CA45B6044E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5280"/>
              <a:ext cx="489204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601980</xdr:colOff>
      <xdr:row>1</xdr:row>
      <xdr:rowOff>7620</xdr:rowOff>
    </xdr:from>
    <xdr:to>
      <xdr:col>16</xdr:col>
      <xdr:colOff>601980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1C8E90E-2F80-41A4-AE44-9379EFF35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8780" y="335280"/>
              <a:ext cx="4876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</xdr:row>
      <xdr:rowOff>22860</xdr:rowOff>
    </xdr:from>
    <xdr:to>
      <xdr:col>8</xdr:col>
      <xdr:colOff>7620</xdr:colOff>
      <xdr:row>33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5312BD8-85AB-4680-AB40-3A99CBE2F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59480"/>
              <a:ext cx="48844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18</xdr:row>
      <xdr:rowOff>7620</xdr:rowOff>
    </xdr:from>
    <xdr:to>
      <xdr:col>17</xdr:col>
      <xdr:colOff>0</xdr:colOff>
      <xdr:row>33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F0A4091-3483-4B5B-B391-5EEF3BA59A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4020" y="3444240"/>
              <a:ext cx="48691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22</xdr:row>
      <xdr:rowOff>15240</xdr:rowOff>
    </xdr:from>
    <xdr:to>
      <xdr:col>17</xdr:col>
      <xdr:colOff>426720</xdr:colOff>
      <xdr:row>37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9B59A-F387-472F-8751-2D6D487D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1752600</xdr:colOff>
      <xdr:row>23</xdr:row>
      <xdr:rowOff>0</xdr:rowOff>
    </xdr:from>
    <xdr:to>
      <xdr:col>15</xdr:col>
      <xdr:colOff>594360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05544-0278-434A-9263-96D5D3789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14</xdr:row>
      <xdr:rowOff>22860</xdr:rowOff>
    </xdr:from>
    <xdr:to>
      <xdr:col>6</xdr:col>
      <xdr:colOff>982980</xdr:colOff>
      <xdr:row>25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D171E8-682E-4A3B-8D99-848EDB32A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14</xdr:row>
      <xdr:rowOff>15240</xdr:rowOff>
    </xdr:from>
    <xdr:to>
      <xdr:col>3</xdr:col>
      <xdr:colOff>655320</xdr:colOff>
      <xdr:row>24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7A3D19-D49A-4CAC-B84A-E7F97636F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6</xdr:col>
      <xdr:colOff>906780</xdr:colOff>
      <xdr:row>13</xdr:row>
      <xdr:rowOff>129540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639AF9D-B875-4D14-AC36-75324DEC6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</xdr:colOff>
      <xdr:row>4</xdr:row>
      <xdr:rowOff>22860</xdr:rowOff>
    </xdr:from>
    <xdr:to>
      <xdr:col>3</xdr:col>
      <xdr:colOff>617220</xdr:colOff>
      <xdr:row>13</xdr:row>
      <xdr:rowOff>144780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A6B2E7E-C346-45D6-ADE1-F22ACB4D4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0AFA-E6EE-4837-871F-9C86DAB75FD8}">
  <dimension ref="A1:U51"/>
  <sheetViews>
    <sheetView workbookViewId="0">
      <selection activeCell="N21" sqref="M21:N21"/>
    </sheetView>
  </sheetViews>
  <sheetFormatPr defaultRowHeight="14.4" x14ac:dyDescent="0.3"/>
  <cols>
    <col min="1" max="1" width="13.6640625" bestFit="1" customWidth="1"/>
    <col min="2" max="2" width="17.33203125" bestFit="1" customWidth="1"/>
    <col min="3" max="3" width="19.6640625" bestFit="1" customWidth="1"/>
    <col min="4" max="4" width="9.6640625" bestFit="1" customWidth="1"/>
    <col min="5" max="5" width="9.6640625" customWidth="1"/>
    <col min="6" max="6" width="10" bestFit="1" customWidth="1"/>
    <col min="8" max="8" width="20.44140625" style="1" bestFit="1" customWidth="1"/>
    <col min="9" max="9" width="9.21875" style="1" bestFit="1" customWidth="1"/>
    <col min="10" max="10" width="12.88671875" style="1" bestFit="1" customWidth="1"/>
    <col min="11" max="11" width="15.21875" style="1" bestFit="1" customWidth="1"/>
    <col min="12" max="12" width="10" style="1" bestFit="1" customWidth="1"/>
    <col min="13" max="13" width="9.5546875" style="1" bestFit="1" customWidth="1"/>
    <col min="14" max="14" width="9" style="1" bestFit="1" customWidth="1"/>
    <col min="15" max="15" width="10" style="1" bestFit="1" customWidth="1"/>
    <col min="16" max="16" width="11" style="1" bestFit="1" customWidth="1"/>
    <col min="17" max="17" width="12" style="1" bestFit="1" customWidth="1"/>
    <col min="18" max="18" width="11" style="1" bestFit="1" customWidth="1"/>
    <col min="19" max="19" width="11.77734375" style="1" bestFit="1" customWidth="1"/>
    <col min="20" max="21" width="11.6640625" style="1" bestFit="1" customWidth="1"/>
  </cols>
  <sheetData>
    <row r="1" spans="1:21" ht="21" x14ac:dyDescent="0.4">
      <c r="A1" s="24" t="s">
        <v>0</v>
      </c>
      <c r="B1" s="24" t="s">
        <v>1</v>
      </c>
      <c r="C1" s="24" t="s">
        <v>2</v>
      </c>
      <c r="D1" s="24" t="s">
        <v>3</v>
      </c>
      <c r="E1" s="24" t="s">
        <v>25</v>
      </c>
      <c r="F1" s="24" t="s">
        <v>4</v>
      </c>
      <c r="G1" s="25"/>
      <c r="H1" s="26" t="s">
        <v>8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x14ac:dyDescent="0.3">
      <c r="A2" s="24">
        <v>542.04999999999995</v>
      </c>
      <c r="B2" s="24">
        <v>51743.15</v>
      </c>
      <c r="C2" s="24">
        <v>212716.24</v>
      </c>
      <c r="D2" s="24" t="s">
        <v>5</v>
      </c>
      <c r="E2" s="24">
        <f t="shared" ref="E2:E33" si="0">IF(D2="California",1,IF(D2 = "Florida",2,3))</f>
        <v>3</v>
      </c>
      <c r="F2" s="24">
        <v>35673.410000000003</v>
      </c>
      <c r="G2" s="25"/>
      <c r="H2" s="24" t="s">
        <v>20</v>
      </c>
      <c r="I2" s="24"/>
      <c r="J2" s="24" t="s">
        <v>9</v>
      </c>
      <c r="K2" s="24" t="s">
        <v>10</v>
      </c>
      <c r="L2" s="24" t="s">
        <v>11</v>
      </c>
      <c r="M2" s="24" t="s">
        <v>12</v>
      </c>
      <c r="N2" s="24" t="s">
        <v>16</v>
      </c>
      <c r="O2" s="24" t="s">
        <v>17</v>
      </c>
      <c r="P2" s="24" t="s">
        <v>13</v>
      </c>
      <c r="Q2" s="24" t="s">
        <v>14</v>
      </c>
      <c r="R2" s="24" t="s">
        <v>15</v>
      </c>
      <c r="S2" s="24" t="s">
        <v>18</v>
      </c>
      <c r="T2" s="24" t="s">
        <v>19</v>
      </c>
      <c r="U2" s="24"/>
    </row>
    <row r="3" spans="1:21" x14ac:dyDescent="0.3">
      <c r="A3" s="24">
        <v>1000.23</v>
      </c>
      <c r="B3" s="24">
        <v>124153.04</v>
      </c>
      <c r="C3" s="24">
        <v>1903.93</v>
      </c>
      <c r="D3" s="24" t="s">
        <v>5</v>
      </c>
      <c r="E3" s="24">
        <f t="shared" si="0"/>
        <v>3</v>
      </c>
      <c r="F3" s="24">
        <v>64926.080000000002</v>
      </c>
      <c r="G3" s="25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3">
      <c r="A4" s="24">
        <v>1315.46</v>
      </c>
      <c r="B4" s="24">
        <v>115816.21</v>
      </c>
      <c r="C4" s="24">
        <v>297114.46000000002</v>
      </c>
      <c r="D4" s="24" t="s">
        <v>7</v>
      </c>
      <c r="E4" s="24">
        <f t="shared" si="0"/>
        <v>2</v>
      </c>
      <c r="F4" s="24">
        <v>49490.75</v>
      </c>
      <c r="G4" s="25"/>
      <c r="H4" s="24" t="s">
        <v>0</v>
      </c>
      <c r="I4" s="24"/>
      <c r="J4" s="27">
        <f>AVERAGE(A:A)</f>
        <v>76643.658800000005</v>
      </c>
      <c r="K4" s="24">
        <f>MEDIAN(A:A)</f>
        <v>73522.820000000007</v>
      </c>
      <c r="L4" s="24">
        <f>MODE(A:A)</f>
        <v>73051.08</v>
      </c>
      <c r="M4" s="28">
        <f>STDEV(A:A)</f>
        <v>43318.48583992129</v>
      </c>
      <c r="N4" s="24">
        <f>MIN(A:A)</f>
        <v>542.04999999999995</v>
      </c>
      <c r="O4" s="24">
        <f>MAX(A:A)</f>
        <v>165349.20000000001</v>
      </c>
      <c r="P4" s="24">
        <f>QUARTILE(A:A,1)</f>
        <v>46117.032500000001</v>
      </c>
      <c r="Q4" s="24">
        <f>QUARTILE(A:A,3)</f>
        <v>101602.8</v>
      </c>
      <c r="R4" s="28">
        <f>Q4-P4</f>
        <v>55485.767500000002</v>
      </c>
      <c r="S4" s="28">
        <f>P4-1.5*R4</f>
        <v>-37111.618749999994</v>
      </c>
      <c r="T4" s="28">
        <f>Q4+1.5*R4</f>
        <v>184831.45124999998</v>
      </c>
      <c r="U4" s="24"/>
    </row>
    <row r="5" spans="1:21" x14ac:dyDescent="0.3">
      <c r="A5" s="24">
        <v>15505.73</v>
      </c>
      <c r="B5" s="24">
        <v>127382.3</v>
      </c>
      <c r="C5" s="24">
        <v>35534.17</v>
      </c>
      <c r="D5" s="24" t="s">
        <v>5</v>
      </c>
      <c r="E5" s="24">
        <f t="shared" si="0"/>
        <v>3</v>
      </c>
      <c r="F5" s="24">
        <v>69758.98</v>
      </c>
      <c r="G5" s="25"/>
      <c r="H5" s="24" t="s">
        <v>1</v>
      </c>
      <c r="I5" s="24"/>
      <c r="J5" s="28">
        <f>AVERAGE(B:B)</f>
        <v>121344.63959999994</v>
      </c>
      <c r="K5" s="28">
        <f>MEDIAN(B:B)</f>
        <v>122699.795</v>
      </c>
      <c r="L5" s="24" t="s">
        <v>22</v>
      </c>
      <c r="M5" s="28">
        <f>_xlfn.STDEV.P(B:B)</f>
        <v>27736.209651294786</v>
      </c>
      <c r="N5" s="24">
        <f>MIN(B:B)</f>
        <v>51283.14</v>
      </c>
      <c r="O5" s="24">
        <f>MAX(B:B)</f>
        <v>182645.56</v>
      </c>
      <c r="P5" s="24">
        <f>QUARTILE(B:B,1)</f>
        <v>103730.875</v>
      </c>
      <c r="Q5" s="24">
        <f>QUARTILE(B:B,3)</f>
        <v>144842.18</v>
      </c>
      <c r="R5" s="28">
        <f>Q5-P5</f>
        <v>41111.304999999993</v>
      </c>
      <c r="S5" s="28">
        <f>P5-1.5*R5</f>
        <v>42063.91750000001</v>
      </c>
      <c r="T5" s="28">
        <f>Q5+1.5*R5</f>
        <v>206509.13749999998</v>
      </c>
      <c r="U5" s="24"/>
    </row>
    <row r="6" spans="1:21" x14ac:dyDescent="0.3">
      <c r="A6" s="24">
        <v>20229.59</v>
      </c>
      <c r="B6" s="24">
        <v>65947.929999999993</v>
      </c>
      <c r="C6" s="24">
        <v>185265.1</v>
      </c>
      <c r="D6" s="24" t="s">
        <v>5</v>
      </c>
      <c r="E6" s="24">
        <f t="shared" si="0"/>
        <v>3</v>
      </c>
      <c r="F6" s="24">
        <v>81229.06</v>
      </c>
      <c r="G6" s="25"/>
      <c r="H6" s="24" t="s">
        <v>21</v>
      </c>
      <c r="I6" s="24"/>
      <c r="J6" s="28">
        <f>AVERAGE(C:C)</f>
        <v>223788.07219999994</v>
      </c>
      <c r="K6" s="28">
        <f>MEDIAN(C:C)</f>
        <v>213675.52499999999</v>
      </c>
      <c r="L6" s="24">
        <f>MODE(C:C)</f>
        <v>212716.24</v>
      </c>
      <c r="M6" s="28">
        <f>STDEV(C:C)</f>
        <v>109829.20071715974</v>
      </c>
      <c r="N6" s="24">
        <f>MIN(C:C)</f>
        <v>1903.93</v>
      </c>
      <c r="O6" s="24">
        <f>MAX(C:C)</f>
        <v>471784.1</v>
      </c>
      <c r="P6" s="28">
        <f>QUARTILE(C:C,1)</f>
        <v>142431.38500000001</v>
      </c>
      <c r="Q6" s="28">
        <f>QUARTILE(C:C,3)</f>
        <v>299469.08499999996</v>
      </c>
      <c r="R6" s="24">
        <f>Q6-P6</f>
        <v>157037.69999999995</v>
      </c>
      <c r="S6" s="28">
        <f>P6-1.5*R6</f>
        <v>-93125.164999999921</v>
      </c>
      <c r="T6" s="28">
        <f>Q6+1.5*R6</f>
        <v>535025.63499999989</v>
      </c>
      <c r="U6" s="24"/>
    </row>
    <row r="7" spans="1:21" x14ac:dyDescent="0.3">
      <c r="A7" s="24">
        <v>22177.74</v>
      </c>
      <c r="B7" s="24">
        <v>154806.14000000001</v>
      </c>
      <c r="C7" s="24">
        <v>28334.720000000001</v>
      </c>
      <c r="D7" s="24" t="s">
        <v>6</v>
      </c>
      <c r="E7" s="24">
        <f t="shared" si="0"/>
        <v>1</v>
      </c>
      <c r="F7" s="24">
        <v>65200.33</v>
      </c>
      <c r="G7" s="25"/>
      <c r="H7" s="24" t="s">
        <v>4</v>
      </c>
      <c r="I7" s="24"/>
      <c r="J7" s="28">
        <f>AVERAGE(F:F)</f>
        <v>112012.63920000001</v>
      </c>
      <c r="K7" s="24">
        <f>MEDIAN(F:F)</f>
        <v>107978.19</v>
      </c>
      <c r="L7" s="24" t="s">
        <v>22</v>
      </c>
      <c r="M7" s="28">
        <f>STDEV(F:F)</f>
        <v>40306.180337650483</v>
      </c>
      <c r="N7" s="24">
        <f>MIN(F:F)</f>
        <v>14681.4</v>
      </c>
      <c r="O7" s="24">
        <f>MAX(F:F)</f>
        <v>192261.83</v>
      </c>
      <c r="P7" s="28">
        <f>QUARTILE(F:F,1)</f>
        <v>90138.902499999997</v>
      </c>
      <c r="Q7" s="28">
        <f>QUARTILE(F:F,3)</f>
        <v>139765.97749999998</v>
      </c>
      <c r="R7" s="24">
        <f>Q7-P7</f>
        <v>49627.074999999983</v>
      </c>
      <c r="S7" s="24">
        <f>P7-1.5*R7</f>
        <v>15698.290000000023</v>
      </c>
      <c r="T7" s="24">
        <f>Q7+1.5*R7</f>
        <v>214206.58999999997</v>
      </c>
      <c r="U7" s="24"/>
    </row>
    <row r="8" spans="1:21" x14ac:dyDescent="0.3">
      <c r="A8" s="24">
        <v>23640.93</v>
      </c>
      <c r="B8" s="24">
        <v>96189.63</v>
      </c>
      <c r="C8" s="24">
        <v>148001.10999999999</v>
      </c>
      <c r="D8" s="24" t="s">
        <v>6</v>
      </c>
      <c r="E8" s="24">
        <f t="shared" si="0"/>
        <v>1</v>
      </c>
      <c r="F8" s="24">
        <v>71498.490000000005</v>
      </c>
      <c r="G8" s="25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x14ac:dyDescent="0.3">
      <c r="A9" s="24">
        <v>27892.92</v>
      </c>
      <c r="B9" s="24">
        <v>84710.77</v>
      </c>
      <c r="C9" s="24">
        <v>164470.71</v>
      </c>
      <c r="D9" s="24" t="s">
        <v>7</v>
      </c>
      <c r="E9" s="24">
        <f t="shared" si="0"/>
        <v>2</v>
      </c>
      <c r="F9" s="24">
        <v>77798.83</v>
      </c>
      <c r="G9" s="25"/>
      <c r="H9" s="29" t="s">
        <v>26</v>
      </c>
      <c r="I9" s="29"/>
      <c r="J9" s="29"/>
      <c r="K9" s="29"/>
      <c r="L9" s="29"/>
      <c r="M9" s="29"/>
      <c r="N9" s="24"/>
      <c r="O9" s="24"/>
      <c r="P9" s="24"/>
      <c r="Q9" s="24"/>
      <c r="R9" s="24"/>
      <c r="S9" s="24"/>
      <c r="T9" s="24"/>
      <c r="U9" s="24"/>
    </row>
    <row r="10" spans="1:21" x14ac:dyDescent="0.3">
      <c r="A10" s="24">
        <v>28663.759999999998</v>
      </c>
      <c r="B10" s="24">
        <v>127056.21</v>
      </c>
      <c r="C10" s="24">
        <v>201126.82</v>
      </c>
      <c r="D10" s="24" t="s">
        <v>7</v>
      </c>
      <c r="E10" s="24">
        <f t="shared" si="0"/>
        <v>2</v>
      </c>
      <c r="F10" s="24">
        <v>90708.19</v>
      </c>
      <c r="G10" s="25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3">
      <c r="A11" s="24">
        <v>28754.33</v>
      </c>
      <c r="B11" s="24">
        <v>118546.05</v>
      </c>
      <c r="C11" s="24">
        <v>172795.67</v>
      </c>
      <c r="D11" s="24" t="s">
        <v>6</v>
      </c>
      <c r="E11" s="24">
        <f t="shared" si="0"/>
        <v>1</v>
      </c>
      <c r="F11" s="24">
        <v>78239.91</v>
      </c>
      <c r="G11" s="25"/>
      <c r="H11" s="24"/>
      <c r="I11" s="24" t="s">
        <v>0</v>
      </c>
      <c r="J11" s="24" t="s">
        <v>1</v>
      </c>
      <c r="K11" s="24" t="s">
        <v>2</v>
      </c>
      <c r="L11" s="24" t="s">
        <v>25</v>
      </c>
      <c r="M11" s="24" t="s">
        <v>4</v>
      </c>
      <c r="N11" s="24"/>
      <c r="O11" s="24"/>
      <c r="P11" s="24"/>
      <c r="Q11" s="24"/>
      <c r="R11" s="24"/>
      <c r="S11" s="24"/>
      <c r="T11" s="24"/>
      <c r="U11" s="24"/>
    </row>
    <row r="12" spans="1:21" x14ac:dyDescent="0.3">
      <c r="A12" s="24">
        <v>38558.51</v>
      </c>
      <c r="B12" s="24">
        <v>82982.09</v>
      </c>
      <c r="C12" s="24">
        <v>174999.3</v>
      </c>
      <c r="D12" s="24" t="s">
        <v>6</v>
      </c>
      <c r="E12" s="24">
        <f t="shared" si="0"/>
        <v>1</v>
      </c>
      <c r="F12" s="24">
        <v>81005.759999999995</v>
      </c>
      <c r="G12" s="25"/>
      <c r="H12" s="24" t="s">
        <v>0</v>
      </c>
      <c r="I12" s="24">
        <v>1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x14ac:dyDescent="0.3">
      <c r="A13" s="24">
        <v>44069.95</v>
      </c>
      <c r="B13" s="24">
        <v>51283.14</v>
      </c>
      <c r="C13" s="24">
        <v>197029.42</v>
      </c>
      <c r="D13" s="24" t="s">
        <v>6</v>
      </c>
      <c r="E13" s="24">
        <f t="shared" si="0"/>
        <v>1</v>
      </c>
      <c r="F13" s="24">
        <v>89949.14</v>
      </c>
      <c r="G13" s="25"/>
      <c r="H13" s="24" t="s">
        <v>1</v>
      </c>
      <c r="I13" s="28">
        <v>0.2419552450816892</v>
      </c>
      <c r="J13" s="24">
        <v>1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x14ac:dyDescent="0.3">
      <c r="A14" s="24">
        <v>46014.02</v>
      </c>
      <c r="B14" s="24">
        <v>85047.44</v>
      </c>
      <c r="C14" s="24">
        <v>205517.64</v>
      </c>
      <c r="D14" s="24" t="s">
        <v>5</v>
      </c>
      <c r="E14" s="24">
        <f t="shared" si="0"/>
        <v>3</v>
      </c>
      <c r="F14" s="24">
        <v>96479.51</v>
      </c>
      <c r="G14" s="25"/>
      <c r="H14" s="24" t="s">
        <v>2</v>
      </c>
      <c r="I14" s="30">
        <v>0.72424813305387914</v>
      </c>
      <c r="J14" s="28">
        <v>-3.2153875125386595E-2</v>
      </c>
      <c r="K14" s="24">
        <v>1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x14ac:dyDescent="0.3">
      <c r="A15" s="24">
        <v>46426.07</v>
      </c>
      <c r="B15" s="24">
        <v>157693.92000000001</v>
      </c>
      <c r="C15" s="24">
        <v>210797.67</v>
      </c>
      <c r="D15" s="24" t="s">
        <v>6</v>
      </c>
      <c r="E15" s="24">
        <f t="shared" si="0"/>
        <v>1</v>
      </c>
      <c r="F15" s="24">
        <v>96712.8</v>
      </c>
      <c r="G15" s="25"/>
      <c r="H15" s="24" t="s">
        <v>25</v>
      </c>
      <c r="I15" s="28">
        <v>0.10468510537024632</v>
      </c>
      <c r="J15" s="28">
        <v>1.1847202097336224E-2</v>
      </c>
      <c r="K15" s="28">
        <v>7.7669605208015566E-2</v>
      </c>
      <c r="L15" s="24">
        <v>1</v>
      </c>
      <c r="M15" s="24"/>
      <c r="N15" s="24"/>
      <c r="O15" s="24"/>
      <c r="P15" s="24"/>
      <c r="Q15" s="24"/>
      <c r="R15" s="24"/>
      <c r="S15" s="24"/>
      <c r="T15" s="24"/>
      <c r="U15" s="24"/>
    </row>
    <row r="16" spans="1:21" x14ac:dyDescent="0.3">
      <c r="A16" s="24">
        <v>55493.95</v>
      </c>
      <c r="B16" s="24">
        <v>103057.49</v>
      </c>
      <c r="C16" s="24">
        <v>214634.81</v>
      </c>
      <c r="D16" s="24" t="s">
        <v>7</v>
      </c>
      <c r="E16" s="24">
        <f t="shared" si="0"/>
        <v>2</v>
      </c>
      <c r="F16" s="24">
        <v>96778.92</v>
      </c>
      <c r="G16" s="25"/>
      <c r="H16" s="24" t="s">
        <v>4</v>
      </c>
      <c r="I16" s="30">
        <v>0.97290046565948307</v>
      </c>
      <c r="J16" s="28">
        <v>0.20071656826872139</v>
      </c>
      <c r="K16" s="30">
        <v>0.74776572174147637</v>
      </c>
      <c r="L16" s="28">
        <v>0.10179631413465964</v>
      </c>
      <c r="M16" s="24">
        <v>1</v>
      </c>
      <c r="N16" s="24"/>
      <c r="O16" s="24"/>
      <c r="P16" s="24"/>
      <c r="Q16" s="24"/>
      <c r="R16" s="24"/>
      <c r="S16" s="24"/>
      <c r="T16" s="24"/>
      <c r="U16" s="24"/>
    </row>
    <row r="17" spans="1:21" x14ac:dyDescent="0.3">
      <c r="A17" s="24">
        <v>61136.38</v>
      </c>
      <c r="B17" s="24">
        <v>152701.92000000001</v>
      </c>
      <c r="C17" s="24">
        <v>88218.23</v>
      </c>
      <c r="D17" s="24" t="s">
        <v>5</v>
      </c>
      <c r="E17" s="24">
        <f t="shared" si="0"/>
        <v>3</v>
      </c>
      <c r="F17" s="24">
        <v>97483.56</v>
      </c>
      <c r="G17" s="2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3">
      <c r="A18" s="24">
        <v>61994.48</v>
      </c>
      <c r="B18" s="24">
        <v>115641.28</v>
      </c>
      <c r="C18" s="24">
        <v>91131.24</v>
      </c>
      <c r="D18" s="24" t="s">
        <v>7</v>
      </c>
      <c r="E18" s="24">
        <f t="shared" si="0"/>
        <v>2</v>
      </c>
      <c r="F18" s="24">
        <v>99937.59</v>
      </c>
      <c r="G18" s="25"/>
      <c r="H18" s="29" t="s">
        <v>27</v>
      </c>
      <c r="I18" s="29"/>
      <c r="J18" s="29"/>
      <c r="K18" s="29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x14ac:dyDescent="0.3">
      <c r="A19" s="24">
        <v>63408.86</v>
      </c>
      <c r="B19" s="24">
        <v>129219.61</v>
      </c>
      <c r="C19" s="24">
        <v>46085.25</v>
      </c>
      <c r="D19" s="24" t="s">
        <v>6</v>
      </c>
      <c r="E19" s="24">
        <f t="shared" si="0"/>
        <v>1</v>
      </c>
      <c r="F19" s="24">
        <v>97427.839999999997</v>
      </c>
      <c r="G19" s="2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x14ac:dyDescent="0.3">
      <c r="A20" s="24">
        <v>64664.71</v>
      </c>
      <c r="B20" s="24">
        <v>139553.16</v>
      </c>
      <c r="C20" s="24">
        <v>137962.62</v>
      </c>
      <c r="D20" s="24" t="s">
        <v>6</v>
      </c>
      <c r="E20" s="24">
        <f t="shared" si="0"/>
        <v>1</v>
      </c>
      <c r="F20" s="24">
        <v>107404.34</v>
      </c>
      <c r="G20" s="25"/>
      <c r="H20" s="24" t="s">
        <v>0</v>
      </c>
      <c r="I20" s="28">
        <f>SKEW(A:A)</f>
        <v>0.19357981239021574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x14ac:dyDescent="0.3">
      <c r="A21" s="24">
        <v>65605.48</v>
      </c>
      <c r="B21" s="24">
        <v>153032.06</v>
      </c>
      <c r="C21" s="24">
        <v>107138.38</v>
      </c>
      <c r="D21" s="24" t="s">
        <v>5</v>
      </c>
      <c r="E21" s="24">
        <f t="shared" si="0"/>
        <v>3</v>
      </c>
      <c r="F21" s="24">
        <v>101004.64</v>
      </c>
      <c r="G21" s="25"/>
      <c r="H21" s="24" t="s">
        <v>1</v>
      </c>
      <c r="I21" s="28">
        <f>SKEW(B:B)</f>
        <v>-0.48902480996716918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x14ac:dyDescent="0.3">
      <c r="A22" s="24">
        <v>66051.520000000004</v>
      </c>
      <c r="B22" s="24">
        <v>182645.56</v>
      </c>
      <c r="C22" s="24">
        <v>118148.2</v>
      </c>
      <c r="D22" s="24" t="s">
        <v>7</v>
      </c>
      <c r="E22" s="24">
        <f t="shared" si="0"/>
        <v>2</v>
      </c>
      <c r="F22" s="24">
        <v>103282.38</v>
      </c>
      <c r="G22" s="25"/>
      <c r="H22" s="24" t="s">
        <v>2</v>
      </c>
      <c r="I22" s="28">
        <f>SKEW(C:C)</f>
        <v>2.3410276490366706E-2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x14ac:dyDescent="0.3">
      <c r="A23" s="24">
        <v>67532.53</v>
      </c>
      <c r="B23" s="24">
        <v>105751.03</v>
      </c>
      <c r="C23" s="24">
        <v>304768.73</v>
      </c>
      <c r="D23" s="24" t="s">
        <v>7</v>
      </c>
      <c r="E23" s="24">
        <f t="shared" si="0"/>
        <v>2</v>
      </c>
      <c r="F23" s="24">
        <v>108733.99</v>
      </c>
      <c r="G23" s="25"/>
      <c r="H23" s="24" t="s">
        <v>4</v>
      </c>
      <c r="I23" s="31">
        <f>SKEW(F:F)</f>
        <v>2.3291019769117825E-2</v>
      </c>
      <c r="J23" s="24" t="s">
        <v>60</v>
      </c>
      <c r="K23" s="24">
        <v>2.3E-2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x14ac:dyDescent="0.3">
      <c r="A24" s="24">
        <v>72107.600000000006</v>
      </c>
      <c r="B24" s="24">
        <v>127864.55</v>
      </c>
      <c r="C24" s="24">
        <v>353183.81</v>
      </c>
      <c r="D24" s="24" t="s">
        <v>5</v>
      </c>
      <c r="E24" s="24">
        <f t="shared" si="0"/>
        <v>3</v>
      </c>
      <c r="F24" s="24">
        <v>105008.31</v>
      </c>
      <c r="G24" s="25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x14ac:dyDescent="0.3">
      <c r="A25" s="24">
        <v>73051.08</v>
      </c>
      <c r="B25" s="24">
        <v>135426.92000000001</v>
      </c>
      <c r="C25" s="24">
        <v>212716.24</v>
      </c>
      <c r="D25" s="24" t="s">
        <v>6</v>
      </c>
      <c r="E25" s="24">
        <f t="shared" si="0"/>
        <v>1</v>
      </c>
      <c r="F25" s="24">
        <v>42559.73</v>
      </c>
      <c r="G25" s="25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x14ac:dyDescent="0.3">
      <c r="A26" s="24">
        <v>73051.08</v>
      </c>
      <c r="B26" s="24">
        <v>116983.8</v>
      </c>
      <c r="C26" s="24">
        <v>45173.06</v>
      </c>
      <c r="D26" s="24" t="s">
        <v>6</v>
      </c>
      <c r="E26" s="24">
        <f t="shared" si="0"/>
        <v>1</v>
      </c>
      <c r="F26" s="24">
        <v>14681.4</v>
      </c>
      <c r="G26" s="2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x14ac:dyDescent="0.3">
      <c r="A27" s="24">
        <v>73994.559999999998</v>
      </c>
      <c r="B27" s="24">
        <v>122782.75</v>
      </c>
      <c r="C27" s="24">
        <v>303319.26</v>
      </c>
      <c r="D27" s="24" t="s">
        <v>7</v>
      </c>
      <c r="E27" s="24">
        <f t="shared" si="0"/>
        <v>2</v>
      </c>
      <c r="F27" s="24">
        <v>110352.25</v>
      </c>
      <c r="G27" s="25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x14ac:dyDescent="0.3">
      <c r="A28" s="24">
        <v>75328.87</v>
      </c>
      <c r="B28" s="24">
        <v>144135.98000000001</v>
      </c>
      <c r="C28" s="24">
        <v>134050.07</v>
      </c>
      <c r="D28" s="24" t="s">
        <v>7</v>
      </c>
      <c r="E28" s="24">
        <f t="shared" si="0"/>
        <v>2</v>
      </c>
      <c r="F28" s="24">
        <v>105733.54</v>
      </c>
      <c r="G28" s="25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x14ac:dyDescent="0.3">
      <c r="A29" s="24">
        <v>76253.86</v>
      </c>
      <c r="B29" s="24">
        <v>113867.3</v>
      </c>
      <c r="C29" s="24">
        <v>298664.46999999997</v>
      </c>
      <c r="D29" s="24" t="s">
        <v>6</v>
      </c>
      <c r="E29" s="24">
        <f t="shared" si="0"/>
        <v>1</v>
      </c>
      <c r="F29" s="24">
        <v>118474.03</v>
      </c>
      <c r="G29" s="25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3">
      <c r="A30" s="24">
        <v>77044.009999999995</v>
      </c>
      <c r="B30" s="24">
        <v>99281.34</v>
      </c>
      <c r="C30" s="24">
        <v>140574.81</v>
      </c>
      <c r="D30" s="24" t="s">
        <v>5</v>
      </c>
      <c r="E30" s="24">
        <f t="shared" si="0"/>
        <v>3</v>
      </c>
      <c r="F30" s="24">
        <v>108552.04</v>
      </c>
      <c r="G30" s="25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x14ac:dyDescent="0.3">
      <c r="A31" s="24">
        <v>78013.11</v>
      </c>
      <c r="B31" s="24">
        <v>121597.55</v>
      </c>
      <c r="C31" s="24">
        <v>264346.06</v>
      </c>
      <c r="D31" s="24" t="s">
        <v>6</v>
      </c>
      <c r="E31" s="24">
        <f t="shared" si="0"/>
        <v>1</v>
      </c>
      <c r="F31" s="24">
        <v>126992.93</v>
      </c>
      <c r="G31" s="25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x14ac:dyDescent="0.3">
      <c r="A32" s="24">
        <v>78389.47</v>
      </c>
      <c r="B32" s="24">
        <v>153773.43</v>
      </c>
      <c r="C32" s="24">
        <v>299737.28999999998</v>
      </c>
      <c r="D32" s="24" t="s">
        <v>5</v>
      </c>
      <c r="E32" s="24">
        <f t="shared" si="0"/>
        <v>3</v>
      </c>
      <c r="F32" s="24">
        <v>111313.02</v>
      </c>
      <c r="G32" s="2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x14ac:dyDescent="0.3">
      <c r="A33" s="24">
        <v>86419.7</v>
      </c>
      <c r="B33" s="24">
        <v>153514.10999999999</v>
      </c>
      <c r="C33" s="24">
        <v>212716.24</v>
      </c>
      <c r="D33" s="24" t="s">
        <v>5</v>
      </c>
      <c r="E33" s="24">
        <f t="shared" si="0"/>
        <v>3</v>
      </c>
      <c r="F33" s="24">
        <v>122776.86</v>
      </c>
      <c r="G33" s="25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x14ac:dyDescent="0.3">
      <c r="A34" s="24">
        <v>91749.16</v>
      </c>
      <c r="B34" s="24">
        <v>114175.79</v>
      </c>
      <c r="C34" s="24">
        <v>294919.57</v>
      </c>
      <c r="D34" s="24" t="s">
        <v>7</v>
      </c>
      <c r="E34" s="24">
        <f t="shared" ref="E34:E51" si="1">IF(D34="California",1,IF(D34 = "Florida",2,3))</f>
        <v>2</v>
      </c>
      <c r="F34" s="24">
        <v>124266.9</v>
      </c>
      <c r="G34" s="25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x14ac:dyDescent="0.3">
      <c r="A35" s="24">
        <v>91992.39</v>
      </c>
      <c r="B35" s="24">
        <v>135495.07</v>
      </c>
      <c r="C35" s="24">
        <v>252664.93</v>
      </c>
      <c r="D35" s="24" t="s">
        <v>6</v>
      </c>
      <c r="E35" s="24">
        <f t="shared" si="1"/>
        <v>1</v>
      </c>
      <c r="F35" s="24">
        <v>134307.35</v>
      </c>
      <c r="G35" s="25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x14ac:dyDescent="0.3">
      <c r="A36" s="24">
        <v>93863.75</v>
      </c>
      <c r="B36" s="24">
        <v>127320.38</v>
      </c>
      <c r="C36" s="24">
        <v>249839.44</v>
      </c>
      <c r="D36" s="24" t="s">
        <v>7</v>
      </c>
      <c r="E36" s="24">
        <f t="shared" si="1"/>
        <v>2</v>
      </c>
      <c r="F36" s="24">
        <v>141585.51999999999</v>
      </c>
      <c r="G36" s="25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x14ac:dyDescent="0.3">
      <c r="A37" s="24">
        <v>94657.16</v>
      </c>
      <c r="B37" s="24">
        <v>145077.57999999999</v>
      </c>
      <c r="C37" s="24">
        <v>282574.31</v>
      </c>
      <c r="D37" s="24" t="s">
        <v>5</v>
      </c>
      <c r="E37" s="24">
        <f t="shared" si="1"/>
        <v>3</v>
      </c>
      <c r="F37" s="24">
        <v>125370.37</v>
      </c>
      <c r="G37" s="25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x14ac:dyDescent="0.3">
      <c r="A38" s="24">
        <v>100671.96</v>
      </c>
      <c r="B38" s="24">
        <v>91790.61</v>
      </c>
      <c r="C38" s="24">
        <v>249744.55</v>
      </c>
      <c r="D38" s="24" t="s">
        <v>6</v>
      </c>
      <c r="E38" s="24">
        <f t="shared" si="1"/>
        <v>1</v>
      </c>
      <c r="F38" s="24">
        <v>144259.4</v>
      </c>
      <c r="G38" s="2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x14ac:dyDescent="0.3">
      <c r="A39" s="24">
        <v>101913.08</v>
      </c>
      <c r="B39" s="24">
        <v>110594.11</v>
      </c>
      <c r="C39" s="24">
        <v>229160.95</v>
      </c>
      <c r="D39" s="24" t="s">
        <v>7</v>
      </c>
      <c r="E39" s="24">
        <f t="shared" si="1"/>
        <v>2</v>
      </c>
      <c r="F39" s="24">
        <v>146121.95000000001</v>
      </c>
      <c r="G39" s="25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x14ac:dyDescent="0.3">
      <c r="A40" s="24">
        <v>114523.61</v>
      </c>
      <c r="B40" s="24">
        <v>122616.84</v>
      </c>
      <c r="C40" s="24">
        <v>261776.23</v>
      </c>
      <c r="D40" s="24" t="s">
        <v>5</v>
      </c>
      <c r="E40" s="24">
        <f t="shared" si="1"/>
        <v>3</v>
      </c>
      <c r="F40" s="24">
        <v>129917.04</v>
      </c>
      <c r="G40" s="25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x14ac:dyDescent="0.3">
      <c r="A41" s="24">
        <v>119943.24</v>
      </c>
      <c r="B41" s="24">
        <v>156547.42000000001</v>
      </c>
      <c r="C41" s="24">
        <v>256512.92</v>
      </c>
      <c r="D41" s="24" t="s">
        <v>7</v>
      </c>
      <c r="E41" s="24">
        <f t="shared" si="1"/>
        <v>2</v>
      </c>
      <c r="F41" s="24">
        <v>132602.65</v>
      </c>
      <c r="G41" s="25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x14ac:dyDescent="0.3">
      <c r="A42" s="24">
        <v>120542.52</v>
      </c>
      <c r="B42" s="24">
        <v>148718.95000000001</v>
      </c>
      <c r="C42" s="24">
        <v>311613.28999999998</v>
      </c>
      <c r="D42" s="24" t="s">
        <v>5</v>
      </c>
      <c r="E42" s="24">
        <f t="shared" si="1"/>
        <v>3</v>
      </c>
      <c r="F42" s="24">
        <v>152211.76999999999</v>
      </c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x14ac:dyDescent="0.3">
      <c r="A43" s="24">
        <v>123334.88</v>
      </c>
      <c r="B43" s="24">
        <v>108679.17</v>
      </c>
      <c r="C43" s="24">
        <v>304981.62</v>
      </c>
      <c r="D43" s="24" t="s">
        <v>6</v>
      </c>
      <c r="E43" s="24">
        <f t="shared" si="1"/>
        <v>1</v>
      </c>
      <c r="F43" s="24">
        <v>149759.96</v>
      </c>
      <c r="G43" s="25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x14ac:dyDescent="0.3">
      <c r="A44" s="24">
        <v>130298.13</v>
      </c>
      <c r="B44" s="24">
        <v>145530.06</v>
      </c>
      <c r="C44" s="24">
        <v>323876.68</v>
      </c>
      <c r="D44" s="24" t="s">
        <v>7</v>
      </c>
      <c r="E44" s="24">
        <f t="shared" si="1"/>
        <v>2</v>
      </c>
      <c r="F44" s="24">
        <v>155752.6</v>
      </c>
      <c r="G44" s="2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x14ac:dyDescent="0.3">
      <c r="A45" s="24">
        <v>131876.9</v>
      </c>
      <c r="B45" s="24">
        <v>99814.71</v>
      </c>
      <c r="C45" s="24">
        <v>362861.36</v>
      </c>
      <c r="D45" s="24" t="s">
        <v>5</v>
      </c>
      <c r="E45" s="24">
        <f t="shared" si="1"/>
        <v>3</v>
      </c>
      <c r="F45" s="24">
        <v>156991.12</v>
      </c>
      <c r="G45" s="2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x14ac:dyDescent="0.3">
      <c r="A46" s="24">
        <v>134615.46</v>
      </c>
      <c r="B46" s="24">
        <v>147198.87</v>
      </c>
      <c r="C46" s="24">
        <v>127716.82</v>
      </c>
      <c r="D46" s="24" t="s">
        <v>6</v>
      </c>
      <c r="E46" s="24">
        <f t="shared" si="1"/>
        <v>1</v>
      </c>
      <c r="F46" s="24">
        <v>156122.51</v>
      </c>
      <c r="G46" s="2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x14ac:dyDescent="0.3">
      <c r="A47" s="24">
        <v>142107.34</v>
      </c>
      <c r="B47" s="24">
        <v>91391.77</v>
      </c>
      <c r="C47" s="24">
        <v>366168.42</v>
      </c>
      <c r="D47" s="24" t="s">
        <v>7</v>
      </c>
      <c r="E47" s="24">
        <f t="shared" si="1"/>
        <v>2</v>
      </c>
      <c r="F47" s="24">
        <v>166187.94</v>
      </c>
      <c r="G47" s="2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x14ac:dyDescent="0.3">
      <c r="A48" s="24">
        <v>144372.41</v>
      </c>
      <c r="B48" s="24">
        <v>118671.85</v>
      </c>
      <c r="C48" s="24">
        <v>383199.62</v>
      </c>
      <c r="D48" s="24" t="s">
        <v>5</v>
      </c>
      <c r="E48" s="24">
        <f t="shared" si="1"/>
        <v>3</v>
      </c>
      <c r="F48" s="24">
        <v>182901.99</v>
      </c>
      <c r="G48" s="25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x14ac:dyDescent="0.3">
      <c r="A49" s="24">
        <v>153441.51</v>
      </c>
      <c r="B49" s="24">
        <v>101145.55</v>
      </c>
      <c r="C49" s="24">
        <v>407934.54</v>
      </c>
      <c r="D49" s="24" t="s">
        <v>7</v>
      </c>
      <c r="E49" s="24">
        <f t="shared" si="1"/>
        <v>2</v>
      </c>
      <c r="F49" s="24">
        <v>191050.39</v>
      </c>
      <c r="G49" s="25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x14ac:dyDescent="0.3">
      <c r="A50" s="24">
        <v>162597.70000000001</v>
      </c>
      <c r="B50" s="24">
        <v>151377.59</v>
      </c>
      <c r="C50" s="24">
        <v>443898.53</v>
      </c>
      <c r="D50" s="24" t="s">
        <v>6</v>
      </c>
      <c r="E50" s="24">
        <f t="shared" si="1"/>
        <v>1</v>
      </c>
      <c r="F50" s="24">
        <v>191792.06</v>
      </c>
      <c r="G50" s="25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x14ac:dyDescent="0.3">
      <c r="A51" s="24">
        <v>165349.20000000001</v>
      </c>
      <c r="B51" s="24">
        <v>136897.79999999999</v>
      </c>
      <c r="C51" s="24">
        <v>471784.1</v>
      </c>
      <c r="D51" s="24" t="s">
        <v>5</v>
      </c>
      <c r="E51" s="24">
        <f t="shared" si="1"/>
        <v>3</v>
      </c>
      <c r="F51" s="24">
        <v>192261.83</v>
      </c>
      <c r="G51" s="25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</sheetData>
  <autoFilter ref="A1:F51" xr:uid="{0A44E2CE-B9BF-410D-8E0C-B6DAC53ACCA4}">
    <sortState ref="A2:F51">
      <sortCondition ref="A1"/>
    </sortState>
  </autoFilter>
  <mergeCells count="3">
    <mergeCell ref="H1:U1"/>
    <mergeCell ref="H9:M9"/>
    <mergeCell ref="H18:K18"/>
  </mergeCells>
  <conditionalFormatting sqref="B1:B1048576">
    <cfRule type="duplicateValues" dxfId="8" priority="3"/>
  </conditionalFormatting>
  <conditionalFormatting sqref="C1 C34:C1048576">
    <cfRule type="duplicateValues" dxfId="7" priority="2"/>
  </conditionalFormatting>
  <conditionalFormatting sqref="F1:F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CA2D-B484-4170-A692-3ADA14E6F5EF}">
  <dimension ref="A1:Z1"/>
  <sheetViews>
    <sheetView workbookViewId="0">
      <selection sqref="A1:Z1048576"/>
    </sheetView>
  </sheetViews>
  <sheetFormatPr defaultRowHeight="14.4" x14ac:dyDescent="0.3"/>
  <sheetData>
    <row r="1" spans="1:26" ht="25.8" x14ac:dyDescent="0.5">
      <c r="A1" s="22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</sheetData>
  <mergeCells count="1">
    <mergeCell ref="A1:Z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51D0-4FAA-40D0-A861-2F38F5BBC8AB}">
  <dimension ref="A1:X1"/>
  <sheetViews>
    <sheetView workbookViewId="0">
      <selection activeCell="U20" sqref="U20"/>
    </sheetView>
  </sheetViews>
  <sheetFormatPr defaultRowHeight="14.4" x14ac:dyDescent="0.3"/>
  <sheetData>
    <row r="1" spans="1:24" ht="25.8" x14ac:dyDescent="0.5">
      <c r="A1" s="22" t="s">
        <v>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B83A-9866-4FE3-A9D3-5922C40E1A4F}">
  <dimension ref="A1:Y51"/>
  <sheetViews>
    <sheetView workbookViewId="0">
      <selection activeCell="N24" sqref="N24"/>
    </sheetView>
  </sheetViews>
  <sheetFormatPr defaultRowHeight="14.4" x14ac:dyDescent="0.3"/>
  <cols>
    <col min="1" max="1" width="13.6640625" bestFit="1" customWidth="1"/>
    <col min="2" max="2" width="13.6640625" customWidth="1"/>
    <col min="3" max="3" width="17.33203125" bestFit="1" customWidth="1"/>
    <col min="4" max="4" width="17.33203125" customWidth="1"/>
    <col min="5" max="5" width="19.6640625" bestFit="1" customWidth="1"/>
    <col min="6" max="6" width="19.6640625" customWidth="1"/>
    <col min="7" max="7" width="9.6640625" bestFit="1" customWidth="1"/>
    <col min="8" max="8" width="9.6640625" customWidth="1"/>
    <col min="9" max="9" width="10" bestFit="1" customWidth="1"/>
    <col min="10" max="10" width="10" customWidth="1"/>
    <col min="12" max="12" width="20.44140625" style="1" bestFit="1" customWidth="1"/>
    <col min="13" max="13" width="9.21875" style="1" bestFit="1" customWidth="1"/>
    <col min="14" max="14" width="12.88671875" style="1" bestFit="1" customWidth="1"/>
    <col min="15" max="15" width="15.21875" style="1" bestFit="1" customWidth="1"/>
    <col min="16" max="16" width="10" style="1" bestFit="1" customWidth="1"/>
    <col min="17" max="17" width="9.5546875" style="1" bestFit="1" customWidth="1"/>
    <col min="18" max="18" width="9" style="1" bestFit="1" customWidth="1"/>
    <col min="19" max="19" width="10" style="1" bestFit="1" customWidth="1"/>
    <col min="20" max="20" width="11" style="1" bestFit="1" customWidth="1"/>
    <col min="21" max="21" width="12" style="1" bestFit="1" customWidth="1"/>
    <col min="22" max="22" width="11" style="1" bestFit="1" customWidth="1"/>
    <col min="23" max="23" width="11.77734375" style="1" bestFit="1" customWidth="1"/>
    <col min="24" max="25" width="11.6640625" style="1" bestFit="1" customWidth="1"/>
  </cols>
  <sheetData>
    <row r="1" spans="1:25" ht="21" x14ac:dyDescent="0.4">
      <c r="A1" s="1" t="s">
        <v>0</v>
      </c>
      <c r="B1" s="1" t="s">
        <v>29</v>
      </c>
      <c r="C1" s="1" t="s">
        <v>1</v>
      </c>
      <c r="D1" s="1" t="s">
        <v>30</v>
      </c>
      <c r="E1" s="1" t="s">
        <v>2</v>
      </c>
      <c r="F1" s="1" t="s">
        <v>31</v>
      </c>
      <c r="G1" s="1" t="s">
        <v>3</v>
      </c>
      <c r="H1" s="1" t="s">
        <v>25</v>
      </c>
      <c r="I1" s="1" t="s">
        <v>4</v>
      </c>
      <c r="J1" s="1" t="s">
        <v>28</v>
      </c>
      <c r="L1" s="20" t="s">
        <v>8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x14ac:dyDescent="0.3">
      <c r="A2" s="1">
        <v>542.04999999999995</v>
      </c>
      <c r="B2" s="1">
        <f>(A2-$R$4)/($S$4-$R$4)</f>
        <v>0</v>
      </c>
      <c r="C2" s="1">
        <v>51743.15</v>
      </c>
      <c r="D2" s="1">
        <f>(C2-$R$5)/($S$5-$R$5)</f>
        <v>3.5018386537032592E-3</v>
      </c>
      <c r="E2" s="5">
        <v>212716.24</v>
      </c>
      <c r="F2" s="5">
        <f>(E2-$R$6)/($S$6-$R$6)</f>
        <v>0.4486512167559657</v>
      </c>
      <c r="G2" s="1" t="s">
        <v>5</v>
      </c>
      <c r="H2" s="1">
        <f t="shared" ref="H2:H33" si="0">IF(G2="California",1,IF(G2 = "Florida",2,3))</f>
        <v>3</v>
      </c>
      <c r="I2" s="1">
        <v>35673.410000000003</v>
      </c>
      <c r="J2" s="4">
        <f>(I2-$R$7)/($S$7-$R$7)</f>
        <v>0.11821128037588378</v>
      </c>
      <c r="L2" s="1" t="s">
        <v>20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16</v>
      </c>
      <c r="S2" s="1" t="s">
        <v>17</v>
      </c>
      <c r="T2" s="1" t="s">
        <v>13</v>
      </c>
      <c r="U2" s="1" t="s">
        <v>14</v>
      </c>
      <c r="V2" s="1" t="s">
        <v>15</v>
      </c>
      <c r="W2" s="1" t="s">
        <v>18</v>
      </c>
      <c r="X2" s="1" t="s">
        <v>19</v>
      </c>
    </row>
    <row r="3" spans="1:25" x14ac:dyDescent="0.3">
      <c r="A3" s="1">
        <v>1000.23</v>
      </c>
      <c r="B3" s="1">
        <f t="shared" ref="B3:B51" si="1">(A3-$R$4)/($S$4-$R$4)</f>
        <v>2.7800978294934414E-3</v>
      </c>
      <c r="C3" s="1">
        <v>124153.04</v>
      </c>
      <c r="D3" s="1">
        <f t="shared" ref="D3:D51" si="2">(C3-$R$5)/($S$5-$R$5)</f>
        <v>0.55472409841414316</v>
      </c>
      <c r="E3" s="1">
        <v>1903.93</v>
      </c>
      <c r="F3" s="5">
        <f t="shared" ref="F3:F51" si="3">(E3-$R$6)/($S$6-$R$6)</f>
        <v>0</v>
      </c>
      <c r="G3" s="1" t="s">
        <v>5</v>
      </c>
      <c r="H3" s="1">
        <f t="shared" si="0"/>
        <v>3</v>
      </c>
      <c r="I3" s="1">
        <v>64926.080000000002</v>
      </c>
      <c r="J3" s="4">
        <f t="shared" ref="J3:J51" si="4">(I3-$R$7)/($S$7-$R$7)</f>
        <v>0.28294041184605762</v>
      </c>
    </row>
    <row r="4" spans="1:25" x14ac:dyDescent="0.3">
      <c r="A4" s="1">
        <v>1315.46</v>
      </c>
      <c r="B4" s="1">
        <f t="shared" si="1"/>
        <v>4.6928182424124196E-3</v>
      </c>
      <c r="C4" s="1">
        <v>115816.21</v>
      </c>
      <c r="D4" s="1">
        <f t="shared" si="2"/>
        <v>0.49125975297958135</v>
      </c>
      <c r="E4" s="1">
        <v>297114.46000000002</v>
      </c>
      <c r="F4" s="5">
        <f t="shared" si="3"/>
        <v>0.62826769216500467</v>
      </c>
      <c r="G4" s="1" t="s">
        <v>7</v>
      </c>
      <c r="H4" s="1">
        <f t="shared" si="0"/>
        <v>2</v>
      </c>
      <c r="I4" s="1">
        <v>49490.75</v>
      </c>
      <c r="J4" s="4">
        <f t="shared" si="4"/>
        <v>0.19602019208986035</v>
      </c>
      <c r="L4" s="1" t="s">
        <v>0</v>
      </c>
      <c r="N4" s="2">
        <f>AVERAGE(A:A)</f>
        <v>76643.658800000005</v>
      </c>
      <c r="O4" s="1">
        <f>MEDIAN(A:A)</f>
        <v>73522.820000000007</v>
      </c>
      <c r="P4" s="1">
        <f>MODE(A:A)</f>
        <v>73051.08</v>
      </c>
      <c r="Q4" s="4">
        <f>STDEV(A:A)</f>
        <v>43318.48583992129</v>
      </c>
      <c r="R4" s="1">
        <f>MIN(A:A)</f>
        <v>542.04999999999995</v>
      </c>
      <c r="S4" s="1">
        <f>MAX(A:A)</f>
        <v>165349.20000000001</v>
      </c>
      <c r="T4" s="1">
        <f>QUARTILE(A:A,1)</f>
        <v>46117.032500000001</v>
      </c>
      <c r="U4" s="1">
        <f>QUARTILE(A:A,3)</f>
        <v>101602.8</v>
      </c>
      <c r="V4" s="4">
        <f>U4-T4</f>
        <v>55485.767500000002</v>
      </c>
      <c r="W4" s="4">
        <f>T4-1.5*V4</f>
        <v>-37111.618749999994</v>
      </c>
      <c r="X4" s="4">
        <f>U4+1.5*V4</f>
        <v>184831.45124999998</v>
      </c>
    </row>
    <row r="5" spans="1:25" x14ac:dyDescent="0.3">
      <c r="A5" s="1">
        <v>15505.73</v>
      </c>
      <c r="B5" s="1">
        <f t="shared" si="1"/>
        <v>9.0795089897495337E-2</v>
      </c>
      <c r="C5" s="1">
        <v>127382.3</v>
      </c>
      <c r="D5" s="1">
        <f t="shared" si="2"/>
        <v>0.57930692811536222</v>
      </c>
      <c r="E5" s="1">
        <v>35534.17</v>
      </c>
      <c r="F5" s="5">
        <f t="shared" si="3"/>
        <v>7.1571949929276651E-2</v>
      </c>
      <c r="G5" s="1" t="s">
        <v>5</v>
      </c>
      <c r="H5" s="1">
        <f t="shared" si="0"/>
        <v>3</v>
      </c>
      <c r="I5" s="1">
        <v>69758.98</v>
      </c>
      <c r="J5" s="4">
        <f t="shared" si="4"/>
        <v>0.3101556855110667</v>
      </c>
      <c r="L5" s="1" t="s">
        <v>1</v>
      </c>
      <c r="N5" s="4">
        <f>AVERAGE(C:C)</f>
        <v>121344.63959999994</v>
      </c>
      <c r="O5" s="4">
        <f>MEDIAN(C:C)</f>
        <v>122699.795</v>
      </c>
      <c r="P5" s="1" t="s">
        <v>22</v>
      </c>
      <c r="Q5" s="4">
        <f>_xlfn.STDEV.P(C:C)</f>
        <v>27736.209651294786</v>
      </c>
      <c r="R5" s="1">
        <f>MIN(C:C)</f>
        <v>51283.14</v>
      </c>
      <c r="S5" s="1">
        <f>MAX(C:C)</f>
        <v>182645.56</v>
      </c>
      <c r="T5" s="1">
        <f>QUARTILE(C:C,1)</f>
        <v>103730.875</v>
      </c>
      <c r="U5" s="1">
        <f>QUARTILE(C:C,3)</f>
        <v>144842.18</v>
      </c>
      <c r="V5" s="4">
        <f>U5-T5</f>
        <v>41111.304999999993</v>
      </c>
      <c r="W5" s="4">
        <f>T5-1.5*V5</f>
        <v>42063.91750000001</v>
      </c>
      <c r="X5" s="4">
        <f>U5+1.5*V5</f>
        <v>206509.13749999998</v>
      </c>
    </row>
    <row r="6" spans="1:25" x14ac:dyDescent="0.3">
      <c r="A6" s="1">
        <v>20229.59</v>
      </c>
      <c r="B6" s="1">
        <f t="shared" si="1"/>
        <v>0.1194580453578622</v>
      </c>
      <c r="C6" s="1">
        <v>65947.929999999993</v>
      </c>
      <c r="D6" s="1">
        <f t="shared" si="2"/>
        <v>0.11163611328110426</v>
      </c>
      <c r="E6" s="1">
        <v>185265.1</v>
      </c>
      <c r="F6" s="5">
        <f t="shared" si="3"/>
        <v>0.39022964088908035</v>
      </c>
      <c r="G6" s="1" t="s">
        <v>5</v>
      </c>
      <c r="H6" s="1">
        <f t="shared" si="0"/>
        <v>3</v>
      </c>
      <c r="I6" s="1">
        <v>81229.06</v>
      </c>
      <c r="J6" s="4">
        <f t="shared" si="4"/>
        <v>0.37474658665935207</v>
      </c>
      <c r="L6" s="1" t="s">
        <v>21</v>
      </c>
      <c r="N6" s="4">
        <f>AVERAGE(E:E)</f>
        <v>223788.07219999994</v>
      </c>
      <c r="O6" s="4">
        <f>MEDIAN(E:E)</f>
        <v>213675.52499999999</v>
      </c>
      <c r="P6" s="1">
        <f>MODE(E:E)</f>
        <v>212716.24</v>
      </c>
      <c r="Q6" s="4">
        <f>STDEV(E:E)</f>
        <v>109829.20071715974</v>
      </c>
      <c r="R6" s="1">
        <f>MIN(E:E)</f>
        <v>1903.93</v>
      </c>
      <c r="S6" s="1">
        <f>MAX(E:E)</f>
        <v>471784.1</v>
      </c>
      <c r="T6" s="4">
        <f>QUARTILE(E:E,1)</f>
        <v>142431.38500000001</v>
      </c>
      <c r="U6" s="4">
        <f>QUARTILE(E:E,3)</f>
        <v>299469.08499999996</v>
      </c>
      <c r="V6" s="1">
        <f>U6-T6</f>
        <v>157037.69999999995</v>
      </c>
      <c r="W6" s="4">
        <f>T6-1.5*V6</f>
        <v>-93125.164999999921</v>
      </c>
      <c r="X6" s="4">
        <f>U6+1.5*V6</f>
        <v>535025.63499999989</v>
      </c>
    </row>
    <row r="7" spans="1:25" x14ac:dyDescent="0.3">
      <c r="A7" s="1">
        <v>22177.74</v>
      </c>
      <c r="B7" s="1">
        <f t="shared" si="1"/>
        <v>0.13127883104586177</v>
      </c>
      <c r="C7" s="1">
        <v>154806.14000000001</v>
      </c>
      <c r="D7" s="1">
        <f t="shared" si="2"/>
        <v>0.78807165702337112</v>
      </c>
      <c r="E7" s="1">
        <v>28334.720000000001</v>
      </c>
      <c r="F7" s="5">
        <f t="shared" si="3"/>
        <v>5.6250064777153719E-2</v>
      </c>
      <c r="G7" s="1" t="s">
        <v>6</v>
      </c>
      <c r="H7" s="1">
        <f t="shared" si="0"/>
        <v>1</v>
      </c>
      <c r="I7" s="1">
        <v>65200.33</v>
      </c>
      <c r="J7" s="4">
        <f t="shared" si="4"/>
        <v>0.28448478247293352</v>
      </c>
      <c r="L7" s="1" t="s">
        <v>4</v>
      </c>
      <c r="N7" s="4">
        <f>AVERAGE(I:I)</f>
        <v>112012.63920000001</v>
      </c>
      <c r="O7" s="1">
        <f>MEDIAN(I:I)</f>
        <v>107978.19</v>
      </c>
      <c r="P7" s="1" t="s">
        <v>22</v>
      </c>
      <c r="Q7" s="4">
        <f>STDEV(I:I)</f>
        <v>40306.180337650483</v>
      </c>
      <c r="R7" s="1">
        <f>MIN(I:I)</f>
        <v>14681.4</v>
      </c>
      <c r="S7" s="1">
        <f>MAX(I:I)</f>
        <v>192261.83</v>
      </c>
      <c r="T7" s="4">
        <f>QUARTILE(I:I,1)</f>
        <v>90138.902499999997</v>
      </c>
      <c r="U7" s="4">
        <f>QUARTILE(I:I,3)</f>
        <v>139765.97749999998</v>
      </c>
      <c r="V7" s="1">
        <f>U7-T7</f>
        <v>49627.074999999983</v>
      </c>
      <c r="W7" s="1">
        <f>T7-1.5*V7</f>
        <v>15698.290000000023</v>
      </c>
      <c r="X7" s="1">
        <f>U7+1.5*V7</f>
        <v>214206.58999999997</v>
      </c>
    </row>
    <row r="8" spans="1:25" x14ac:dyDescent="0.3">
      <c r="A8" s="1">
        <v>23640.93</v>
      </c>
      <c r="B8" s="1">
        <f t="shared" si="1"/>
        <v>0.14015702595427443</v>
      </c>
      <c r="C8" s="1">
        <v>96189.63</v>
      </c>
      <c r="D8" s="1">
        <f t="shared" si="2"/>
        <v>0.34185187818555723</v>
      </c>
      <c r="E8" s="1">
        <v>148001.10999999999</v>
      </c>
      <c r="F8" s="5">
        <f t="shared" si="3"/>
        <v>0.3109243363047221</v>
      </c>
      <c r="G8" s="1" t="s">
        <v>6</v>
      </c>
      <c r="H8" s="1">
        <f t="shared" si="0"/>
        <v>1</v>
      </c>
      <c r="I8" s="1">
        <v>71498.490000000005</v>
      </c>
      <c r="J8" s="4">
        <f t="shared" si="4"/>
        <v>0.31995130319258719</v>
      </c>
    </row>
    <row r="9" spans="1:25" x14ac:dyDescent="0.3">
      <c r="A9" s="1">
        <v>27892.92</v>
      </c>
      <c r="B9" s="1">
        <f t="shared" si="1"/>
        <v>0.16595681680072735</v>
      </c>
      <c r="C9" s="1">
        <v>84710.77</v>
      </c>
      <c r="D9" s="1">
        <f t="shared" si="2"/>
        <v>0.25446874380054818</v>
      </c>
      <c r="E9" s="1">
        <v>164470.71</v>
      </c>
      <c r="F9" s="5">
        <f t="shared" si="3"/>
        <v>0.34597497485369516</v>
      </c>
      <c r="G9" s="1" t="s">
        <v>7</v>
      </c>
      <c r="H9" s="1">
        <f t="shared" si="0"/>
        <v>2</v>
      </c>
      <c r="I9" s="1">
        <v>77798.83</v>
      </c>
      <c r="J9" s="4">
        <f t="shared" si="4"/>
        <v>0.35543010003973974</v>
      </c>
      <c r="L9" s="3" t="s">
        <v>26</v>
      </c>
    </row>
    <row r="10" spans="1:25" x14ac:dyDescent="0.3">
      <c r="A10" s="1">
        <v>28663.759999999998</v>
      </c>
      <c r="B10" s="1">
        <f t="shared" si="1"/>
        <v>0.17063404105950497</v>
      </c>
      <c r="C10" s="1">
        <v>127056.21</v>
      </c>
      <c r="D10" s="1">
        <f t="shared" si="2"/>
        <v>0.57682455910906649</v>
      </c>
      <c r="E10" s="1">
        <v>201126.82</v>
      </c>
      <c r="F10" s="5">
        <f t="shared" si="3"/>
        <v>0.42398658789963412</v>
      </c>
      <c r="G10" s="1" t="s">
        <v>7</v>
      </c>
      <c r="H10" s="1">
        <f t="shared" si="0"/>
        <v>2</v>
      </c>
      <c r="I10" s="1">
        <v>90708.19</v>
      </c>
      <c r="J10" s="4">
        <f t="shared" si="4"/>
        <v>0.42812594833788842</v>
      </c>
    </row>
    <row r="11" spans="1:25" x14ac:dyDescent="0.3">
      <c r="A11" s="1">
        <v>28754.33</v>
      </c>
      <c r="B11" s="1">
        <f t="shared" si="1"/>
        <v>0.17118359245942907</v>
      </c>
      <c r="C11" s="1">
        <v>118546.05</v>
      </c>
      <c r="D11" s="1">
        <f t="shared" si="2"/>
        <v>0.51204073432873731</v>
      </c>
      <c r="E11" s="1">
        <v>172795.67</v>
      </c>
      <c r="F11" s="5">
        <f t="shared" si="3"/>
        <v>0.36369217283632127</v>
      </c>
      <c r="G11" s="1" t="s">
        <v>6</v>
      </c>
      <c r="H11" s="1">
        <f t="shared" si="0"/>
        <v>1</v>
      </c>
      <c r="I11" s="1">
        <v>78239.91</v>
      </c>
      <c r="J11" s="4">
        <f t="shared" si="4"/>
        <v>0.35791393229535484</v>
      </c>
      <c r="M11" s="1" t="s">
        <v>0</v>
      </c>
      <c r="N11" s="1" t="s">
        <v>1</v>
      </c>
      <c r="O11" s="1" t="s">
        <v>2</v>
      </c>
      <c r="P11" s="1" t="s">
        <v>25</v>
      </c>
      <c r="Q11" s="1" t="s">
        <v>4</v>
      </c>
    </row>
    <row r="12" spans="1:25" x14ac:dyDescent="0.3">
      <c r="A12" s="1">
        <v>38558.51</v>
      </c>
      <c r="B12" s="1">
        <f t="shared" si="1"/>
        <v>0.23067239497800912</v>
      </c>
      <c r="C12" s="1">
        <v>82982.09</v>
      </c>
      <c r="D12" s="1">
        <f t="shared" si="2"/>
        <v>0.24130912021870488</v>
      </c>
      <c r="E12" s="1">
        <v>174999.3</v>
      </c>
      <c r="F12" s="5">
        <f t="shared" si="3"/>
        <v>0.36838194299623245</v>
      </c>
      <c r="G12" s="1" t="s">
        <v>6</v>
      </c>
      <c r="H12" s="1">
        <f t="shared" si="0"/>
        <v>1</v>
      </c>
      <c r="I12" s="1">
        <v>81005.759999999995</v>
      </c>
      <c r="J12" s="4">
        <f t="shared" si="4"/>
        <v>0.37348912827838071</v>
      </c>
      <c r="L12" s="1" t="s">
        <v>0</v>
      </c>
      <c r="M12" s="1">
        <v>1</v>
      </c>
    </row>
    <row r="13" spans="1:25" x14ac:dyDescent="0.3">
      <c r="A13" s="1">
        <v>44069.95</v>
      </c>
      <c r="B13" s="1">
        <f t="shared" si="1"/>
        <v>0.26411414796020677</v>
      </c>
      <c r="C13" s="1">
        <v>51283.14</v>
      </c>
      <c r="D13" s="1">
        <f t="shared" si="2"/>
        <v>0</v>
      </c>
      <c r="E13" s="1">
        <v>197029.42</v>
      </c>
      <c r="F13" s="5">
        <f t="shared" si="3"/>
        <v>0.41526649230590007</v>
      </c>
      <c r="G13" s="1" t="s">
        <v>6</v>
      </c>
      <c r="H13" s="1">
        <f t="shared" si="0"/>
        <v>1</v>
      </c>
      <c r="I13" s="1">
        <v>89949.14</v>
      </c>
      <c r="J13" s="4">
        <f t="shared" si="4"/>
        <v>0.42385154715528062</v>
      </c>
      <c r="L13" s="1" t="s">
        <v>1</v>
      </c>
      <c r="M13" s="4">
        <v>0.2419552450816892</v>
      </c>
      <c r="N13" s="1">
        <v>1</v>
      </c>
    </row>
    <row r="14" spans="1:25" x14ac:dyDescent="0.3">
      <c r="A14" s="1">
        <v>46014.02</v>
      </c>
      <c r="B14" s="1">
        <f t="shared" si="1"/>
        <v>0.27591017744072383</v>
      </c>
      <c r="C14" s="1">
        <v>85047.44</v>
      </c>
      <c r="D14" s="1">
        <f t="shared" si="2"/>
        <v>0.25703165334499783</v>
      </c>
      <c r="E14" s="1">
        <v>205517.64</v>
      </c>
      <c r="F14" s="5">
        <f t="shared" si="3"/>
        <v>0.43333114057569194</v>
      </c>
      <c r="G14" s="1" t="s">
        <v>5</v>
      </c>
      <c r="H14" s="1">
        <f t="shared" si="0"/>
        <v>3</v>
      </c>
      <c r="I14" s="1">
        <v>96479.51</v>
      </c>
      <c r="J14" s="4">
        <f t="shared" si="4"/>
        <v>0.46062570070361925</v>
      </c>
      <c r="L14" s="1" t="s">
        <v>2</v>
      </c>
      <c r="M14" s="6">
        <v>0.72424813305387914</v>
      </c>
      <c r="N14" s="4">
        <v>-3.2153875125386595E-2</v>
      </c>
      <c r="O14" s="1">
        <v>1</v>
      </c>
    </row>
    <row r="15" spans="1:25" x14ac:dyDescent="0.3">
      <c r="A15" s="1">
        <v>46426.07</v>
      </c>
      <c r="B15" s="1">
        <f t="shared" si="1"/>
        <v>0.2784103723655193</v>
      </c>
      <c r="C15" s="1">
        <v>157693.92000000001</v>
      </c>
      <c r="D15" s="1">
        <f t="shared" si="2"/>
        <v>0.81005496092413665</v>
      </c>
      <c r="E15" s="1">
        <v>210797.67</v>
      </c>
      <c r="F15" s="5">
        <f t="shared" si="3"/>
        <v>0.44456811190819145</v>
      </c>
      <c r="G15" s="1" t="s">
        <v>6</v>
      </c>
      <c r="H15" s="1">
        <f t="shared" si="0"/>
        <v>1</v>
      </c>
      <c r="I15" s="1">
        <v>96712.8</v>
      </c>
      <c r="J15" s="4">
        <f t="shared" si="4"/>
        <v>0.46193941528354227</v>
      </c>
      <c r="L15" s="1" t="s">
        <v>25</v>
      </c>
      <c r="M15" s="4">
        <v>0.10468510537024632</v>
      </c>
      <c r="N15" s="4">
        <v>1.1847202097336224E-2</v>
      </c>
      <c r="O15" s="4">
        <v>7.7669605208015566E-2</v>
      </c>
      <c r="P15" s="1">
        <v>1</v>
      </c>
    </row>
    <row r="16" spans="1:25" x14ac:dyDescent="0.3">
      <c r="A16" s="1">
        <v>55493.95</v>
      </c>
      <c r="B16" s="1">
        <f t="shared" si="1"/>
        <v>0.33343152891121525</v>
      </c>
      <c r="C16" s="1">
        <v>103057.49</v>
      </c>
      <c r="D16" s="1">
        <f t="shared" si="2"/>
        <v>0.39413364948666452</v>
      </c>
      <c r="E16" s="1">
        <v>214634.81</v>
      </c>
      <c r="F16" s="5">
        <f t="shared" si="3"/>
        <v>0.45273432160374</v>
      </c>
      <c r="G16" s="1" t="s">
        <v>7</v>
      </c>
      <c r="H16" s="1">
        <f t="shared" si="0"/>
        <v>2</v>
      </c>
      <c r="I16" s="1">
        <v>96778.92</v>
      </c>
      <c r="J16" s="4">
        <f t="shared" si="4"/>
        <v>0.46231175360933641</v>
      </c>
      <c r="L16" s="1" t="s">
        <v>4</v>
      </c>
      <c r="M16" s="6">
        <v>0.97290046565948307</v>
      </c>
      <c r="N16" s="4">
        <v>0.20071656826872139</v>
      </c>
      <c r="O16" s="6">
        <v>0.74776572174147637</v>
      </c>
      <c r="P16" s="4">
        <v>0.10179631413465964</v>
      </c>
      <c r="Q16" s="1">
        <v>1</v>
      </c>
    </row>
    <row r="17" spans="1:15" x14ac:dyDescent="0.3">
      <c r="A17" s="1">
        <v>61136.38</v>
      </c>
      <c r="B17" s="1">
        <f t="shared" si="1"/>
        <v>0.36766808964295533</v>
      </c>
      <c r="C17" s="1">
        <v>152701.92000000001</v>
      </c>
      <c r="D17" s="1">
        <f t="shared" si="2"/>
        <v>0.77205322496342577</v>
      </c>
      <c r="E17" s="1">
        <v>88218.23</v>
      </c>
      <c r="F17" s="5">
        <f t="shared" si="3"/>
        <v>0.18369428103339625</v>
      </c>
      <c r="G17" s="1" t="s">
        <v>5</v>
      </c>
      <c r="H17" s="1">
        <f t="shared" si="0"/>
        <v>3</v>
      </c>
      <c r="I17" s="1">
        <v>97483.56</v>
      </c>
      <c r="J17" s="4">
        <f t="shared" si="4"/>
        <v>0.46627975841707336</v>
      </c>
    </row>
    <row r="18" spans="1:15" x14ac:dyDescent="0.3">
      <c r="A18" s="1">
        <v>61994.48</v>
      </c>
      <c r="B18" s="1">
        <f t="shared" si="1"/>
        <v>0.37287478122156709</v>
      </c>
      <c r="C18" s="1">
        <v>115641.28</v>
      </c>
      <c r="D18" s="1">
        <f t="shared" si="2"/>
        <v>0.48992809359023692</v>
      </c>
      <c r="E18" s="1">
        <v>91131.24</v>
      </c>
      <c r="F18" s="5">
        <f t="shared" si="3"/>
        <v>0.18989375525253602</v>
      </c>
      <c r="G18" s="1" t="s">
        <v>7</v>
      </c>
      <c r="H18" s="1">
        <f t="shared" si="0"/>
        <v>2</v>
      </c>
      <c r="I18" s="1">
        <v>99937.59</v>
      </c>
      <c r="J18" s="4">
        <f t="shared" si="4"/>
        <v>0.48009901766765634</v>
      </c>
      <c r="L18" s="3" t="s">
        <v>27</v>
      </c>
    </row>
    <row r="19" spans="1:15" x14ac:dyDescent="0.3">
      <c r="A19" s="1">
        <v>63408.86</v>
      </c>
      <c r="B19" s="1">
        <f t="shared" si="1"/>
        <v>0.38145681179487656</v>
      </c>
      <c r="C19" s="1">
        <v>129219.61</v>
      </c>
      <c r="D19" s="1">
        <f t="shared" si="2"/>
        <v>0.59329350053082164</v>
      </c>
      <c r="E19" s="1">
        <v>46085.25</v>
      </c>
      <c r="F19" s="5">
        <f t="shared" si="3"/>
        <v>9.4026781338740054E-2</v>
      </c>
      <c r="G19" s="1" t="s">
        <v>6</v>
      </c>
      <c r="H19" s="1">
        <f t="shared" si="0"/>
        <v>1</v>
      </c>
      <c r="I19" s="1">
        <v>97427.839999999997</v>
      </c>
      <c r="J19" s="4">
        <f t="shared" si="4"/>
        <v>0.46596598510320086</v>
      </c>
    </row>
    <row r="20" spans="1:15" x14ac:dyDescent="0.3">
      <c r="A20" s="1">
        <v>64664.71</v>
      </c>
      <c r="B20" s="1">
        <f t="shared" si="1"/>
        <v>0.38907693021813672</v>
      </c>
      <c r="C20" s="1">
        <v>139553.16</v>
      </c>
      <c r="D20" s="1">
        <f t="shared" si="2"/>
        <v>0.67195793134748905</v>
      </c>
      <c r="E20" s="1">
        <v>137962.62</v>
      </c>
      <c r="F20" s="5">
        <f t="shared" si="3"/>
        <v>0.2895604000483783</v>
      </c>
      <c r="G20" s="1" t="s">
        <v>6</v>
      </c>
      <c r="H20" s="1">
        <f t="shared" si="0"/>
        <v>1</v>
      </c>
      <c r="I20" s="1">
        <v>107404.34</v>
      </c>
      <c r="J20" s="4">
        <f t="shared" si="4"/>
        <v>0.52214616216437815</v>
      </c>
      <c r="L20" s="1" t="s">
        <v>0</v>
      </c>
      <c r="M20" s="4">
        <f>SKEW(A:A)</f>
        <v>0.19357981239021574</v>
      </c>
    </row>
    <row r="21" spans="1:15" x14ac:dyDescent="0.3">
      <c r="A21" s="1">
        <v>65605.48</v>
      </c>
      <c r="B21" s="1">
        <f t="shared" si="1"/>
        <v>0.3947852383831647</v>
      </c>
      <c r="C21" s="1">
        <v>153032.06</v>
      </c>
      <c r="D21" s="1">
        <f t="shared" si="2"/>
        <v>0.77456642470502612</v>
      </c>
      <c r="E21" s="1">
        <v>107138.38</v>
      </c>
      <c r="F21" s="5">
        <f t="shared" si="3"/>
        <v>0.22396018542344534</v>
      </c>
      <c r="G21" s="1" t="s">
        <v>5</v>
      </c>
      <c r="H21" s="1">
        <f t="shared" si="0"/>
        <v>3</v>
      </c>
      <c r="I21" s="1">
        <v>101004.64</v>
      </c>
      <c r="J21" s="4">
        <f t="shared" si="4"/>
        <v>0.48610784420332809</v>
      </c>
      <c r="L21" s="1" t="s">
        <v>1</v>
      </c>
      <c r="M21" s="4">
        <f>SKEW(C:C)</f>
        <v>-0.48902480996716918</v>
      </c>
    </row>
    <row r="22" spans="1:15" x14ac:dyDescent="0.3">
      <c r="A22" s="1">
        <v>66051.520000000004</v>
      </c>
      <c r="B22" s="1">
        <f t="shared" si="1"/>
        <v>0.39749167436000193</v>
      </c>
      <c r="C22" s="1">
        <v>182645.56</v>
      </c>
      <c r="D22" s="1">
        <f t="shared" si="2"/>
        <v>1</v>
      </c>
      <c r="E22" s="1">
        <v>118148.2</v>
      </c>
      <c r="F22" s="5">
        <f t="shared" si="3"/>
        <v>0.2473913082988797</v>
      </c>
      <c r="G22" s="1" t="s">
        <v>7</v>
      </c>
      <c r="H22" s="1">
        <f t="shared" si="0"/>
        <v>2</v>
      </c>
      <c r="I22" s="1">
        <v>103282.38</v>
      </c>
      <c r="J22" s="4">
        <f t="shared" si="4"/>
        <v>0.49893437018932779</v>
      </c>
      <c r="L22" s="1" t="s">
        <v>2</v>
      </c>
      <c r="M22" s="4">
        <f>SKEW(E:E)</f>
        <v>2.3410276490366706E-2</v>
      </c>
    </row>
    <row r="23" spans="1:15" x14ac:dyDescent="0.3">
      <c r="A23" s="1">
        <v>67532.53</v>
      </c>
      <c r="B23" s="1">
        <f t="shared" si="1"/>
        <v>0.40647799564521314</v>
      </c>
      <c r="C23" s="1">
        <v>105751.03</v>
      </c>
      <c r="D23" s="1">
        <f t="shared" si="2"/>
        <v>0.41463829609716391</v>
      </c>
      <c r="E23" s="1">
        <v>304768.73</v>
      </c>
      <c r="F23" s="5">
        <f t="shared" si="3"/>
        <v>0.64455752623057061</v>
      </c>
      <c r="G23" s="1" t="s">
        <v>7</v>
      </c>
      <c r="H23" s="1">
        <f t="shared" si="0"/>
        <v>2</v>
      </c>
      <c r="I23" s="1">
        <v>108733.99</v>
      </c>
      <c r="J23" s="4">
        <f t="shared" si="4"/>
        <v>0.52963375525107137</v>
      </c>
      <c r="L23" s="1" t="s">
        <v>4</v>
      </c>
      <c r="M23" s="7">
        <f>SKEW(I:I)</f>
        <v>2.3291019769117825E-2</v>
      </c>
      <c r="N23" s="1" t="s">
        <v>60</v>
      </c>
      <c r="O23" s="1">
        <v>2.3E-2</v>
      </c>
    </row>
    <row r="24" spans="1:15" x14ac:dyDescent="0.3">
      <c r="A24" s="1">
        <v>72107.600000000006</v>
      </c>
      <c r="B24" s="1">
        <f t="shared" si="1"/>
        <v>0.4342381383331973</v>
      </c>
      <c r="C24" s="1">
        <v>127864.55</v>
      </c>
      <c r="D24" s="1">
        <f t="shared" si="2"/>
        <v>0.5829780693747878</v>
      </c>
      <c r="E24" s="1">
        <v>353183.81</v>
      </c>
      <c r="F24" s="5">
        <f t="shared" si="3"/>
        <v>0.7475946048116906</v>
      </c>
      <c r="G24" s="1" t="s">
        <v>5</v>
      </c>
      <c r="H24" s="1">
        <f t="shared" si="0"/>
        <v>3</v>
      </c>
      <c r="I24" s="1">
        <v>105008.31</v>
      </c>
      <c r="J24" s="4">
        <f t="shared" si="4"/>
        <v>0.50865351548028126</v>
      </c>
    </row>
    <row r="25" spans="1:15" x14ac:dyDescent="0.3">
      <c r="A25" s="1">
        <v>73051.08</v>
      </c>
      <c r="B25" s="1">
        <f t="shared" si="1"/>
        <v>0.43996288995956784</v>
      </c>
      <c r="C25" s="1">
        <v>135426.92000000001</v>
      </c>
      <c r="D25" s="1">
        <f t="shared" si="2"/>
        <v>0.64054681696637461</v>
      </c>
      <c r="E25" s="5">
        <v>212716.24</v>
      </c>
      <c r="F25" s="5">
        <f t="shared" si="3"/>
        <v>0.4486512167559657</v>
      </c>
      <c r="G25" s="1" t="s">
        <v>6</v>
      </c>
      <c r="H25" s="1">
        <f t="shared" si="0"/>
        <v>1</v>
      </c>
      <c r="I25" s="1">
        <v>42559.73</v>
      </c>
      <c r="J25" s="4">
        <f t="shared" si="4"/>
        <v>0.15698987776975201</v>
      </c>
    </row>
    <row r="26" spans="1:15" x14ac:dyDescent="0.3">
      <c r="A26" s="1">
        <v>73051.08</v>
      </c>
      <c r="B26" s="1">
        <f t="shared" si="1"/>
        <v>0.43996288995956784</v>
      </c>
      <c r="C26" s="1">
        <v>116983.8</v>
      </c>
      <c r="D26" s="1">
        <f t="shared" si="2"/>
        <v>0.50014806365473485</v>
      </c>
      <c r="E26" s="1">
        <v>45173.06</v>
      </c>
      <c r="F26" s="5">
        <f t="shared" si="3"/>
        <v>9.2085456596306237E-2</v>
      </c>
      <c r="G26" s="1" t="s">
        <v>6</v>
      </c>
      <c r="H26" s="1">
        <f t="shared" si="0"/>
        <v>1</v>
      </c>
      <c r="I26" s="1">
        <v>14681.4</v>
      </c>
      <c r="J26" s="4">
        <f t="shared" si="4"/>
        <v>0</v>
      </c>
    </row>
    <row r="27" spans="1:15" x14ac:dyDescent="0.3">
      <c r="A27" s="1">
        <v>73994.559999999998</v>
      </c>
      <c r="B27" s="1">
        <f t="shared" si="1"/>
        <v>0.44568764158593838</v>
      </c>
      <c r="C27" s="1">
        <v>122782.75</v>
      </c>
      <c r="D27" s="1">
        <f t="shared" si="2"/>
        <v>0.54429272846830934</v>
      </c>
      <c r="E27" s="1">
        <v>303319.26</v>
      </c>
      <c r="F27" s="5">
        <f t="shared" si="3"/>
        <v>0.64147276102330519</v>
      </c>
      <c r="G27" s="1" t="s">
        <v>7</v>
      </c>
      <c r="H27" s="1">
        <f t="shared" si="0"/>
        <v>2</v>
      </c>
      <c r="I27" s="1">
        <v>110352.25</v>
      </c>
      <c r="J27" s="4">
        <f t="shared" si="4"/>
        <v>0.53874658373110151</v>
      </c>
    </row>
    <row r="28" spans="1:15" x14ac:dyDescent="0.3">
      <c r="A28" s="1">
        <v>75328.87</v>
      </c>
      <c r="B28" s="1">
        <f t="shared" si="1"/>
        <v>0.45378383158740371</v>
      </c>
      <c r="C28" s="1">
        <v>144135.98000000001</v>
      </c>
      <c r="D28" s="1">
        <f t="shared" si="2"/>
        <v>0.70684477341388829</v>
      </c>
      <c r="E28" s="1">
        <v>134050.07</v>
      </c>
      <c r="F28" s="5">
        <f t="shared" si="3"/>
        <v>0.28123370262677827</v>
      </c>
      <c r="G28" s="1" t="s">
        <v>7</v>
      </c>
      <c r="H28" s="1">
        <f t="shared" si="0"/>
        <v>2</v>
      </c>
      <c r="I28" s="1">
        <v>105733.54</v>
      </c>
      <c r="J28" s="4">
        <f t="shared" si="4"/>
        <v>0.51273746774912077</v>
      </c>
    </row>
    <row r="29" spans="1:15" x14ac:dyDescent="0.3">
      <c r="A29" s="1">
        <v>76253.86</v>
      </c>
      <c r="B29" s="1">
        <f t="shared" si="1"/>
        <v>0.45939639147937444</v>
      </c>
      <c r="C29" s="1">
        <v>113867.3</v>
      </c>
      <c r="D29" s="1">
        <f t="shared" si="2"/>
        <v>0.47642362252461556</v>
      </c>
      <c r="E29" s="1">
        <v>298664.46999999997</v>
      </c>
      <c r="F29" s="5">
        <f t="shared" si="3"/>
        <v>0.63156642681899089</v>
      </c>
      <c r="G29" s="1" t="s">
        <v>6</v>
      </c>
      <c r="H29" s="1">
        <f t="shared" si="0"/>
        <v>1</v>
      </c>
      <c r="I29" s="1">
        <v>118474.03</v>
      </c>
      <c r="J29" s="4">
        <f t="shared" si="4"/>
        <v>0.5844823666661918</v>
      </c>
    </row>
    <row r="30" spans="1:15" x14ac:dyDescent="0.3">
      <c r="A30" s="1">
        <v>77044.009999999995</v>
      </c>
      <c r="B30" s="1">
        <f t="shared" si="1"/>
        <v>0.46419078298484007</v>
      </c>
      <c r="C30" s="1">
        <v>99281.34</v>
      </c>
      <c r="D30" s="1">
        <f t="shared" si="2"/>
        <v>0.36538760476550297</v>
      </c>
      <c r="E30" s="1">
        <v>140574.81</v>
      </c>
      <c r="F30" s="5">
        <f t="shared" si="3"/>
        <v>0.29511966848909588</v>
      </c>
      <c r="G30" s="1" t="s">
        <v>5</v>
      </c>
      <c r="H30" s="1">
        <f t="shared" si="0"/>
        <v>3</v>
      </c>
      <c r="I30" s="1">
        <v>108552.04</v>
      </c>
      <c r="J30" s="4">
        <f t="shared" si="4"/>
        <v>0.5286091491049999</v>
      </c>
    </row>
    <row r="31" spans="1:15" x14ac:dyDescent="0.3">
      <c r="A31" s="1">
        <v>78013.11</v>
      </c>
      <c r="B31" s="1">
        <f t="shared" si="1"/>
        <v>0.47007098903172578</v>
      </c>
      <c r="C31" s="1">
        <v>121597.55</v>
      </c>
      <c r="D31" s="1">
        <f t="shared" si="2"/>
        <v>0.53527036118853488</v>
      </c>
      <c r="E31" s="1">
        <v>264346.06</v>
      </c>
      <c r="F31" s="5">
        <f t="shared" si="3"/>
        <v>0.55852991199862723</v>
      </c>
      <c r="G31" s="1" t="s">
        <v>6</v>
      </c>
      <c r="H31" s="1">
        <f t="shared" si="0"/>
        <v>1</v>
      </c>
      <c r="I31" s="1">
        <v>126992.93</v>
      </c>
      <c r="J31" s="4">
        <f t="shared" si="4"/>
        <v>0.63245443205650531</v>
      </c>
    </row>
    <row r="32" spans="1:15" x14ac:dyDescent="0.3">
      <c r="A32" s="1">
        <v>78389.47</v>
      </c>
      <c r="B32" s="1">
        <f t="shared" si="1"/>
        <v>0.47235462781802845</v>
      </c>
      <c r="C32" s="1">
        <v>153773.43</v>
      </c>
      <c r="D32" s="1">
        <f t="shared" si="2"/>
        <v>0.78021012402177126</v>
      </c>
      <c r="E32" s="1">
        <v>299737.28999999998</v>
      </c>
      <c r="F32" s="5">
        <f t="shared" si="3"/>
        <v>0.63384960467686902</v>
      </c>
      <c r="G32" s="1" t="s">
        <v>5</v>
      </c>
      <c r="H32" s="1">
        <f t="shared" si="0"/>
        <v>3</v>
      </c>
      <c r="I32" s="1">
        <v>111313.02</v>
      </c>
      <c r="J32" s="4">
        <f t="shared" si="4"/>
        <v>0.54415692089494327</v>
      </c>
    </row>
    <row r="33" spans="1:10" x14ac:dyDescent="0.3">
      <c r="A33" s="1">
        <v>86419.7</v>
      </c>
      <c r="B33" s="1">
        <f t="shared" si="1"/>
        <v>0.52107963762494514</v>
      </c>
      <c r="C33" s="1">
        <v>153514.10999999999</v>
      </c>
      <c r="D33" s="1">
        <f t="shared" si="2"/>
        <v>0.77823604345900443</v>
      </c>
      <c r="E33" s="5">
        <v>212716.24</v>
      </c>
      <c r="F33" s="5">
        <f t="shared" si="3"/>
        <v>0.4486512167559657</v>
      </c>
      <c r="G33" s="1" t="s">
        <v>5</v>
      </c>
      <c r="H33" s="1">
        <f t="shared" si="0"/>
        <v>3</v>
      </c>
      <c r="I33" s="1">
        <v>122776.86</v>
      </c>
      <c r="J33" s="4">
        <f t="shared" si="4"/>
        <v>0.60871268303607562</v>
      </c>
    </row>
    <row r="34" spans="1:10" x14ac:dyDescent="0.3">
      <c r="A34" s="1">
        <v>91749.16</v>
      </c>
      <c r="B34" s="1">
        <f t="shared" si="1"/>
        <v>0.55341719094104824</v>
      </c>
      <c r="C34" s="1">
        <v>114175.79</v>
      </c>
      <c r="D34" s="1">
        <f t="shared" si="2"/>
        <v>0.47877201105156253</v>
      </c>
      <c r="E34" s="1">
        <v>294919.57</v>
      </c>
      <c r="F34" s="5">
        <f t="shared" si="3"/>
        <v>0.62359652249210695</v>
      </c>
      <c r="G34" s="1" t="s">
        <v>7</v>
      </c>
      <c r="H34" s="1">
        <f t="shared" ref="H34:H51" si="5">IF(G34="California",1,IF(G34 = "Florida",2,3))</f>
        <v>2</v>
      </c>
      <c r="I34" s="1">
        <v>124266.9</v>
      </c>
      <c r="J34" s="4">
        <f t="shared" si="4"/>
        <v>0.61710347249412567</v>
      </c>
    </row>
    <row r="35" spans="1:10" x14ac:dyDescent="0.3">
      <c r="A35" s="1">
        <v>91992.39</v>
      </c>
      <c r="B35" s="1">
        <f t="shared" si="1"/>
        <v>0.55489303710427607</v>
      </c>
      <c r="C35" s="1">
        <v>135495.07</v>
      </c>
      <c r="D35" s="1">
        <f t="shared" si="2"/>
        <v>0.6410656106974888</v>
      </c>
      <c r="E35" s="1">
        <v>252664.93</v>
      </c>
      <c r="F35" s="5">
        <f t="shared" si="3"/>
        <v>0.5336701057207841</v>
      </c>
      <c r="G35" s="1" t="s">
        <v>6</v>
      </c>
      <c r="H35" s="1">
        <f t="shared" si="5"/>
        <v>1</v>
      </c>
      <c r="I35" s="1">
        <v>134307.35</v>
      </c>
      <c r="J35" s="4">
        <f t="shared" si="4"/>
        <v>0.67364376806610959</v>
      </c>
    </row>
    <row r="36" spans="1:10" x14ac:dyDescent="0.3">
      <c r="A36" s="1">
        <v>93863.75</v>
      </c>
      <c r="B36" s="1">
        <f t="shared" si="1"/>
        <v>0.56624788426958406</v>
      </c>
      <c r="C36" s="1">
        <v>127320.38</v>
      </c>
      <c r="D36" s="1">
        <f t="shared" si="2"/>
        <v>0.57883556042892648</v>
      </c>
      <c r="E36" s="1">
        <v>249839.44</v>
      </c>
      <c r="F36" s="5">
        <f t="shared" si="3"/>
        <v>0.52765689175604069</v>
      </c>
      <c r="G36" s="1" t="s">
        <v>7</v>
      </c>
      <c r="H36" s="1">
        <f t="shared" si="5"/>
        <v>2</v>
      </c>
      <c r="I36" s="1">
        <v>141585.51999999999</v>
      </c>
      <c r="J36" s="4">
        <f t="shared" si="4"/>
        <v>0.71462897122165991</v>
      </c>
    </row>
    <row r="37" spans="1:10" x14ac:dyDescent="0.3">
      <c r="A37" s="1">
        <v>94657.16</v>
      </c>
      <c r="B37" s="1">
        <f t="shared" si="1"/>
        <v>0.57106205647024411</v>
      </c>
      <c r="C37" s="1">
        <v>145077.57999999999</v>
      </c>
      <c r="D37" s="1">
        <f t="shared" si="2"/>
        <v>0.71401272905904134</v>
      </c>
      <c r="E37" s="1">
        <v>282574.31</v>
      </c>
      <c r="F37" s="5">
        <f t="shared" si="3"/>
        <v>0.59732331330347488</v>
      </c>
      <c r="G37" s="1" t="s">
        <v>5</v>
      </c>
      <c r="H37" s="1">
        <f t="shared" si="5"/>
        <v>3</v>
      </c>
      <c r="I37" s="1">
        <v>125370.37</v>
      </c>
      <c r="J37" s="4">
        <f t="shared" si="4"/>
        <v>0.62331738919654611</v>
      </c>
    </row>
    <row r="38" spans="1:10" x14ac:dyDescent="0.3">
      <c r="A38" s="1">
        <v>100671.96</v>
      </c>
      <c r="B38" s="1">
        <f t="shared" si="1"/>
        <v>0.6075580458736165</v>
      </c>
      <c r="C38" s="1">
        <v>91790.61</v>
      </c>
      <c r="D38" s="1">
        <f t="shared" si="2"/>
        <v>0.30836421862508323</v>
      </c>
      <c r="E38" s="1">
        <v>249744.55</v>
      </c>
      <c r="F38" s="5">
        <f t="shared" si="3"/>
        <v>0.52745494665161119</v>
      </c>
      <c r="G38" s="1" t="s">
        <v>6</v>
      </c>
      <c r="H38" s="1">
        <f t="shared" si="5"/>
        <v>1</v>
      </c>
      <c r="I38" s="1">
        <v>144259.4</v>
      </c>
      <c r="J38" s="4">
        <f t="shared" si="4"/>
        <v>0.72968626103675949</v>
      </c>
    </row>
    <row r="39" spans="1:10" x14ac:dyDescent="0.3">
      <c r="A39" s="1">
        <v>101913.08</v>
      </c>
      <c r="B39" s="1">
        <f t="shared" si="1"/>
        <v>0.61508878710662729</v>
      </c>
      <c r="C39" s="1">
        <v>110594.11</v>
      </c>
      <c r="D39" s="1">
        <f t="shared" si="2"/>
        <v>0.45150637450193143</v>
      </c>
      <c r="E39" s="1">
        <v>229160.95</v>
      </c>
      <c r="F39" s="5">
        <f t="shared" si="3"/>
        <v>0.48364888435279152</v>
      </c>
      <c r="G39" s="1" t="s">
        <v>7</v>
      </c>
      <c r="H39" s="1">
        <f t="shared" si="5"/>
        <v>2</v>
      </c>
      <c r="I39" s="1">
        <v>146121.95000000001</v>
      </c>
      <c r="J39" s="4">
        <f t="shared" si="4"/>
        <v>0.74017474785932225</v>
      </c>
    </row>
    <row r="40" spans="1:10" x14ac:dyDescent="0.3">
      <c r="A40" s="1">
        <v>114523.61</v>
      </c>
      <c r="B40" s="1">
        <f t="shared" si="1"/>
        <v>0.69160567366160985</v>
      </c>
      <c r="C40" s="1">
        <v>122616.84</v>
      </c>
      <c r="D40" s="1">
        <f t="shared" si="2"/>
        <v>0.54302973407463118</v>
      </c>
      <c r="E40" s="1">
        <v>261776.23</v>
      </c>
      <c r="F40" s="5">
        <f t="shared" si="3"/>
        <v>0.55306079420206222</v>
      </c>
      <c r="G40" s="1" t="s">
        <v>5</v>
      </c>
      <c r="H40" s="1">
        <f t="shared" si="5"/>
        <v>3</v>
      </c>
      <c r="I40" s="1">
        <v>129917.04</v>
      </c>
      <c r="J40" s="4">
        <f t="shared" si="4"/>
        <v>0.64892082984594646</v>
      </c>
    </row>
    <row r="41" spans="1:10" x14ac:dyDescent="0.3">
      <c r="A41" s="1">
        <v>119943.24</v>
      </c>
      <c r="B41" s="1">
        <f t="shared" si="1"/>
        <v>0.72449035129847206</v>
      </c>
      <c r="C41" s="1">
        <v>156547.42000000001</v>
      </c>
      <c r="D41" s="1">
        <f t="shared" si="2"/>
        <v>0.8013271984483844</v>
      </c>
      <c r="E41" s="1">
        <v>256512.92</v>
      </c>
      <c r="F41" s="5">
        <f t="shared" si="3"/>
        <v>0.54185940640993646</v>
      </c>
      <c r="G41" s="1" t="s">
        <v>7</v>
      </c>
      <c r="H41" s="1">
        <f t="shared" si="5"/>
        <v>2</v>
      </c>
      <c r="I41" s="1">
        <v>132602.65</v>
      </c>
      <c r="J41" s="4">
        <f t="shared" si="4"/>
        <v>0.66404417423699225</v>
      </c>
    </row>
    <row r="42" spans="1:10" x14ac:dyDescent="0.3">
      <c r="A42" s="1">
        <v>120542.52</v>
      </c>
      <c r="B42" s="1">
        <f t="shared" si="1"/>
        <v>0.72812660130340212</v>
      </c>
      <c r="C42" s="1">
        <v>148718.95000000001</v>
      </c>
      <c r="D42" s="1">
        <f t="shared" si="2"/>
        <v>0.74173275735937283</v>
      </c>
      <c r="E42" s="1">
        <v>311613.28999999998</v>
      </c>
      <c r="F42" s="5">
        <f t="shared" si="3"/>
        <v>0.65912413371264422</v>
      </c>
      <c r="G42" s="1" t="s">
        <v>5</v>
      </c>
      <c r="H42" s="1">
        <f t="shared" si="5"/>
        <v>3</v>
      </c>
      <c r="I42" s="1">
        <v>152211.76999999999</v>
      </c>
      <c r="J42" s="4">
        <f t="shared" si="4"/>
        <v>0.77446805371515315</v>
      </c>
    </row>
    <row r="43" spans="1:10" x14ac:dyDescent="0.3">
      <c r="A43" s="1">
        <v>123334.88</v>
      </c>
      <c r="B43" s="1">
        <f t="shared" si="1"/>
        <v>0.7450697982460105</v>
      </c>
      <c r="C43" s="1">
        <v>108679.17</v>
      </c>
      <c r="D43" s="1">
        <f t="shared" si="2"/>
        <v>0.43692884159716305</v>
      </c>
      <c r="E43" s="1">
        <v>304981.62</v>
      </c>
      <c r="F43" s="5">
        <f t="shared" si="3"/>
        <v>0.64501059919170456</v>
      </c>
      <c r="G43" s="1" t="s">
        <v>6</v>
      </c>
      <c r="H43" s="1">
        <f t="shared" si="5"/>
        <v>1</v>
      </c>
      <c r="I43" s="1">
        <v>149759.96</v>
      </c>
      <c r="J43" s="4">
        <f t="shared" si="4"/>
        <v>0.76066129584211506</v>
      </c>
    </row>
    <row r="44" spans="1:10" x14ac:dyDescent="0.3">
      <c r="A44" s="1">
        <v>130298.13</v>
      </c>
      <c r="B44" s="1">
        <f t="shared" si="1"/>
        <v>0.78732069573437791</v>
      </c>
      <c r="C44" s="1">
        <v>145530.06</v>
      </c>
      <c r="D44" s="1">
        <f t="shared" si="2"/>
        <v>0.71745724538265976</v>
      </c>
      <c r="E44" s="1">
        <v>323876.68</v>
      </c>
      <c r="F44" s="5">
        <f t="shared" si="3"/>
        <v>0.68522310698917133</v>
      </c>
      <c r="G44" s="1" t="s">
        <v>7</v>
      </c>
      <c r="H44" s="1">
        <f t="shared" si="5"/>
        <v>2</v>
      </c>
      <c r="I44" s="1">
        <v>155752.6</v>
      </c>
      <c r="J44" s="4">
        <f t="shared" si="4"/>
        <v>0.79440735671154761</v>
      </c>
    </row>
    <row r="45" spans="1:10" x14ac:dyDescent="0.3">
      <c r="A45" s="1">
        <v>131876.9</v>
      </c>
      <c r="B45" s="1">
        <f t="shared" si="1"/>
        <v>0.79690019516750332</v>
      </c>
      <c r="C45" s="1">
        <v>99814.71</v>
      </c>
      <c r="D45" s="1">
        <f t="shared" si="2"/>
        <v>0.36944789841721865</v>
      </c>
      <c r="E45" s="1">
        <v>362861.36</v>
      </c>
      <c r="F45" s="5">
        <f t="shared" si="3"/>
        <v>0.76819038777482351</v>
      </c>
      <c r="G45" s="1" t="s">
        <v>5</v>
      </c>
      <c r="H45" s="1">
        <f t="shared" si="5"/>
        <v>3</v>
      </c>
      <c r="I45" s="1">
        <v>156991.12</v>
      </c>
      <c r="J45" s="4">
        <f t="shared" si="4"/>
        <v>0.8013817738812774</v>
      </c>
    </row>
    <row r="46" spans="1:10" x14ac:dyDescent="0.3">
      <c r="A46" s="1">
        <v>134615.46</v>
      </c>
      <c r="B46" s="1">
        <f t="shared" si="1"/>
        <v>0.81351694996242574</v>
      </c>
      <c r="C46" s="1">
        <v>147198.87</v>
      </c>
      <c r="D46" s="1">
        <f t="shared" si="2"/>
        <v>0.73016110695890046</v>
      </c>
      <c r="E46" s="1">
        <v>127716.82</v>
      </c>
      <c r="F46" s="5">
        <f t="shared" si="3"/>
        <v>0.26775526619903967</v>
      </c>
      <c r="G46" s="1" t="s">
        <v>6</v>
      </c>
      <c r="H46" s="1">
        <f t="shared" si="5"/>
        <v>1</v>
      </c>
      <c r="I46" s="1">
        <v>156122.51</v>
      </c>
      <c r="J46" s="4">
        <f t="shared" si="4"/>
        <v>0.79649041282307975</v>
      </c>
    </row>
    <row r="47" spans="1:10" x14ac:dyDescent="0.3">
      <c r="A47" s="1">
        <v>142107.34</v>
      </c>
      <c r="B47" s="1">
        <f t="shared" si="1"/>
        <v>0.85897541459821369</v>
      </c>
      <c r="C47" s="1">
        <v>91391.77</v>
      </c>
      <c r="D47" s="1">
        <f t="shared" si="2"/>
        <v>0.30532803826238897</v>
      </c>
      <c r="E47" s="1">
        <v>366168.42</v>
      </c>
      <c r="F47" s="5">
        <f t="shared" si="3"/>
        <v>0.77522848006120371</v>
      </c>
      <c r="G47" s="1" t="s">
        <v>7</v>
      </c>
      <c r="H47" s="1">
        <f t="shared" si="5"/>
        <v>2</v>
      </c>
      <c r="I47" s="1">
        <v>166187.94</v>
      </c>
      <c r="J47" s="4">
        <f t="shared" si="4"/>
        <v>0.8531713770486985</v>
      </c>
    </row>
    <row r="48" spans="1:10" x14ac:dyDescent="0.3">
      <c r="A48" s="1">
        <v>144372.41</v>
      </c>
      <c r="B48" s="1">
        <f t="shared" si="1"/>
        <v>0.87271917510860419</v>
      </c>
      <c r="C48" s="1">
        <v>118671.85</v>
      </c>
      <c r="D48" s="1">
        <f t="shared" si="2"/>
        <v>0.51299839025499083</v>
      </c>
      <c r="E48" s="1">
        <v>383199.62</v>
      </c>
      <c r="F48" s="5">
        <f t="shared" si="3"/>
        <v>0.81147431695191563</v>
      </c>
      <c r="G48" s="1" t="s">
        <v>5</v>
      </c>
      <c r="H48" s="1">
        <f t="shared" si="5"/>
        <v>3</v>
      </c>
      <c r="I48" s="1">
        <v>182901.99</v>
      </c>
      <c r="J48" s="4">
        <f t="shared" si="4"/>
        <v>0.94729239027070722</v>
      </c>
    </row>
    <row r="49" spans="1:10" x14ac:dyDescent="0.3">
      <c r="A49" s="1">
        <v>153441.51</v>
      </c>
      <c r="B49" s="1">
        <f t="shared" si="1"/>
        <v>0.9277477342457533</v>
      </c>
      <c r="C49" s="1">
        <v>101145.55</v>
      </c>
      <c r="D49" s="1">
        <f t="shared" si="2"/>
        <v>0.37957895416360332</v>
      </c>
      <c r="E49" s="1">
        <v>407934.54</v>
      </c>
      <c r="F49" s="5">
        <f t="shared" si="3"/>
        <v>0.8641152275057703</v>
      </c>
      <c r="G49" s="1" t="s">
        <v>7</v>
      </c>
      <c r="H49" s="1">
        <f t="shared" si="5"/>
        <v>2</v>
      </c>
      <c r="I49" s="1">
        <v>191050.39</v>
      </c>
      <c r="J49" s="4">
        <f t="shared" si="4"/>
        <v>0.99317807711131245</v>
      </c>
    </row>
    <row r="50" spans="1:10" x14ac:dyDescent="0.3">
      <c r="A50" s="1">
        <v>162597.70000000001</v>
      </c>
      <c r="B50" s="1">
        <f t="shared" si="1"/>
        <v>0.9833047291940914</v>
      </c>
      <c r="C50" s="1">
        <v>151377.59</v>
      </c>
      <c r="D50" s="1">
        <f t="shared" si="2"/>
        <v>0.76197172676934555</v>
      </c>
      <c r="E50" s="1">
        <v>443898.53</v>
      </c>
      <c r="F50" s="5">
        <f t="shared" si="3"/>
        <v>0.94065386926202921</v>
      </c>
      <c r="G50" s="1" t="s">
        <v>6</v>
      </c>
      <c r="H50" s="1">
        <f t="shared" si="5"/>
        <v>1</v>
      </c>
      <c r="I50" s="1">
        <v>191792.06</v>
      </c>
      <c r="J50" s="4">
        <f t="shared" si="4"/>
        <v>0.99735460714899726</v>
      </c>
    </row>
    <row r="51" spans="1:10" x14ac:dyDescent="0.3">
      <c r="A51" s="1">
        <v>165349.20000000001</v>
      </c>
      <c r="B51" s="1">
        <f t="shared" si="1"/>
        <v>1</v>
      </c>
      <c r="C51" s="1">
        <v>136897.79999999999</v>
      </c>
      <c r="D51" s="1">
        <f t="shared" si="2"/>
        <v>0.65174393102684924</v>
      </c>
      <c r="E51" s="1">
        <v>471784.1</v>
      </c>
      <c r="F51" s="5">
        <f t="shared" si="3"/>
        <v>1</v>
      </c>
      <c r="G51" s="1" t="s">
        <v>5</v>
      </c>
      <c r="H51" s="1">
        <f t="shared" si="5"/>
        <v>3</v>
      </c>
      <c r="I51" s="1">
        <v>192261.83</v>
      </c>
      <c r="J51" s="4">
        <f t="shared" si="4"/>
        <v>1</v>
      </c>
    </row>
  </sheetData>
  <autoFilter ref="A1:I51" xr:uid="{0A44E2CE-B9BF-410D-8E0C-B6DAC53ACCA4}">
    <sortState ref="A2:I51">
      <sortCondition ref="A1"/>
    </sortState>
  </autoFilter>
  <mergeCells count="1">
    <mergeCell ref="L1:Y1"/>
  </mergeCells>
  <conditionalFormatting sqref="I1:J1048576">
    <cfRule type="duplicateValues" dxfId="5" priority="1"/>
  </conditionalFormatting>
  <conditionalFormatting sqref="C1:D1048576">
    <cfRule type="duplicateValues" dxfId="4" priority="4"/>
  </conditionalFormatting>
  <conditionalFormatting sqref="E52:F1048576 E1:F1 E34:E51">
    <cfRule type="duplicateValues" dxfId="3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D471-B6D7-428A-B028-B4B593C3260E}">
  <dimension ref="A1:R75"/>
  <sheetViews>
    <sheetView workbookViewId="0">
      <selection activeCell="I9" sqref="I9"/>
    </sheetView>
  </sheetViews>
  <sheetFormatPr defaultRowHeight="14.4" x14ac:dyDescent="0.3"/>
  <cols>
    <col min="1" max="1" width="13.6640625" customWidth="1"/>
    <col min="2" max="2" width="17.88671875" bestFit="1" customWidth="1"/>
    <col min="3" max="3" width="17.33203125" customWidth="1"/>
    <col min="4" max="4" width="10" customWidth="1"/>
    <col min="5" max="5" width="13.5546875" bestFit="1" customWidth="1"/>
    <col min="6" max="6" width="8.88671875" style="1"/>
    <col min="7" max="7" width="12.6640625" style="1" bestFit="1" customWidth="1"/>
    <col min="8" max="8" width="17.77734375" style="1" bestFit="1" customWidth="1"/>
    <col min="10" max="10" width="17.88671875" bestFit="1" customWidth="1"/>
    <col min="11" max="11" width="16.33203125" bestFit="1" customWidth="1"/>
    <col min="12" max="12" width="13.44140625" bestFit="1" customWidth="1"/>
    <col min="13" max="13" width="18" bestFit="1" customWidth="1"/>
    <col min="14" max="14" width="20.88671875" bestFit="1" customWidth="1"/>
    <col min="15" max="15" width="12.44140625" bestFit="1" customWidth="1"/>
    <col min="16" max="16" width="12" bestFit="1" customWidth="1"/>
    <col min="17" max="18" width="12.109375" bestFit="1" customWidth="1"/>
  </cols>
  <sheetData>
    <row r="1" spans="1:18" x14ac:dyDescent="0.3">
      <c r="A1" s="1" t="s">
        <v>29</v>
      </c>
      <c r="B1" s="1" t="s">
        <v>31</v>
      </c>
      <c r="C1" s="1" t="s">
        <v>30</v>
      </c>
      <c r="D1" s="1" t="s">
        <v>28</v>
      </c>
      <c r="E1" s="16" t="s">
        <v>61</v>
      </c>
      <c r="F1" s="16" t="s">
        <v>62</v>
      </c>
      <c r="G1" s="16" t="s">
        <v>63</v>
      </c>
      <c r="H1" s="16" t="s">
        <v>64</v>
      </c>
      <c r="I1" s="1"/>
      <c r="J1" t="s">
        <v>32</v>
      </c>
      <c r="M1" s="13"/>
      <c r="N1" s="13"/>
      <c r="O1" s="13"/>
    </row>
    <row r="2" spans="1:18" ht="15" thickBot="1" x14ac:dyDescent="0.35">
      <c r="A2" s="1">
        <v>0</v>
      </c>
      <c r="B2" s="5">
        <v>0.4486512167559657</v>
      </c>
      <c r="C2" s="1">
        <v>3.5018386537032592E-3</v>
      </c>
      <c r="D2" s="4">
        <v>0.11821128037588378</v>
      </c>
      <c r="E2" s="4">
        <f>$K$17+$K$18*A2+$K$19*B2</f>
        <v>0.23974680982920449</v>
      </c>
      <c r="F2" s="4">
        <f>D2-E2</f>
        <v>-0.1215355294533207</v>
      </c>
      <c r="G2" s="4">
        <f>ABS(F2)</f>
        <v>0.1215355294533207</v>
      </c>
      <c r="H2" s="4">
        <f>F2^2</f>
        <v>1.4770884919498984E-2</v>
      </c>
      <c r="M2" s="1"/>
      <c r="N2" s="1"/>
    </row>
    <row r="3" spans="1:18" x14ac:dyDescent="0.3">
      <c r="A3" s="1">
        <v>2.7800978294934414E-3</v>
      </c>
      <c r="B3" s="5">
        <v>0</v>
      </c>
      <c r="C3" s="1">
        <v>0.55472409841414316</v>
      </c>
      <c r="D3" s="4">
        <v>0.28294041184605762</v>
      </c>
      <c r="E3" s="4">
        <f t="shared" ref="E3:E51" si="0">$K$17+$K$18*A3+$K$19*B3</f>
        <v>0.15998590245436378</v>
      </c>
      <c r="F3" s="4">
        <f t="shared" ref="F3:F51" si="1">D3-E3</f>
        <v>0.12295450939169383</v>
      </c>
      <c r="G3" s="4">
        <f t="shared" ref="G3:G51" si="2">ABS(F3)</f>
        <v>0.12295450939169383</v>
      </c>
      <c r="H3" s="4">
        <f t="shared" ref="H3:H51" si="3">F3^2</f>
        <v>1.5117811379752127E-2</v>
      </c>
      <c r="J3" s="11" t="s">
        <v>33</v>
      </c>
      <c r="K3" s="11"/>
      <c r="M3" t="s">
        <v>73</v>
      </c>
      <c r="N3" t="s">
        <v>65</v>
      </c>
    </row>
    <row r="4" spans="1:18" x14ac:dyDescent="0.3">
      <c r="A4" s="1">
        <v>4.6928182424124196E-3</v>
      </c>
      <c r="B4" s="5">
        <v>0.62826769216500467</v>
      </c>
      <c r="C4" s="1">
        <v>0.49125975297958135</v>
      </c>
      <c r="D4" s="4">
        <v>0.19602019208986035</v>
      </c>
      <c r="E4" s="4">
        <f t="shared" si="0"/>
        <v>0.27550197240408725</v>
      </c>
      <c r="F4" s="4">
        <f t="shared" si="1"/>
        <v>-7.9481780314226896E-2</v>
      </c>
      <c r="G4" s="4">
        <f t="shared" si="2"/>
        <v>7.9481780314226896E-2</v>
      </c>
      <c r="H4" s="4">
        <f t="shared" si="3"/>
        <v>6.3173534019190262E-3</v>
      </c>
      <c r="J4" s="8" t="s">
        <v>34</v>
      </c>
      <c r="K4" s="8">
        <v>0.89926263381650884</v>
      </c>
      <c r="M4" s="15">
        <f>AVERAGE(G2:G51)</f>
        <v>5.6587206255040969E-2</v>
      </c>
      <c r="N4" s="15">
        <f>SQRT(AVERAGE(H2:H51))</f>
        <v>9.828276956104115E-2</v>
      </c>
    </row>
    <row r="5" spans="1:18" x14ac:dyDescent="0.3">
      <c r="A5" s="1">
        <v>9.0795089897495337E-2</v>
      </c>
      <c r="B5" s="5">
        <v>7.1571949929276651E-2</v>
      </c>
      <c r="C5" s="1">
        <v>0.57930692811536222</v>
      </c>
      <c r="D5" s="4">
        <v>0.3101556855110667</v>
      </c>
      <c r="E5" s="4">
        <f t="shared" si="0"/>
        <v>0.23095881104371119</v>
      </c>
      <c r="F5" s="4">
        <f t="shared" si="1"/>
        <v>7.9196874467355516E-2</v>
      </c>
      <c r="G5" s="4">
        <f t="shared" si="2"/>
        <v>7.9196874467355516E-2</v>
      </c>
      <c r="H5" s="4">
        <f t="shared" si="3"/>
        <v>6.2721449253980684E-3</v>
      </c>
      <c r="J5" s="12" t="s">
        <v>35</v>
      </c>
      <c r="K5" s="12">
        <v>0.80867328457860455</v>
      </c>
    </row>
    <row r="6" spans="1:18" x14ac:dyDescent="0.3">
      <c r="A6" s="1">
        <v>0.1194580453578622</v>
      </c>
      <c r="B6" s="5">
        <v>0.39022964088908035</v>
      </c>
      <c r="C6" s="1">
        <v>0.11163611328110426</v>
      </c>
      <c r="D6" s="4">
        <v>0.37474658665935207</v>
      </c>
      <c r="E6" s="4">
        <f t="shared" si="0"/>
        <v>0.30778402415063821</v>
      </c>
      <c r="F6" s="4">
        <f t="shared" si="1"/>
        <v>6.6962562508713852E-2</v>
      </c>
      <c r="G6" s="4">
        <f t="shared" si="2"/>
        <v>6.6962562508713852E-2</v>
      </c>
      <c r="H6" s="4">
        <f t="shared" si="3"/>
        <v>4.4839847777334097E-3</v>
      </c>
      <c r="J6" s="8" t="s">
        <v>36</v>
      </c>
      <c r="K6" s="8">
        <v>0.80053172222024727</v>
      </c>
    </row>
    <row r="7" spans="1:18" x14ac:dyDescent="0.3">
      <c r="A7" s="1">
        <v>0.13127883104586177</v>
      </c>
      <c r="B7" s="5">
        <v>5.6250064777153719E-2</v>
      </c>
      <c r="C7" s="1">
        <v>0.78807165702337112</v>
      </c>
      <c r="D7" s="4">
        <v>0.28448478247293352</v>
      </c>
      <c r="E7" s="4">
        <f t="shared" si="0"/>
        <v>0.25483045399868531</v>
      </c>
      <c r="F7" s="4">
        <f t="shared" si="1"/>
        <v>2.9654328474248204E-2</v>
      </c>
      <c r="G7" s="4">
        <f t="shared" si="2"/>
        <v>2.9654328474248204E-2</v>
      </c>
      <c r="H7" s="4">
        <f t="shared" si="3"/>
        <v>8.7937919725860779E-4</v>
      </c>
      <c r="J7" s="8" t="s">
        <v>37</v>
      </c>
      <c r="K7" s="8">
        <v>0.10137093666641485</v>
      </c>
    </row>
    <row r="8" spans="1:18" ht="15" thickBot="1" x14ac:dyDescent="0.35">
      <c r="A8" s="1">
        <v>0.14015702595427443</v>
      </c>
      <c r="B8" s="5">
        <v>0.3109243363047221</v>
      </c>
      <c r="C8" s="1">
        <v>0.34185187818555723</v>
      </c>
      <c r="D8" s="4">
        <v>0.31995130319258719</v>
      </c>
      <c r="E8" s="4">
        <f t="shared" si="0"/>
        <v>0.30699162607457769</v>
      </c>
      <c r="F8" s="4">
        <f t="shared" si="1"/>
        <v>1.2959677118009494E-2</v>
      </c>
      <c r="G8" s="4">
        <f t="shared" si="2"/>
        <v>1.2959677118009494E-2</v>
      </c>
      <c r="H8" s="4">
        <f t="shared" si="3"/>
        <v>1.6795323100305887E-4</v>
      </c>
      <c r="J8" s="9" t="s">
        <v>38</v>
      </c>
      <c r="K8" s="9">
        <v>50</v>
      </c>
    </row>
    <row r="9" spans="1:18" x14ac:dyDescent="0.3">
      <c r="A9" s="1">
        <v>0.16595681680072735</v>
      </c>
      <c r="B9" s="5">
        <v>0.34597497485369516</v>
      </c>
      <c r="C9" s="1">
        <v>0.25446874380054818</v>
      </c>
      <c r="D9" s="4">
        <v>0.35543010003973974</v>
      </c>
      <c r="E9" s="4">
        <f t="shared" si="0"/>
        <v>0.33035478864916523</v>
      </c>
      <c r="F9" s="4">
        <f t="shared" si="1"/>
        <v>2.5075311390574506E-2</v>
      </c>
      <c r="G9" s="4">
        <f t="shared" si="2"/>
        <v>2.5075311390574506E-2</v>
      </c>
      <c r="H9" s="4">
        <f t="shared" si="3"/>
        <v>6.2877124133427556E-4</v>
      </c>
    </row>
    <row r="10" spans="1:18" ht="15" thickBot="1" x14ac:dyDescent="0.35">
      <c r="A10" s="1">
        <v>0.17063404105950497</v>
      </c>
      <c r="B10" s="5">
        <v>0.42398658789963412</v>
      </c>
      <c r="C10" s="1">
        <v>0.57682455910906649</v>
      </c>
      <c r="D10" s="4">
        <v>0.42812594833788842</v>
      </c>
      <c r="E10" s="4">
        <f t="shared" si="0"/>
        <v>0.34762185433284432</v>
      </c>
      <c r="F10" s="4">
        <f t="shared" si="1"/>
        <v>8.0504094005044102E-2</v>
      </c>
      <c r="G10" s="4">
        <f t="shared" si="2"/>
        <v>8.0504094005044102E-2</v>
      </c>
      <c r="H10" s="4">
        <f t="shared" si="3"/>
        <v>6.4809091515729781E-3</v>
      </c>
      <c r="J10" t="s">
        <v>39</v>
      </c>
    </row>
    <row r="11" spans="1:18" x14ac:dyDescent="0.3">
      <c r="A11" s="1">
        <v>0.17118359245942907</v>
      </c>
      <c r="B11" s="5">
        <v>0.36369217283632127</v>
      </c>
      <c r="C11" s="1">
        <v>0.51204073432873731</v>
      </c>
      <c r="D11" s="4">
        <v>0.35791393229535484</v>
      </c>
      <c r="E11" s="4">
        <f t="shared" si="0"/>
        <v>0.33701860415441387</v>
      </c>
      <c r="F11" s="4">
        <f t="shared" si="1"/>
        <v>2.0895328140940972E-2</v>
      </c>
      <c r="G11" s="4">
        <f t="shared" si="2"/>
        <v>2.0895328140940972E-2</v>
      </c>
      <c r="H11" s="4">
        <f t="shared" si="3"/>
        <v>4.3661473811759969E-4</v>
      </c>
      <c r="J11" s="10"/>
      <c r="K11" s="10" t="s">
        <v>44</v>
      </c>
      <c r="L11" s="10" t="s">
        <v>45</v>
      </c>
      <c r="M11" s="10" t="s">
        <v>46</v>
      </c>
      <c r="N11" s="10" t="s">
        <v>47</v>
      </c>
      <c r="O11" s="10" t="s">
        <v>48</v>
      </c>
    </row>
    <row r="12" spans="1:18" x14ac:dyDescent="0.3">
      <c r="A12" s="1">
        <v>0.23067239497800912</v>
      </c>
      <c r="B12" s="5">
        <v>0.36838194299623245</v>
      </c>
      <c r="C12" s="1">
        <v>0.24130912021870488</v>
      </c>
      <c r="D12" s="4">
        <v>0.37348912827838071</v>
      </c>
      <c r="E12" s="4">
        <f t="shared" si="0"/>
        <v>0.37704417398535317</v>
      </c>
      <c r="F12" s="4">
        <f t="shared" si="1"/>
        <v>-3.5550457069724595E-3</v>
      </c>
      <c r="G12" s="4">
        <f t="shared" si="2"/>
        <v>3.5550457069724595E-3</v>
      </c>
      <c r="H12" s="4">
        <f t="shared" si="3"/>
        <v>1.2638349978663314E-5</v>
      </c>
      <c r="J12" s="8" t="s">
        <v>40</v>
      </c>
      <c r="K12" s="8">
        <v>2</v>
      </c>
      <c r="L12" s="8">
        <v>2.0413724851426043</v>
      </c>
      <c r="M12" s="8">
        <v>1.0206862425713021</v>
      </c>
      <c r="N12" s="8">
        <v>99.326548024103417</v>
      </c>
      <c r="O12" s="12">
        <v>1.3235092257829325E-17</v>
      </c>
    </row>
    <row r="13" spans="1:18" x14ac:dyDescent="0.3">
      <c r="A13" s="1">
        <v>0.26411414796020677</v>
      </c>
      <c r="B13" s="5">
        <v>0.41526649230590007</v>
      </c>
      <c r="C13" s="1">
        <v>0</v>
      </c>
      <c r="D13" s="4">
        <v>0.42385154715528062</v>
      </c>
      <c r="E13" s="4">
        <f t="shared" si="0"/>
        <v>0.40759159170783105</v>
      </c>
      <c r="F13" s="4">
        <f t="shared" si="1"/>
        <v>1.625995544744957E-2</v>
      </c>
      <c r="G13" s="4">
        <f t="shared" si="2"/>
        <v>1.625995544744957E-2</v>
      </c>
      <c r="H13" s="4">
        <f t="shared" si="3"/>
        <v>2.6438615115304497E-4</v>
      </c>
      <c r="J13" s="8" t="s">
        <v>41</v>
      </c>
      <c r="K13" s="8">
        <v>47</v>
      </c>
      <c r="L13" s="8">
        <v>0.48297513962943572</v>
      </c>
      <c r="M13" s="8">
        <v>1.0276066800626291E-2</v>
      </c>
      <c r="N13" s="8"/>
      <c r="O13" s="8"/>
    </row>
    <row r="14" spans="1:18" ht="15" thickBot="1" x14ac:dyDescent="0.35">
      <c r="A14" s="1">
        <v>0.27591017744072383</v>
      </c>
      <c r="B14" s="5">
        <v>0.43333114057569194</v>
      </c>
      <c r="C14" s="1">
        <v>0.25703165334499783</v>
      </c>
      <c r="D14" s="4">
        <v>0.46062570070361925</v>
      </c>
      <c r="E14" s="4">
        <f t="shared" si="0"/>
        <v>0.4186443722173574</v>
      </c>
      <c r="F14" s="4">
        <f t="shared" si="1"/>
        <v>4.1981328486261849E-2</v>
      </c>
      <c r="G14" s="4">
        <f t="shared" si="2"/>
        <v>4.1981328486261849E-2</v>
      </c>
      <c r="H14" s="4">
        <f t="shared" si="3"/>
        <v>1.7624319414714206E-3</v>
      </c>
      <c r="J14" s="9" t="s">
        <v>42</v>
      </c>
      <c r="K14" s="9">
        <v>49</v>
      </c>
      <c r="L14" s="9">
        <v>2.52434762477204</v>
      </c>
      <c r="M14" s="9"/>
      <c r="N14" s="9"/>
      <c r="O14" s="9"/>
    </row>
    <row r="15" spans="1:18" ht="15" thickBot="1" x14ac:dyDescent="0.35">
      <c r="A15" s="1">
        <v>0.2784103723655193</v>
      </c>
      <c r="B15" s="5">
        <v>0.44456811190819145</v>
      </c>
      <c r="C15" s="1">
        <v>0.81005496092413665</v>
      </c>
      <c r="D15" s="4">
        <v>0.46193941528354227</v>
      </c>
      <c r="E15" s="4">
        <f t="shared" si="0"/>
        <v>0.42233427379781113</v>
      </c>
      <c r="F15" s="4">
        <f t="shared" si="1"/>
        <v>3.9605141485731132E-2</v>
      </c>
      <c r="G15" s="4">
        <f t="shared" si="2"/>
        <v>3.9605141485731132E-2</v>
      </c>
      <c r="H15" s="4">
        <f t="shared" si="3"/>
        <v>1.5685672321047812E-3</v>
      </c>
    </row>
    <row r="16" spans="1:18" x14ac:dyDescent="0.3">
      <c r="A16" s="1">
        <v>0.33343152891121525</v>
      </c>
      <c r="B16" s="5">
        <v>0.45273432160374</v>
      </c>
      <c r="C16" s="1">
        <v>0.39413364948666452</v>
      </c>
      <c r="D16" s="4">
        <v>0.46231175360933641</v>
      </c>
      <c r="E16" s="4">
        <f t="shared" si="0"/>
        <v>0.4600501745363213</v>
      </c>
      <c r="F16" s="4">
        <f t="shared" si="1"/>
        <v>2.2615790730151075E-3</v>
      </c>
      <c r="G16" s="4">
        <f t="shared" si="2"/>
        <v>2.2615790730151075E-3</v>
      </c>
      <c r="H16" s="4">
        <f t="shared" si="3"/>
        <v>5.114739903499873E-6</v>
      </c>
      <c r="J16" s="10"/>
      <c r="K16" s="10" t="s">
        <v>49</v>
      </c>
      <c r="L16" s="10" t="s">
        <v>37</v>
      </c>
      <c r="M16" s="10" t="s">
        <v>50</v>
      </c>
      <c r="N16" s="10" t="s">
        <v>51</v>
      </c>
      <c r="O16" s="10" t="s">
        <v>52</v>
      </c>
      <c r="P16" s="10" t="s">
        <v>53</v>
      </c>
      <c r="Q16" s="10" t="s">
        <v>54</v>
      </c>
      <c r="R16" s="10" t="s">
        <v>55</v>
      </c>
    </row>
    <row r="17" spans="1:18" x14ac:dyDescent="0.3">
      <c r="A17" s="1">
        <v>0.36766808964295533</v>
      </c>
      <c r="B17" s="5">
        <v>0.18369428103339625</v>
      </c>
      <c r="C17" s="1">
        <v>0.77205322496342577</v>
      </c>
      <c r="D17" s="4">
        <v>0.46627975841707336</v>
      </c>
      <c r="E17" s="4">
        <f t="shared" si="0"/>
        <v>0.43366701706096228</v>
      </c>
      <c r="F17" s="4">
        <f t="shared" si="1"/>
        <v>3.2612741356111086E-2</v>
      </c>
      <c r="G17" s="4">
        <f t="shared" si="2"/>
        <v>3.2612741356111086E-2</v>
      </c>
      <c r="H17" s="4">
        <f t="shared" si="3"/>
        <v>1.0635908987605984E-3</v>
      </c>
      <c r="J17" s="8" t="s">
        <v>43</v>
      </c>
      <c r="K17" s="12">
        <v>0.15815524012805543</v>
      </c>
      <c r="L17" s="8">
        <v>3.349790816895859E-2</v>
      </c>
      <c r="M17" s="8">
        <v>4.7213467578436044</v>
      </c>
      <c r="N17" s="12">
        <v>2.1436960510104273E-5</v>
      </c>
      <c r="O17" s="8">
        <v>9.0766141139362128E-2</v>
      </c>
      <c r="P17" s="8">
        <v>0.22554433911674873</v>
      </c>
      <c r="Q17" s="8">
        <v>9.0766141139362128E-2</v>
      </c>
      <c r="R17" s="8">
        <v>0.22554433911674873</v>
      </c>
    </row>
    <row r="18" spans="1:18" x14ac:dyDescent="0.3">
      <c r="A18" s="1">
        <v>0.37287478122156709</v>
      </c>
      <c r="B18" s="5">
        <v>0.18989375525253602</v>
      </c>
      <c r="C18" s="1">
        <v>0.48992809359023692</v>
      </c>
      <c r="D18" s="4">
        <v>0.48009901766765634</v>
      </c>
      <c r="E18" s="4">
        <f t="shared" si="0"/>
        <v>0.43822299779660667</v>
      </c>
      <c r="F18" s="4">
        <f t="shared" si="1"/>
        <v>4.1876019871049663E-2</v>
      </c>
      <c r="G18" s="4">
        <f t="shared" si="2"/>
        <v>4.1876019871049663E-2</v>
      </c>
      <c r="H18" s="4">
        <f t="shared" si="3"/>
        <v>1.7536010402405462E-3</v>
      </c>
      <c r="J18" s="8" t="s">
        <v>29</v>
      </c>
      <c r="K18" s="12">
        <v>0.65848845565334524</v>
      </c>
      <c r="L18" s="8">
        <v>7.4455457586952475E-2</v>
      </c>
      <c r="M18" s="8">
        <v>8.8440589446963305</v>
      </c>
      <c r="N18" s="12">
        <v>1.4446581222353616E-11</v>
      </c>
      <c r="O18" s="8">
        <v>0.50870339515738461</v>
      </c>
      <c r="P18" s="8">
        <v>0.80827351614930587</v>
      </c>
      <c r="Q18" s="8">
        <v>0.50870339515738461</v>
      </c>
      <c r="R18" s="8">
        <v>0.80827351614930587</v>
      </c>
    </row>
    <row r="19" spans="1:18" ht="15" thickBot="1" x14ac:dyDescent="0.35">
      <c r="A19" s="1">
        <v>0.38145681179487656</v>
      </c>
      <c r="B19" s="5">
        <v>9.4026781338740054E-2</v>
      </c>
      <c r="C19" s="1">
        <v>0.59329350053082164</v>
      </c>
      <c r="D19" s="4">
        <v>0.46596598510320086</v>
      </c>
      <c r="E19" s="4">
        <f t="shared" si="0"/>
        <v>0.42643982801770219</v>
      </c>
      <c r="F19" s="4">
        <f t="shared" si="1"/>
        <v>3.952615708549867E-2</v>
      </c>
      <c r="G19" s="4">
        <f t="shared" si="2"/>
        <v>3.952615708549867E-2</v>
      </c>
      <c r="H19" s="4">
        <f t="shared" si="3"/>
        <v>1.5623170939475168E-3</v>
      </c>
      <c r="J19" s="9" t="s">
        <v>31</v>
      </c>
      <c r="K19" s="14">
        <v>0.18185968666508501</v>
      </c>
      <c r="L19" s="9">
        <v>8.3726521778324375E-2</v>
      </c>
      <c r="M19" s="9">
        <v>2.1720678561875491</v>
      </c>
      <c r="N19" s="14">
        <v>3.4929067977887286E-2</v>
      </c>
      <c r="O19" s="9">
        <v>1.3423650729952386E-2</v>
      </c>
      <c r="P19" s="9">
        <v>0.35029572260021796</v>
      </c>
      <c r="Q19" s="9">
        <v>1.3423650729952386E-2</v>
      </c>
      <c r="R19" s="9">
        <v>0.35029572260021796</v>
      </c>
    </row>
    <row r="20" spans="1:18" x14ac:dyDescent="0.3">
      <c r="A20" s="1">
        <v>0.38907693021813672</v>
      </c>
      <c r="B20" s="5">
        <v>0.2895604000483783</v>
      </c>
      <c r="C20" s="1">
        <v>0.67195793134748905</v>
      </c>
      <c r="D20" s="4">
        <v>0.52214616216437815</v>
      </c>
      <c r="E20" s="4">
        <f t="shared" si="0"/>
        <v>0.46701727066115539</v>
      </c>
      <c r="F20" s="4">
        <f t="shared" si="1"/>
        <v>5.5128891503222754E-2</v>
      </c>
      <c r="G20" s="4">
        <f t="shared" si="2"/>
        <v>5.5128891503222754E-2</v>
      </c>
      <c r="H20" s="4">
        <f t="shared" si="3"/>
        <v>3.0391946783741059E-3</v>
      </c>
    </row>
    <row r="21" spans="1:18" x14ac:dyDescent="0.3">
      <c r="A21" s="1">
        <v>0.3947852383831647</v>
      </c>
      <c r="B21" s="5">
        <v>0.22396018542344534</v>
      </c>
      <c r="C21" s="1">
        <v>0.77456642470502612</v>
      </c>
      <c r="D21" s="4">
        <v>0.48610784420332809</v>
      </c>
      <c r="E21" s="4">
        <f t="shared" si="0"/>
        <v>0.45884609121228542</v>
      </c>
      <c r="F21" s="4">
        <f t="shared" si="1"/>
        <v>2.7261752991042665E-2</v>
      </c>
      <c r="G21" s="4">
        <f t="shared" si="2"/>
        <v>2.7261752991042665E-2</v>
      </c>
      <c r="H21" s="4">
        <f t="shared" si="3"/>
        <v>7.4320317614462363E-4</v>
      </c>
    </row>
    <row r="22" spans="1:18" x14ac:dyDescent="0.3">
      <c r="A22" s="1">
        <v>0.39749167436000193</v>
      </c>
      <c r="B22" s="5">
        <v>0.2473913082988797</v>
      </c>
      <c r="C22" s="1">
        <v>1</v>
      </c>
      <c r="D22" s="4">
        <v>0.49893437018932779</v>
      </c>
      <c r="E22" s="4">
        <f t="shared" si="0"/>
        <v>0.46488942472333522</v>
      </c>
      <c r="F22" s="4">
        <f t="shared" si="1"/>
        <v>3.4044945465992571E-2</v>
      </c>
      <c r="G22" s="4">
        <f t="shared" si="2"/>
        <v>3.4044945465992571E-2</v>
      </c>
      <c r="H22" s="4">
        <f t="shared" si="3"/>
        <v>1.1590583117824082E-3</v>
      </c>
    </row>
    <row r="23" spans="1:18" x14ac:dyDescent="0.3">
      <c r="A23" s="1">
        <v>0.40647799564521314</v>
      </c>
      <c r="B23" s="5">
        <v>0.64455752623057061</v>
      </c>
      <c r="C23" s="1">
        <v>0.41463829609716391</v>
      </c>
      <c r="D23" s="4">
        <v>0.52963375525107137</v>
      </c>
      <c r="E23" s="4">
        <f t="shared" si="0"/>
        <v>0.54303533749545296</v>
      </c>
      <c r="F23" s="4">
        <f t="shared" si="1"/>
        <v>-1.3401582244381594E-2</v>
      </c>
      <c r="G23" s="4">
        <f t="shared" si="2"/>
        <v>1.3401582244381594E-2</v>
      </c>
      <c r="H23" s="4">
        <f t="shared" si="3"/>
        <v>1.7960240665292399E-4</v>
      </c>
      <c r="J23" t="s">
        <v>56</v>
      </c>
    </row>
    <row r="24" spans="1:18" x14ac:dyDescent="0.3">
      <c r="A24" s="1">
        <v>0.4342381383331973</v>
      </c>
      <c r="B24" s="5">
        <v>0.7475946048116906</v>
      </c>
      <c r="C24" s="1">
        <v>0.5829780693747878</v>
      </c>
      <c r="D24" s="4">
        <v>0.50865351548028126</v>
      </c>
      <c r="E24" s="4">
        <f t="shared" si="0"/>
        <v>0.58005336180842837</v>
      </c>
      <c r="F24" s="4">
        <f t="shared" si="1"/>
        <v>-7.139984632814711E-2</v>
      </c>
      <c r="G24" s="4">
        <f t="shared" si="2"/>
        <v>7.139984632814711E-2</v>
      </c>
      <c r="H24" s="4">
        <f t="shared" si="3"/>
        <v>5.0979380556830222E-3</v>
      </c>
    </row>
    <row r="25" spans="1:18" x14ac:dyDescent="0.3">
      <c r="A25" s="1">
        <v>0.43996288995956784</v>
      </c>
      <c r="B25" s="5">
        <v>0.4486512167559657</v>
      </c>
      <c r="C25" s="1">
        <v>0.64054681696637461</v>
      </c>
      <c r="D25" s="4">
        <v>0.15698987776975201</v>
      </c>
      <c r="E25" s="4">
        <f t="shared" si="0"/>
        <v>0.52945729378346296</v>
      </c>
      <c r="F25" s="4">
        <f t="shared" si="1"/>
        <v>-0.37246741601371092</v>
      </c>
      <c r="G25" s="4">
        <f t="shared" si="2"/>
        <v>0.37246741601371092</v>
      </c>
      <c r="H25" s="4">
        <f t="shared" si="3"/>
        <v>0.13873197599193079</v>
      </c>
      <c r="J25" s="1" t="s">
        <v>57</v>
      </c>
      <c r="K25" s="1" t="s">
        <v>58</v>
      </c>
      <c r="L25" s="1" t="s">
        <v>59</v>
      </c>
    </row>
    <row r="26" spans="1:18" x14ac:dyDescent="0.3">
      <c r="A26" s="1">
        <v>0.43996288995956784</v>
      </c>
      <c r="B26" s="5">
        <v>9.2085456596306237E-2</v>
      </c>
      <c r="C26" s="1">
        <v>0.50014806365473485</v>
      </c>
      <c r="D26" s="4">
        <v>0</v>
      </c>
      <c r="E26" s="4">
        <f t="shared" si="0"/>
        <v>0.46461235636532949</v>
      </c>
      <c r="F26" s="4">
        <f t="shared" si="1"/>
        <v>-0.46461235636532949</v>
      </c>
      <c r="G26" s="4">
        <f t="shared" si="2"/>
        <v>0.46461235636532949</v>
      </c>
      <c r="H26" s="4">
        <f t="shared" si="3"/>
        <v>0.21586464168734393</v>
      </c>
      <c r="J26" s="1">
        <v>1</v>
      </c>
      <c r="K26" s="4">
        <v>0.23974680982920454</v>
      </c>
      <c r="L26" s="4">
        <v>-0.12153552945332076</v>
      </c>
    </row>
    <row r="27" spans="1:18" x14ac:dyDescent="0.3">
      <c r="A27" s="1">
        <v>0.44568764158593838</v>
      </c>
      <c r="B27" s="5">
        <v>0.64147276102330519</v>
      </c>
      <c r="C27" s="1">
        <v>0.54429272846830934</v>
      </c>
      <c r="D27" s="4">
        <v>0.53874658373110151</v>
      </c>
      <c r="E27" s="4">
        <f t="shared" si="0"/>
        <v>0.56829344226364686</v>
      </c>
      <c r="F27" s="4">
        <f t="shared" si="1"/>
        <v>-2.954685853254535E-2</v>
      </c>
      <c r="G27" s="4">
        <f t="shared" si="2"/>
        <v>2.954685853254535E-2</v>
      </c>
      <c r="H27" s="4">
        <f t="shared" si="3"/>
        <v>8.7301684914224795E-4</v>
      </c>
      <c r="J27" s="1">
        <v>2</v>
      </c>
      <c r="K27" s="4">
        <v>0.15998590245436378</v>
      </c>
      <c r="L27" s="4">
        <v>0.12295450939169383</v>
      </c>
    </row>
    <row r="28" spans="1:18" x14ac:dyDescent="0.3">
      <c r="A28" s="1">
        <v>0.45378383158740371</v>
      </c>
      <c r="B28" s="5">
        <v>0.28123370262677827</v>
      </c>
      <c r="C28" s="1">
        <v>0.70684477341388829</v>
      </c>
      <c r="D28" s="4">
        <v>0.51273746774912077</v>
      </c>
      <c r="E28" s="4">
        <f t="shared" si="0"/>
        <v>0.50811172762987022</v>
      </c>
      <c r="F28" s="4">
        <f t="shared" si="1"/>
        <v>4.6257401192505432E-3</v>
      </c>
      <c r="G28" s="4">
        <f t="shared" si="2"/>
        <v>4.6257401192505432E-3</v>
      </c>
      <c r="H28" s="4">
        <f t="shared" si="3"/>
        <v>2.139747165084403E-5</v>
      </c>
      <c r="J28" s="1">
        <v>3</v>
      </c>
      <c r="K28" s="4">
        <v>0.27550197240408736</v>
      </c>
      <c r="L28" s="4">
        <v>-7.9481780314227007E-2</v>
      </c>
    </row>
    <row r="29" spans="1:18" x14ac:dyDescent="0.3">
      <c r="A29" s="1">
        <v>0.45939639147937444</v>
      </c>
      <c r="B29" s="5">
        <v>0.63156642681899089</v>
      </c>
      <c r="C29" s="1">
        <v>0.47642362252461556</v>
      </c>
      <c r="D29" s="4">
        <v>0.5844823666661918</v>
      </c>
      <c r="E29" s="4">
        <f t="shared" si="0"/>
        <v>0.57551893297551737</v>
      </c>
      <c r="F29" s="4">
        <f t="shared" si="1"/>
        <v>8.9634336906744272E-3</v>
      </c>
      <c r="G29" s="4">
        <f t="shared" si="2"/>
        <v>8.9634336906744272E-3</v>
      </c>
      <c r="H29" s="4">
        <f t="shared" si="3"/>
        <v>8.0343143527117383E-5</v>
      </c>
      <c r="J29" s="1">
        <v>4</v>
      </c>
      <c r="K29" s="4">
        <v>0.23095881104371119</v>
      </c>
      <c r="L29" s="4">
        <v>7.9196874467355516E-2</v>
      </c>
    </row>
    <row r="30" spans="1:18" x14ac:dyDescent="0.3">
      <c r="A30" s="1">
        <v>0.46419078298484007</v>
      </c>
      <c r="B30" s="5">
        <v>0.29511966848909588</v>
      </c>
      <c r="C30" s="1">
        <v>0.36538760476550297</v>
      </c>
      <c r="D30" s="4">
        <v>0.5286091491049999</v>
      </c>
      <c r="E30" s="4">
        <f t="shared" si="0"/>
        <v>0.51748988238439064</v>
      </c>
      <c r="F30" s="4">
        <f t="shared" si="1"/>
        <v>1.1119266720609255E-2</v>
      </c>
      <c r="G30" s="4">
        <f t="shared" si="2"/>
        <v>1.1119266720609255E-2</v>
      </c>
      <c r="H30" s="4">
        <f t="shared" si="3"/>
        <v>1.2363809240404849E-4</v>
      </c>
      <c r="J30" s="1">
        <v>5</v>
      </c>
      <c r="K30" s="4">
        <v>0.30778402415063821</v>
      </c>
      <c r="L30" s="4">
        <v>6.6962562508713852E-2</v>
      </c>
    </row>
    <row r="31" spans="1:18" x14ac:dyDescent="0.3">
      <c r="A31" s="1">
        <v>0.47007098903172578</v>
      </c>
      <c r="B31" s="5">
        <v>0.55852991199862723</v>
      </c>
      <c r="C31" s="1">
        <v>0.53527036118853488</v>
      </c>
      <c r="D31" s="4">
        <v>0.63245443205650531</v>
      </c>
      <c r="E31" s="4">
        <f t="shared" si="0"/>
        <v>0.56926563453214496</v>
      </c>
      <c r="F31" s="4">
        <f t="shared" si="1"/>
        <v>6.3188797524360352E-2</v>
      </c>
      <c r="G31" s="4">
        <f t="shared" si="2"/>
        <v>6.3188797524360352E-2</v>
      </c>
      <c r="H31" s="4">
        <f t="shared" si="3"/>
        <v>3.9928241325746091E-3</v>
      </c>
      <c r="J31" s="1">
        <v>6</v>
      </c>
      <c r="K31" s="4">
        <v>0.25483045399868531</v>
      </c>
      <c r="L31" s="4">
        <v>2.9654328474248204E-2</v>
      </c>
    </row>
    <row r="32" spans="1:18" x14ac:dyDescent="0.3">
      <c r="A32" s="1">
        <v>0.47235462781802845</v>
      </c>
      <c r="B32" s="5">
        <v>0.63384960467686902</v>
      </c>
      <c r="C32" s="1">
        <v>0.78021012402177126</v>
      </c>
      <c r="D32" s="4">
        <v>0.54415692089494327</v>
      </c>
      <c r="E32" s="4">
        <f t="shared" si="0"/>
        <v>0.58446700001998297</v>
      </c>
      <c r="F32" s="4">
        <f t="shared" si="1"/>
        <v>-4.0310079125039699E-2</v>
      </c>
      <c r="G32" s="4">
        <f t="shared" si="2"/>
        <v>4.0310079125039699E-2</v>
      </c>
      <c r="H32" s="4">
        <f t="shared" si="3"/>
        <v>1.6249024790669613E-3</v>
      </c>
      <c r="J32" s="1">
        <v>7</v>
      </c>
      <c r="K32" s="4">
        <v>0.30699162607457775</v>
      </c>
      <c r="L32" s="4">
        <v>1.2959677118009438E-2</v>
      </c>
    </row>
    <row r="33" spans="1:12" x14ac:dyDescent="0.3">
      <c r="A33" s="1">
        <v>0.52107963762494514</v>
      </c>
      <c r="B33" s="5">
        <v>0.4486512167559657</v>
      </c>
      <c r="C33" s="1">
        <v>0.77823604345900443</v>
      </c>
      <c r="D33" s="4">
        <v>0.60871268303607562</v>
      </c>
      <c r="E33" s="4">
        <f t="shared" si="0"/>
        <v>0.58287173568125938</v>
      </c>
      <c r="F33" s="4">
        <f t="shared" si="1"/>
        <v>2.5840947354816235E-2</v>
      </c>
      <c r="G33" s="4">
        <f t="shared" si="2"/>
        <v>2.5840947354816235E-2</v>
      </c>
      <c r="H33" s="4">
        <f t="shared" si="3"/>
        <v>6.6775456019438416E-4</v>
      </c>
      <c r="J33" s="1">
        <v>8</v>
      </c>
      <c r="K33" s="4">
        <v>0.33035478864916523</v>
      </c>
      <c r="L33" s="4">
        <v>2.5075311390574506E-2</v>
      </c>
    </row>
    <row r="34" spans="1:12" x14ac:dyDescent="0.3">
      <c r="A34" s="1">
        <v>0.55341719094104824</v>
      </c>
      <c r="B34" s="5">
        <v>0.62359652249210695</v>
      </c>
      <c r="C34" s="1">
        <v>0.47877201105156253</v>
      </c>
      <c r="D34" s="4">
        <v>0.61710347249412567</v>
      </c>
      <c r="E34" s="4">
        <f t="shared" si="0"/>
        <v>0.63598113970868997</v>
      </c>
      <c r="F34" s="4">
        <f t="shared" si="1"/>
        <v>-1.8877667214564298E-2</v>
      </c>
      <c r="G34" s="4">
        <f t="shared" si="2"/>
        <v>1.8877667214564298E-2</v>
      </c>
      <c r="H34" s="4">
        <f t="shared" si="3"/>
        <v>3.5636631946383575E-4</v>
      </c>
      <c r="J34" s="1">
        <v>9</v>
      </c>
      <c r="K34" s="4">
        <v>0.34762185433284443</v>
      </c>
      <c r="L34" s="4">
        <v>8.0504094005043991E-2</v>
      </c>
    </row>
    <row r="35" spans="1:12" x14ac:dyDescent="0.3">
      <c r="A35" s="1">
        <v>0.55489303710427607</v>
      </c>
      <c r="B35" s="5">
        <v>0.5336701057207841</v>
      </c>
      <c r="C35" s="1">
        <v>0.6410656106974888</v>
      </c>
      <c r="D35" s="4">
        <v>0.67364376806610959</v>
      </c>
      <c r="E35" s="4">
        <f t="shared" si="0"/>
        <v>0.62059897739254921</v>
      </c>
      <c r="F35" s="4">
        <f t="shared" si="1"/>
        <v>5.3044790673560382E-2</v>
      </c>
      <c r="G35" s="4">
        <f t="shared" si="2"/>
        <v>5.3044790673560382E-2</v>
      </c>
      <c r="H35" s="4">
        <f t="shared" si="3"/>
        <v>2.8137498176018386E-3</v>
      </c>
      <c r="J35" s="1">
        <v>10</v>
      </c>
      <c r="K35" s="4">
        <v>0.33701860415441393</v>
      </c>
      <c r="L35" s="4">
        <v>2.0895328140940916E-2</v>
      </c>
    </row>
    <row r="36" spans="1:12" x14ac:dyDescent="0.3">
      <c r="A36" s="1">
        <v>0.56624788426958406</v>
      </c>
      <c r="B36" s="5">
        <v>0.52765689175604069</v>
      </c>
      <c r="C36" s="1">
        <v>0.57883556042892648</v>
      </c>
      <c r="D36" s="4">
        <v>0.71462897122165991</v>
      </c>
      <c r="E36" s="4">
        <f t="shared" si="0"/>
        <v>0.62698245195913427</v>
      </c>
      <c r="F36" s="4">
        <f t="shared" si="1"/>
        <v>8.7646519262525646E-2</v>
      </c>
      <c r="G36" s="4">
        <f t="shared" si="2"/>
        <v>8.7646519262525646E-2</v>
      </c>
      <c r="H36" s="4">
        <f t="shared" si="3"/>
        <v>7.6819123388362793E-3</v>
      </c>
      <c r="J36" s="1">
        <v>11</v>
      </c>
      <c r="K36" s="4">
        <v>0.37704417398535323</v>
      </c>
      <c r="L36" s="4">
        <v>-3.555045706972515E-3</v>
      </c>
    </row>
    <row r="37" spans="1:12" x14ac:dyDescent="0.3">
      <c r="A37" s="1">
        <v>0.57106205647024411</v>
      </c>
      <c r="B37" s="5">
        <v>0.59732331330347488</v>
      </c>
      <c r="C37" s="1">
        <v>0.71401272905904134</v>
      </c>
      <c r="D37" s="4">
        <v>0.62331738919654611</v>
      </c>
      <c r="E37" s="4">
        <f t="shared" si="0"/>
        <v>0.64282204237049023</v>
      </c>
      <c r="F37" s="4">
        <f t="shared" si="1"/>
        <v>-1.950465317394412E-2</v>
      </c>
      <c r="G37" s="4">
        <f t="shared" si="2"/>
        <v>1.950465317394412E-2</v>
      </c>
      <c r="H37" s="4">
        <f t="shared" si="3"/>
        <v>3.8043149543584841E-4</v>
      </c>
      <c r="J37" s="1">
        <v>12</v>
      </c>
      <c r="K37" s="4">
        <v>0.4075915917078311</v>
      </c>
      <c r="L37" s="4">
        <v>1.6259955447449514E-2</v>
      </c>
    </row>
    <row r="38" spans="1:12" x14ac:dyDescent="0.3">
      <c r="A38" s="1">
        <v>0.6075580458736165</v>
      </c>
      <c r="B38" s="5">
        <v>0.52745494665161119</v>
      </c>
      <c r="C38" s="1">
        <v>0.30836421862508323</v>
      </c>
      <c r="D38" s="4">
        <v>0.72968626103675949</v>
      </c>
      <c r="E38" s="4">
        <f t="shared" si="0"/>
        <v>0.65414799080314867</v>
      </c>
      <c r="F38" s="4">
        <f t="shared" si="1"/>
        <v>7.5538270233610816E-2</v>
      </c>
      <c r="G38" s="4">
        <f t="shared" si="2"/>
        <v>7.5538270233610816E-2</v>
      </c>
      <c r="H38" s="4">
        <f t="shared" si="3"/>
        <v>5.7060302698860137E-3</v>
      </c>
      <c r="J38" s="1">
        <v>13</v>
      </c>
      <c r="K38" s="4">
        <v>0.41864437221735745</v>
      </c>
      <c r="L38" s="4">
        <v>4.1981328486261793E-2</v>
      </c>
    </row>
    <row r="39" spans="1:12" x14ac:dyDescent="0.3">
      <c r="A39" s="1">
        <v>0.61508878710662729</v>
      </c>
      <c r="B39" s="5">
        <v>0.48364888435279152</v>
      </c>
      <c r="C39" s="1">
        <v>0.45150637450193143</v>
      </c>
      <c r="D39" s="4">
        <v>0.74017474785932225</v>
      </c>
      <c r="E39" s="4">
        <f t="shared" si="0"/>
        <v>0.65114034020390421</v>
      </c>
      <c r="F39" s="4">
        <f t="shared" si="1"/>
        <v>8.9034407655418035E-2</v>
      </c>
      <c r="G39" s="4">
        <f t="shared" si="2"/>
        <v>8.9034407655418035E-2</v>
      </c>
      <c r="H39" s="4">
        <f t="shared" si="3"/>
        <v>7.9271257465511613E-3</v>
      </c>
      <c r="J39" s="1">
        <v>14</v>
      </c>
      <c r="K39" s="4">
        <v>0.42233427379781124</v>
      </c>
      <c r="L39" s="4">
        <v>3.9605141485731021E-2</v>
      </c>
    </row>
    <row r="40" spans="1:12" x14ac:dyDescent="0.3">
      <c r="A40" s="1">
        <v>0.69160567366160985</v>
      </c>
      <c r="B40" s="5">
        <v>0.55306079420206222</v>
      </c>
      <c r="C40" s="1">
        <v>0.54302973407463118</v>
      </c>
      <c r="D40" s="4">
        <v>0.64892082984594646</v>
      </c>
      <c r="E40" s="4">
        <f t="shared" si="0"/>
        <v>0.71414905483891056</v>
      </c>
      <c r="F40" s="4">
        <f t="shared" si="1"/>
        <v>-6.5228224992964101E-2</v>
      </c>
      <c r="G40" s="4">
        <f t="shared" si="2"/>
        <v>6.5228224992964101E-2</v>
      </c>
      <c r="H40" s="4">
        <f t="shared" si="3"/>
        <v>4.2547213357327467E-3</v>
      </c>
      <c r="J40" s="1">
        <v>15</v>
      </c>
      <c r="K40" s="4">
        <v>0.46005017453632135</v>
      </c>
      <c r="L40" s="4">
        <v>2.261579073015052E-3</v>
      </c>
    </row>
    <row r="41" spans="1:12" x14ac:dyDescent="0.3">
      <c r="A41" s="1">
        <v>0.72449035129847206</v>
      </c>
      <c r="B41" s="5">
        <v>0.54185940640993646</v>
      </c>
      <c r="C41" s="1">
        <v>0.8013271984483844</v>
      </c>
      <c r="D41" s="4">
        <v>0.66404417423699225</v>
      </c>
      <c r="E41" s="4">
        <f t="shared" si="0"/>
        <v>0.73376615455657579</v>
      </c>
      <c r="F41" s="4">
        <f t="shared" si="1"/>
        <v>-6.9721980319583543E-2</v>
      </c>
      <c r="G41" s="4">
        <f t="shared" si="2"/>
        <v>6.9721980319583543E-2</v>
      </c>
      <c r="H41" s="4">
        <f t="shared" si="3"/>
        <v>4.8611545396843947E-3</v>
      </c>
      <c r="J41" s="1">
        <v>16</v>
      </c>
      <c r="K41" s="4">
        <v>0.43366701706096233</v>
      </c>
      <c r="L41" s="4">
        <v>3.261274135611103E-2</v>
      </c>
    </row>
    <row r="42" spans="1:12" x14ac:dyDescent="0.3">
      <c r="A42" s="1">
        <v>0.72812660130340212</v>
      </c>
      <c r="B42" s="5">
        <v>0.65912413371264422</v>
      </c>
      <c r="C42" s="1">
        <v>0.74173275735937283</v>
      </c>
      <c r="D42" s="4">
        <v>0.77446805371515315</v>
      </c>
      <c r="E42" s="4">
        <f t="shared" si="0"/>
        <v>0.75748630977082876</v>
      </c>
      <c r="F42" s="4">
        <f t="shared" si="1"/>
        <v>1.698174394432439E-2</v>
      </c>
      <c r="G42" s="4">
        <f t="shared" si="2"/>
        <v>1.698174394432439E-2</v>
      </c>
      <c r="H42" s="4">
        <f t="shared" si="3"/>
        <v>2.8837962739059809E-4</v>
      </c>
      <c r="J42" s="1">
        <v>17</v>
      </c>
      <c r="K42" s="4">
        <v>0.43822299779660667</v>
      </c>
      <c r="L42" s="4">
        <v>4.1876019871049663E-2</v>
      </c>
    </row>
    <row r="43" spans="1:12" x14ac:dyDescent="0.3">
      <c r="A43" s="1">
        <v>0.7450697982460105</v>
      </c>
      <c r="B43" s="5">
        <v>0.64501059919170456</v>
      </c>
      <c r="C43" s="1">
        <v>0.43692884159716305</v>
      </c>
      <c r="D43" s="4">
        <v>0.76066129584211506</v>
      </c>
      <c r="E43" s="4">
        <f t="shared" si="0"/>
        <v>0.76607652639368251</v>
      </c>
      <c r="F43" s="4">
        <f t="shared" si="1"/>
        <v>-5.4152305515674515E-3</v>
      </c>
      <c r="G43" s="4">
        <f t="shared" si="2"/>
        <v>5.4152305515674515E-3</v>
      </c>
      <c r="H43" s="4">
        <f t="shared" si="3"/>
        <v>2.9324721926629526E-5</v>
      </c>
      <c r="J43" s="1">
        <v>18</v>
      </c>
      <c r="K43" s="4">
        <v>0.42643982801770219</v>
      </c>
      <c r="L43" s="4">
        <v>3.952615708549867E-2</v>
      </c>
    </row>
    <row r="44" spans="1:12" x14ac:dyDescent="0.3">
      <c r="A44" s="1">
        <v>0.78732069573437791</v>
      </c>
      <c r="B44" s="5">
        <v>0.68522310698917133</v>
      </c>
      <c r="C44" s="1">
        <v>0.71745724538265976</v>
      </c>
      <c r="D44" s="4">
        <v>0.79440735671154761</v>
      </c>
      <c r="E44" s="4">
        <f t="shared" si="0"/>
        <v>0.80121128869883007</v>
      </c>
      <c r="F44" s="4">
        <f t="shared" si="1"/>
        <v>-6.8039319872824633E-3</v>
      </c>
      <c r="G44" s="4">
        <f t="shared" si="2"/>
        <v>6.8039319872824633E-3</v>
      </c>
      <c r="H44" s="4">
        <f t="shared" si="3"/>
        <v>4.6293490487565493E-5</v>
      </c>
      <c r="J44" s="1">
        <v>19</v>
      </c>
      <c r="K44" s="4">
        <v>0.46701727066115545</v>
      </c>
      <c r="L44" s="4">
        <v>5.5128891503222699E-2</v>
      </c>
    </row>
    <row r="45" spans="1:12" x14ac:dyDescent="0.3">
      <c r="A45" s="1">
        <v>0.79690019516750332</v>
      </c>
      <c r="B45" s="5">
        <v>0.76819038777482351</v>
      </c>
      <c r="C45" s="1">
        <v>0.36944789841721865</v>
      </c>
      <c r="D45" s="4">
        <v>0.8013817738812774</v>
      </c>
      <c r="E45" s="4">
        <f t="shared" si="0"/>
        <v>0.82260768217361369</v>
      </c>
      <c r="F45" s="4">
        <f t="shared" si="1"/>
        <v>-2.1225908292336282E-2</v>
      </c>
      <c r="G45" s="4">
        <f t="shared" si="2"/>
        <v>2.1225908292336282E-2</v>
      </c>
      <c r="H45" s="4">
        <f t="shared" si="3"/>
        <v>4.5053918283467011E-4</v>
      </c>
      <c r="J45" s="1">
        <v>20</v>
      </c>
      <c r="K45" s="4">
        <v>0.45884609121228542</v>
      </c>
      <c r="L45" s="4">
        <v>2.7261752991042665E-2</v>
      </c>
    </row>
    <row r="46" spans="1:12" x14ac:dyDescent="0.3">
      <c r="A46" s="1">
        <v>0.81351694996242574</v>
      </c>
      <c r="B46" s="5">
        <v>0.26775526619903967</v>
      </c>
      <c r="C46" s="1">
        <v>0.73016110695890046</v>
      </c>
      <c r="D46" s="4">
        <v>0.79649041282307975</v>
      </c>
      <c r="E46" s="4">
        <f t="shared" si="0"/>
        <v>0.74254064897051675</v>
      </c>
      <c r="F46" s="4">
        <f t="shared" si="1"/>
        <v>5.3949763852563004E-2</v>
      </c>
      <c r="G46" s="4">
        <f t="shared" si="2"/>
        <v>5.3949763852563004E-2</v>
      </c>
      <c r="H46" s="4">
        <f t="shared" si="3"/>
        <v>2.9105770197473137E-3</v>
      </c>
      <c r="J46" s="1">
        <v>21</v>
      </c>
      <c r="K46" s="4">
        <v>0.46488942472333528</v>
      </c>
      <c r="L46" s="4">
        <v>3.4044945465992515E-2</v>
      </c>
    </row>
    <row r="47" spans="1:12" x14ac:dyDescent="0.3">
      <c r="A47" s="1">
        <v>0.85897541459821369</v>
      </c>
      <c r="B47" s="5">
        <v>0.77522848006120371</v>
      </c>
      <c r="C47" s="1">
        <v>0.30532803826238897</v>
      </c>
      <c r="D47" s="4">
        <v>0.8531713770486985</v>
      </c>
      <c r="E47" s="4">
        <f t="shared" si="0"/>
        <v>0.86476344280880579</v>
      </c>
      <c r="F47" s="4">
        <f t="shared" si="1"/>
        <v>-1.1592065760107295E-2</v>
      </c>
      <c r="G47" s="4">
        <f t="shared" si="2"/>
        <v>1.1592065760107295E-2</v>
      </c>
      <c r="H47" s="4">
        <f t="shared" si="3"/>
        <v>1.3437598858665191E-4</v>
      </c>
      <c r="J47" s="1">
        <v>22</v>
      </c>
      <c r="K47" s="4">
        <v>0.54303533749545307</v>
      </c>
      <c r="L47" s="4">
        <v>-1.3401582244381705E-2</v>
      </c>
    </row>
    <row r="48" spans="1:12" x14ac:dyDescent="0.3">
      <c r="A48" s="1">
        <v>0.87271917510860419</v>
      </c>
      <c r="B48" s="5">
        <v>0.81147431695191563</v>
      </c>
      <c r="C48" s="1">
        <v>0.51299839025499083</v>
      </c>
      <c r="D48" s="4">
        <v>0.94729239027070722</v>
      </c>
      <c r="E48" s="4">
        <f t="shared" si="0"/>
        <v>0.88040520698202085</v>
      </c>
      <c r="F48" s="4">
        <f t="shared" si="1"/>
        <v>6.6887183288686369E-2</v>
      </c>
      <c r="G48" s="4">
        <f t="shared" si="2"/>
        <v>6.6887183288686369E-2</v>
      </c>
      <c r="H48" s="4">
        <f t="shared" si="3"/>
        <v>4.4738952882943253E-3</v>
      </c>
      <c r="J48" s="1">
        <v>23</v>
      </c>
      <c r="K48" s="4">
        <v>0.58005336180842848</v>
      </c>
      <c r="L48" s="4">
        <v>-7.1399846328147221E-2</v>
      </c>
    </row>
    <row r="49" spans="1:12" x14ac:dyDescent="0.3">
      <c r="A49" s="1">
        <v>0.9277477342457533</v>
      </c>
      <c r="B49" s="5">
        <v>0.8641152275057703</v>
      </c>
      <c r="C49" s="1">
        <v>0.37957895416360332</v>
      </c>
      <c r="D49" s="4">
        <v>0.99317807711131245</v>
      </c>
      <c r="E49" s="4">
        <f t="shared" si="0"/>
        <v>0.9262141374041597</v>
      </c>
      <c r="F49" s="4">
        <f t="shared" si="1"/>
        <v>6.6963939707152753E-2</v>
      </c>
      <c r="G49" s="4">
        <f t="shared" si="2"/>
        <v>6.6963939707152753E-2</v>
      </c>
      <c r="H49" s="4">
        <f t="shared" si="3"/>
        <v>4.4841692211031892E-3</v>
      </c>
      <c r="J49" s="1">
        <v>24</v>
      </c>
      <c r="K49" s="4">
        <v>0.52945729378346307</v>
      </c>
      <c r="L49" s="4">
        <v>-0.37246741601371103</v>
      </c>
    </row>
    <row r="50" spans="1:12" x14ac:dyDescent="0.3">
      <c r="A50" s="1">
        <v>0.9833047291940914</v>
      </c>
      <c r="B50" s="5">
        <v>0.94065386926202921</v>
      </c>
      <c r="C50" s="1">
        <v>0.76197172676934555</v>
      </c>
      <c r="D50" s="4">
        <v>0.99735460714899726</v>
      </c>
      <c r="E50" s="4">
        <f t="shared" si="0"/>
        <v>0.97671707061599611</v>
      </c>
      <c r="F50" s="4">
        <f t="shared" si="1"/>
        <v>2.0637536533001155E-2</v>
      </c>
      <c r="G50" s="4">
        <f t="shared" si="2"/>
        <v>2.0637536533001155E-2</v>
      </c>
      <c r="H50" s="4">
        <f t="shared" si="3"/>
        <v>4.2590791415095735E-4</v>
      </c>
      <c r="J50" s="1">
        <v>25</v>
      </c>
      <c r="K50" s="4">
        <v>0.46461235636532949</v>
      </c>
      <c r="L50" s="4">
        <v>-0.46461235636532949</v>
      </c>
    </row>
    <row r="51" spans="1:12" x14ac:dyDescent="0.3">
      <c r="A51" s="1">
        <v>1</v>
      </c>
      <c r="B51" s="5">
        <v>1</v>
      </c>
      <c r="C51" s="1">
        <v>0.65174393102684924</v>
      </c>
      <c r="D51" s="4">
        <v>1</v>
      </c>
      <c r="E51" s="4">
        <f t="shared" si="0"/>
        <v>0.99850338244648573</v>
      </c>
      <c r="F51" s="4">
        <f t="shared" si="1"/>
        <v>1.4966175535142678E-3</v>
      </c>
      <c r="G51" s="4">
        <f t="shared" si="2"/>
        <v>1.4966175535142678E-3</v>
      </c>
      <c r="H51" s="4">
        <f t="shared" si="3"/>
        <v>2.2398641014870326E-6</v>
      </c>
      <c r="J51" s="1">
        <v>26</v>
      </c>
      <c r="K51" s="4">
        <v>0.56829344226364698</v>
      </c>
      <c r="L51" s="4">
        <v>-2.9546858532545461E-2</v>
      </c>
    </row>
    <row r="52" spans="1:12" x14ac:dyDescent="0.3">
      <c r="J52" s="1">
        <v>27</v>
      </c>
      <c r="K52" s="4">
        <v>0.50811172762987022</v>
      </c>
      <c r="L52" s="4">
        <v>4.6257401192505432E-3</v>
      </c>
    </row>
    <row r="53" spans="1:12" x14ac:dyDescent="0.3">
      <c r="J53" s="1">
        <v>28</v>
      </c>
      <c r="K53" s="4">
        <v>0.57551893297551748</v>
      </c>
      <c r="L53" s="4">
        <v>8.9634336906743162E-3</v>
      </c>
    </row>
    <row r="54" spans="1:12" x14ac:dyDescent="0.3">
      <c r="J54" s="1">
        <v>29</v>
      </c>
      <c r="K54" s="4">
        <v>0.51748988238439075</v>
      </c>
      <c r="L54" s="4">
        <v>1.1119266720609144E-2</v>
      </c>
    </row>
    <row r="55" spans="1:12" x14ac:dyDescent="0.3">
      <c r="J55" s="1">
        <v>30</v>
      </c>
      <c r="K55" s="4">
        <v>0.56926563453214507</v>
      </c>
      <c r="L55" s="4">
        <v>6.3188797524360241E-2</v>
      </c>
    </row>
    <row r="56" spans="1:12" x14ac:dyDescent="0.3">
      <c r="J56" s="1">
        <v>31</v>
      </c>
      <c r="K56" s="4">
        <v>0.5844670000199832</v>
      </c>
      <c r="L56" s="4">
        <v>-4.0310079125039922E-2</v>
      </c>
    </row>
    <row r="57" spans="1:12" x14ac:dyDescent="0.3">
      <c r="J57" s="1">
        <v>32</v>
      </c>
      <c r="K57" s="4">
        <v>0.58287173568125938</v>
      </c>
      <c r="L57" s="4">
        <v>2.5840947354816235E-2</v>
      </c>
    </row>
    <row r="58" spans="1:12" x14ac:dyDescent="0.3">
      <c r="J58" s="1">
        <v>33</v>
      </c>
      <c r="K58" s="4">
        <v>0.63598113970869008</v>
      </c>
      <c r="L58" s="4">
        <v>-1.8877667214564409E-2</v>
      </c>
    </row>
    <row r="59" spans="1:12" x14ac:dyDescent="0.3">
      <c r="J59" s="1">
        <v>34</v>
      </c>
      <c r="K59" s="4">
        <v>0.62059897739254921</v>
      </c>
      <c r="L59" s="4">
        <v>5.3044790673560382E-2</v>
      </c>
    </row>
    <row r="60" spans="1:12" x14ac:dyDescent="0.3">
      <c r="J60" s="1">
        <v>35</v>
      </c>
      <c r="K60" s="4">
        <v>0.62698245195913438</v>
      </c>
      <c r="L60" s="4">
        <v>8.7646519262525535E-2</v>
      </c>
    </row>
    <row r="61" spans="1:12" x14ac:dyDescent="0.3">
      <c r="J61" s="1">
        <v>36</v>
      </c>
      <c r="K61" s="4">
        <v>0.64282204237049034</v>
      </c>
      <c r="L61" s="4">
        <v>-1.9504653173944231E-2</v>
      </c>
    </row>
    <row r="62" spans="1:12" x14ac:dyDescent="0.3">
      <c r="J62" s="1">
        <v>37</v>
      </c>
      <c r="K62" s="4">
        <v>0.65414799080314867</v>
      </c>
      <c r="L62" s="4">
        <v>7.5538270233610816E-2</v>
      </c>
    </row>
    <row r="63" spans="1:12" x14ac:dyDescent="0.3">
      <c r="J63" s="1">
        <v>38</v>
      </c>
      <c r="K63" s="4">
        <v>0.65114034020390432</v>
      </c>
      <c r="L63" s="4">
        <v>8.9034407655417924E-2</v>
      </c>
    </row>
    <row r="64" spans="1:12" x14ac:dyDescent="0.3">
      <c r="J64" s="1">
        <v>39</v>
      </c>
      <c r="K64" s="4">
        <v>0.71414905483891067</v>
      </c>
      <c r="L64" s="4">
        <v>-6.5228224992964212E-2</v>
      </c>
    </row>
    <row r="65" spans="10:12" x14ac:dyDescent="0.3">
      <c r="J65" s="1">
        <v>40</v>
      </c>
      <c r="K65" s="4">
        <v>0.7337661545565759</v>
      </c>
      <c r="L65" s="4">
        <v>-6.9721980319583654E-2</v>
      </c>
    </row>
    <row r="66" spans="10:12" x14ac:dyDescent="0.3">
      <c r="J66" s="1">
        <v>41</v>
      </c>
      <c r="K66" s="4">
        <v>0.75748630977082887</v>
      </c>
      <c r="L66" s="4">
        <v>1.6981743944324279E-2</v>
      </c>
    </row>
    <row r="67" spans="10:12" x14ac:dyDescent="0.3">
      <c r="J67" s="1">
        <v>42</v>
      </c>
      <c r="K67" s="4">
        <v>0.76607652639368262</v>
      </c>
      <c r="L67" s="4">
        <v>-5.4152305515675625E-3</v>
      </c>
    </row>
    <row r="68" spans="10:12" x14ac:dyDescent="0.3">
      <c r="J68" s="1">
        <v>43</v>
      </c>
      <c r="K68" s="4">
        <v>0.80121128869883018</v>
      </c>
      <c r="L68" s="4">
        <v>-6.8039319872825743E-3</v>
      </c>
    </row>
    <row r="69" spans="10:12" x14ac:dyDescent="0.3">
      <c r="J69" s="1">
        <v>44</v>
      </c>
      <c r="K69" s="4">
        <v>0.8226076821736138</v>
      </c>
      <c r="L69" s="4">
        <v>-2.1225908292336393E-2</v>
      </c>
    </row>
    <row r="70" spans="10:12" x14ac:dyDescent="0.3">
      <c r="J70" s="1">
        <v>45</v>
      </c>
      <c r="K70" s="4">
        <v>0.74254064897051675</v>
      </c>
      <c r="L70" s="4">
        <v>5.3949763852563004E-2</v>
      </c>
    </row>
    <row r="71" spans="10:12" x14ac:dyDescent="0.3">
      <c r="J71" s="1">
        <v>46</v>
      </c>
      <c r="K71" s="4">
        <v>0.8647634428088059</v>
      </c>
      <c r="L71" s="4">
        <v>-1.1592065760107406E-2</v>
      </c>
    </row>
    <row r="72" spans="10:12" x14ac:dyDescent="0.3">
      <c r="J72" s="1">
        <v>47</v>
      </c>
      <c r="K72" s="4">
        <v>0.88040520698202096</v>
      </c>
      <c r="L72" s="4">
        <v>6.6887183288686258E-2</v>
      </c>
    </row>
    <row r="73" spans="10:12" x14ac:dyDescent="0.3">
      <c r="J73" s="1">
        <v>48</v>
      </c>
      <c r="K73" s="4">
        <v>0.92621413740415981</v>
      </c>
      <c r="L73" s="4">
        <v>6.6963939707152642E-2</v>
      </c>
    </row>
    <row r="74" spans="10:12" x14ac:dyDescent="0.3">
      <c r="J74" s="1">
        <v>49</v>
      </c>
      <c r="K74" s="4">
        <v>0.97671707061599622</v>
      </c>
      <c r="L74" s="4">
        <v>2.0637536533001044E-2</v>
      </c>
    </row>
    <row r="75" spans="10:12" x14ac:dyDescent="0.3">
      <c r="J75" s="1">
        <v>50</v>
      </c>
      <c r="K75" s="4">
        <v>0.99850338244648595</v>
      </c>
      <c r="L75" s="4">
        <v>1.4966175535140458E-3</v>
      </c>
    </row>
  </sheetData>
  <conditionalFormatting sqref="C1:C1048576">
    <cfRule type="duplicateValues" dxfId="2" priority="3"/>
  </conditionalFormatting>
  <conditionalFormatting sqref="M3:N3 D1:E1048576 F1:I1">
    <cfRule type="duplicateValues" dxfId="1" priority="1"/>
  </conditionalFormatting>
  <conditionalFormatting sqref="B52:B1048576 B1">
    <cfRule type="duplicateValues" dxfId="0" priority="6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8079-E434-464B-A91E-81C825542E4B}">
  <dimension ref="A1:P22"/>
  <sheetViews>
    <sheetView tabSelected="1" workbookViewId="0">
      <selection activeCell="D3" sqref="D3"/>
    </sheetView>
  </sheetViews>
  <sheetFormatPr defaultRowHeight="14.4" x14ac:dyDescent="0.3"/>
  <cols>
    <col min="1" max="1" width="5.5546875" style="1" bestFit="1" customWidth="1"/>
    <col min="2" max="3" width="15.21875" style="1" bestFit="1" customWidth="1"/>
    <col min="4" max="5" width="17.88671875" style="1" bestFit="1" customWidth="1"/>
    <col min="6" max="6" width="14.21875" style="1" bestFit="1" customWidth="1"/>
    <col min="7" max="7" width="15.5546875" style="1" bestFit="1" customWidth="1"/>
    <col min="8" max="9" width="25.77734375" bestFit="1" customWidth="1"/>
    <col min="10" max="10" width="19.44140625" bestFit="1" customWidth="1"/>
    <col min="11" max="11" width="25.77734375" bestFit="1" customWidth="1"/>
  </cols>
  <sheetData>
    <row r="1" spans="1:16" x14ac:dyDescent="0.3">
      <c r="A1" s="1" t="s">
        <v>75</v>
      </c>
      <c r="B1" s="1" t="s">
        <v>0</v>
      </c>
      <c r="C1" s="1" t="s">
        <v>2</v>
      </c>
      <c r="D1" s="1" t="s">
        <v>74</v>
      </c>
      <c r="E1" s="1" t="s">
        <v>31</v>
      </c>
      <c r="F1" s="16" t="s">
        <v>66</v>
      </c>
      <c r="G1" s="1" t="s">
        <v>1</v>
      </c>
      <c r="H1" s="1" t="s">
        <v>30</v>
      </c>
    </row>
    <row r="2" spans="1:16" x14ac:dyDescent="0.3">
      <c r="A2" s="1">
        <v>1</v>
      </c>
      <c r="B2" s="1">
        <v>21892.92</v>
      </c>
      <c r="C2" s="1">
        <v>164270.70000000001</v>
      </c>
      <c r="D2" s="1">
        <f>(B2-$O$13)/($P$13 - $O$13)</f>
        <v>0</v>
      </c>
      <c r="E2" s="1">
        <f>(C2-$O$14)/($P$14-$O$14)</f>
        <v>1</v>
      </c>
      <c r="F2" s="17">
        <f>$J$5+$J$7*D2+$J$9*E2</f>
        <v>0.34001492679314044</v>
      </c>
      <c r="G2" s="1">
        <v>81910.77</v>
      </c>
      <c r="H2" s="1">
        <f>(G2-$O$15)/($P$15-$O$15)</f>
        <v>0</v>
      </c>
    </row>
    <row r="3" spans="1:16" x14ac:dyDescent="0.3">
      <c r="A3" s="1">
        <v>2</v>
      </c>
      <c r="B3" s="1">
        <v>23940.93</v>
      </c>
      <c r="C3" s="1">
        <v>137001.1</v>
      </c>
      <c r="D3" s="1">
        <f>(B3-$O$13)/($P$13 - $O$13)</f>
        <v>1</v>
      </c>
      <c r="E3" s="1">
        <f>(C3-$O$14)/($P$14-$O$14)</f>
        <v>0</v>
      </c>
      <c r="F3" s="17">
        <f>$J$5+$J$7*D3+$J$9*E3</f>
        <v>0.81664369578140072</v>
      </c>
      <c r="G3" s="1">
        <v>96489.63</v>
      </c>
      <c r="H3" s="1">
        <f>(G3-$O$15)/($P$15-$O$15)</f>
        <v>1</v>
      </c>
    </row>
    <row r="5" spans="1:16" x14ac:dyDescent="0.3">
      <c r="I5" s="1" t="s">
        <v>67</v>
      </c>
      <c r="J5" s="18">
        <v>0.15815524012805543</v>
      </c>
    </row>
    <row r="6" spans="1:16" x14ac:dyDescent="0.3">
      <c r="I6" s="1"/>
      <c r="J6" s="1"/>
    </row>
    <row r="7" spans="1:16" x14ac:dyDescent="0.3">
      <c r="I7" s="1" t="s">
        <v>68</v>
      </c>
      <c r="J7" s="18">
        <v>0.65848845565334524</v>
      </c>
    </row>
    <row r="8" spans="1:16" x14ac:dyDescent="0.3">
      <c r="I8" s="1"/>
      <c r="J8" s="1"/>
    </row>
    <row r="9" spans="1:16" ht="15" thickBot="1" x14ac:dyDescent="0.35">
      <c r="I9" s="1" t="s">
        <v>69</v>
      </c>
      <c r="J9" s="19">
        <v>0.18185968666508501</v>
      </c>
    </row>
    <row r="11" spans="1:16" x14ac:dyDescent="0.3">
      <c r="I11" s="21" t="s">
        <v>71</v>
      </c>
      <c r="J11" s="21"/>
      <c r="K11" s="21"/>
      <c r="L11" s="21"/>
      <c r="M11" s="21"/>
      <c r="N11" s="21"/>
      <c r="O11" s="21"/>
      <c r="P11" s="21"/>
    </row>
    <row r="12" spans="1:16" x14ac:dyDescent="0.3">
      <c r="I12" s="1" t="s">
        <v>72</v>
      </c>
      <c r="J12" s="1"/>
      <c r="K12" s="1" t="s">
        <v>9</v>
      </c>
      <c r="L12" s="1" t="s">
        <v>10</v>
      </c>
      <c r="M12" s="1" t="s">
        <v>11</v>
      </c>
      <c r="N12" s="1" t="s">
        <v>12</v>
      </c>
      <c r="O12" s="1" t="s">
        <v>16</v>
      </c>
      <c r="P12" s="1" t="s">
        <v>17</v>
      </c>
    </row>
    <row r="13" spans="1:16" x14ac:dyDescent="0.3">
      <c r="I13" s="1" t="s">
        <v>0</v>
      </c>
      <c r="J13" s="1"/>
      <c r="K13" s="1">
        <f>AVERAGE(B2:B3)</f>
        <v>22916.924999999999</v>
      </c>
      <c r="L13" s="1">
        <f>MEDIAN(B2:B3)</f>
        <v>22916.924999999999</v>
      </c>
      <c r="M13" s="1" t="s">
        <v>22</v>
      </c>
      <c r="N13" s="4">
        <f>STDEV(B2:B3)</f>
        <v>1448.1617589378627</v>
      </c>
      <c r="O13" s="1">
        <f>MIN(B2:B3)</f>
        <v>21892.92</v>
      </c>
      <c r="P13">
        <f>MAX(B2:B3)</f>
        <v>23940.93</v>
      </c>
    </row>
    <row r="14" spans="1:16" x14ac:dyDescent="0.3">
      <c r="I14" s="1" t="s">
        <v>2</v>
      </c>
      <c r="J14" s="1"/>
      <c r="K14" s="1">
        <f>AVERAGE(C2:C3)</f>
        <v>150635.90000000002</v>
      </c>
      <c r="L14" s="1">
        <f>MEDIAN(C2:C3)</f>
        <v>150635.90000000002</v>
      </c>
      <c r="M14" s="1" t="s">
        <v>22</v>
      </c>
      <c r="N14" s="4">
        <f>STDEV(C2:C3)</f>
        <v>19282.519080244681</v>
      </c>
      <c r="O14" s="1">
        <f>MIN(C2:C3)</f>
        <v>137001.1</v>
      </c>
      <c r="P14">
        <f>MAX(C2:C3)</f>
        <v>164270.70000000001</v>
      </c>
    </row>
    <row r="15" spans="1:16" x14ac:dyDescent="0.3">
      <c r="I15" s="1" t="s">
        <v>1</v>
      </c>
      <c r="J15" s="1"/>
      <c r="K15" s="1">
        <f>AVERAGE(G2:G3)</f>
        <v>89200.200000000012</v>
      </c>
      <c r="L15" s="1">
        <f>MEDIAN(G2:G3)</f>
        <v>89200.200000000012</v>
      </c>
      <c r="M15" s="1" t="s">
        <v>22</v>
      </c>
      <c r="N15" s="1">
        <f>_xlfn.STDEV.P(G2:G3)</f>
        <v>7289.43</v>
      </c>
      <c r="O15" s="1">
        <f>MIN(G2:G3)</f>
        <v>81910.77</v>
      </c>
      <c r="P15">
        <f>MAX(G2:G3)</f>
        <v>96489.63</v>
      </c>
    </row>
    <row r="16" spans="1:16" x14ac:dyDescent="0.3">
      <c r="I16" s="1" t="s">
        <v>66</v>
      </c>
      <c r="J16" s="1"/>
      <c r="K16" s="4">
        <f>AVERAGE(F2:F3)</f>
        <v>0.57832931128727061</v>
      </c>
      <c r="L16" s="4">
        <f>MEDIAN(F2:F3)</f>
        <v>0.57832931128727061</v>
      </c>
      <c r="M16" s="1" t="s">
        <v>22</v>
      </c>
      <c r="N16" s="4">
        <f>STDEV(F2:F3)</f>
        <v>0.33702743466019502</v>
      </c>
      <c r="O16" s="1"/>
    </row>
    <row r="18" spans="9:12" ht="15" thickBot="1" x14ac:dyDescent="0.35">
      <c r="I18" s="23" t="s">
        <v>70</v>
      </c>
      <c r="J18" s="23"/>
      <c r="K18" s="23"/>
      <c r="L18" s="23"/>
    </row>
    <row r="19" spans="9:12" x14ac:dyDescent="0.3">
      <c r="I19" s="10"/>
      <c r="J19" s="10" t="s">
        <v>74</v>
      </c>
      <c r="K19" s="10" t="s">
        <v>31</v>
      </c>
      <c r="L19" s="10" t="s">
        <v>66</v>
      </c>
    </row>
    <row r="20" spans="9:12" x14ac:dyDescent="0.3">
      <c r="I20" s="8" t="s">
        <v>74</v>
      </c>
      <c r="J20" s="8">
        <v>1</v>
      </c>
      <c r="K20" s="8"/>
      <c r="L20" s="8"/>
    </row>
    <row r="21" spans="9:12" x14ac:dyDescent="0.3">
      <c r="I21" s="8" t="s">
        <v>31</v>
      </c>
      <c r="J21" s="8">
        <v>-1</v>
      </c>
      <c r="K21" s="8">
        <v>1</v>
      </c>
      <c r="L21" s="8"/>
    </row>
    <row r="22" spans="9:12" ht="15" thickBot="1" x14ac:dyDescent="0.35">
      <c r="I22" s="9" t="s">
        <v>66</v>
      </c>
      <c r="J22" s="9">
        <v>1</v>
      </c>
      <c r="K22" s="9">
        <v>-1</v>
      </c>
      <c r="L22" s="9">
        <v>1</v>
      </c>
    </row>
  </sheetData>
  <mergeCells count="2">
    <mergeCell ref="I11:P11"/>
    <mergeCell ref="I18:L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Analysis (main)</vt:lpstr>
      <vt:lpstr>Charts and Graphs</vt:lpstr>
      <vt:lpstr>Check Outliers</vt:lpstr>
      <vt:lpstr>Normalised data</vt:lpstr>
      <vt:lpstr>Regression</vt:lpstr>
      <vt:lpstr>Prediction for new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2025-02-07T07:08:33Z</dcterms:created>
  <dcterms:modified xsi:type="dcterms:W3CDTF">2025-03-01T12:51:42Z</dcterms:modified>
</cp:coreProperties>
</file>