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HW_lab_TEX\1.2.3 - s\"/>
    </mc:Choice>
  </mc:AlternateContent>
  <xr:revisionPtr revIDLastSave="0" documentId="13_ncr:1_{A03A5013-F7A7-46BF-9563-41EE0EC316B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аб. данные" sheetId="1" r:id="rId1"/>
    <sheet name="Расчет 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2" i="1" l="1"/>
  <c r="J64" i="1"/>
  <c r="J63" i="1"/>
  <c r="J65" i="1"/>
  <c r="J66" i="1"/>
  <c r="J67" i="1"/>
  <c r="J68" i="1"/>
  <c r="J69" i="1"/>
  <c r="J70" i="1"/>
  <c r="J7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J72" i="1"/>
  <c r="J73" i="1"/>
  <c r="J74" i="1"/>
  <c r="J75" i="1"/>
  <c r="L72" i="1"/>
  <c r="L71" i="1"/>
  <c r="L70" i="1"/>
  <c r="L69" i="1"/>
  <c r="L68" i="1"/>
  <c r="L67" i="1"/>
  <c r="L66" i="1"/>
  <c r="L65" i="1"/>
  <c r="L64" i="1"/>
  <c r="L63" i="1"/>
  <c r="L62" i="1"/>
  <c r="P32" i="1"/>
  <c r="B34" i="2"/>
  <c r="A34" i="2"/>
  <c r="B33" i="2"/>
  <c r="A33" i="2"/>
  <c r="B32" i="2"/>
  <c r="A32" i="2"/>
  <c r="B31" i="2"/>
  <c r="L17" i="2"/>
  <c r="E23" i="2"/>
  <c r="D27" i="2"/>
  <c r="D24" i="2"/>
  <c r="D25" i="2"/>
  <c r="D26" i="2"/>
  <c r="D23" i="2"/>
  <c r="K18" i="2"/>
  <c r="K19" i="2"/>
  <c r="K17" i="2"/>
  <c r="L9" i="2"/>
  <c r="K10" i="2"/>
  <c r="K11" i="2"/>
  <c r="K12" i="2"/>
  <c r="K13" i="2"/>
  <c r="K9" i="2"/>
  <c r="E9" i="2"/>
  <c r="D10" i="2"/>
  <c r="D11" i="2"/>
  <c r="D12" i="2"/>
  <c r="D13" i="2"/>
  <c r="D9" i="2"/>
  <c r="K25" i="2"/>
  <c r="D4" i="2"/>
  <c r="D5" i="2"/>
  <c r="D3" i="2"/>
  <c r="E3" i="2" s="1"/>
  <c r="D3" i="1"/>
  <c r="F26" i="1"/>
  <c r="G26" i="1" s="1"/>
  <c r="S17" i="2"/>
  <c r="D19" i="2" s="1"/>
  <c r="S18" i="2"/>
  <c r="K5" i="2" s="1"/>
  <c r="S21" i="2"/>
  <c r="S20" i="2"/>
  <c r="K24" i="2" s="1"/>
  <c r="L23" i="2" s="1"/>
  <c r="S19" i="2"/>
  <c r="K23" i="2" s="1"/>
  <c r="N56" i="1"/>
  <c r="N53" i="1"/>
  <c r="N50" i="1"/>
  <c r="N47" i="1"/>
  <c r="N44" i="1"/>
  <c r="N41" i="1"/>
  <c r="N38" i="1"/>
  <c r="N35" i="1"/>
  <c r="N32" i="1"/>
  <c r="N29" i="1"/>
  <c r="N26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M34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Q30" i="1"/>
  <c r="Q29" i="1"/>
  <c r="Q28" i="1"/>
  <c r="Q27" i="1"/>
  <c r="Q26" i="1"/>
  <c r="D18" i="2" l="1"/>
  <c r="K3" i="2"/>
  <c r="K4" i="2"/>
  <c r="D17" i="2"/>
  <c r="E17" i="2" s="1"/>
  <c r="L3" i="2" l="1"/>
</calcChain>
</file>

<file path=xl/sharedStrings.xml><?xml version="1.0" encoding="utf-8"?>
<sst xmlns="http://schemas.openxmlformats.org/spreadsheetml/2006/main" count="137" uniqueCount="31">
  <si>
    <t>H, см</t>
  </si>
  <si>
    <t>d, см</t>
  </si>
  <si>
    <t>№</t>
  </si>
  <si>
    <t>L, см</t>
  </si>
  <si>
    <t>b, см</t>
  </si>
  <si>
    <t>a, см</t>
  </si>
  <si>
    <t>Половинка 1</t>
  </si>
  <si>
    <t>Половинка 2</t>
  </si>
  <si>
    <t>Брус</t>
  </si>
  <si>
    <t>Полый цилиндр</t>
  </si>
  <si>
    <t>D, см</t>
  </si>
  <si>
    <t>Крышка</t>
  </si>
  <si>
    <t>N</t>
  </si>
  <si>
    <t>T10</t>
  </si>
  <si>
    <t>T10, с</t>
  </si>
  <si>
    <t>Крышка + полый цилиндр</t>
  </si>
  <si>
    <t>Две половинки в центре</t>
  </si>
  <si>
    <t>Две половинки + полый цилиндр</t>
  </si>
  <si>
    <t>Две половинки + полый цилиндр + крышка</t>
  </si>
  <si>
    <t>Две половинки + крышка</t>
  </si>
  <si>
    <t>Шаг</t>
  </si>
  <si>
    <t>Одна зафиксирована</t>
  </si>
  <si>
    <t>Две смещаем</t>
  </si>
  <si>
    <t>m, кг</t>
  </si>
  <si>
    <t>Название</t>
  </si>
  <si>
    <t>П. цилиндр</t>
  </si>
  <si>
    <t>I_сред, кг * м^2</t>
  </si>
  <si>
    <t>I, кг * м^2</t>
  </si>
  <si>
    <t>I_1 + I_2</t>
  </si>
  <si>
    <t>I_измер</t>
  </si>
  <si>
    <t>I пустой установки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</si>
</sst>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2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</a:t>
            </a:r>
            <a:r>
              <a:rPr lang="ru-RU"/>
              <a:t>опыт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03630796150481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'Лаб. данные'!$J$62:$J$75</c:f>
              <c:numCache>
                <c:formatCode>General</c:formatCode>
                <c:ptCount val="14"/>
                <c:pt idx="0">
                  <c:v>3.1360000000000011E-5</c:v>
                </c:pt>
                <c:pt idx="1">
                  <c:v>1.2544000000000005E-4</c:v>
                </c:pt>
                <c:pt idx="2">
                  <c:v>2.8224000000000006E-4</c:v>
                </c:pt>
                <c:pt idx="3">
                  <c:v>5.0176000000000018E-4</c:v>
                </c:pt>
                <c:pt idx="4">
                  <c:v>7.8400000000000019E-4</c:v>
                </c:pt>
                <c:pt idx="5">
                  <c:v>1.1289600000000002E-3</c:v>
                </c:pt>
                <c:pt idx="6">
                  <c:v>1.5366400000000004E-3</c:v>
                </c:pt>
                <c:pt idx="7">
                  <c:v>2.0070400000000007E-3</c:v>
                </c:pt>
                <c:pt idx="8">
                  <c:v>2.5401600000000009E-3</c:v>
                </c:pt>
                <c:pt idx="9">
                  <c:v>3.1360000000000008E-3</c:v>
                </c:pt>
                <c:pt idx="10">
                  <c:v>3.7945600000000011E-3</c:v>
                </c:pt>
                <c:pt idx="11">
                  <c:v>4.515840000000001E-3</c:v>
                </c:pt>
                <c:pt idx="12">
                  <c:v>5.2998400000000001E-3</c:v>
                </c:pt>
                <c:pt idx="13">
                  <c:v>6.1465600000000014E-3</c:v>
                </c:pt>
              </c:numCache>
            </c:numRef>
          </c:xVal>
          <c:yVal>
            <c:numRef>
              <c:f>'Лаб. данные'!$K$62:$K$75</c:f>
              <c:numCache>
                <c:formatCode>0.000000</c:formatCode>
                <c:ptCount val="14"/>
                <c:pt idx="0">
                  <c:v>8.7635959780425418E-3</c:v>
                </c:pt>
                <c:pt idx="1">
                  <c:v>8.9676408279047055E-3</c:v>
                </c:pt>
                <c:pt idx="2">
                  <c:v>9.0828061536237722E-3</c:v>
                </c:pt>
                <c:pt idx="3">
                  <c:v>8.9820140792519817E-3</c:v>
                </c:pt>
                <c:pt idx="4">
                  <c:v>9.0739831266361728E-3</c:v>
                </c:pt>
                <c:pt idx="5">
                  <c:v>9.2166769552644873E-3</c:v>
                </c:pt>
                <c:pt idx="6">
                  <c:v>9.6184650156389013E-3</c:v>
                </c:pt>
                <c:pt idx="7">
                  <c:v>9.7180332960351157E-3</c:v>
                </c:pt>
                <c:pt idx="8">
                  <c:v>9.8005968478313294E-3</c:v>
                </c:pt>
                <c:pt idx="9">
                  <c:v>1.0080041190662364E-2</c:v>
                </c:pt>
                <c:pt idx="10">
                  <c:v>1.0347011556723705E-2</c:v>
                </c:pt>
                <c:pt idx="11">
                  <c:v>1.0646545881992486E-2</c:v>
                </c:pt>
                <c:pt idx="12">
                  <c:v>1.0935608885621803E-2</c:v>
                </c:pt>
                <c:pt idx="13">
                  <c:v>1.1382916714637531E-2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CB5-BDDF-18FA371D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14207"/>
        <c:axId val="310462063"/>
      </c:scatterChart>
      <c:valAx>
        <c:axId val="7298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462063"/>
        <c:crosses val="autoZero"/>
        <c:crossBetween val="midCat"/>
      </c:valAx>
      <c:valAx>
        <c:axId val="3104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8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87270341207352E-2"/>
                  <c:y val="0.3037492709244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'Лаб. данные'!$J$62:$J$75</c:f>
              <c:numCache>
                <c:formatCode>General</c:formatCode>
                <c:ptCount val="14"/>
                <c:pt idx="0">
                  <c:v>3.1360000000000011E-5</c:v>
                </c:pt>
                <c:pt idx="1">
                  <c:v>1.2544000000000005E-4</c:v>
                </c:pt>
                <c:pt idx="2">
                  <c:v>2.8224000000000006E-4</c:v>
                </c:pt>
                <c:pt idx="3">
                  <c:v>5.0176000000000018E-4</c:v>
                </c:pt>
                <c:pt idx="4">
                  <c:v>7.8400000000000019E-4</c:v>
                </c:pt>
                <c:pt idx="5">
                  <c:v>1.1289600000000002E-3</c:v>
                </c:pt>
                <c:pt idx="6">
                  <c:v>1.5366400000000004E-3</c:v>
                </c:pt>
                <c:pt idx="7">
                  <c:v>2.0070400000000007E-3</c:v>
                </c:pt>
                <c:pt idx="8">
                  <c:v>2.5401600000000009E-3</c:v>
                </c:pt>
                <c:pt idx="9">
                  <c:v>3.1360000000000008E-3</c:v>
                </c:pt>
                <c:pt idx="10">
                  <c:v>3.7945600000000011E-3</c:v>
                </c:pt>
                <c:pt idx="11">
                  <c:v>4.515840000000001E-3</c:v>
                </c:pt>
                <c:pt idx="12">
                  <c:v>5.2998400000000001E-3</c:v>
                </c:pt>
                <c:pt idx="13">
                  <c:v>6.1465600000000014E-3</c:v>
                </c:pt>
              </c:numCache>
            </c:numRef>
          </c:xVal>
          <c:yVal>
            <c:numRef>
              <c:f>'Лаб. данные'!$L$62:$L$72</c:f>
              <c:numCache>
                <c:formatCode>General</c:formatCode>
                <c:ptCount val="11"/>
                <c:pt idx="0">
                  <c:v>8.8278895330591699E-3</c:v>
                </c:pt>
                <c:pt idx="1">
                  <c:v>8.8734123512743106E-3</c:v>
                </c:pt>
                <c:pt idx="2">
                  <c:v>9.0413706792049336E-3</c:v>
                </c:pt>
                <c:pt idx="3">
                  <c:v>9.5487237019430803E-3</c:v>
                </c:pt>
                <c:pt idx="4">
                  <c:v>9.5487237019430803E-3</c:v>
                </c:pt>
                <c:pt idx="5">
                  <c:v>9.9066967054437915E-3</c:v>
                </c:pt>
                <c:pt idx="6">
                  <c:v>1.0404524079385287E-2</c:v>
                </c:pt>
                <c:pt idx="7">
                  <c:v>1.0815765208699335E-2</c:v>
                </c:pt>
                <c:pt idx="8">
                  <c:v>1.1398026438063305E-2</c:v>
                </c:pt>
                <c:pt idx="9">
                  <c:v>1.2095082469926721E-2</c:v>
                </c:pt>
                <c:pt idx="10">
                  <c:v>1.2705788904091431E-2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5-4D3C-859B-734566F2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13999"/>
        <c:axId val="737296207"/>
      </c:scatterChart>
      <c:valAx>
        <c:axId val="8166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296207"/>
        <c:crosses val="autoZero"/>
        <c:crossBetween val="midCat"/>
      </c:valAx>
      <c:valAx>
        <c:axId val="7372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461682</xdr:colOff>
      <xdr:row>59</xdr:row>
      <xdr:rowOff>112058</xdr:rowOff>
    </xdr:from>
    <xdr:to>
      <xdr:col>19</xdr:col>
      <xdr:colOff>425824</xdr:colOff>
      <xdr:row>74</xdr:row>
      <xdr:rowOff>165846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4C8A2D-2CB2-4F94-92D0-9D647569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551329</xdr:colOff>
      <xdr:row>76</xdr:row>
      <xdr:rowOff>129988</xdr:rowOff>
    </xdr:from>
    <xdr:to>
      <xdr:col>19</xdr:col>
      <xdr:colOff>515471</xdr:colOff>
      <xdr:row>92</xdr:row>
      <xdr:rowOff>4482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1D6B97-0BA5-4BF6-968C-BDB5A1CA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5"/>
  <sheetViews>
    <sheetView tabSelected="1" topLeftCell="A24" zoomScale="85" zoomScaleNormal="85" workbookViewId="0">
      <selection activeCell="R33" sqref="R33:R34"/>
    </sheetView>
  </sheetViews>
  <sheetFormatPr defaultRowHeight="14.4" x14ac:dyDescent="0.3"/>
  <cols>
    <col min="4" max="4" width="14.21875" customWidth="1"/>
    <col min="5" max="5" width="8.88671875" customWidth="1"/>
    <col min="6" max="6" width="13.33203125" customWidth="1"/>
    <col min="7" max="7" width="17.6640625" customWidth="1"/>
    <col min="8" max="8" width="22.77734375" customWidth="1"/>
    <col min="10" max="10" width="11" bestFit="1" customWidth="1"/>
    <col min="11" max="11" width="14.109375" bestFit="1" customWidth="1"/>
    <col min="12" max="12" width="12.88671875" customWidth="1"/>
    <col min="13" max="13" width="11.44140625" customWidth="1"/>
    <col min="14" max="14" width="16.21875" customWidth="1"/>
    <col min="16" max="16" width="11.88671875" customWidth="1"/>
    <col min="17" max="17" width="12.44140625" customWidth="1"/>
  </cols>
  <sheetData>
    <row r="2" spans="1:24" x14ac:dyDescent="0.3">
      <c r="B2" s="9" t="s">
        <v>6</v>
      </c>
      <c r="C2" s="9"/>
      <c r="D2" s="9"/>
      <c r="E2" s="10"/>
      <c r="F2" s="9" t="s">
        <v>7</v>
      </c>
      <c r="G2" s="9"/>
      <c r="H2" s="9"/>
      <c r="I2" s="10"/>
      <c r="J2" s="9" t="s">
        <v>8</v>
      </c>
      <c r="K2" s="9"/>
      <c r="L2" s="9"/>
      <c r="M2" s="9"/>
      <c r="N2" s="10"/>
      <c r="O2" s="9" t="s">
        <v>9</v>
      </c>
      <c r="P2" s="9"/>
      <c r="Q2" s="9"/>
      <c r="R2" s="9"/>
      <c r="S2" s="10"/>
      <c r="T2" s="9" t="s">
        <v>11</v>
      </c>
      <c r="U2" s="9"/>
      <c r="V2" s="9"/>
      <c r="W2" s="9"/>
    </row>
    <row r="3" spans="1:24" x14ac:dyDescent="0.3">
      <c r="B3" s="5" t="s">
        <v>2</v>
      </c>
      <c r="C3" s="5" t="s">
        <v>0</v>
      </c>
      <c r="D3" s="5">
        <f>0.0004026726 *(E26/D26)*(E26/D26)*(0.9347+$Q$28+$Q$29)</f>
        <v>8.7352907486803206E-3</v>
      </c>
      <c r="E3" s="16"/>
      <c r="F3" s="5" t="s">
        <v>2</v>
      </c>
      <c r="G3" s="5" t="s">
        <v>0</v>
      </c>
      <c r="H3" s="5" t="s">
        <v>1</v>
      </c>
      <c r="I3" s="16"/>
      <c r="J3" s="5" t="s">
        <v>2</v>
      </c>
      <c r="K3" s="5" t="s">
        <v>5</v>
      </c>
      <c r="L3" s="5" t="s">
        <v>4</v>
      </c>
      <c r="M3" s="5" t="s">
        <v>3</v>
      </c>
      <c r="N3" s="16"/>
      <c r="O3" s="5" t="s">
        <v>2</v>
      </c>
      <c r="P3" s="5" t="s">
        <v>0</v>
      </c>
      <c r="Q3" s="5" t="s">
        <v>5</v>
      </c>
      <c r="R3" s="5" t="s">
        <v>1</v>
      </c>
      <c r="S3" s="16"/>
      <c r="T3" s="5" t="s">
        <v>2</v>
      </c>
      <c r="U3" s="5" t="s">
        <v>10</v>
      </c>
      <c r="V3" s="5" t="s">
        <v>5</v>
      </c>
      <c r="W3" s="5" t="s">
        <v>1</v>
      </c>
      <c r="X3" s="16"/>
    </row>
    <row r="4" spans="1:24" x14ac:dyDescent="0.3">
      <c r="B4" s="2">
        <v>1</v>
      </c>
      <c r="C4" s="3">
        <v>2.4</v>
      </c>
      <c r="D4" s="2">
        <v>9.18</v>
      </c>
      <c r="E4" s="1"/>
      <c r="F4" s="2">
        <v>1</v>
      </c>
      <c r="G4" s="3">
        <v>2.39</v>
      </c>
      <c r="H4" s="2">
        <v>9.1999999999999993</v>
      </c>
      <c r="I4" s="1"/>
      <c r="J4" s="2">
        <v>1</v>
      </c>
      <c r="K4" s="2">
        <v>2.6</v>
      </c>
      <c r="L4" s="2">
        <v>2.6</v>
      </c>
      <c r="M4" s="2">
        <v>20.99</v>
      </c>
      <c r="N4" s="1"/>
      <c r="O4" s="2">
        <v>1</v>
      </c>
      <c r="P4" s="2">
        <v>5.55</v>
      </c>
      <c r="Q4" s="2">
        <v>0.42</v>
      </c>
      <c r="R4" s="2">
        <v>14.89</v>
      </c>
      <c r="T4" s="2">
        <v>1</v>
      </c>
      <c r="U4" s="2">
        <v>7.02</v>
      </c>
      <c r="V4" s="2">
        <v>0.35</v>
      </c>
      <c r="W4" s="2">
        <v>1</v>
      </c>
    </row>
    <row r="5" spans="1:24" x14ac:dyDescent="0.3">
      <c r="B5" s="2">
        <v>2</v>
      </c>
      <c r="C5" s="3">
        <v>2.4</v>
      </c>
      <c r="D5" s="2">
        <v>9.18</v>
      </c>
      <c r="E5" s="1"/>
      <c r="F5" s="2">
        <v>2</v>
      </c>
      <c r="G5" s="3">
        <v>2.39</v>
      </c>
      <c r="H5" s="2">
        <v>9.1850000000000005</v>
      </c>
      <c r="I5" s="1"/>
      <c r="J5" s="2">
        <v>2</v>
      </c>
      <c r="K5" s="2">
        <v>2.61</v>
      </c>
      <c r="L5" s="2">
        <v>2.6</v>
      </c>
      <c r="M5" s="2">
        <v>21</v>
      </c>
      <c r="N5" s="1"/>
      <c r="O5" s="2">
        <v>2</v>
      </c>
      <c r="P5" s="2">
        <v>5.57</v>
      </c>
      <c r="Q5" s="2">
        <v>0.37</v>
      </c>
      <c r="R5" s="2">
        <v>14.97</v>
      </c>
      <c r="T5" s="2">
        <v>2</v>
      </c>
      <c r="U5" s="2">
        <v>7</v>
      </c>
      <c r="V5" s="2">
        <v>0.35</v>
      </c>
      <c r="W5" s="2">
        <v>1</v>
      </c>
    </row>
    <row r="6" spans="1:24" x14ac:dyDescent="0.3">
      <c r="B6" s="2">
        <v>3</v>
      </c>
      <c r="C6" s="3">
        <v>2.4</v>
      </c>
      <c r="D6" s="2">
        <v>9.18</v>
      </c>
      <c r="E6" s="1"/>
      <c r="F6" s="2">
        <v>3</v>
      </c>
      <c r="G6" s="3">
        <v>2.39</v>
      </c>
      <c r="H6" s="2">
        <v>9.18</v>
      </c>
      <c r="I6" s="1"/>
      <c r="J6" s="2">
        <v>3</v>
      </c>
      <c r="K6" s="2">
        <v>2.61</v>
      </c>
      <c r="L6" s="2">
        <v>2.61</v>
      </c>
      <c r="M6" s="2">
        <v>20.99</v>
      </c>
      <c r="N6" s="1"/>
      <c r="O6" s="2">
        <v>3</v>
      </c>
      <c r="P6" s="2">
        <v>5.55</v>
      </c>
      <c r="Q6" s="2">
        <v>0.4</v>
      </c>
      <c r="R6" s="2">
        <v>15.08</v>
      </c>
      <c r="T6" s="2">
        <v>3</v>
      </c>
      <c r="U6" s="2">
        <v>7</v>
      </c>
      <c r="V6" s="2">
        <v>0.35</v>
      </c>
      <c r="W6" s="2">
        <v>1.02</v>
      </c>
    </row>
    <row r="7" spans="1:24" x14ac:dyDescent="0.3">
      <c r="B7" s="2">
        <v>4</v>
      </c>
      <c r="C7" s="3">
        <v>2.4</v>
      </c>
      <c r="D7" s="2">
        <v>9.18</v>
      </c>
      <c r="E7" s="1"/>
      <c r="F7" s="2">
        <v>4</v>
      </c>
      <c r="G7" s="3">
        <v>2.4</v>
      </c>
      <c r="H7" s="2">
        <v>9.18</v>
      </c>
      <c r="I7" s="1"/>
      <c r="J7" s="2">
        <v>4</v>
      </c>
      <c r="K7" s="2">
        <v>2.6</v>
      </c>
      <c r="L7" s="2">
        <v>2.61</v>
      </c>
      <c r="M7" s="2">
        <v>20.99</v>
      </c>
      <c r="N7" s="1"/>
      <c r="O7" s="2">
        <v>4</v>
      </c>
      <c r="P7" s="2">
        <v>5.56</v>
      </c>
      <c r="Q7" s="2">
        <v>0.42</v>
      </c>
      <c r="R7" s="2">
        <v>15.1</v>
      </c>
      <c r="T7" s="2">
        <v>4</v>
      </c>
      <c r="U7" s="2">
        <v>7.01</v>
      </c>
      <c r="V7" s="2">
        <v>0.35</v>
      </c>
      <c r="W7" s="2">
        <v>1.01</v>
      </c>
    </row>
    <row r="8" spans="1:24" x14ac:dyDescent="0.3">
      <c r="A8" s="1"/>
      <c r="B8" s="2">
        <v>5</v>
      </c>
      <c r="C8" s="3">
        <v>2.4</v>
      </c>
      <c r="D8" s="2">
        <v>9.18</v>
      </c>
      <c r="E8" s="1"/>
      <c r="F8" s="2">
        <v>5</v>
      </c>
      <c r="G8" s="3">
        <v>2.39</v>
      </c>
      <c r="H8" s="2">
        <v>9.18</v>
      </c>
      <c r="I8" s="1"/>
      <c r="J8" s="2">
        <v>5</v>
      </c>
      <c r="K8" s="2">
        <v>2.59</v>
      </c>
      <c r="L8" s="2">
        <v>2.61</v>
      </c>
      <c r="M8" s="2">
        <v>20.99</v>
      </c>
      <c r="N8" s="1"/>
      <c r="O8" s="2">
        <v>5</v>
      </c>
      <c r="P8" s="2">
        <v>5.56</v>
      </c>
      <c r="Q8" s="2">
        <v>0.4</v>
      </c>
      <c r="R8" s="2">
        <v>15.06</v>
      </c>
      <c r="T8" s="2">
        <v>5</v>
      </c>
      <c r="U8" s="2">
        <v>7</v>
      </c>
      <c r="V8" s="2">
        <v>0.35</v>
      </c>
      <c r="W8" s="2">
        <v>1.01</v>
      </c>
    </row>
    <row r="9" spans="1:24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4" x14ac:dyDescent="0.3">
      <c r="B10" s="9" t="s">
        <v>8</v>
      </c>
      <c r="C10" s="9"/>
      <c r="D10" s="9"/>
      <c r="F10" s="9" t="s">
        <v>9</v>
      </c>
      <c r="G10" s="9"/>
      <c r="H10" s="9"/>
      <c r="J10" s="9" t="s">
        <v>11</v>
      </c>
      <c r="K10" s="9"/>
      <c r="L10" s="9"/>
      <c r="N10" s="9" t="s">
        <v>15</v>
      </c>
      <c r="O10" s="9"/>
      <c r="P10" s="9"/>
      <c r="R10" s="9" t="s">
        <v>16</v>
      </c>
      <c r="S10" s="9"/>
      <c r="T10" s="9"/>
    </row>
    <row r="11" spans="1:24" x14ac:dyDescent="0.3">
      <c r="B11" s="5" t="s">
        <v>2</v>
      </c>
      <c r="C11" s="5" t="s">
        <v>12</v>
      </c>
      <c r="D11" s="7" t="s">
        <v>13</v>
      </c>
      <c r="E11" s="16"/>
      <c r="F11" s="5" t="s">
        <v>2</v>
      </c>
      <c r="G11" s="5" t="s">
        <v>12</v>
      </c>
      <c r="H11" s="5" t="s">
        <v>14</v>
      </c>
      <c r="I11" s="16"/>
      <c r="J11" s="5" t="s">
        <v>2</v>
      </c>
      <c r="K11" s="5" t="s">
        <v>12</v>
      </c>
      <c r="L11" s="5" t="s">
        <v>14</v>
      </c>
      <c r="M11" s="16"/>
      <c r="N11" s="5" t="s">
        <v>2</v>
      </c>
      <c r="O11" s="5" t="s">
        <v>12</v>
      </c>
      <c r="P11" s="5" t="s">
        <v>14</v>
      </c>
      <c r="Q11" s="16"/>
      <c r="R11" s="5" t="s">
        <v>2</v>
      </c>
      <c r="S11" s="5" t="s">
        <v>12</v>
      </c>
      <c r="T11" s="5" t="s">
        <v>14</v>
      </c>
      <c r="U11" s="16"/>
    </row>
    <row r="12" spans="1:24" x14ac:dyDescent="0.3">
      <c r="B12" s="2">
        <v>1</v>
      </c>
      <c r="C12" s="2">
        <v>10</v>
      </c>
      <c r="D12" s="2">
        <v>37.130000000000003</v>
      </c>
      <c r="F12" s="2">
        <v>1</v>
      </c>
      <c r="G12" s="2">
        <v>10</v>
      </c>
      <c r="H12" s="2">
        <v>41.49</v>
      </c>
      <c r="J12" s="2">
        <v>1</v>
      </c>
      <c r="K12" s="2">
        <v>10</v>
      </c>
      <c r="L12" s="2">
        <v>39.01</v>
      </c>
      <c r="N12" s="2">
        <v>1</v>
      </c>
      <c r="O12" s="2">
        <v>10</v>
      </c>
      <c r="P12" s="2">
        <v>38.950000000000003</v>
      </c>
      <c r="R12" s="2">
        <v>1</v>
      </c>
      <c r="S12" s="2">
        <v>10</v>
      </c>
      <c r="T12" s="2">
        <v>30.98</v>
      </c>
    </row>
    <row r="13" spans="1:24" x14ac:dyDescent="0.3">
      <c r="B13" s="2">
        <v>2</v>
      </c>
      <c r="C13" s="2">
        <v>10</v>
      </c>
      <c r="D13" s="2">
        <v>37.020000000000003</v>
      </c>
      <c r="F13" s="2">
        <v>2</v>
      </c>
      <c r="G13" s="2">
        <v>10</v>
      </c>
      <c r="H13" s="2">
        <v>41.66</v>
      </c>
      <c r="J13" s="2">
        <v>2</v>
      </c>
      <c r="K13" s="2">
        <v>10</v>
      </c>
      <c r="L13" s="2">
        <v>39</v>
      </c>
      <c r="N13" s="2">
        <v>2</v>
      </c>
      <c r="O13" s="2">
        <v>10</v>
      </c>
      <c r="P13" s="2">
        <v>39</v>
      </c>
      <c r="R13" s="2">
        <v>2</v>
      </c>
      <c r="S13" s="2">
        <v>10</v>
      </c>
      <c r="T13" s="2">
        <v>31.03</v>
      </c>
    </row>
    <row r="14" spans="1:24" x14ac:dyDescent="0.3">
      <c r="B14" s="2">
        <v>3</v>
      </c>
      <c r="C14" s="2">
        <v>10</v>
      </c>
      <c r="D14" s="2">
        <v>37.14</v>
      </c>
      <c r="F14" s="2">
        <v>3</v>
      </c>
      <c r="G14" s="2">
        <v>10</v>
      </c>
      <c r="H14" s="2">
        <v>40.82</v>
      </c>
      <c r="J14" s="2">
        <v>3</v>
      </c>
      <c r="K14" s="2">
        <v>10</v>
      </c>
      <c r="L14" s="2">
        <v>39.07</v>
      </c>
      <c r="N14" s="2">
        <v>3</v>
      </c>
      <c r="O14" s="2">
        <v>10</v>
      </c>
      <c r="P14" s="2">
        <v>38.93</v>
      </c>
      <c r="R14" s="2">
        <v>3</v>
      </c>
      <c r="S14" s="2">
        <v>10</v>
      </c>
      <c r="T14" s="2">
        <v>30.93</v>
      </c>
    </row>
    <row r="16" spans="1:24" x14ac:dyDescent="0.3">
      <c r="B16" s="9" t="s">
        <v>17</v>
      </c>
      <c r="C16" s="9"/>
      <c r="D16" s="9"/>
      <c r="F16" s="9" t="s">
        <v>18</v>
      </c>
      <c r="G16" s="9"/>
      <c r="H16" s="9"/>
      <c r="J16" s="9" t="s">
        <v>19</v>
      </c>
      <c r="K16" s="9"/>
      <c r="L16" s="9"/>
    </row>
    <row r="17" spans="2:23" x14ac:dyDescent="0.3">
      <c r="B17" s="5" t="s">
        <v>2</v>
      </c>
      <c r="C17" s="5" t="s">
        <v>12</v>
      </c>
      <c r="D17" s="7" t="s">
        <v>13</v>
      </c>
      <c r="E17" s="16"/>
      <c r="F17" s="5" t="s">
        <v>2</v>
      </c>
      <c r="G17" s="5" t="s">
        <v>12</v>
      </c>
      <c r="H17" s="7" t="s">
        <v>13</v>
      </c>
      <c r="I17" s="16"/>
      <c r="J17" s="5" t="s">
        <v>2</v>
      </c>
      <c r="K17" s="5" t="s">
        <v>12</v>
      </c>
      <c r="L17" s="7" t="s">
        <v>13</v>
      </c>
      <c r="M17" s="16"/>
    </row>
    <row r="18" spans="2:23" x14ac:dyDescent="0.3">
      <c r="B18" s="2">
        <v>1</v>
      </c>
      <c r="C18" s="2">
        <v>10</v>
      </c>
      <c r="D18" s="2">
        <v>34.130000000000003</v>
      </c>
      <c r="F18" s="2">
        <v>1</v>
      </c>
      <c r="G18" s="2">
        <v>10</v>
      </c>
      <c r="H18" s="2">
        <v>32.56</v>
      </c>
      <c r="J18" s="2">
        <v>1</v>
      </c>
      <c r="K18" s="2">
        <v>10</v>
      </c>
      <c r="L18" s="2">
        <v>30.74</v>
      </c>
    </row>
    <row r="19" spans="2:23" x14ac:dyDescent="0.3">
      <c r="B19" s="2">
        <v>2</v>
      </c>
      <c r="C19" s="2">
        <v>10</v>
      </c>
      <c r="D19" s="2">
        <v>35.380000000000003</v>
      </c>
      <c r="F19" s="2">
        <v>2</v>
      </c>
      <c r="G19" s="2">
        <v>10</v>
      </c>
      <c r="H19" s="2">
        <v>32.57</v>
      </c>
      <c r="J19" s="2">
        <v>2</v>
      </c>
      <c r="K19" s="2">
        <v>10</v>
      </c>
      <c r="L19" s="2">
        <v>30.76</v>
      </c>
    </row>
    <row r="20" spans="2:23" x14ac:dyDescent="0.3">
      <c r="B20" s="2">
        <v>3</v>
      </c>
      <c r="C20" s="2">
        <v>10</v>
      </c>
      <c r="D20" s="2">
        <v>33.1</v>
      </c>
      <c r="F20" s="2">
        <v>3</v>
      </c>
      <c r="G20" s="2">
        <v>10</v>
      </c>
      <c r="H20" s="2">
        <v>32.56</v>
      </c>
      <c r="J20" s="2">
        <v>3</v>
      </c>
      <c r="K20" s="2">
        <v>10</v>
      </c>
      <c r="L20" s="2">
        <v>30.69</v>
      </c>
    </row>
    <row r="21" spans="2:23" x14ac:dyDescent="0.3">
      <c r="B21" s="11">
        <v>4</v>
      </c>
      <c r="C21" s="11">
        <v>10</v>
      </c>
      <c r="D21" s="2">
        <v>33.06</v>
      </c>
      <c r="F21" s="11">
        <v>4</v>
      </c>
      <c r="G21" s="2">
        <v>10</v>
      </c>
      <c r="H21" s="2">
        <v>32.6</v>
      </c>
      <c r="J21" s="11">
        <v>4</v>
      </c>
      <c r="K21" s="2">
        <v>10</v>
      </c>
      <c r="L21" s="2">
        <v>30.74</v>
      </c>
    </row>
    <row r="22" spans="2:23" x14ac:dyDescent="0.3">
      <c r="B22" s="11">
        <v>5</v>
      </c>
      <c r="C22" s="11">
        <v>10</v>
      </c>
      <c r="D22" s="2">
        <v>33.35</v>
      </c>
      <c r="F22" s="11">
        <v>5</v>
      </c>
      <c r="G22" s="2">
        <v>10</v>
      </c>
      <c r="H22" s="2">
        <v>32.61</v>
      </c>
      <c r="J22" s="11">
        <v>5</v>
      </c>
      <c r="K22" s="2">
        <v>10</v>
      </c>
      <c r="L22" s="2">
        <v>30.78</v>
      </c>
    </row>
    <row r="23" spans="2:23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2:23" x14ac:dyDescent="0.3">
      <c r="B24" s="9" t="s">
        <v>21</v>
      </c>
      <c r="C24" s="9"/>
      <c r="D24" s="9"/>
      <c r="E24" s="9"/>
      <c r="I24" s="9" t="s">
        <v>22</v>
      </c>
      <c r="J24" s="9"/>
      <c r="K24" s="9"/>
      <c r="L24" s="9"/>
    </row>
    <row r="25" spans="2:23" x14ac:dyDescent="0.3">
      <c r="B25" s="4" t="s">
        <v>20</v>
      </c>
      <c r="C25" s="4" t="s">
        <v>2</v>
      </c>
      <c r="D25" s="4" t="s">
        <v>12</v>
      </c>
      <c r="E25" s="4" t="s">
        <v>14</v>
      </c>
      <c r="F25" s="16" t="s">
        <v>27</v>
      </c>
      <c r="G25" s="16" t="s">
        <v>26</v>
      </c>
      <c r="I25" s="4" t="s">
        <v>20</v>
      </c>
      <c r="J25" s="4" t="s">
        <v>2</v>
      </c>
      <c r="K25" s="4" t="s">
        <v>12</v>
      </c>
      <c r="L25" s="4" t="s">
        <v>14</v>
      </c>
      <c r="M25" s="16" t="s">
        <v>27</v>
      </c>
      <c r="N25" s="16" t="s">
        <v>26</v>
      </c>
      <c r="P25" s="17" t="s">
        <v>24</v>
      </c>
      <c r="Q25" s="17" t="s">
        <v>23</v>
      </c>
    </row>
    <row r="26" spans="2:23" x14ac:dyDescent="0.3">
      <c r="B26" s="13">
        <v>1</v>
      </c>
      <c r="C26" s="14">
        <v>1</v>
      </c>
      <c r="D26" s="14">
        <v>10</v>
      </c>
      <c r="E26" s="14">
        <v>30.9</v>
      </c>
      <c r="F26" s="18">
        <f>0.0004026726 *(E26/D26)*(E26/D26)*(0.9347+$Q$28+$Q$29)</f>
        <v>8.7352907486803206E-3</v>
      </c>
      <c r="G26" s="19">
        <f>SUM(F26:F28)/3</f>
        <v>8.7635959780425418E-3</v>
      </c>
      <c r="I26" s="13">
        <v>1</v>
      </c>
      <c r="J26" s="14">
        <v>1</v>
      </c>
      <c r="K26" s="14">
        <v>10</v>
      </c>
      <c r="L26" s="14">
        <v>31.06</v>
      </c>
      <c r="M26" s="18">
        <f>0.0004026726 *(L26/K26)*(L26/K26)*(0.9347+$Q$28+$Q$29)</f>
        <v>8.8259875138651401E-3</v>
      </c>
      <c r="N26" s="19">
        <f>SUM(M26:M28)/3</f>
        <v>8.8278895330591699E-3</v>
      </c>
      <c r="P26" s="8" t="s">
        <v>11</v>
      </c>
      <c r="Q26" s="8">
        <f>589.8/1000</f>
        <v>0.58979999999999999</v>
      </c>
    </row>
    <row r="27" spans="2:23" x14ac:dyDescent="0.3">
      <c r="B27" s="13"/>
      <c r="C27" s="14">
        <v>2</v>
      </c>
      <c r="D27" s="14">
        <v>10</v>
      </c>
      <c r="E27" s="14">
        <v>30.96</v>
      </c>
      <c r="F27" s="18">
        <f t="shared" ref="F27:F67" si="0">0.0004026726 *(E27/D27)*(E27/D27)*(0.9347+$Q$28+$Q$29)</f>
        <v>8.7692471432957962E-3</v>
      </c>
      <c r="G27" s="19"/>
      <c r="I27" s="13"/>
      <c r="J27" s="14">
        <v>2</v>
      </c>
      <c r="K27" s="14">
        <v>10</v>
      </c>
      <c r="L27" s="14">
        <v>31.1</v>
      </c>
      <c r="M27" s="18">
        <f t="shared" ref="M27:M58" si="1">0.0004026726 *(L27/K27)*(L27/K27)*(0.9347+$Q$28+$Q$29)</f>
        <v>8.8487348949331229E-3</v>
      </c>
      <c r="N27" s="19"/>
      <c r="P27" s="8" t="s">
        <v>25</v>
      </c>
      <c r="Q27" s="8">
        <f>776.9/1000</f>
        <v>0.77689999999999992</v>
      </c>
    </row>
    <row r="28" spans="2:23" x14ac:dyDescent="0.3">
      <c r="B28" s="13"/>
      <c r="C28" s="14">
        <v>3</v>
      </c>
      <c r="D28" s="14">
        <v>10</v>
      </c>
      <c r="E28" s="14">
        <v>30.99</v>
      </c>
      <c r="F28" s="18">
        <f t="shared" si="0"/>
        <v>8.7862500421515069E-3</v>
      </c>
      <c r="G28" s="19"/>
      <c r="I28" s="13"/>
      <c r="J28" s="14">
        <v>3</v>
      </c>
      <c r="K28" s="14">
        <v>10</v>
      </c>
      <c r="L28" s="14">
        <v>31.03</v>
      </c>
      <c r="M28" s="18">
        <f t="shared" si="1"/>
        <v>8.8089461903792469E-3</v>
      </c>
      <c r="N28" s="19"/>
      <c r="P28" s="8" t="s">
        <v>6</v>
      </c>
      <c r="Q28" s="8">
        <f>668.2/1000</f>
        <v>0.66820000000000002</v>
      </c>
    </row>
    <row r="29" spans="2:23" x14ac:dyDescent="0.3">
      <c r="B29" s="12">
        <v>2</v>
      </c>
      <c r="C29" s="2">
        <v>1</v>
      </c>
      <c r="D29" s="2">
        <v>10</v>
      </c>
      <c r="E29" s="2">
        <v>31.13</v>
      </c>
      <c r="F29" s="6">
        <f t="shared" si="0"/>
        <v>8.8658146430491986E-3</v>
      </c>
      <c r="G29" s="12">
        <f>SUM(F29:F31)/3</f>
        <v>8.9676408279047055E-3</v>
      </c>
      <c r="I29" s="12">
        <v>2</v>
      </c>
      <c r="J29" s="2">
        <v>1</v>
      </c>
      <c r="K29" s="2">
        <v>10</v>
      </c>
      <c r="L29" s="2">
        <v>31.14</v>
      </c>
      <c r="M29" s="6">
        <f t="shared" si="1"/>
        <v>8.8715115519098116E-3</v>
      </c>
      <c r="N29" s="12">
        <f>SUM(M29:M31)/3</f>
        <v>8.8734123512743106E-3</v>
      </c>
      <c r="P29" s="8" t="s">
        <v>7</v>
      </c>
      <c r="Q29" s="8">
        <f>669.1/1000</f>
        <v>0.66910000000000003</v>
      </c>
    </row>
    <row r="30" spans="2:23" x14ac:dyDescent="0.3">
      <c r="B30" s="12"/>
      <c r="C30" s="2">
        <v>2</v>
      </c>
      <c r="D30" s="2">
        <v>10</v>
      </c>
      <c r="E30" s="2">
        <v>31.04</v>
      </c>
      <c r="F30" s="6">
        <f t="shared" si="0"/>
        <v>8.8146248017969171E-3</v>
      </c>
      <c r="G30" s="12"/>
      <c r="I30" s="12"/>
      <c r="J30" s="2">
        <v>2</v>
      </c>
      <c r="K30" s="2">
        <v>10</v>
      </c>
      <c r="L30" s="2">
        <v>31.16</v>
      </c>
      <c r="M30" s="6">
        <f t="shared" si="1"/>
        <v>8.8829108588639235E-3</v>
      </c>
      <c r="N30" s="12"/>
      <c r="P30" s="8" t="s">
        <v>8</v>
      </c>
      <c r="Q30" s="8">
        <f>1191.9/1000</f>
        <v>1.1919000000000002</v>
      </c>
    </row>
    <row r="31" spans="2:23" x14ac:dyDescent="0.3">
      <c r="B31" s="12"/>
      <c r="C31" s="2">
        <v>3</v>
      </c>
      <c r="D31" s="2">
        <v>10</v>
      </c>
      <c r="E31" s="2">
        <v>31.75</v>
      </c>
      <c r="F31" s="6">
        <f t="shared" si="0"/>
        <v>9.2224830388679992E-3</v>
      </c>
      <c r="G31" s="12"/>
      <c r="I31" s="12"/>
      <c r="J31" s="2">
        <v>3</v>
      </c>
      <c r="K31" s="2">
        <v>10</v>
      </c>
      <c r="L31" s="2">
        <v>31.13</v>
      </c>
      <c r="M31" s="6">
        <f t="shared" si="1"/>
        <v>8.8658146430491986E-3</v>
      </c>
      <c r="N31" s="12"/>
    </row>
    <row r="32" spans="2:23" x14ac:dyDescent="0.3">
      <c r="B32" s="13">
        <v>3</v>
      </c>
      <c r="C32" s="14">
        <v>1</v>
      </c>
      <c r="D32" s="14">
        <v>10</v>
      </c>
      <c r="E32" s="14">
        <v>31.41</v>
      </c>
      <c r="F32" s="18">
        <f t="shared" si="0"/>
        <v>9.0260197344896841E-3</v>
      </c>
      <c r="G32" s="19">
        <f>SUM(F32:F34)/3</f>
        <v>9.0828061536237722E-3</v>
      </c>
      <c r="I32" s="13">
        <v>3</v>
      </c>
      <c r="J32" s="14">
        <v>1</v>
      </c>
      <c r="K32" s="14">
        <v>10</v>
      </c>
      <c r="L32" s="14">
        <v>31.4</v>
      </c>
      <c r="M32" s="18">
        <f t="shared" si="1"/>
        <v>9.0202734225331184E-3</v>
      </c>
      <c r="N32" s="19">
        <f>SUM(M32:M34)/3</f>
        <v>9.0413706792049336E-3</v>
      </c>
      <c r="P32" s="35">
        <f>0.56/100</f>
        <v>5.6000000000000008E-3</v>
      </c>
    </row>
    <row r="33" spans="2:14" x14ac:dyDescent="0.3">
      <c r="B33" s="13"/>
      <c r="C33" s="14">
        <v>2</v>
      </c>
      <c r="D33" s="14">
        <v>10</v>
      </c>
      <c r="E33" s="14">
        <v>31.13</v>
      </c>
      <c r="F33" s="18">
        <f t="shared" si="0"/>
        <v>8.8658146430491986E-3</v>
      </c>
      <c r="G33" s="19"/>
      <c r="I33" s="13"/>
      <c r="J33" s="14">
        <v>2</v>
      </c>
      <c r="K33" s="14">
        <v>10</v>
      </c>
      <c r="L33" s="14">
        <v>31.41</v>
      </c>
      <c r="M33" s="18">
        <f t="shared" si="1"/>
        <v>9.0260197344896841E-3</v>
      </c>
      <c r="N33" s="19"/>
    </row>
    <row r="34" spans="2:14" x14ac:dyDescent="0.3">
      <c r="B34" s="13"/>
      <c r="C34" s="14">
        <v>3</v>
      </c>
      <c r="D34" s="14">
        <v>10</v>
      </c>
      <c r="E34" s="14">
        <v>31.98</v>
      </c>
      <c r="F34" s="18">
        <f t="shared" si="0"/>
        <v>9.3565840833324306E-3</v>
      </c>
      <c r="G34" s="19"/>
      <c r="I34" s="13"/>
      <c r="J34" s="14">
        <v>3</v>
      </c>
      <c r="K34" s="14">
        <v>10</v>
      </c>
      <c r="L34" s="14">
        <v>31.5</v>
      </c>
      <c r="M34" s="18">
        <f>0.0004026726 *(L34/K34)*(L34/K34)*(0.9347+$Q$28+$Q$29)</f>
        <v>9.077818880592E-3</v>
      </c>
      <c r="N34" s="19"/>
    </row>
    <row r="35" spans="2:14" x14ac:dyDescent="0.3">
      <c r="B35" s="12">
        <v>4</v>
      </c>
      <c r="C35" s="2">
        <v>1</v>
      </c>
      <c r="D35" s="2">
        <v>10</v>
      </c>
      <c r="E35" s="2">
        <v>31.35</v>
      </c>
      <c r="F35" s="6">
        <f t="shared" si="0"/>
        <v>8.9915693089147215E-3</v>
      </c>
      <c r="G35" s="12">
        <f>SUM(F35:F37)/3</f>
        <v>8.9820140792519817E-3</v>
      </c>
      <c r="I35" s="12">
        <v>4</v>
      </c>
      <c r="J35" s="2">
        <v>1</v>
      </c>
      <c r="K35" s="2">
        <v>10</v>
      </c>
      <c r="L35" s="2">
        <v>31.87</v>
      </c>
      <c r="M35" s="6">
        <f t="shared" si="1"/>
        <v>9.29232803807384E-3</v>
      </c>
      <c r="N35" s="12">
        <f>SUM(M35:M37)/3</f>
        <v>9.2729107916216663E-3</v>
      </c>
    </row>
    <row r="36" spans="2:14" x14ac:dyDescent="0.3">
      <c r="B36" s="12"/>
      <c r="C36" s="2">
        <v>2</v>
      </c>
      <c r="D36" s="2">
        <v>10</v>
      </c>
      <c r="E36" s="2">
        <v>31.34</v>
      </c>
      <c r="F36" s="6">
        <f t="shared" si="0"/>
        <v>8.9858339754239226E-3</v>
      </c>
      <c r="G36" s="12"/>
      <c r="I36" s="12"/>
      <c r="J36" s="2">
        <v>2</v>
      </c>
      <c r="K36" s="2">
        <v>10</v>
      </c>
      <c r="L36" s="2">
        <v>31.85</v>
      </c>
      <c r="M36" s="6">
        <f t="shared" si="1"/>
        <v>9.2806689074299235E-3</v>
      </c>
      <c r="N36" s="12"/>
    </row>
    <row r="37" spans="2:14" x14ac:dyDescent="0.3">
      <c r="B37" s="12"/>
      <c r="C37" s="2">
        <v>3</v>
      </c>
      <c r="D37" s="2">
        <v>10</v>
      </c>
      <c r="E37" s="2">
        <v>31.31</v>
      </c>
      <c r="F37" s="6">
        <f t="shared" si="0"/>
        <v>8.968638953417301E-3</v>
      </c>
      <c r="G37" s="12"/>
      <c r="I37" s="12"/>
      <c r="J37" s="2">
        <v>3</v>
      </c>
      <c r="K37" s="2">
        <v>10</v>
      </c>
      <c r="L37" s="2">
        <v>31.79</v>
      </c>
      <c r="M37" s="6">
        <f t="shared" si="1"/>
        <v>9.2457354293612355E-3</v>
      </c>
      <c r="N37" s="12"/>
    </row>
    <row r="38" spans="2:14" x14ac:dyDescent="0.3">
      <c r="B38" s="13">
        <v>5</v>
      </c>
      <c r="C38" s="14">
        <v>1</v>
      </c>
      <c r="D38" s="14">
        <v>10</v>
      </c>
      <c r="E38" s="14">
        <v>31.47</v>
      </c>
      <c r="F38" s="18">
        <f t="shared" si="0"/>
        <v>9.060536030859245E-3</v>
      </c>
      <c r="G38" s="19">
        <f>SUM(F38:F40)/3</f>
        <v>9.0739831266361728E-3</v>
      </c>
      <c r="I38" s="13">
        <v>5</v>
      </c>
      <c r="J38" s="14">
        <v>1</v>
      </c>
      <c r="K38" s="14">
        <v>10</v>
      </c>
      <c r="L38" s="14">
        <v>32.36</v>
      </c>
      <c r="M38" s="18">
        <f t="shared" si="1"/>
        <v>9.5802630043456526E-3</v>
      </c>
      <c r="N38" s="19">
        <f>SUM(M38:M40)/3</f>
        <v>9.5487237019430803E-3</v>
      </c>
    </row>
    <row r="39" spans="2:14" x14ac:dyDescent="0.3">
      <c r="B39" s="13"/>
      <c r="C39" s="14">
        <v>2</v>
      </c>
      <c r="D39" s="14">
        <v>10</v>
      </c>
      <c r="E39" s="14">
        <v>31.48</v>
      </c>
      <c r="F39" s="18">
        <f t="shared" si="0"/>
        <v>9.0662951510258709E-3</v>
      </c>
      <c r="G39" s="19"/>
      <c r="I39" s="13"/>
      <c r="J39" s="14">
        <v>2</v>
      </c>
      <c r="K39" s="14">
        <v>10</v>
      </c>
      <c r="L39" s="14">
        <v>32.29</v>
      </c>
      <c r="M39" s="18">
        <f t="shared" si="1"/>
        <v>9.5388604653241157E-3</v>
      </c>
      <c r="N39" s="19"/>
    </row>
    <row r="40" spans="2:14" x14ac:dyDescent="0.3">
      <c r="B40" s="13"/>
      <c r="C40" s="14">
        <v>3</v>
      </c>
      <c r="D40" s="14">
        <v>10</v>
      </c>
      <c r="E40" s="14">
        <v>31.53</v>
      </c>
      <c r="F40" s="18">
        <f t="shared" si="0"/>
        <v>9.095118198023406E-3</v>
      </c>
      <c r="G40" s="19"/>
      <c r="I40" s="13"/>
      <c r="J40" s="14">
        <v>3</v>
      </c>
      <c r="K40" s="14">
        <v>10</v>
      </c>
      <c r="L40" s="14">
        <v>32.270000000000003</v>
      </c>
      <c r="M40" s="18">
        <f t="shared" si="1"/>
        <v>9.5270476361594709E-3</v>
      </c>
      <c r="N40" s="19"/>
    </row>
    <row r="41" spans="2:14" x14ac:dyDescent="0.3">
      <c r="B41" s="12">
        <v>6</v>
      </c>
      <c r="C41" s="2">
        <v>1</v>
      </c>
      <c r="D41" s="2">
        <v>10</v>
      </c>
      <c r="E41" s="2">
        <v>31.74</v>
      </c>
      <c r="F41" s="6">
        <f t="shared" si="0"/>
        <v>9.2166745156054275E-3</v>
      </c>
      <c r="G41" s="12">
        <f>SUM(F41:F43)/3</f>
        <v>9.2166769552644873E-3</v>
      </c>
      <c r="I41" s="12">
        <v>6</v>
      </c>
      <c r="J41" s="2">
        <v>1</v>
      </c>
      <c r="K41" s="2">
        <v>10</v>
      </c>
      <c r="L41" s="2">
        <v>32.96</v>
      </c>
      <c r="M41" s="6">
        <f t="shared" si="1"/>
        <v>9.9388196962762777E-3</v>
      </c>
      <c r="N41" s="12">
        <f>SUM(M41:M43)/3</f>
        <v>9.9066967054437915E-3</v>
      </c>
    </row>
    <row r="42" spans="2:14" x14ac:dyDescent="0.3">
      <c r="B42" s="12"/>
      <c r="C42" s="2">
        <v>2</v>
      </c>
      <c r="D42" s="2">
        <v>10</v>
      </c>
      <c r="E42" s="2">
        <v>31.76</v>
      </c>
      <c r="F42" s="6">
        <f t="shared" si="0"/>
        <v>9.2282933918748714E-3</v>
      </c>
      <c r="G42" s="12"/>
      <c r="I42" s="12"/>
      <c r="J42" s="2">
        <v>2</v>
      </c>
      <c r="K42" s="2">
        <v>10</v>
      </c>
      <c r="L42" s="2">
        <v>32.9</v>
      </c>
      <c r="M42" s="6">
        <f t="shared" si="1"/>
        <v>9.9026676085075208E-3</v>
      </c>
      <c r="N42" s="12"/>
    </row>
    <row r="43" spans="2:14" x14ac:dyDescent="0.3">
      <c r="B43" s="12"/>
      <c r="C43" s="2">
        <v>3</v>
      </c>
      <c r="D43" s="2">
        <v>10</v>
      </c>
      <c r="E43" s="2">
        <v>31.72</v>
      </c>
      <c r="F43" s="6">
        <f t="shared" si="0"/>
        <v>9.2050629583131649E-3</v>
      </c>
      <c r="G43" s="12"/>
      <c r="I43" s="12"/>
      <c r="J43" s="2">
        <v>3</v>
      </c>
      <c r="K43" s="2">
        <v>10</v>
      </c>
      <c r="L43" s="2">
        <v>32.86</v>
      </c>
      <c r="M43" s="6">
        <f t="shared" si="1"/>
        <v>9.8786028115475724E-3</v>
      </c>
      <c r="N43" s="12"/>
    </row>
    <row r="44" spans="2:14" x14ac:dyDescent="0.3">
      <c r="B44" s="13">
        <v>7</v>
      </c>
      <c r="C44" s="14">
        <v>1</v>
      </c>
      <c r="D44" s="14">
        <v>10</v>
      </c>
      <c r="E44" s="14">
        <v>32.03</v>
      </c>
      <c r="F44" s="18">
        <f t="shared" si="0"/>
        <v>9.3858645664035689E-3</v>
      </c>
      <c r="G44" s="19">
        <f>SUM(F44:F46)/3</f>
        <v>9.6184650156389013E-3</v>
      </c>
      <c r="I44" s="13">
        <v>7</v>
      </c>
      <c r="J44" s="14">
        <v>1</v>
      </c>
      <c r="K44" s="14">
        <v>10</v>
      </c>
      <c r="L44" s="14">
        <v>33.770000000000003</v>
      </c>
      <c r="M44" s="18">
        <f t="shared" si="1"/>
        <v>1.0433319985175792E-2</v>
      </c>
      <c r="N44" s="19">
        <f>SUM(M44:M46)/3</f>
        <v>1.0404524079385287E-2</v>
      </c>
    </row>
    <row r="45" spans="2:14" x14ac:dyDescent="0.3">
      <c r="B45" s="13"/>
      <c r="C45" s="14">
        <v>2</v>
      </c>
      <c r="D45" s="14">
        <v>10</v>
      </c>
      <c r="E45" s="14">
        <v>33.18</v>
      </c>
      <c r="F45" s="18">
        <f t="shared" si="0"/>
        <v>1.0071940912671055E-2</v>
      </c>
      <c r="G45" s="19"/>
      <c r="I45" s="13"/>
      <c r="J45" s="14">
        <v>2</v>
      </c>
      <c r="K45" s="14">
        <v>10</v>
      </c>
      <c r="L45" s="14">
        <v>33.659999999999997</v>
      </c>
      <c r="M45" s="18">
        <f t="shared" si="1"/>
        <v>1.0365461173401522E-2</v>
      </c>
      <c r="N45" s="19"/>
    </row>
    <row r="46" spans="2:14" x14ac:dyDescent="0.3">
      <c r="B46" s="13"/>
      <c r="C46" s="14">
        <v>3</v>
      </c>
      <c r="D46" s="14">
        <v>10</v>
      </c>
      <c r="E46" s="14">
        <v>32.049999999999997</v>
      </c>
      <c r="F46" s="18">
        <f t="shared" si="0"/>
        <v>9.3975895678420802E-3</v>
      </c>
      <c r="G46" s="19"/>
      <c r="I46" s="13"/>
      <c r="J46" s="14">
        <v>3</v>
      </c>
      <c r="K46" s="14">
        <v>10</v>
      </c>
      <c r="L46" s="14">
        <v>33.74</v>
      </c>
      <c r="M46" s="18">
        <f t="shared" si="1"/>
        <v>1.0414791079578548E-2</v>
      </c>
      <c r="N46" s="19"/>
    </row>
    <row r="47" spans="2:14" x14ac:dyDescent="0.3">
      <c r="B47" s="12">
        <v>8</v>
      </c>
      <c r="C47" s="2">
        <v>1</v>
      </c>
      <c r="D47" s="2">
        <v>10</v>
      </c>
      <c r="E47" s="2">
        <v>33.08</v>
      </c>
      <c r="F47" s="6">
        <f t="shared" si="0"/>
        <v>1.001132148419758E-2</v>
      </c>
      <c r="G47" s="12">
        <f>SUM(F47:F49)/3</f>
        <v>9.7180332960351157E-3</v>
      </c>
      <c r="I47" s="12">
        <v>8</v>
      </c>
      <c r="J47" s="2">
        <v>1</v>
      </c>
      <c r="K47" s="2">
        <v>10</v>
      </c>
      <c r="L47" s="2">
        <v>34.39</v>
      </c>
      <c r="M47" s="6">
        <f t="shared" si="1"/>
        <v>1.0819937635605334E-2</v>
      </c>
      <c r="N47" s="12">
        <f>SUM(M47:M49)/3</f>
        <v>1.0815765208699335E-2</v>
      </c>
    </row>
    <row r="48" spans="2:14" x14ac:dyDescent="0.3">
      <c r="B48" s="12"/>
      <c r="C48" s="2">
        <v>2</v>
      </c>
      <c r="D48" s="2">
        <v>10</v>
      </c>
      <c r="E48" s="2">
        <v>32.369999999999997</v>
      </c>
      <c r="F48" s="6">
        <f t="shared" si="0"/>
        <v>9.5861849717544766E-3</v>
      </c>
      <c r="G48" s="12"/>
      <c r="I48" s="12"/>
      <c r="J48" s="2">
        <v>2</v>
      </c>
      <c r="K48" s="2">
        <v>10</v>
      </c>
      <c r="L48" s="2">
        <v>34.44</v>
      </c>
      <c r="M48" s="6">
        <f t="shared" si="1"/>
        <v>1.0851422960551221E-2</v>
      </c>
      <c r="N48" s="12"/>
    </row>
    <row r="49" spans="2:14" x14ac:dyDescent="0.3">
      <c r="B49" s="12"/>
      <c r="C49" s="2">
        <v>3</v>
      </c>
      <c r="D49" s="2">
        <v>10</v>
      </c>
      <c r="E49" s="2">
        <v>32.32</v>
      </c>
      <c r="F49" s="6">
        <f t="shared" si="0"/>
        <v>9.5565934321532962E-3</v>
      </c>
      <c r="G49" s="12"/>
      <c r="I49" s="12"/>
      <c r="J49" s="2">
        <v>3</v>
      </c>
      <c r="K49" s="2">
        <v>10</v>
      </c>
      <c r="L49" s="2">
        <v>34.32</v>
      </c>
      <c r="M49" s="6">
        <f t="shared" si="1"/>
        <v>1.0775935029941452E-2</v>
      </c>
      <c r="N49" s="12"/>
    </row>
    <row r="50" spans="2:14" x14ac:dyDescent="0.3">
      <c r="B50" s="13">
        <v>9</v>
      </c>
      <c r="C50" s="14">
        <v>1</v>
      </c>
      <c r="D50" s="14">
        <v>10</v>
      </c>
      <c r="E50" s="14">
        <v>32.71</v>
      </c>
      <c r="F50" s="18">
        <f t="shared" si="0"/>
        <v>9.7886205615097168E-3</v>
      </c>
      <c r="G50" s="19">
        <f>SUM(F50:F52)/3</f>
        <v>9.8005968478313294E-3</v>
      </c>
      <c r="I50" s="13">
        <v>9</v>
      </c>
      <c r="J50" s="14">
        <v>1</v>
      </c>
      <c r="K50" s="14">
        <v>10</v>
      </c>
      <c r="L50" s="14">
        <v>35.25</v>
      </c>
      <c r="M50" s="18">
        <f t="shared" si="1"/>
        <v>1.1367858224052002E-2</v>
      </c>
      <c r="N50" s="19">
        <f>SUM(M50:M52)/3</f>
        <v>1.1398026438063305E-2</v>
      </c>
    </row>
    <row r="51" spans="2:14" x14ac:dyDescent="0.3">
      <c r="B51" s="13"/>
      <c r="C51" s="14">
        <v>2</v>
      </c>
      <c r="D51" s="14">
        <v>10</v>
      </c>
      <c r="E51" s="14">
        <v>32.75</v>
      </c>
      <c r="F51" s="18">
        <f t="shared" si="0"/>
        <v>9.8125755738120019E-3</v>
      </c>
      <c r="G51" s="19"/>
      <c r="I51" s="13"/>
      <c r="J51" s="14">
        <v>2</v>
      </c>
      <c r="K51" s="14">
        <v>10</v>
      </c>
      <c r="L51" s="14">
        <v>35.24</v>
      </c>
      <c r="M51" s="18">
        <f t="shared" si="1"/>
        <v>1.1361409290286388E-2</v>
      </c>
      <c r="N51" s="19"/>
    </row>
    <row r="52" spans="2:14" x14ac:dyDescent="0.3">
      <c r="B52" s="13"/>
      <c r="C52" s="14">
        <v>3</v>
      </c>
      <c r="D52" s="14">
        <v>10</v>
      </c>
      <c r="E52" s="14">
        <v>32.729999999999997</v>
      </c>
      <c r="F52" s="18">
        <f t="shared" si="0"/>
        <v>9.8005944081722696E-3</v>
      </c>
      <c r="G52" s="19"/>
      <c r="I52" s="13"/>
      <c r="J52" s="14">
        <v>3</v>
      </c>
      <c r="K52" s="14">
        <v>10</v>
      </c>
      <c r="L52" s="14">
        <v>35.4</v>
      </c>
      <c r="M52" s="18">
        <f t="shared" si="1"/>
        <v>1.146481179985152E-2</v>
      </c>
      <c r="N52" s="19"/>
    </row>
    <row r="53" spans="2:14" x14ac:dyDescent="0.3">
      <c r="B53" s="12">
        <v>10</v>
      </c>
      <c r="C53" s="2">
        <v>1</v>
      </c>
      <c r="D53" s="2">
        <v>10</v>
      </c>
      <c r="E53" s="2">
        <v>33.22</v>
      </c>
      <c r="F53" s="6">
        <f t="shared" si="0"/>
        <v>1.0096239916900687E-2</v>
      </c>
      <c r="G53" s="12">
        <f>SUM(F53:F55)/3</f>
        <v>1.0080041190662364E-2</v>
      </c>
      <c r="I53" s="12">
        <v>10</v>
      </c>
      <c r="J53" s="2">
        <v>1</v>
      </c>
      <c r="K53" s="2">
        <v>10</v>
      </c>
      <c r="L53" s="2">
        <v>36.369999999999997</v>
      </c>
      <c r="M53" s="6">
        <f t="shared" si="1"/>
        <v>1.2101717427695594E-2</v>
      </c>
      <c r="N53" s="12">
        <f>SUM(M53:M55)/3</f>
        <v>1.2095082469926721E-2</v>
      </c>
    </row>
    <row r="54" spans="2:14" x14ac:dyDescent="0.3">
      <c r="B54" s="12"/>
      <c r="C54" s="2">
        <v>2</v>
      </c>
      <c r="D54" s="2">
        <v>10</v>
      </c>
      <c r="E54" s="2">
        <v>33.17</v>
      </c>
      <c r="F54" s="6">
        <f t="shared" si="0"/>
        <v>1.0065870735974383E-2</v>
      </c>
      <c r="G54" s="12"/>
      <c r="I54" s="12"/>
      <c r="J54" s="2">
        <v>2</v>
      </c>
      <c r="K54" s="2">
        <v>10</v>
      </c>
      <c r="L54" s="2">
        <v>36.409999999999997</v>
      </c>
      <c r="M54" s="6">
        <f t="shared" si="1"/>
        <v>1.212835118564488E-2</v>
      </c>
      <c r="N54" s="12"/>
    </row>
    <row r="55" spans="2:14" x14ac:dyDescent="0.3">
      <c r="B55" s="12"/>
      <c r="C55" s="2">
        <v>3</v>
      </c>
      <c r="D55" s="2">
        <v>10</v>
      </c>
      <c r="E55" s="2">
        <v>33.19</v>
      </c>
      <c r="F55" s="6">
        <f t="shared" si="0"/>
        <v>1.007801291911202E-2</v>
      </c>
      <c r="G55" s="12"/>
      <c r="I55" s="12"/>
      <c r="J55" s="2">
        <v>3</v>
      </c>
      <c r="K55" s="2">
        <v>10</v>
      </c>
      <c r="L55" s="2">
        <v>36.299999999999997</v>
      </c>
      <c r="M55" s="6">
        <f t="shared" si="1"/>
        <v>1.2055178796439681E-2</v>
      </c>
      <c r="N55" s="12"/>
    </row>
    <row r="56" spans="2:14" x14ac:dyDescent="0.3">
      <c r="B56" s="13">
        <v>11</v>
      </c>
      <c r="C56" s="14">
        <v>1</v>
      </c>
      <c r="D56" s="14">
        <v>10</v>
      </c>
      <c r="E56" s="14">
        <v>33.69</v>
      </c>
      <c r="F56" s="18">
        <f t="shared" si="0"/>
        <v>1.03839461651357E-2</v>
      </c>
      <c r="G56" s="19">
        <f>SUM(F56:F58)/3</f>
        <v>1.0347011556723705E-2</v>
      </c>
      <c r="I56" s="13">
        <v>11</v>
      </c>
      <c r="J56" s="14">
        <v>1</v>
      </c>
      <c r="K56" s="14">
        <v>10</v>
      </c>
      <c r="L56" s="14">
        <v>37.270000000000003</v>
      </c>
      <c r="M56" s="18">
        <f t="shared" si="1"/>
        <v>1.2708058091973872E-2</v>
      </c>
      <c r="N56" s="19">
        <f>SUM(M56:M58)/3</f>
        <v>1.2705788904091431E-2</v>
      </c>
    </row>
    <row r="57" spans="2:14" x14ac:dyDescent="0.3">
      <c r="B57" s="13"/>
      <c r="C57" s="14">
        <v>2</v>
      </c>
      <c r="D57" s="14">
        <v>10</v>
      </c>
      <c r="E57" s="14">
        <v>33.58</v>
      </c>
      <c r="F57" s="18">
        <f t="shared" si="0"/>
        <v>1.031624837085934E-2</v>
      </c>
      <c r="G57" s="19"/>
      <c r="I57" s="13"/>
      <c r="J57" s="14">
        <v>2</v>
      </c>
      <c r="K57" s="14">
        <v>10</v>
      </c>
      <c r="L57" s="14">
        <v>37.29</v>
      </c>
      <c r="M57" s="18">
        <f t="shared" si="1"/>
        <v>1.2721700665432916E-2</v>
      </c>
      <c r="N57" s="19"/>
    </row>
    <row r="58" spans="2:14" x14ac:dyDescent="0.3">
      <c r="B58" s="13"/>
      <c r="C58" s="14">
        <v>3</v>
      </c>
      <c r="D58" s="14">
        <v>10</v>
      </c>
      <c r="E58" s="14">
        <v>33.619999999999997</v>
      </c>
      <c r="F58" s="18">
        <f t="shared" si="0"/>
        <v>1.0340840134176075E-2</v>
      </c>
      <c r="G58" s="19"/>
      <c r="I58" s="13"/>
      <c r="J58" s="14">
        <v>3</v>
      </c>
      <c r="K58" s="14">
        <v>10</v>
      </c>
      <c r="L58" s="14">
        <v>37.24</v>
      </c>
      <c r="M58" s="18">
        <f t="shared" si="1"/>
        <v>1.268760795486751E-2</v>
      </c>
      <c r="N58" s="19"/>
    </row>
    <row r="59" spans="2:14" x14ac:dyDescent="0.3">
      <c r="B59" s="12">
        <v>12</v>
      </c>
      <c r="C59" s="2">
        <v>1</v>
      </c>
      <c r="D59" s="2">
        <v>10</v>
      </c>
      <c r="E59" s="2">
        <v>34.11</v>
      </c>
      <c r="F59" s="6">
        <f t="shared" si="0"/>
        <v>1.0644465157772372E-2</v>
      </c>
      <c r="G59" s="12">
        <f>SUM(F59:F61)/3</f>
        <v>1.0646545881992486E-2</v>
      </c>
    </row>
    <row r="60" spans="2:14" x14ac:dyDescent="0.3">
      <c r="B60" s="12"/>
      <c r="C60" s="2">
        <v>2</v>
      </c>
      <c r="D60" s="2">
        <v>10</v>
      </c>
      <c r="E60" s="2">
        <v>34.11</v>
      </c>
      <c r="F60" s="6">
        <f t="shared" si="0"/>
        <v>1.0644465157772372E-2</v>
      </c>
      <c r="G60" s="12"/>
    </row>
    <row r="61" spans="2:14" x14ac:dyDescent="0.3">
      <c r="B61" s="12"/>
      <c r="C61" s="2">
        <v>3</v>
      </c>
      <c r="D61" s="2">
        <v>10</v>
      </c>
      <c r="E61" s="2">
        <v>34.119999999999997</v>
      </c>
      <c r="F61" s="6">
        <f t="shared" si="0"/>
        <v>1.0650707330432718E-2</v>
      </c>
      <c r="G61" s="12"/>
    </row>
    <row r="62" spans="2:14" x14ac:dyDescent="0.3">
      <c r="B62" s="13">
        <v>13</v>
      </c>
      <c r="C62" s="14">
        <v>1</v>
      </c>
      <c r="D62" s="14">
        <v>10</v>
      </c>
      <c r="E62" s="14">
        <v>34.57</v>
      </c>
      <c r="F62" s="18">
        <f t="shared" si="0"/>
        <v>1.0933498885492972E-2</v>
      </c>
      <c r="G62" s="19">
        <f>SUM(F62:F64)/3</f>
        <v>1.0935608885621803E-2</v>
      </c>
      <c r="I62" s="1">
        <v>1</v>
      </c>
      <c r="J62" s="1">
        <f>(I62*$P$32)*(I62*$P$32)</f>
        <v>3.1360000000000011E-5</v>
      </c>
      <c r="K62" s="36">
        <f>G26</f>
        <v>8.7635959780425418E-3</v>
      </c>
      <c r="L62" s="36">
        <f>N26</f>
        <v>8.8278895330591699E-3</v>
      </c>
    </row>
    <row r="63" spans="2:14" x14ac:dyDescent="0.3">
      <c r="B63" s="13"/>
      <c r="C63" s="14">
        <v>2</v>
      </c>
      <c r="D63" s="14">
        <v>10</v>
      </c>
      <c r="E63" s="14">
        <v>34.590000000000003</v>
      </c>
      <c r="F63" s="18">
        <f t="shared" si="0"/>
        <v>1.0946153397033047E-2</v>
      </c>
      <c r="G63" s="19"/>
      <c r="I63" s="1">
        <v>2</v>
      </c>
      <c r="J63" s="1">
        <f>(I63*$P$32)*(I63*$P$32)</f>
        <v>1.2544000000000005E-4</v>
      </c>
      <c r="K63" s="36">
        <f>G29</f>
        <v>8.9676408279047055E-3</v>
      </c>
      <c r="L63" s="36">
        <f>N29</f>
        <v>8.8734123512743106E-3</v>
      </c>
    </row>
    <row r="64" spans="2:14" x14ac:dyDescent="0.3">
      <c r="B64" s="13"/>
      <c r="C64" s="14">
        <v>3</v>
      </c>
      <c r="D64" s="14">
        <v>10</v>
      </c>
      <c r="E64" s="14">
        <v>34.56</v>
      </c>
      <c r="F64" s="18">
        <f t="shared" si="0"/>
        <v>1.0927174374339384E-2</v>
      </c>
      <c r="G64" s="19"/>
      <c r="I64" s="1">
        <v>3</v>
      </c>
      <c r="J64" s="1">
        <f>(I64*$P$32)*(I64*$P$32)</f>
        <v>2.8224000000000006E-4</v>
      </c>
      <c r="K64" s="36">
        <f>G32</f>
        <v>9.0828061536237722E-3</v>
      </c>
      <c r="L64" s="36">
        <f>N32</f>
        <v>9.0413706792049336E-3</v>
      </c>
    </row>
    <row r="65" spans="2:12" x14ac:dyDescent="0.3">
      <c r="B65" s="12">
        <v>14</v>
      </c>
      <c r="C65" s="2">
        <v>1</v>
      </c>
      <c r="D65" s="2">
        <v>10</v>
      </c>
      <c r="E65" s="2">
        <v>35.299999999999997</v>
      </c>
      <c r="F65" s="6">
        <f t="shared" si="0"/>
        <v>1.140013033904448E-2</v>
      </c>
      <c r="G65" s="12">
        <f>SUM(F65:F67)/3</f>
        <v>1.1382916714637531E-2</v>
      </c>
      <c r="I65" s="1">
        <v>4</v>
      </c>
      <c r="J65" s="1">
        <f t="shared" ref="J65:J75" si="2">(I65*$P$32)*(I65*$P$32)</f>
        <v>5.0176000000000018E-4</v>
      </c>
      <c r="K65" s="36">
        <f>G35</f>
        <v>8.9820140792519817E-3</v>
      </c>
      <c r="L65" s="36">
        <f>N38</f>
        <v>9.5487237019430803E-3</v>
      </c>
    </row>
    <row r="66" spans="2:12" x14ac:dyDescent="0.3">
      <c r="B66" s="12"/>
      <c r="C66" s="2">
        <v>2</v>
      </c>
      <c r="D66" s="2">
        <v>10</v>
      </c>
      <c r="E66" s="2">
        <v>35.270000000000003</v>
      </c>
      <c r="F66" s="6">
        <f t="shared" si="0"/>
        <v>1.1380761580816112E-2</v>
      </c>
      <c r="G66" s="12"/>
      <c r="I66" s="1">
        <v>5</v>
      </c>
      <c r="J66" s="1">
        <f t="shared" si="2"/>
        <v>7.8400000000000019E-4</v>
      </c>
      <c r="K66" s="36">
        <f>G38</f>
        <v>9.0739831266361728E-3</v>
      </c>
      <c r="L66" s="36">
        <f>N38</f>
        <v>9.5487237019430803E-3</v>
      </c>
    </row>
    <row r="67" spans="2:12" x14ac:dyDescent="0.3">
      <c r="B67" s="12"/>
      <c r="C67" s="2">
        <v>3</v>
      </c>
      <c r="D67" s="2">
        <v>10</v>
      </c>
      <c r="E67" s="2">
        <v>35.25</v>
      </c>
      <c r="F67" s="6">
        <f t="shared" si="0"/>
        <v>1.1367858224052002E-2</v>
      </c>
      <c r="G67" s="12"/>
      <c r="I67" s="1">
        <v>6</v>
      </c>
      <c r="J67" s="1">
        <f t="shared" si="2"/>
        <v>1.1289600000000002E-3</v>
      </c>
      <c r="K67" s="36">
        <f>G41</f>
        <v>9.2166769552644873E-3</v>
      </c>
      <c r="L67" s="36">
        <f>N41</f>
        <v>9.9066967054437915E-3</v>
      </c>
    </row>
    <row r="68" spans="2:12" x14ac:dyDescent="0.3">
      <c r="I68" s="1">
        <v>7</v>
      </c>
      <c r="J68" s="1">
        <f t="shared" si="2"/>
        <v>1.5366400000000004E-3</v>
      </c>
      <c r="K68" s="36">
        <f>G44</f>
        <v>9.6184650156389013E-3</v>
      </c>
      <c r="L68" s="36">
        <f>N44</f>
        <v>1.0404524079385287E-2</v>
      </c>
    </row>
    <row r="69" spans="2:12" x14ac:dyDescent="0.3">
      <c r="I69" s="1">
        <v>8</v>
      </c>
      <c r="J69" s="1">
        <f t="shared" si="2"/>
        <v>2.0070400000000007E-3</v>
      </c>
      <c r="K69" s="36">
        <f>G47</f>
        <v>9.7180332960351157E-3</v>
      </c>
      <c r="L69" s="36">
        <f>N47</f>
        <v>1.0815765208699335E-2</v>
      </c>
    </row>
    <row r="70" spans="2:12" x14ac:dyDescent="0.3">
      <c r="I70" s="1">
        <v>9</v>
      </c>
      <c r="J70" s="1">
        <f t="shared" si="2"/>
        <v>2.5401600000000009E-3</v>
      </c>
      <c r="K70" s="36">
        <f>G50</f>
        <v>9.8005968478313294E-3</v>
      </c>
      <c r="L70" s="36">
        <f>N50</f>
        <v>1.1398026438063305E-2</v>
      </c>
    </row>
    <row r="71" spans="2:12" x14ac:dyDescent="0.3">
      <c r="I71" s="1">
        <v>10</v>
      </c>
      <c r="J71" s="1">
        <f t="shared" si="2"/>
        <v>3.1360000000000008E-3</v>
      </c>
      <c r="K71" s="36">
        <f>G53</f>
        <v>1.0080041190662364E-2</v>
      </c>
      <c r="L71" s="36">
        <f>N53</f>
        <v>1.2095082469926721E-2</v>
      </c>
    </row>
    <row r="72" spans="2:12" x14ac:dyDescent="0.3">
      <c r="I72" s="1">
        <v>11</v>
      </c>
      <c r="J72" s="1">
        <f t="shared" si="2"/>
        <v>3.7945600000000011E-3</v>
      </c>
      <c r="K72" s="36">
        <f>G56</f>
        <v>1.0347011556723705E-2</v>
      </c>
      <c r="L72" s="36">
        <f>N56</f>
        <v>1.2705788904091431E-2</v>
      </c>
    </row>
    <row r="73" spans="2:12" x14ac:dyDescent="0.3">
      <c r="I73" s="1">
        <v>12</v>
      </c>
      <c r="J73" s="1">
        <f t="shared" si="2"/>
        <v>4.515840000000001E-3</v>
      </c>
      <c r="K73" s="36">
        <f>G59</f>
        <v>1.0646545881992486E-2</v>
      </c>
      <c r="L73" s="1"/>
    </row>
    <row r="74" spans="2:12" x14ac:dyDescent="0.3">
      <c r="I74" s="1">
        <v>13</v>
      </c>
      <c r="J74" s="1">
        <f t="shared" si="2"/>
        <v>5.2998400000000001E-3</v>
      </c>
      <c r="K74" s="36">
        <f>G62</f>
        <v>1.0935608885621803E-2</v>
      </c>
      <c r="L74" s="1"/>
    </row>
    <row r="75" spans="2:12" x14ac:dyDescent="0.3">
      <c r="I75" s="1">
        <v>14</v>
      </c>
      <c r="J75" s="1">
        <f t="shared" si="2"/>
        <v>6.1465600000000014E-3</v>
      </c>
      <c r="K75" s="36">
        <f>G65</f>
        <v>1.1382916714637531E-2</v>
      </c>
      <c r="L75" s="1"/>
    </row>
  </sheetData>
  <mergeCells count="65">
    <mergeCell ref="N38:N40"/>
    <mergeCell ref="N35:N37"/>
    <mergeCell ref="N32:N34"/>
    <mergeCell ref="N29:N31"/>
    <mergeCell ref="N26:N28"/>
    <mergeCell ref="N56:N58"/>
    <mergeCell ref="N53:N55"/>
    <mergeCell ref="N50:N52"/>
    <mergeCell ref="N47:N49"/>
    <mergeCell ref="N44:N46"/>
    <mergeCell ref="N41:N43"/>
    <mergeCell ref="G50:G52"/>
    <mergeCell ref="G47:G49"/>
    <mergeCell ref="G44:G46"/>
    <mergeCell ref="G41:G43"/>
    <mergeCell ref="G38:G40"/>
    <mergeCell ref="G35:G37"/>
    <mergeCell ref="B24:E24"/>
    <mergeCell ref="I24:L24"/>
    <mergeCell ref="G65:G67"/>
    <mergeCell ref="G62:G64"/>
    <mergeCell ref="G59:G61"/>
    <mergeCell ref="G56:G58"/>
    <mergeCell ref="G53:G55"/>
    <mergeCell ref="I41:I43"/>
    <mergeCell ref="I44:I46"/>
    <mergeCell ref="I47:I49"/>
    <mergeCell ref="I50:I52"/>
    <mergeCell ref="I53:I55"/>
    <mergeCell ref="I56:I58"/>
    <mergeCell ref="B53:B55"/>
    <mergeCell ref="B56:B58"/>
    <mergeCell ref="B59:B61"/>
    <mergeCell ref="B62:B64"/>
    <mergeCell ref="B65:B67"/>
    <mergeCell ref="I26:I28"/>
    <mergeCell ref="I29:I31"/>
    <mergeCell ref="I32:I34"/>
    <mergeCell ref="I35:I37"/>
    <mergeCell ref="I38:I40"/>
    <mergeCell ref="B35:B37"/>
    <mergeCell ref="B38:B40"/>
    <mergeCell ref="B41:B43"/>
    <mergeCell ref="B44:B46"/>
    <mergeCell ref="B47:B49"/>
    <mergeCell ref="B50:B52"/>
    <mergeCell ref="B16:D16"/>
    <mergeCell ref="F16:H16"/>
    <mergeCell ref="J16:L16"/>
    <mergeCell ref="B26:B28"/>
    <mergeCell ref="B29:B31"/>
    <mergeCell ref="B32:B34"/>
    <mergeCell ref="G32:G34"/>
    <mergeCell ref="G29:G31"/>
    <mergeCell ref="G26:G28"/>
    <mergeCell ref="B2:D2"/>
    <mergeCell ref="F2:H2"/>
    <mergeCell ref="J2:M2"/>
    <mergeCell ref="O2:R2"/>
    <mergeCell ref="T2:W2"/>
    <mergeCell ref="B10:D10"/>
    <mergeCell ref="F10:H10"/>
    <mergeCell ref="J10:L10"/>
    <mergeCell ref="N10:P10"/>
    <mergeCell ref="R10:T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804D-7EDC-41DE-9443-2593ECA2F776}">
  <dimension ref="A1:S34"/>
  <sheetViews>
    <sheetView workbookViewId="0">
      <selection activeCell="G9" sqref="G9"/>
    </sheetView>
  </sheetViews>
  <sheetFormatPr defaultRowHeight="14.4" x14ac:dyDescent="0.3"/>
  <cols>
    <col min="1" max="1" width="11.6640625" customWidth="1"/>
    <col min="3" max="3" width="14.109375" customWidth="1"/>
    <col min="4" max="4" width="13.21875" customWidth="1"/>
    <col min="5" max="5" width="16.6640625" customWidth="1"/>
    <col min="10" max="10" width="21.88671875" customWidth="1"/>
    <col min="11" max="11" width="12.6640625" customWidth="1"/>
    <col min="12" max="12" width="16.5546875" customWidth="1"/>
    <col min="18" max="18" width="13.44140625" customWidth="1"/>
    <col min="19" max="19" width="10.6640625" customWidth="1"/>
  </cols>
  <sheetData>
    <row r="1" spans="1:19" x14ac:dyDescent="0.3">
      <c r="A1" s="9" t="s">
        <v>8</v>
      </c>
      <c r="B1" s="9"/>
      <c r="C1" s="9"/>
      <c r="H1" s="9" t="s">
        <v>9</v>
      </c>
      <c r="I1" s="9"/>
      <c r="J1" s="9"/>
    </row>
    <row r="2" spans="1:19" x14ac:dyDescent="0.3">
      <c r="A2" s="5" t="s">
        <v>2</v>
      </c>
      <c r="B2" s="5" t="s">
        <v>12</v>
      </c>
      <c r="C2" s="7" t="s">
        <v>13</v>
      </c>
      <c r="D2" s="16" t="s">
        <v>27</v>
      </c>
      <c r="E2" s="16" t="s">
        <v>26</v>
      </c>
      <c r="H2" s="5" t="s">
        <v>2</v>
      </c>
      <c r="I2" s="5" t="s">
        <v>12</v>
      </c>
      <c r="J2" s="5" t="s">
        <v>14</v>
      </c>
      <c r="K2" s="16" t="s">
        <v>27</v>
      </c>
      <c r="L2" s="16" t="s">
        <v>26</v>
      </c>
    </row>
    <row r="3" spans="1:19" x14ac:dyDescent="0.3">
      <c r="A3" s="2">
        <v>1</v>
      </c>
      <c r="B3" s="2">
        <v>10</v>
      </c>
      <c r="C3" s="2">
        <v>37.130000000000003</v>
      </c>
      <c r="D3" s="2">
        <f>0.0004026726 *(C3/B3)*(C3/B3)*(0.9347+$S$21)</f>
        <v>1.180559245968214E-2</v>
      </c>
      <c r="E3" s="23">
        <f>SUM(D3:D5)/3</f>
        <v>1.1784430421203506E-2</v>
      </c>
      <c r="H3" s="2">
        <v>1</v>
      </c>
      <c r="I3" s="2">
        <v>10</v>
      </c>
      <c r="J3" s="2">
        <v>41.49</v>
      </c>
      <c r="K3" s="2">
        <f>0.0004026726 *(J3/I3)*(J3/I3)*(0.9347+$S$18)</f>
        <v>1.1864275595161093E-2</v>
      </c>
      <c r="L3" s="23">
        <f>SUM(K3:K5)/3</f>
        <v>1.1770054929412724E-2</v>
      </c>
    </row>
    <row r="4" spans="1:19" x14ac:dyDescent="0.3">
      <c r="A4" s="2">
        <v>2</v>
      </c>
      <c r="B4" s="2">
        <v>10</v>
      </c>
      <c r="C4" s="2">
        <v>37.020000000000003</v>
      </c>
      <c r="D4" s="2">
        <f t="shared" ref="D4:D5" si="0">0.0004026726 *(C4/B4)*(C4/B4)*(0.9347+$S$21)</f>
        <v>1.1735746429231777E-2</v>
      </c>
      <c r="E4" s="24"/>
      <c r="H4" s="2">
        <v>2</v>
      </c>
      <c r="I4" s="2">
        <v>10</v>
      </c>
      <c r="J4" s="2">
        <v>41.66</v>
      </c>
      <c r="K4" s="2">
        <f t="shared" ref="K4:K5" si="1">0.0004026726 *(J4/I4)*(J4/I4)*(0.9347+$S$18)</f>
        <v>1.1961699499805517E-2</v>
      </c>
      <c r="L4" s="24"/>
    </row>
    <row r="5" spans="1:19" x14ac:dyDescent="0.3">
      <c r="A5" s="2">
        <v>3</v>
      </c>
      <c r="B5" s="2">
        <v>10</v>
      </c>
      <c r="C5" s="2">
        <v>37.14</v>
      </c>
      <c r="D5" s="2">
        <f t="shared" si="0"/>
        <v>1.1811952374696604E-2</v>
      </c>
      <c r="E5" s="25"/>
      <c r="H5" s="2">
        <v>3</v>
      </c>
      <c r="I5" s="2">
        <v>10</v>
      </c>
      <c r="J5" s="2">
        <v>40.82</v>
      </c>
      <c r="K5" s="2">
        <f t="shared" si="1"/>
        <v>1.1484189693271562E-2</v>
      </c>
      <c r="L5" s="25"/>
    </row>
    <row r="7" spans="1:19" x14ac:dyDescent="0.3">
      <c r="A7" s="9" t="s">
        <v>17</v>
      </c>
      <c r="B7" s="9"/>
      <c r="C7" s="9"/>
      <c r="H7" s="9" t="s">
        <v>18</v>
      </c>
      <c r="I7" s="9"/>
      <c r="J7" s="9"/>
    </row>
    <row r="8" spans="1:19" x14ac:dyDescent="0.3">
      <c r="A8" s="5" t="s">
        <v>2</v>
      </c>
      <c r="B8" s="5" t="s">
        <v>12</v>
      </c>
      <c r="C8" s="7" t="s">
        <v>13</v>
      </c>
      <c r="D8" s="16" t="s">
        <v>27</v>
      </c>
      <c r="E8" s="16" t="s">
        <v>26</v>
      </c>
      <c r="H8" s="5" t="s">
        <v>2</v>
      </c>
      <c r="I8" s="5" t="s">
        <v>12</v>
      </c>
      <c r="J8" s="7" t="s">
        <v>13</v>
      </c>
      <c r="K8" s="16" t="s">
        <v>27</v>
      </c>
      <c r="L8" s="16" t="s">
        <v>26</v>
      </c>
    </row>
    <row r="9" spans="1:19" x14ac:dyDescent="0.3">
      <c r="A9" s="2">
        <v>1</v>
      </c>
      <c r="B9" s="2">
        <v>10</v>
      </c>
      <c r="C9" s="2">
        <v>34.130000000000003</v>
      </c>
      <c r="D9" s="6">
        <f>0.0004026726 *(C9/B9)*(C9/B9)*(0.9347+$S$19+$S$20+$S$18)</f>
        <v>1.4301047059281612E-2</v>
      </c>
      <c r="E9" s="23">
        <f>SUM(D9:D13)/5</f>
        <v>1.4038594658968725E-2</v>
      </c>
      <c r="H9" s="2">
        <v>1</v>
      </c>
      <c r="I9" s="2">
        <v>10</v>
      </c>
      <c r="J9" s="2">
        <v>32.56</v>
      </c>
      <c r="K9" s="6">
        <f>0.0004026726 *(J9/I9)*(J9/I9)*(0.9347+$S$19+$S$20+$S$18+$S$17)</f>
        <v>1.5533421324528861E-2</v>
      </c>
      <c r="L9" s="23">
        <f>SUM(K9:K13)/5</f>
        <v>1.5552516459429103E-2</v>
      </c>
    </row>
    <row r="10" spans="1:19" x14ac:dyDescent="0.3">
      <c r="A10" s="2">
        <v>2</v>
      </c>
      <c r="B10" s="2">
        <v>10</v>
      </c>
      <c r="C10" s="2">
        <v>35.380000000000003</v>
      </c>
      <c r="D10" s="6">
        <f t="shared" ref="D10:D13" si="2">0.0004026726 *(C10/B10)*(C10/B10)*(0.9347+$S$19+$S$20+$S$18)</f>
        <v>1.5367772273652006E-2</v>
      </c>
      <c r="E10" s="24"/>
      <c r="H10" s="2">
        <v>2</v>
      </c>
      <c r="I10" s="2">
        <v>10</v>
      </c>
      <c r="J10" s="2">
        <v>32.57</v>
      </c>
      <c r="K10" s="6">
        <f t="shared" ref="K10:K13" si="3">0.0004026726 *(J10/I10)*(J10/I10)*(0.9347+$S$19+$S$20+$S$18+$S$17)</f>
        <v>1.5542964203323652E-2</v>
      </c>
      <c r="L10" s="24"/>
    </row>
    <row r="11" spans="1:19" x14ac:dyDescent="0.3">
      <c r="A11" s="2">
        <v>3</v>
      </c>
      <c r="B11" s="2">
        <v>10</v>
      </c>
      <c r="C11" s="2">
        <v>33.1</v>
      </c>
      <c r="D11" s="6">
        <f t="shared" si="2"/>
        <v>1.3450896988822854E-2</v>
      </c>
      <c r="E11" s="24"/>
      <c r="H11" s="2">
        <v>3</v>
      </c>
      <c r="I11" s="2">
        <v>10</v>
      </c>
      <c r="J11" s="2">
        <v>32.56</v>
      </c>
      <c r="K11" s="6">
        <f t="shared" si="3"/>
        <v>1.5533421324528861E-2</v>
      </c>
      <c r="L11" s="24"/>
    </row>
    <row r="12" spans="1:19" x14ac:dyDescent="0.3">
      <c r="A12" s="11">
        <v>4</v>
      </c>
      <c r="B12" s="11">
        <v>10</v>
      </c>
      <c r="C12" s="2">
        <v>33.06</v>
      </c>
      <c r="D12" s="6">
        <f t="shared" si="2"/>
        <v>1.3418406911339791E-2</v>
      </c>
      <c r="E12" s="24"/>
      <c r="H12" s="11">
        <v>4</v>
      </c>
      <c r="I12" s="2">
        <v>10</v>
      </c>
      <c r="J12" s="2">
        <v>32.6</v>
      </c>
      <c r="K12" s="6">
        <f t="shared" si="3"/>
        <v>1.5571610422165514E-2</v>
      </c>
      <c r="L12" s="24"/>
    </row>
    <row r="13" spans="1:19" x14ac:dyDescent="0.3">
      <c r="A13" s="11">
        <v>5</v>
      </c>
      <c r="B13" s="11">
        <v>10</v>
      </c>
      <c r="C13" s="2">
        <v>33.35</v>
      </c>
      <c r="D13" s="6">
        <f t="shared" si="2"/>
        <v>1.3654850061747362E-2</v>
      </c>
      <c r="E13" s="25"/>
      <c r="H13" s="11">
        <v>5</v>
      </c>
      <c r="I13" s="2">
        <v>10</v>
      </c>
      <c r="J13" s="2">
        <v>32.61</v>
      </c>
      <c r="K13" s="6">
        <f t="shared" si="3"/>
        <v>1.5581165022598627E-2</v>
      </c>
      <c r="L13" s="25"/>
    </row>
    <row r="15" spans="1:19" x14ac:dyDescent="0.3">
      <c r="A15" s="20" t="s">
        <v>11</v>
      </c>
      <c r="B15" s="21"/>
      <c r="C15" s="22"/>
      <c r="H15" s="20" t="s">
        <v>15</v>
      </c>
      <c r="I15" s="21"/>
      <c r="J15" s="22"/>
    </row>
    <row r="16" spans="1:19" x14ac:dyDescent="0.3">
      <c r="A16" s="5" t="s">
        <v>2</v>
      </c>
      <c r="B16" s="5" t="s">
        <v>12</v>
      </c>
      <c r="C16" s="5" t="s">
        <v>14</v>
      </c>
      <c r="D16" s="16" t="s">
        <v>27</v>
      </c>
      <c r="E16" s="16" t="s">
        <v>26</v>
      </c>
      <c r="H16" s="5" t="s">
        <v>2</v>
      </c>
      <c r="I16" s="5" t="s">
        <v>12</v>
      </c>
      <c r="J16" s="5" t="s">
        <v>14</v>
      </c>
      <c r="K16" s="16" t="s">
        <v>27</v>
      </c>
      <c r="L16" s="16" t="s">
        <v>26</v>
      </c>
      <c r="R16" s="17" t="s">
        <v>24</v>
      </c>
      <c r="S16" s="17" t="s">
        <v>23</v>
      </c>
    </row>
    <row r="17" spans="1:19" x14ac:dyDescent="0.3">
      <c r="A17" s="2">
        <v>1</v>
      </c>
      <c r="B17" s="2">
        <v>10</v>
      </c>
      <c r="C17" s="2">
        <v>39.01</v>
      </c>
      <c r="D17" s="2">
        <f>0.0004026726 *(C17/B17)*(C17/B17)*(0.9347+$S$17)</f>
        <v>9.3418181340552374E-3</v>
      </c>
      <c r="E17" s="23">
        <f>SUM(D17:D19)/3</f>
        <v>9.3498081183436051E-3</v>
      </c>
      <c r="H17" s="2">
        <v>1</v>
      </c>
      <c r="I17" s="2">
        <v>10</v>
      </c>
      <c r="J17" s="2">
        <v>38.950000000000003</v>
      </c>
      <c r="K17" s="6">
        <f>0.0004026726 *(J17/I17)*(J17/I17)*(0.9347+$S$17+$S$18)</f>
        <v>1.4059151525768485E-2</v>
      </c>
      <c r="L17" s="23">
        <f>SUM(K17:K19)/3</f>
        <v>1.4066379560493702E-2</v>
      </c>
      <c r="R17" s="8" t="s">
        <v>11</v>
      </c>
      <c r="S17" s="8">
        <f>589.8/1000</f>
        <v>0.58979999999999999</v>
      </c>
    </row>
    <row r="18" spans="1:19" x14ac:dyDescent="0.3">
      <c r="A18" s="2">
        <v>2</v>
      </c>
      <c r="B18" s="2">
        <v>10</v>
      </c>
      <c r="C18" s="2">
        <v>39</v>
      </c>
      <c r="D18" s="2">
        <f t="shared" ref="D18:D19" si="4">0.0004026726 *(C18/B18)*(C18/B18)*(0.9347+$S$17)</f>
        <v>9.3370293000269999E-3</v>
      </c>
      <c r="E18" s="24"/>
      <c r="F18" s="26">
        <v>78</v>
      </c>
      <c r="H18" s="2">
        <v>2</v>
      </c>
      <c r="I18" s="2">
        <v>10</v>
      </c>
      <c r="J18" s="2">
        <v>39</v>
      </c>
      <c r="K18" s="6">
        <f t="shared" ref="K18:K19" si="5">0.0004026726 *(J18/I18)*(J18/I18)*(0.9347+$S$17+$S$18)</f>
        <v>1.40952700761444E-2</v>
      </c>
      <c r="L18" s="24"/>
      <c r="R18" s="8" t="s">
        <v>25</v>
      </c>
      <c r="S18" s="8">
        <f>776.9/1000</f>
        <v>0.77689999999999992</v>
      </c>
    </row>
    <row r="19" spans="1:19" x14ac:dyDescent="0.3">
      <c r="A19" s="2">
        <v>3</v>
      </c>
      <c r="B19" s="2">
        <v>10</v>
      </c>
      <c r="C19" s="2">
        <v>39.07</v>
      </c>
      <c r="D19" s="2">
        <f t="shared" si="4"/>
        <v>9.3705769209485763E-3</v>
      </c>
      <c r="E19" s="25"/>
      <c r="H19" s="2">
        <v>3</v>
      </c>
      <c r="I19" s="2">
        <v>10</v>
      </c>
      <c r="J19" s="2">
        <v>38.93</v>
      </c>
      <c r="K19" s="6">
        <f t="shared" si="5"/>
        <v>1.4044717079568217E-2</v>
      </c>
      <c r="L19" s="25"/>
      <c r="R19" s="8" t="s">
        <v>6</v>
      </c>
      <c r="S19" s="8">
        <f>668.2/1000</f>
        <v>0.66820000000000002</v>
      </c>
    </row>
    <row r="20" spans="1:19" x14ac:dyDescent="0.3">
      <c r="R20" s="8" t="s">
        <v>7</v>
      </c>
      <c r="S20" s="8">
        <f>669.1/1000</f>
        <v>0.66910000000000003</v>
      </c>
    </row>
    <row r="21" spans="1:19" x14ac:dyDescent="0.3">
      <c r="A21" s="9" t="s">
        <v>19</v>
      </c>
      <c r="B21" s="9"/>
      <c r="C21" s="9"/>
      <c r="H21" s="20" t="s">
        <v>16</v>
      </c>
      <c r="I21" s="21"/>
      <c r="J21" s="22"/>
      <c r="R21" s="8" t="s">
        <v>8</v>
      </c>
      <c r="S21" s="8">
        <f>1191.9/1000</f>
        <v>1.1919000000000002</v>
      </c>
    </row>
    <row r="22" spans="1:19" x14ac:dyDescent="0.3">
      <c r="A22" s="5" t="s">
        <v>2</v>
      </c>
      <c r="B22" s="5" t="s">
        <v>12</v>
      </c>
      <c r="C22" s="7" t="s">
        <v>13</v>
      </c>
      <c r="D22" s="16" t="s">
        <v>27</v>
      </c>
      <c r="E22" s="16" t="s">
        <v>26</v>
      </c>
      <c r="H22" s="5" t="s">
        <v>2</v>
      </c>
      <c r="I22" s="5" t="s">
        <v>12</v>
      </c>
      <c r="J22" s="5" t="s">
        <v>14</v>
      </c>
      <c r="K22" s="16" t="s">
        <v>27</v>
      </c>
      <c r="L22" s="16" t="s">
        <v>26</v>
      </c>
    </row>
    <row r="23" spans="1:19" x14ac:dyDescent="0.3">
      <c r="A23" s="2">
        <v>1</v>
      </c>
      <c r="B23" s="2">
        <v>10</v>
      </c>
      <c r="C23" s="2">
        <v>30.74</v>
      </c>
      <c r="D23" s="6">
        <f>0.0004026726 *(C23/B23)*(C23/B23)*(0.9347+$S$20+$S$19+$S$17)</f>
        <v>1.0889277980059939E-2</v>
      </c>
      <c r="E23" s="23">
        <f>SUM(D23:D27)/5</f>
        <v>1.0890705303617999E-2</v>
      </c>
      <c r="H23" s="2">
        <v>1</v>
      </c>
      <c r="I23" s="2">
        <v>10</v>
      </c>
      <c r="J23" s="2">
        <v>30.98</v>
      </c>
      <c r="K23" s="2">
        <f>0.0004026726 *(J23/I23)*(J23/I23)*(0.9347+$S$20+$S$19)</f>
        <v>8.780580579455308E-3</v>
      </c>
      <c r="L23" s="23">
        <f>SUM(K23:K25)/3</f>
        <v>8.7805958273244281E-3</v>
      </c>
    </row>
    <row r="24" spans="1:19" x14ac:dyDescent="0.3">
      <c r="A24" s="2">
        <v>2</v>
      </c>
      <c r="B24" s="2">
        <v>10</v>
      </c>
      <c r="C24" s="2">
        <v>30.76</v>
      </c>
      <c r="D24" s="6">
        <f t="shared" ref="D24:D26" si="6">0.0004026726 *(C24/B24)*(C24/B24)*(0.9347+$S$20+$S$19+$S$17)</f>
        <v>1.0903452111954105E-2</v>
      </c>
      <c r="E24" s="24"/>
      <c r="H24" s="2">
        <v>2</v>
      </c>
      <c r="I24" s="2">
        <v>10</v>
      </c>
      <c r="J24" s="2">
        <v>31.03</v>
      </c>
      <c r="K24" s="2">
        <f t="shared" ref="K24:K25" si="7">0.0004026726 *(J24/I24)*(J24/I24)*(0.9347+$S$20+$S$19)</f>
        <v>8.8089461903792469E-3</v>
      </c>
      <c r="L24" s="24"/>
    </row>
    <row r="25" spans="1:19" x14ac:dyDescent="0.3">
      <c r="A25" s="2">
        <v>3</v>
      </c>
      <c r="B25" s="2">
        <v>10</v>
      </c>
      <c r="C25" s="2">
        <v>30.69</v>
      </c>
      <c r="D25" s="6">
        <f t="shared" si="6"/>
        <v>1.0853882983220164E-2</v>
      </c>
      <c r="E25" s="24"/>
      <c r="H25" s="2">
        <v>3</v>
      </c>
      <c r="I25" s="2">
        <v>10</v>
      </c>
      <c r="J25" s="2">
        <v>30.93</v>
      </c>
      <c r="K25" s="2">
        <f t="shared" si="7"/>
        <v>8.752260712138733E-3</v>
      </c>
      <c r="L25" s="25"/>
    </row>
    <row r="26" spans="1:19" x14ac:dyDescent="0.3">
      <c r="A26" s="11">
        <v>4</v>
      </c>
      <c r="B26" s="2">
        <v>10</v>
      </c>
      <c r="C26" s="2">
        <v>30.74</v>
      </c>
      <c r="D26" s="6">
        <f t="shared" si="6"/>
        <v>1.0889277980059939E-2</v>
      </c>
      <c r="E26" s="24"/>
    </row>
    <row r="27" spans="1:19" x14ac:dyDescent="0.3">
      <c r="A27" s="11">
        <v>5</v>
      </c>
      <c r="B27" s="2">
        <v>10</v>
      </c>
      <c r="C27" s="2">
        <v>30.78</v>
      </c>
      <c r="D27" s="6">
        <f>0.0004026726 *(C27/B27)*(C27/B27)*(0.9347+$S$20+$S$19+$S$17)</f>
        <v>1.0917635462795844E-2</v>
      </c>
      <c r="E27" s="25"/>
    </row>
    <row r="30" spans="1:19" x14ac:dyDescent="0.3">
      <c r="A30" s="34" t="s">
        <v>29</v>
      </c>
      <c r="B30" s="34" t="s">
        <v>28</v>
      </c>
      <c r="C30" s="27"/>
      <c r="D30" s="27"/>
      <c r="E30" s="27"/>
      <c r="F30" s="27"/>
      <c r="G30" s="27"/>
      <c r="H30" s="27"/>
      <c r="I30" s="27"/>
      <c r="J30" s="33" t="s">
        <v>30</v>
      </c>
    </row>
    <row r="31" spans="1:19" x14ac:dyDescent="0.3">
      <c r="A31" s="28">
        <v>1.5552516000000001E-2</v>
      </c>
      <c r="B31" s="28">
        <f>E17+L3+L23-$J$31</f>
        <v>1.7624894225080755E-2</v>
      </c>
      <c r="C31" s="29" t="s">
        <v>18</v>
      </c>
      <c r="D31" s="30"/>
      <c r="E31" s="30"/>
      <c r="F31" s="27"/>
      <c r="G31" s="27"/>
      <c r="H31" s="27"/>
      <c r="I31" s="27"/>
      <c r="J31" s="28">
        <v>1.2275564649999999E-2</v>
      </c>
    </row>
    <row r="32" spans="1:19" x14ac:dyDescent="0.3">
      <c r="A32" s="28">
        <f>L17</f>
        <v>1.4066379560493702E-2</v>
      </c>
      <c r="B32" s="28">
        <f>L3+E17-J31/2</f>
        <v>1.4982080722756329E-2</v>
      </c>
      <c r="C32" s="31" t="s">
        <v>15</v>
      </c>
      <c r="D32" s="31"/>
      <c r="E32" s="29"/>
      <c r="F32" s="27"/>
      <c r="G32" s="27"/>
      <c r="H32" s="27"/>
      <c r="I32" s="27"/>
      <c r="J32" s="27"/>
    </row>
    <row r="33" spans="1:10" x14ac:dyDescent="0.3">
      <c r="A33" s="28">
        <f>E23</f>
        <v>1.0890705303617999E-2</v>
      </c>
      <c r="B33" s="28">
        <f>L23+E17-J31/2</f>
        <v>1.1992621620668033E-2</v>
      </c>
      <c r="C33" s="29" t="s">
        <v>19</v>
      </c>
      <c r="D33" s="30"/>
      <c r="E33" s="30"/>
      <c r="F33" s="27"/>
      <c r="G33" s="27"/>
      <c r="H33" s="27"/>
      <c r="I33" s="27"/>
      <c r="J33" s="27"/>
    </row>
    <row r="34" spans="1:10" x14ac:dyDescent="0.3">
      <c r="A34" s="32">
        <f>E9</f>
        <v>1.4038594658968725E-2</v>
      </c>
      <c r="B34" s="32">
        <f>L23+L3-J31/2</f>
        <v>1.4412868431737152E-2</v>
      </c>
      <c r="C34" s="30" t="s">
        <v>17</v>
      </c>
      <c r="D34" s="30"/>
      <c r="E34" s="30"/>
      <c r="F34" s="27"/>
      <c r="G34" s="27"/>
      <c r="H34" s="27"/>
      <c r="I34" s="27"/>
      <c r="J34" s="27"/>
    </row>
  </sheetData>
  <mergeCells count="20">
    <mergeCell ref="C31:E31"/>
    <mergeCell ref="C32:E32"/>
    <mergeCell ref="C33:E33"/>
    <mergeCell ref="C34:E34"/>
    <mergeCell ref="L23:L25"/>
    <mergeCell ref="L3:L5"/>
    <mergeCell ref="E3:E5"/>
    <mergeCell ref="E17:E19"/>
    <mergeCell ref="E9:E13"/>
    <mergeCell ref="L9:L13"/>
    <mergeCell ref="L17:L19"/>
    <mergeCell ref="E23:E27"/>
    <mergeCell ref="A15:C15"/>
    <mergeCell ref="A21:C21"/>
    <mergeCell ref="H1:J1"/>
    <mergeCell ref="H7:J7"/>
    <mergeCell ref="H21:J21"/>
    <mergeCell ref="H15:J15"/>
    <mergeCell ref="A1:C1"/>
    <mergeCell ref="A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Лаб. данные</vt:lpstr>
      <vt:lpstr>Расчет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2022-12-06T22:52:56Z</dcterms:modified>
</cp:coreProperties>
</file>