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\Desktop\HW_lab_TEX\1.4.1 - S\"/>
    </mc:Choice>
  </mc:AlternateContent>
  <xr:revisionPtr revIDLastSave="0" documentId="13_ncr:1_{DB678F32-9586-4A93-A125-6885B847834E}" xr6:coauthVersionLast="45" xr6:coauthVersionMax="45" xr10:uidLastSave="{00000000-0000-0000-0000-000000000000}"/>
  <bookViews>
    <workbookView xWindow="2928" yWindow="2928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G33" i="1"/>
  <c r="J29" i="1"/>
  <c r="J28" i="1"/>
  <c r="F31" i="1"/>
  <c r="F19" i="1"/>
  <c r="H29" i="1"/>
  <c r="E19" i="1"/>
  <c r="H27" i="1"/>
  <c r="I27" i="1" s="1"/>
  <c r="G27" i="1"/>
  <c r="H8" i="1"/>
  <c r="G19" i="1"/>
  <c r="J20" i="1"/>
  <c r="J21" i="1"/>
  <c r="J22" i="1"/>
  <c r="J23" i="1"/>
  <c r="J24" i="1"/>
  <c r="J25" i="1"/>
  <c r="J26" i="1"/>
  <c r="J27" i="1"/>
  <c r="J19" i="1"/>
  <c r="H19" i="1"/>
  <c r="F30" i="1"/>
  <c r="F20" i="1"/>
  <c r="F21" i="1"/>
  <c r="F22" i="1"/>
  <c r="F23" i="1"/>
  <c r="F24" i="1"/>
  <c r="F25" i="1"/>
  <c r="F26" i="1"/>
  <c r="F27" i="1"/>
  <c r="I20" i="1"/>
  <c r="I21" i="1"/>
  <c r="I22" i="1"/>
  <c r="I23" i="1"/>
  <c r="I24" i="1"/>
  <c r="I25" i="1"/>
  <c r="I26" i="1"/>
  <c r="I19" i="1"/>
  <c r="G20" i="1"/>
  <c r="G21" i="1"/>
  <c r="G22" i="1"/>
  <c r="G23" i="1"/>
  <c r="G24" i="1"/>
  <c r="G25" i="1"/>
  <c r="G26" i="1"/>
  <c r="H20" i="1"/>
  <c r="H21" i="1"/>
  <c r="H22" i="1"/>
  <c r="H23" i="1"/>
  <c r="H24" i="1"/>
  <c r="H25" i="1"/>
  <c r="H26" i="1"/>
  <c r="K17" i="1"/>
  <c r="L17" i="1"/>
  <c r="G35" i="1" l="1"/>
  <c r="G36" i="1" s="1"/>
  <c r="E20" i="1"/>
  <c r="E21" i="1"/>
  <c r="E22" i="1"/>
  <c r="E23" i="1"/>
  <c r="E24" i="1"/>
  <c r="E25" i="1"/>
  <c r="E26" i="1"/>
  <c r="K16" i="1"/>
  <c r="L16" i="1" s="1"/>
  <c r="L9" i="1"/>
  <c r="L10" i="1"/>
  <c r="L11" i="1"/>
  <c r="L12" i="1"/>
  <c r="L13" i="1"/>
  <c r="L14" i="1"/>
  <c r="L15" i="1"/>
  <c r="L8" i="1"/>
  <c r="K9" i="1"/>
  <c r="K10" i="1"/>
  <c r="K11" i="1"/>
  <c r="K12" i="1"/>
  <c r="K13" i="1"/>
  <c r="K14" i="1"/>
  <c r="K15" i="1"/>
  <c r="K8" i="1"/>
  <c r="B8" i="1"/>
  <c r="B9" i="1"/>
  <c r="B10" i="1"/>
  <c r="C21" i="1" l="1"/>
  <c r="I11" i="1" l="1"/>
  <c r="I12" i="1"/>
  <c r="I13" i="1"/>
  <c r="I14" i="1"/>
  <c r="I15" i="1"/>
  <c r="H9" i="1"/>
  <c r="I9" i="1" s="1"/>
  <c r="H10" i="1"/>
  <c r="I10" i="1" s="1"/>
  <c r="H11" i="1"/>
  <c r="H12" i="1"/>
  <c r="H13" i="1"/>
  <c r="H14" i="1"/>
  <c r="H15" i="1"/>
</calcChain>
</file>

<file path=xl/sharedStrings.xml><?xml version="1.0" encoding="utf-8"?>
<sst xmlns="http://schemas.openxmlformats.org/spreadsheetml/2006/main" count="43" uniqueCount="40">
  <si>
    <t>#</t>
  </si>
  <si>
    <t>T</t>
  </si>
  <si>
    <t>a</t>
  </si>
  <si>
    <t>n</t>
  </si>
  <si>
    <t>отклоняли на 5 градусов</t>
  </si>
  <si>
    <t>шаг 5</t>
  </si>
  <si>
    <t>T_мат_маят</t>
  </si>
  <si>
    <t>-</t>
  </si>
  <si>
    <t>l_стрежня, m</t>
  </si>
  <si>
    <t>х_ц, m</t>
  </si>
  <si>
    <t>m_призма, кг</t>
  </si>
  <si>
    <t>а, м (от центра масс)</t>
  </si>
  <si>
    <t>m_стержня, кг</t>
  </si>
  <si>
    <t>x_ц(с призмой), м</t>
  </si>
  <si>
    <t>T_20, с</t>
  </si>
  <si>
    <t>T, с</t>
  </si>
  <si>
    <t>g</t>
  </si>
  <si>
    <t>g_sred</t>
  </si>
  <si>
    <t>g_sred_pog, %</t>
  </si>
  <si>
    <t>Отклонение в процентах,%</t>
  </si>
  <si>
    <t>x_c(от острия), м</t>
  </si>
  <si>
    <t>t_n, с</t>
  </si>
  <si>
    <t>L маятника мат, м</t>
  </si>
  <si>
    <t>{x}</t>
  </si>
  <si>
    <t>{y}</t>
  </si>
  <si>
    <t>{xy}</t>
  </si>
  <si>
    <t>xy</t>
  </si>
  <si>
    <t>{x^2}</t>
  </si>
  <si>
    <t>x^2</t>
  </si>
  <si>
    <t>{x}^2</t>
  </si>
  <si>
    <t>b=</t>
  </si>
  <si>
    <t xml:space="preserve">a= </t>
  </si>
  <si>
    <t>a, cм</t>
  </si>
  <si>
    <t>sigm_b</t>
  </si>
  <si>
    <t>y^2</t>
  </si>
  <si>
    <t>{y^2}</t>
  </si>
  <si>
    <t>{y}^2</t>
  </si>
  <si>
    <t>sigm_a</t>
  </si>
  <si>
    <t>T^2 x_ц(X)</t>
  </si>
  <si>
    <t>a^2(Y)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</si>
</sst>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зависимости </a:t>
            </a:r>
            <a:r>
              <a:rPr lang="en-US" sz="1400" b="0" i="0" u="none" strike="noStrike" baseline="0">
                <a:effectLst/>
              </a:rPr>
              <a:t>u </a:t>
            </a:r>
            <a:r>
              <a:rPr lang="ru-RU" sz="1400" b="0" i="0" u="none" strike="noStrike" baseline="0">
                <a:effectLst/>
              </a:rPr>
              <a:t>от </a:t>
            </a:r>
            <a:r>
              <a:rPr lang="en-US" sz="1400" b="0" i="0" u="none" strike="noStrike" baseline="0">
                <a:effectLst/>
              </a:rPr>
              <a:t>v</a:t>
            </a:r>
            <a:endParaRPr lang="ru-RU"/>
          </a:p>
        </c:rich>
      </c:tx>
      <c:layout>
        <c:manualLayout>
          <c:xMode val="edge"/>
          <c:yMode val="edge"/>
          <c:x val="0.3177915573053368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Лист1!$G$19:$G$26</c:f>
              <c:numCache>
                <c:formatCode>General</c:formatCode>
                <c:ptCount val="8"/>
                <c:pt idx="0">
                  <c:v>0.94128924999999997</c:v>
                </c:pt>
                <c:pt idx="1">
                  <c:v>0.74496370000000012</c:v>
                </c:pt>
                <c:pt idx="2">
                  <c:v>0.6588189000000001</c:v>
                </c:pt>
                <c:pt idx="3">
                  <c:v>0.5475975287499999</c:v>
                </c:pt>
                <c:pt idx="4">
                  <c:v>0.45584698650000005</c:v>
                </c:pt>
                <c:pt idx="5">
                  <c:v>0.38927787500000005</c:v>
                </c:pt>
                <c:pt idx="6">
                  <c:v>0.357208417</c:v>
                </c:pt>
                <c:pt idx="7">
                  <c:v>0.30537112499999997</c:v>
                </c:pt>
              </c:numCache>
            </c:numRef>
          </c:xVal>
          <c:yVal>
            <c:numRef>
              <c:f>Лист1!$H$19:$H$26</c:f>
              <c:numCache>
                <c:formatCode>General</c:formatCode>
                <c:ptCount val="8"/>
                <c:pt idx="0">
                  <c:v>0.16000000000000003</c:v>
                </c:pt>
                <c:pt idx="1">
                  <c:v>0.12249999999999998</c:v>
                </c:pt>
                <c:pt idx="2">
                  <c:v>0.09</c:v>
                </c:pt>
                <c:pt idx="3">
                  <c:v>6.25E-2</c:v>
                </c:pt>
                <c:pt idx="4">
                  <c:v>4.0000000000000008E-2</c:v>
                </c:pt>
                <c:pt idx="5">
                  <c:v>2.2499999999999999E-2</c:v>
                </c:pt>
                <c:pt idx="6">
                  <c:v>1.0000000000000002E-2</c:v>
                </c:pt>
                <c:pt idx="7">
                  <c:v>2.5000000000000005E-3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2-4A40-A0A5-2634B514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713248"/>
        <c:axId val="1571264032"/>
      </c:scatterChart>
      <c:valAx>
        <c:axId val="17297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264032"/>
        <c:crosses val="autoZero"/>
        <c:crossBetween val="midCat"/>
      </c:valAx>
      <c:valAx>
        <c:axId val="15712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71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1080247</xdr:colOff>
      <xdr:row>38</xdr:row>
      <xdr:rowOff>174812</xdr:rowOff>
    </xdr:from>
    <xdr:to>
      <xdr:col>8</xdr:col>
      <xdr:colOff>161363</xdr:colOff>
      <xdr:row>59</xdr:row>
      <xdr:rowOff>62753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95C5024-D658-41E6-87F3-8F2E5E080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topLeftCell="D1" zoomScaleNormal="100" workbookViewId="0">
      <selection activeCell="J47" sqref="J47"/>
    </sheetView>
  </sheetViews>
  <sheetFormatPr defaultRowHeight="14.4" x14ac:dyDescent="0.3"/>
  <cols>
    <col min="2" max="2" width="22.109375" customWidth="1"/>
    <col min="3" max="3" width="13.21875" customWidth="1"/>
    <col min="4" max="4" width="34.5546875" customWidth="1"/>
    <col min="6" max="10" width="27.33203125" customWidth="1"/>
    <col min="11" max="11" width="23.5546875" customWidth="1"/>
    <col min="12" max="12" width="35.44140625" customWidth="1"/>
  </cols>
  <sheetData>
    <row r="1" spans="1:12" ht="15.6" x14ac:dyDescent="0.3">
      <c r="A1" s="6" t="s">
        <v>0</v>
      </c>
      <c r="B1" s="6" t="s">
        <v>1</v>
      </c>
      <c r="C1" s="3"/>
      <c r="D1" s="3"/>
      <c r="E1" s="3"/>
      <c r="F1" s="3"/>
      <c r="G1" s="3"/>
      <c r="H1" s="3"/>
      <c r="I1" s="3"/>
      <c r="J1" s="3"/>
    </row>
    <row r="2" spans="1:12" ht="15.6" x14ac:dyDescent="0.3">
      <c r="A2" s="2">
        <v>1</v>
      </c>
      <c r="B2" s="4">
        <v>30.5</v>
      </c>
      <c r="C2" s="3"/>
      <c r="D2" s="3"/>
      <c r="E2" s="3"/>
      <c r="F2" s="3"/>
      <c r="G2" s="3"/>
      <c r="H2" s="3"/>
      <c r="I2" s="3"/>
      <c r="J2" s="3"/>
    </row>
    <row r="3" spans="1:12" ht="15.6" x14ac:dyDescent="0.3">
      <c r="A3" s="2">
        <v>2</v>
      </c>
      <c r="B3" s="4">
        <v>30.56</v>
      </c>
      <c r="C3" s="3"/>
      <c r="D3" s="3"/>
      <c r="E3" s="3"/>
      <c r="F3" s="3"/>
      <c r="G3" s="3"/>
      <c r="H3" s="3"/>
      <c r="I3" s="3"/>
      <c r="J3" s="3"/>
    </row>
    <row r="4" spans="1:12" ht="15.6" x14ac:dyDescent="0.3">
      <c r="A4" s="2">
        <v>3</v>
      </c>
      <c r="B4" s="4">
        <v>30.56</v>
      </c>
      <c r="C4" s="3"/>
      <c r="D4" s="3"/>
      <c r="E4" s="3"/>
      <c r="F4" s="3"/>
      <c r="G4" s="3"/>
      <c r="H4" s="3"/>
      <c r="I4" s="3"/>
      <c r="J4" s="3"/>
    </row>
    <row r="5" spans="1:12" ht="15.6" x14ac:dyDescent="0.3">
      <c r="A5" s="2">
        <v>4</v>
      </c>
      <c r="B5" s="4">
        <v>30.5</v>
      </c>
      <c r="C5" s="3"/>
      <c r="D5" s="3"/>
      <c r="E5" s="3"/>
      <c r="F5" s="3"/>
      <c r="G5" s="3"/>
      <c r="H5" s="3"/>
      <c r="I5" s="3"/>
      <c r="J5" s="3"/>
    </row>
    <row r="6" spans="1:12" ht="15.6" x14ac:dyDescent="0.3">
      <c r="A6" s="3"/>
      <c r="B6" s="3"/>
      <c r="C6" s="3"/>
      <c r="D6" s="3"/>
      <c r="E6" s="3"/>
      <c r="F6" s="3"/>
      <c r="G6" s="3"/>
      <c r="H6" s="3"/>
      <c r="I6" s="3"/>
      <c r="J6" s="3"/>
    </row>
    <row r="7" spans="1:12" ht="15.6" x14ac:dyDescent="0.3">
      <c r="A7" s="7" t="s">
        <v>0</v>
      </c>
      <c r="B7" s="6" t="s">
        <v>15</v>
      </c>
      <c r="C7" s="6" t="s">
        <v>32</v>
      </c>
      <c r="D7" s="6" t="s">
        <v>20</v>
      </c>
      <c r="E7" s="6" t="s">
        <v>3</v>
      </c>
      <c r="F7" s="6" t="s">
        <v>4</v>
      </c>
      <c r="G7" s="6" t="s">
        <v>5</v>
      </c>
      <c r="H7" s="6" t="s">
        <v>21</v>
      </c>
      <c r="I7" s="6" t="s">
        <v>22</v>
      </c>
      <c r="J7" s="6" t="s">
        <v>6</v>
      </c>
      <c r="K7" s="8" t="s">
        <v>16</v>
      </c>
      <c r="L7" s="8" t="s">
        <v>19</v>
      </c>
    </row>
    <row r="8" spans="1:12" ht="15.6" x14ac:dyDescent="0.3">
      <c r="A8" s="2">
        <v>1</v>
      </c>
      <c r="B8" s="4">
        <f>31.9</f>
        <v>31.9</v>
      </c>
      <c r="C8" s="4">
        <v>40</v>
      </c>
      <c r="D8" s="4">
        <v>37</v>
      </c>
      <c r="E8" s="5">
        <v>20</v>
      </c>
      <c r="F8" s="5"/>
      <c r="G8" s="5"/>
      <c r="H8" s="5">
        <f>B8/20</f>
        <v>1.595</v>
      </c>
      <c r="I8" s="5">
        <v>0.63190000000000002</v>
      </c>
      <c r="J8" s="5">
        <v>31.72</v>
      </c>
      <c r="K8">
        <f>(((1/12)+(C8/100)*(C8/100))/((1+(0.075/1.0243))*(D8/100)))*((4*3.14*3.14)/(H8*H8))</f>
        <v>9.4996748070173425</v>
      </c>
      <c r="L8">
        <f>(K8/9.81)*100 - 100</f>
        <v>-3.1633556878966118</v>
      </c>
    </row>
    <row r="9" spans="1:12" ht="15.6" x14ac:dyDescent="0.3">
      <c r="A9" s="2">
        <v>2</v>
      </c>
      <c r="B9" s="4">
        <f>30.28</f>
        <v>30.28</v>
      </c>
      <c r="C9" s="4">
        <v>35</v>
      </c>
      <c r="D9" s="4">
        <v>32.5</v>
      </c>
      <c r="E9" s="5">
        <v>20</v>
      </c>
      <c r="F9" s="5"/>
      <c r="G9" s="5"/>
      <c r="H9" s="5">
        <f>B9/20</f>
        <v>1.514</v>
      </c>
      <c r="I9" s="5">
        <f>((H9/(2*3.14))^2)*9.80655</f>
        <v>0.56996568531684855</v>
      </c>
      <c r="J9" s="5">
        <v>30.15</v>
      </c>
      <c r="K9">
        <f t="shared" ref="K9:K15" si="0">(((1/12)+(C9/100)*(C9/100))/((1+(0.075/1.0243))*(D9/100)))*((4*3.14*3.14)/(H9*H9))</f>
        <v>10.153384389424756</v>
      </c>
      <c r="L9">
        <f t="shared" ref="L9:L17" si="1">(K9/9.81)*100 - 100</f>
        <v>3.5003505547885396</v>
      </c>
    </row>
    <row r="10" spans="1:12" ht="15.6" x14ac:dyDescent="0.3">
      <c r="A10" s="2">
        <v>3</v>
      </c>
      <c r="B10" s="4">
        <f>30.9</f>
        <v>30.9</v>
      </c>
      <c r="C10" s="4">
        <v>30</v>
      </c>
      <c r="D10" s="4">
        <v>27.6</v>
      </c>
      <c r="E10" s="5">
        <v>20</v>
      </c>
      <c r="F10" s="5"/>
      <c r="G10" s="5"/>
      <c r="H10" s="5">
        <f t="shared" ref="H10:H15" si="2">B10/20</f>
        <v>1.5449999999999999</v>
      </c>
      <c r="I10" s="5">
        <f t="shared" ref="I10:I15" si="3">((H10/(2*3.14))^2)*9.80655</f>
        <v>0.59354537744305025</v>
      </c>
      <c r="J10" s="5">
        <v>30.6</v>
      </c>
      <c r="K10">
        <f t="shared" si="0"/>
        <v>9.6682143754599696</v>
      </c>
      <c r="L10">
        <f t="shared" si="1"/>
        <v>-1.4453172735986755</v>
      </c>
    </row>
    <row r="11" spans="1:12" ht="15.6" x14ac:dyDescent="0.3">
      <c r="A11" s="2">
        <v>4</v>
      </c>
      <c r="B11" s="4">
        <v>30.53</v>
      </c>
      <c r="C11" s="4">
        <v>25</v>
      </c>
      <c r="D11" s="4">
        <v>23.5</v>
      </c>
      <c r="E11" s="5">
        <v>20</v>
      </c>
      <c r="F11" s="5"/>
      <c r="G11" s="5"/>
      <c r="H11" s="5">
        <f t="shared" si="2"/>
        <v>1.5265</v>
      </c>
      <c r="I11" s="5">
        <f t="shared" si="3"/>
        <v>0.57941612425294886</v>
      </c>
      <c r="J11" s="5">
        <v>30.44</v>
      </c>
      <c r="K11">
        <f t="shared" si="0"/>
        <v>9.7864584217247366</v>
      </c>
      <c r="L11">
        <f t="shared" si="1"/>
        <v>-0.23997531371318814</v>
      </c>
    </row>
    <row r="12" spans="1:12" ht="15.6" x14ac:dyDescent="0.3">
      <c r="A12" s="2">
        <v>5</v>
      </c>
      <c r="B12" s="4">
        <v>31.31</v>
      </c>
      <c r="C12" s="4">
        <v>20</v>
      </c>
      <c r="D12" s="4">
        <v>18.600000000000001</v>
      </c>
      <c r="E12" s="5">
        <v>20</v>
      </c>
      <c r="F12" s="5"/>
      <c r="G12" s="5"/>
      <c r="H12" s="5">
        <f t="shared" si="2"/>
        <v>1.5654999999999999</v>
      </c>
      <c r="I12" s="5">
        <f t="shared" si="3"/>
        <v>0.60940091702851784</v>
      </c>
      <c r="J12" s="5">
        <v>31.56</v>
      </c>
      <c r="K12">
        <f t="shared" si="0"/>
        <v>9.9424087422528302</v>
      </c>
      <c r="L12">
        <f t="shared" si="1"/>
        <v>1.3497323369299608</v>
      </c>
    </row>
    <row r="13" spans="1:12" ht="15.6" x14ac:dyDescent="0.3">
      <c r="A13" s="2">
        <v>6</v>
      </c>
      <c r="B13" s="4">
        <v>33.35</v>
      </c>
      <c r="C13" s="4">
        <v>15</v>
      </c>
      <c r="D13" s="4">
        <v>14</v>
      </c>
      <c r="E13" s="5">
        <v>20</v>
      </c>
      <c r="F13" s="5"/>
      <c r="G13" s="5"/>
      <c r="H13" s="5">
        <f t="shared" si="2"/>
        <v>1.6675</v>
      </c>
      <c r="I13" s="5">
        <f t="shared" si="3"/>
        <v>0.69139883700752303</v>
      </c>
      <c r="J13" s="5">
        <v>31.28</v>
      </c>
      <c r="K13">
        <f t="shared" si="0"/>
        <v>9.9906325528340822</v>
      </c>
      <c r="L13">
        <f t="shared" si="1"/>
        <v>1.8413104264432434</v>
      </c>
    </row>
    <row r="14" spans="1:12" ht="15.6" x14ac:dyDescent="0.3">
      <c r="A14" s="2">
        <v>7</v>
      </c>
      <c r="B14" s="4">
        <v>38.380000000000003</v>
      </c>
      <c r="C14" s="4">
        <v>10</v>
      </c>
      <c r="D14" s="4">
        <v>9.6999999999999993</v>
      </c>
      <c r="E14" s="5">
        <v>20</v>
      </c>
      <c r="F14" s="5"/>
      <c r="G14" s="5"/>
      <c r="H14" s="5">
        <f t="shared" si="2"/>
        <v>1.919</v>
      </c>
      <c r="I14" s="5">
        <f t="shared" si="3"/>
        <v>0.91568670571194577</v>
      </c>
      <c r="J14" s="5" t="s">
        <v>7</v>
      </c>
      <c r="K14">
        <f t="shared" si="0"/>
        <v>9.601637931305234</v>
      </c>
      <c r="L14">
        <f t="shared" si="1"/>
        <v>-2.1239762354206562</v>
      </c>
    </row>
    <row r="15" spans="1:12" ht="15.6" x14ac:dyDescent="0.3">
      <c r="A15" s="2">
        <v>8</v>
      </c>
      <c r="B15" s="4">
        <v>52.1</v>
      </c>
      <c r="C15" s="4">
        <v>5</v>
      </c>
      <c r="D15" s="4">
        <v>4.5</v>
      </c>
      <c r="E15" s="5">
        <v>20</v>
      </c>
      <c r="F15" s="5"/>
      <c r="G15" s="5"/>
      <c r="H15" s="5">
        <f t="shared" si="2"/>
        <v>2.605</v>
      </c>
      <c r="I15" s="5">
        <f t="shared" si="3"/>
        <v>1.687378125475425</v>
      </c>
      <c r="J15" s="5" t="s">
        <v>7</v>
      </c>
      <c r="K15">
        <f t="shared" si="0"/>
        <v>10.328999153518756</v>
      </c>
      <c r="L15">
        <f t="shared" si="1"/>
        <v>5.290511248916971</v>
      </c>
    </row>
    <row r="16" spans="1:12" x14ac:dyDescent="0.3">
      <c r="A16" s="1"/>
      <c r="J16" s="9" t="s">
        <v>17</v>
      </c>
      <c r="K16">
        <f>SUM(K8:K15)/8</f>
        <v>9.8714262966922135</v>
      </c>
      <c r="L16">
        <f t="shared" si="1"/>
        <v>0.62616000705619967</v>
      </c>
    </row>
    <row r="17" spans="1:12" ht="15.6" x14ac:dyDescent="0.3">
      <c r="A17" s="1"/>
      <c r="J17" s="10" t="s">
        <v>18</v>
      </c>
      <c r="K17">
        <f>(K16/9.81)*100 - 100</f>
        <v>0.62616000705619967</v>
      </c>
      <c r="L17">
        <f t="shared" si="1"/>
        <v>-93.617125310334359</v>
      </c>
    </row>
    <row r="18" spans="1:12" ht="15.6" x14ac:dyDescent="0.3">
      <c r="E18" s="1" t="s">
        <v>2</v>
      </c>
      <c r="F18" s="9" t="s">
        <v>28</v>
      </c>
      <c r="G18" s="1" t="s">
        <v>38</v>
      </c>
      <c r="H18" s="1" t="s">
        <v>39</v>
      </c>
      <c r="I18" s="1" t="s">
        <v>26</v>
      </c>
      <c r="J18" s="10" t="s">
        <v>34</v>
      </c>
    </row>
    <row r="19" spans="1:12" x14ac:dyDescent="0.3">
      <c r="B19" t="s">
        <v>8</v>
      </c>
      <c r="C19" s="1">
        <v>1</v>
      </c>
      <c r="E19" s="1">
        <f>C8/100</f>
        <v>0.4</v>
      </c>
      <c r="F19">
        <f>G19^2</f>
        <v>0.88602545216556239</v>
      </c>
      <c r="G19">
        <f>(H8^2)*(D8/100)</f>
        <v>0.94128924999999997</v>
      </c>
      <c r="H19" s="1">
        <f>E19^2</f>
        <v>0.16000000000000003</v>
      </c>
      <c r="I19">
        <f>G19*H19</f>
        <v>0.15060628000000004</v>
      </c>
      <c r="J19">
        <f>H19^2</f>
        <v>2.5600000000000012E-2</v>
      </c>
    </row>
    <row r="20" spans="1:12" x14ac:dyDescent="0.3">
      <c r="B20" t="s">
        <v>9</v>
      </c>
      <c r="C20" s="1">
        <v>0.5</v>
      </c>
      <c r="E20" s="1">
        <f t="shared" ref="E20:E26" si="4">C9/100</f>
        <v>0.35</v>
      </c>
      <c r="F20">
        <f t="shared" ref="F20:F27" si="5">G20^2</f>
        <v>0.55497091431769019</v>
      </c>
      <c r="G20">
        <f t="shared" ref="G20:G26" si="6">(H9^2)*(D9/100)</f>
        <v>0.74496370000000012</v>
      </c>
      <c r="H20" s="1">
        <f t="shared" ref="H20:H26" si="7">E20^2</f>
        <v>0.12249999999999998</v>
      </c>
      <c r="I20">
        <f t="shared" ref="I20:I27" si="8">G20*H20</f>
        <v>9.1258053249999999E-2</v>
      </c>
      <c r="J20">
        <f t="shared" ref="J20:J27" si="9">H20^2</f>
        <v>1.5006249999999995E-2</v>
      </c>
    </row>
    <row r="21" spans="1:12" x14ac:dyDescent="0.3">
      <c r="B21" t="s">
        <v>10</v>
      </c>
      <c r="C21" s="1">
        <f>75/1000</f>
        <v>7.4999999999999997E-2</v>
      </c>
      <c r="E21" s="1">
        <f t="shared" si="4"/>
        <v>0.3</v>
      </c>
      <c r="F21">
        <f t="shared" si="5"/>
        <v>0.43404234299721012</v>
      </c>
      <c r="G21">
        <f t="shared" si="6"/>
        <v>0.6588189000000001</v>
      </c>
      <c r="H21" s="1">
        <f t="shared" si="7"/>
        <v>0.09</v>
      </c>
      <c r="I21">
        <f t="shared" si="8"/>
        <v>5.9293701000000004E-2</v>
      </c>
      <c r="J21">
        <f t="shared" si="9"/>
        <v>8.0999999999999996E-3</v>
      </c>
    </row>
    <row r="22" spans="1:12" x14ac:dyDescent="0.3">
      <c r="B22" t="s">
        <v>11</v>
      </c>
      <c r="C22" s="1">
        <v>0.36</v>
      </c>
      <c r="E22" s="1">
        <f t="shared" si="4"/>
        <v>0.25</v>
      </c>
      <c r="F22">
        <f t="shared" si="5"/>
        <v>0.29986305349310693</v>
      </c>
      <c r="G22">
        <f t="shared" si="6"/>
        <v>0.5475975287499999</v>
      </c>
      <c r="H22" s="1">
        <f t="shared" si="7"/>
        <v>6.25E-2</v>
      </c>
      <c r="I22">
        <f t="shared" si="8"/>
        <v>3.4224845546874993E-2</v>
      </c>
      <c r="J22">
        <f t="shared" si="9"/>
        <v>3.90625E-3</v>
      </c>
    </row>
    <row r="23" spans="1:12" x14ac:dyDescent="0.3">
      <c r="B23" t="s">
        <v>12</v>
      </c>
      <c r="C23" s="1">
        <v>1.0243</v>
      </c>
      <c r="E23" s="1">
        <f t="shared" si="4"/>
        <v>0.2</v>
      </c>
      <c r="F23">
        <f t="shared" si="5"/>
        <v>0.20779647510113122</v>
      </c>
      <c r="G23">
        <f t="shared" si="6"/>
        <v>0.45584698650000005</v>
      </c>
      <c r="H23" s="1">
        <f t="shared" si="7"/>
        <v>4.0000000000000008E-2</v>
      </c>
      <c r="I23">
        <f t="shared" si="8"/>
        <v>1.8233879460000005E-2</v>
      </c>
      <c r="J23">
        <f t="shared" si="9"/>
        <v>1.6000000000000007E-3</v>
      </c>
    </row>
    <row r="24" spans="1:12" x14ac:dyDescent="0.3">
      <c r="B24" t="s">
        <v>13</v>
      </c>
      <c r="C24" s="1">
        <v>0.33500000000000002</v>
      </c>
      <c r="E24" s="1">
        <f t="shared" si="4"/>
        <v>0.15</v>
      </c>
      <c r="F24">
        <f t="shared" si="5"/>
        <v>0.15153726396451567</v>
      </c>
      <c r="G24">
        <f t="shared" si="6"/>
        <v>0.38927787500000005</v>
      </c>
      <c r="H24" s="1">
        <f t="shared" si="7"/>
        <v>2.2499999999999999E-2</v>
      </c>
      <c r="I24">
        <f t="shared" si="8"/>
        <v>8.7587521875000015E-3</v>
      </c>
      <c r="J24">
        <f t="shared" si="9"/>
        <v>5.0624999999999997E-4</v>
      </c>
    </row>
    <row r="25" spans="1:12" x14ac:dyDescent="0.3">
      <c r="B25" t="s">
        <v>14</v>
      </c>
      <c r="C25" s="1">
        <v>30.69</v>
      </c>
      <c r="E25" s="1">
        <f t="shared" si="4"/>
        <v>0.1</v>
      </c>
      <c r="F25">
        <f t="shared" si="5"/>
        <v>0.1275978531756459</v>
      </c>
      <c r="G25">
        <f t="shared" si="6"/>
        <v>0.357208417</v>
      </c>
      <c r="H25" s="1">
        <f t="shared" si="7"/>
        <v>1.0000000000000002E-2</v>
      </c>
      <c r="I25">
        <f t="shared" si="8"/>
        <v>3.5720841700000007E-3</v>
      </c>
      <c r="J25">
        <f t="shared" si="9"/>
        <v>1.0000000000000005E-4</v>
      </c>
    </row>
    <row r="26" spans="1:12" x14ac:dyDescent="0.3">
      <c r="B26" t="s">
        <v>15</v>
      </c>
      <c r="C26" s="1">
        <v>1.5345</v>
      </c>
      <c r="E26" s="1">
        <f t="shared" si="4"/>
        <v>0.05</v>
      </c>
      <c r="F26">
        <f t="shared" si="5"/>
        <v>9.32515239837656E-2</v>
      </c>
      <c r="G26">
        <f t="shared" si="6"/>
        <v>0.30537112499999997</v>
      </c>
      <c r="H26" s="1">
        <f t="shared" si="7"/>
        <v>2.5000000000000005E-3</v>
      </c>
      <c r="I26">
        <f t="shared" si="8"/>
        <v>7.6342781250000001E-4</v>
      </c>
      <c r="J26">
        <f t="shared" si="9"/>
        <v>6.2500000000000028E-6</v>
      </c>
    </row>
    <row r="27" spans="1:12" x14ac:dyDescent="0.3">
      <c r="F27">
        <f t="shared" si="5"/>
        <v>0.30255139724239327</v>
      </c>
      <c r="G27" s="11">
        <f>SUM(G19:G26)/8</f>
        <v>0.55004672278125</v>
      </c>
      <c r="H27" s="12">
        <f>SUM(H19:H26)/8</f>
        <v>6.3750000000000001E-2</v>
      </c>
      <c r="I27">
        <f t="shared" si="8"/>
        <v>3.5065478577304687E-2</v>
      </c>
      <c r="J27">
        <f t="shared" si="9"/>
        <v>4.0640625E-3</v>
      </c>
    </row>
    <row r="28" spans="1:12" x14ac:dyDescent="0.3">
      <c r="G28" s="11" t="s">
        <v>23</v>
      </c>
      <c r="H28" s="13" t="s">
        <v>24</v>
      </c>
      <c r="I28" s="17" t="s">
        <v>35</v>
      </c>
      <c r="J28" s="17">
        <f>SUM(J19:J27)/8</f>
        <v>7.3611328125000016E-3</v>
      </c>
    </row>
    <row r="29" spans="1:12" x14ac:dyDescent="0.3">
      <c r="G29" s="15" t="s">
        <v>25</v>
      </c>
      <c r="H29" s="15">
        <f>SUM(I19:I27)/8</f>
        <v>5.0222062750522461E-2</v>
      </c>
      <c r="I29" s="18" t="s">
        <v>36</v>
      </c>
      <c r="J29" s="18">
        <f>(SUM(H19:H26)/8)^2</f>
        <v>4.0640625E-3</v>
      </c>
    </row>
    <row r="30" spans="1:12" x14ac:dyDescent="0.3">
      <c r="F30" s="14">
        <f>SUM(F19:F27)/8</f>
        <v>0.38220453455512776</v>
      </c>
      <c r="G30" s="14" t="s">
        <v>27</v>
      </c>
    </row>
    <row r="31" spans="1:12" x14ac:dyDescent="0.3">
      <c r="F31" s="16">
        <f>G27^2</f>
        <v>0.30255139724239327</v>
      </c>
      <c r="G31" s="16" t="s">
        <v>29</v>
      </c>
    </row>
    <row r="33" spans="6:10" x14ac:dyDescent="0.3">
      <c r="F33" t="s">
        <v>30</v>
      </c>
      <c r="G33">
        <f>(H29-G27*H27)/(F30-F31)</f>
        <v>0.19028232514822271</v>
      </c>
    </row>
    <row r="34" spans="6:10" x14ac:dyDescent="0.3">
      <c r="F34" t="s">
        <v>31</v>
      </c>
      <c r="G34">
        <f>H27-G33*G27</f>
        <v>-4.0914169350976137E-2</v>
      </c>
    </row>
    <row r="35" spans="6:10" x14ac:dyDescent="0.3">
      <c r="F35" t="s">
        <v>33</v>
      </c>
      <c r="G35">
        <f>(1/(SQRT(8)))*SQRT(((J28-J29)/(F30-F31))-G33^2)</f>
        <v>2.5459492530772281E-2</v>
      </c>
    </row>
    <row r="36" spans="6:10" x14ac:dyDescent="0.3">
      <c r="F36" t="s">
        <v>37</v>
      </c>
      <c r="G36">
        <f>G35*SQRT(F30-F31)</f>
        <v>7.185403909274783E-3</v>
      </c>
    </row>
    <row r="46" spans="6:10" x14ac:dyDescent="0.3">
      <c r="J46">
        <v>0.25750000000000001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A</cp:lastModifiedBy>
  <dcterms:created xsi:type="dcterms:W3CDTF">2015-06-05T18:19:34Z</dcterms:created>
  <dcterms:modified xsi:type="dcterms:W3CDTF">2022-10-27T13:36:42Z</dcterms:modified>
</cp:coreProperties>
</file>