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tpineapples/Downloads/"/>
    </mc:Choice>
  </mc:AlternateContent>
  <xr:revisionPtr revIDLastSave="0" documentId="13_ncr:1_{15DDF6D8-CAB5-7340-A5A2-7E9FD1546647}" xr6:coauthVersionLast="47" xr6:coauthVersionMax="47" xr10:uidLastSave="{00000000-0000-0000-0000-000000000000}"/>
  <bookViews>
    <workbookView xWindow="0" yWindow="720" windowWidth="29400" windowHeight="18400" xr2:uid="{7348FB50-2F63-764C-8F9C-353664064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V18" i="1"/>
  <c r="V15" i="1"/>
  <c r="V14" i="1"/>
  <c r="V13" i="1"/>
  <c r="V12" i="1"/>
  <c r="AA3" i="1"/>
  <c r="Y3" i="1"/>
  <c r="Y1" i="1"/>
  <c r="AA1" i="1" s="1"/>
  <c r="AA2" i="1" s="1"/>
  <c r="K36" i="1"/>
  <c r="K38" i="1" s="1"/>
  <c r="K33" i="1"/>
  <c r="K35" i="1" s="1"/>
  <c r="K32" i="1"/>
  <c r="K34" i="1" s="1"/>
  <c r="B18" i="1"/>
  <c r="C20" i="1" s="1"/>
  <c r="B16" i="1"/>
  <c r="B17" i="1" s="1"/>
  <c r="V17" i="1" l="1"/>
  <c r="V19" i="1" s="1"/>
  <c r="AA4" i="1"/>
  <c r="C19" i="1"/>
  <c r="B21" i="1" s="1"/>
  <c r="K37" i="1"/>
  <c r="K39" i="1" s="1"/>
</calcChain>
</file>

<file path=xl/sharedStrings.xml><?xml version="1.0" encoding="utf-8"?>
<sst xmlns="http://schemas.openxmlformats.org/spreadsheetml/2006/main" count="41" uniqueCount="27">
  <si>
    <t>Р(ткань) однодневный расход</t>
  </si>
  <si>
    <t>Н_пз</t>
  </si>
  <si>
    <t>З</t>
  </si>
  <si>
    <t>Н_изп = 3 *Д_пр.ц * К_нз</t>
  </si>
  <si>
    <t>Н_гп = 3 *Д_гп</t>
  </si>
  <si>
    <t>Н_ос</t>
  </si>
  <si>
    <t>Р(пластик)</t>
  </si>
  <si>
    <t>Р(тонер)</t>
  </si>
  <si>
    <t>Н_пз(пластик)</t>
  </si>
  <si>
    <t>Н_пз(тонер)</t>
  </si>
  <si>
    <t>Н_изп</t>
  </si>
  <si>
    <t>Н_гп</t>
  </si>
  <si>
    <t>на 1 января</t>
  </si>
  <si>
    <t> 1 февраля</t>
  </si>
  <si>
    <t> 1 марта</t>
  </si>
  <si>
    <t> 1 апреля</t>
  </si>
  <si>
    <t> 1 мая</t>
  </si>
  <si>
    <t> 1 июня</t>
  </si>
  <si>
    <t> 1 июля</t>
  </si>
  <si>
    <t>ОбС кв1</t>
  </si>
  <si>
    <t>P кв</t>
  </si>
  <si>
    <t>К обс</t>
  </si>
  <si>
    <t>оборота</t>
  </si>
  <si>
    <t>Т</t>
  </si>
  <si>
    <t>- 23 дня</t>
  </si>
  <si>
    <t>ОбС кв2</t>
  </si>
  <si>
    <t>- 22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</si>
</sst>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13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1B3153-9772-2F0E-2707-3824C1B83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2794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518203</xdr:colOff>
      <xdr:row>0</xdr:row>
      <xdr:rowOff>42710</xdr:rowOff>
    </xdr:from>
    <xdr:to>
      <xdr:col>19</xdr:col>
      <xdr:colOff>2296</xdr:colOff>
      <xdr:row>29</xdr:row>
      <xdr:rowOff>201677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913B08-C667-173B-4C4E-D80C45ED4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6762" y="42710"/>
          <a:ext cx="7771381" cy="6089221"/>
        </a:xfrm>
        <a:prstGeom prst="rect">
          <a:avLst/>
        </a:prstGeom>
      </xdr:spPr>
    </xdr:pic>
    <xdr:clientData/>
  </xdr:twoCellAnchor>
  <xdr:twoCellAnchor editAs="oneCell">
    <xdr:from>
      <xdr:col>9</xdr:col>
      <xdr:colOff>518203</xdr:colOff>
      <xdr:row>0</xdr:row>
      <xdr:rowOff>42710</xdr:rowOff>
    </xdr:from>
    <xdr:to>
      <xdr:col>10</xdr:col>
      <xdr:colOff>527674</xdr:colOff>
      <xdr:row>1</xdr:row>
      <xdr:rowOff>54118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33438B-E987-7F09-5E07-4FDA43BE1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6762" y="42710"/>
          <a:ext cx="838200" cy="2159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304800</xdr:colOff>
      <xdr:row>12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7BDDBDC-0C79-5CDF-CD22-DA255AFCEF92}"/>
            </a:ext>
          </a:extLst>
        </xdr:cNvPr>
        <xdr:cNvSpPr>
          <a:spLocks noChangeAspect="1" noChangeArrowheads="1"/>
        </xdr:cNvSpPr>
      </xdr:nvSpPr>
      <xdr:spPr bwMode="auto">
        <a:xfrm>
          <a:off x="198120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11</xdr:row>
      <xdr:rowOff>0</xdr:rowOff>
    </xdr:from>
    <xdr:to>
      <xdr:col>33</xdr:col>
      <xdr:colOff>313841</xdr:colOff>
      <xdr:row>36</xdr:row>
      <xdr:rowOff>194803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56EFF-2823-6FBD-1F23-ECBEA62B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89492" y="2249407"/>
          <a:ext cx="7772400" cy="5307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2515-B6B1-EA4D-B697-DCF52421DCA2}">
  <dimension ref="A1:AB39"/>
  <sheetViews>
    <sheetView tabSelected="1" topLeftCell="P11" zoomScale="118" workbookViewId="0">
      <selection activeCell="V35" sqref="V35"/>
    </sheetView>
  </sheetViews>
  <sheetFormatPr baseColWidth="10" defaultRowHeight="16" x14ac:dyDescent="0.2"/>
  <sheetData>
    <row r="1" spans="1:28" x14ac:dyDescent="0.2">
      <c r="U1" s="2" t="s">
        <v>12</v>
      </c>
      <c r="V1" s="2">
        <v>3456</v>
      </c>
      <c r="X1" t="s">
        <v>19</v>
      </c>
      <c r="Y1">
        <f>((V1+V2)/2+(V2+V3)/2 + (V3+V4)/2)/3</f>
        <v>3519.8333333333335</v>
      </c>
      <c r="Z1" t="s">
        <v>21</v>
      </c>
      <c r="AA1">
        <f xml:space="preserve"> Y2/Y1</f>
        <v>3.9649604621430936</v>
      </c>
      <c r="AB1" t="s">
        <v>22</v>
      </c>
    </row>
    <row r="2" spans="1:28" x14ac:dyDescent="0.2">
      <c r="U2" s="2" t="s">
        <v>13</v>
      </c>
      <c r="V2" s="2">
        <v>3455</v>
      </c>
      <c r="X2" t="s">
        <v>20</v>
      </c>
      <c r="Y2">
        <v>13956</v>
      </c>
      <c r="Z2" t="s">
        <v>23</v>
      </c>
      <c r="AA2">
        <f>90/AA1</f>
        <v>22.698839208942392</v>
      </c>
      <c r="AB2" s="3" t="s">
        <v>24</v>
      </c>
    </row>
    <row r="3" spans="1:28" x14ac:dyDescent="0.2">
      <c r="U3" s="2" t="s">
        <v>14</v>
      </c>
      <c r="V3" s="2">
        <v>3654</v>
      </c>
      <c r="X3" t="s">
        <v>25</v>
      </c>
      <c r="Y3">
        <f>((V4+V5)/2+(V5+V6)/2 + (V6+V7)/2)/3</f>
        <v>3466.3333333333335</v>
      </c>
      <c r="Z3" t="s">
        <v>21</v>
      </c>
      <c r="AA3">
        <f xml:space="preserve"> Y4/Y3</f>
        <v>4.1155880373112801</v>
      </c>
      <c r="AB3" t="s">
        <v>22</v>
      </c>
    </row>
    <row r="4" spans="1:28" x14ac:dyDescent="0.2">
      <c r="U4" s="2" t="s">
        <v>15</v>
      </c>
      <c r="V4" s="2">
        <v>3445</v>
      </c>
      <c r="X4" t="s">
        <v>20</v>
      </c>
      <c r="Y4">
        <v>14266</v>
      </c>
      <c r="Z4" t="s">
        <v>23</v>
      </c>
      <c r="AA4">
        <f>90/AA3</f>
        <v>21.868077947567642</v>
      </c>
      <c r="AB4" s="3" t="s">
        <v>26</v>
      </c>
    </row>
    <row r="5" spans="1:28" x14ac:dyDescent="0.2">
      <c r="U5" s="2" t="s">
        <v>16</v>
      </c>
      <c r="V5" s="2">
        <v>3445</v>
      </c>
    </row>
    <row r="6" spans="1:28" x14ac:dyDescent="0.2">
      <c r="U6" s="2" t="s">
        <v>17</v>
      </c>
      <c r="V6" s="2">
        <v>3454</v>
      </c>
    </row>
    <row r="7" spans="1:28" x14ac:dyDescent="0.2">
      <c r="U7" s="2" t="s">
        <v>18</v>
      </c>
      <c r="V7" s="2">
        <v>3555</v>
      </c>
    </row>
    <row r="12" spans="1:28" x14ac:dyDescent="0.2">
      <c r="U12" t="s">
        <v>6</v>
      </c>
      <c r="V12">
        <f>1.6*150*10500/360</f>
        <v>7000</v>
      </c>
    </row>
    <row r="13" spans="1:28" x14ac:dyDescent="0.2">
      <c r="U13" t="s">
        <v>7</v>
      </c>
      <c r="V13">
        <f>0.2*100*10500/360</f>
        <v>583.33333333333337</v>
      </c>
    </row>
    <row r="14" spans="1:28" x14ac:dyDescent="0.2">
      <c r="U14" t="s">
        <v>8</v>
      </c>
      <c r="V14">
        <f>V12*(16+3+1)</f>
        <v>140000</v>
      </c>
    </row>
    <row r="15" spans="1:28" x14ac:dyDescent="0.2">
      <c r="U15" t="s">
        <v>9</v>
      </c>
      <c r="V15">
        <f>V13*(12+12*0.4)</f>
        <v>9800.0000000000018</v>
      </c>
    </row>
    <row r="16" spans="1:28" x14ac:dyDescent="0.2">
      <c r="A16" t="s">
        <v>0</v>
      </c>
      <c r="B16" s="1">
        <f>2.8*160*6200/360</f>
        <v>7715.5555555555557</v>
      </c>
      <c r="U16" t="s">
        <v>2</v>
      </c>
      <c r="V16">
        <f>3200*10500/360</f>
        <v>93333.333333333328</v>
      </c>
    </row>
    <row r="17" spans="1:22" x14ac:dyDescent="0.2">
      <c r="A17" t="s">
        <v>1</v>
      </c>
      <c r="B17" s="1">
        <f>B16*(15 + 3 + 0.5)</f>
        <v>142737.77777777778</v>
      </c>
      <c r="U17" t="s">
        <v>10</v>
      </c>
      <c r="V17">
        <f>V16*0.1*0.5</f>
        <v>4666.666666666667</v>
      </c>
    </row>
    <row r="18" spans="1:22" x14ac:dyDescent="0.2">
      <c r="A18" t="s">
        <v>2</v>
      </c>
      <c r="B18">
        <f>720*6200/360</f>
        <v>12400</v>
      </c>
      <c r="U18" t="s">
        <v>11</v>
      </c>
      <c r="V18">
        <f>V16*4</f>
        <v>373333.33333333331</v>
      </c>
    </row>
    <row r="19" spans="1:22" x14ac:dyDescent="0.2">
      <c r="A19" t="s">
        <v>3</v>
      </c>
      <c r="C19">
        <f>B18*0.8*0.5</f>
        <v>4960</v>
      </c>
      <c r="U19" t="s">
        <v>5</v>
      </c>
      <c r="V19">
        <f>V14+V15+V17+V18</f>
        <v>527800</v>
      </c>
    </row>
    <row r="20" spans="1:22" x14ac:dyDescent="0.2">
      <c r="A20" t="s">
        <v>4</v>
      </c>
      <c r="C20">
        <f>B18*2</f>
        <v>24800</v>
      </c>
    </row>
    <row r="21" spans="1:22" x14ac:dyDescent="0.2">
      <c r="A21" t="s">
        <v>5</v>
      </c>
      <c r="B21" s="1">
        <f>B17+C19+C20</f>
        <v>172497.77777777778</v>
      </c>
    </row>
    <row r="32" spans="1:22" x14ac:dyDescent="0.2">
      <c r="J32" t="s">
        <v>6</v>
      </c>
      <c r="K32">
        <f>0.6*150*5500/360</f>
        <v>1375</v>
      </c>
    </row>
    <row r="33" spans="10:11" x14ac:dyDescent="0.2">
      <c r="J33" t="s">
        <v>7</v>
      </c>
      <c r="K33">
        <f>0.2*100*5500/360</f>
        <v>305.55555555555554</v>
      </c>
    </row>
    <row r="34" spans="10:11" x14ac:dyDescent="0.2">
      <c r="J34" t="s">
        <v>8</v>
      </c>
      <c r="K34">
        <f>K32*(10+4+1)</f>
        <v>20625</v>
      </c>
    </row>
    <row r="35" spans="10:11" x14ac:dyDescent="0.2">
      <c r="J35" t="s">
        <v>9</v>
      </c>
      <c r="K35">
        <f>K33*(22+22*0.5)</f>
        <v>10083.333333333332</v>
      </c>
    </row>
    <row r="36" spans="10:11" x14ac:dyDescent="0.2">
      <c r="J36" t="s">
        <v>2</v>
      </c>
      <c r="K36">
        <f>320*5500/360</f>
        <v>4888.8888888888887</v>
      </c>
    </row>
    <row r="37" spans="10:11" x14ac:dyDescent="0.2">
      <c r="J37" t="s">
        <v>10</v>
      </c>
      <c r="K37">
        <f>K36*0.1*0.5</f>
        <v>244.44444444444446</v>
      </c>
    </row>
    <row r="38" spans="10:11" x14ac:dyDescent="0.2">
      <c r="J38" t="s">
        <v>11</v>
      </c>
      <c r="K38">
        <f>K36*2</f>
        <v>9777.7777777777774</v>
      </c>
    </row>
    <row r="39" spans="10:11" x14ac:dyDescent="0.2">
      <c r="J39" t="s">
        <v>5</v>
      </c>
      <c r="K39">
        <f>K34+K35+K37+K38</f>
        <v>40730.555555555555</v>
      </c>
    </row>
  </sheetData>
  <phoneticPr fontId="2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Biktimirov</dc:creator>
  <cp:lastModifiedBy>Дима Кирилов</cp:lastModifiedBy>
  <dcterms:created xsi:type="dcterms:W3CDTF">2025-10-10T07:45:28Z</dcterms:created>
  <dcterms:modified xsi:type="dcterms:W3CDTF">2025-11-11T10:56:53Z</dcterms:modified>
</cp:coreProperties>
</file>