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cuments\GitHub\rascripts\Discworld\"/>
    </mc:Choice>
  </mc:AlternateContent>
  <bookViews>
    <workbookView xWindow="-105" yWindow="-105" windowWidth="23250" windowHeight="12570"/>
  </bookViews>
  <sheets>
    <sheet name="Achievements" sheetId="2" r:id="rId1"/>
    <sheet name="Extras" sheetId="8" r:id="rId2"/>
    <sheet name="Stats" sheetId="7" r:id="rId3"/>
    <sheet name="Memory" sheetId="10" r:id="rId4"/>
    <sheet name="Screens" sheetId="4" r:id="rId5"/>
    <sheet name="People" sheetId="12" r:id="rId6"/>
    <sheet name="All Items" sheetId="9" r:id="rId7"/>
    <sheet name="Speech" sheetId="6" r:id="rId8"/>
    <sheet name="Rom Info" sheetId="5" r:id="rId9"/>
    <sheet name="Tinsel Items" sheetId="13" r:id="rId10"/>
    <sheet name="Tinsel Places" sheetId="14" r:id="rId11"/>
    <sheet name="Text" sheetId="11" r:id="rId12"/>
  </sheets>
  <definedNames>
    <definedName name="_xlnm._FilterDatabase" localSheetId="0" hidden="1">Achievements!$A$1:$L$66</definedName>
    <definedName name="_xlnm._FilterDatabase" localSheetId="6" hidden="1">'All Items'!$A$1:$F$116</definedName>
    <definedName name="_xlnm._FilterDatabase" localSheetId="1" hidden="1">Extras!$A$1:$K$21</definedName>
    <definedName name="_xlnm._FilterDatabase" localSheetId="5" hidden="1">People!$A$1:$E$1</definedName>
    <definedName name="_xlnm._FilterDatabase" localSheetId="4" hidden="1">Screens!$A$1:$F$66</definedName>
    <definedName name="_xlnm._FilterDatabase" localSheetId="7" hidden="1">Speech!$A$1:$F$1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5" i="2" l="1"/>
  <c r="F9" i="8" l="1"/>
  <c r="F18" i="2"/>
  <c r="D15" i="12" l="1"/>
  <c r="D14" i="12"/>
  <c r="D3" i="12" l="1"/>
  <c r="D4" i="12"/>
  <c r="D5" i="12"/>
  <c r="D6" i="12"/>
  <c r="D7" i="12"/>
  <c r="D8" i="12"/>
  <c r="D9" i="12"/>
  <c r="D10" i="12"/>
  <c r="D11" i="12"/>
  <c r="D12" i="12"/>
  <c r="D13"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2" i="12"/>
  <c r="F11" i="8" l="1"/>
  <c r="F117" i="9" l="1"/>
  <c r="F118" i="9"/>
  <c r="F119" i="9"/>
  <c r="F120" i="9"/>
  <c r="F121" i="9"/>
  <c r="F122" i="9"/>
  <c r="F123" i="9"/>
  <c r="F124" i="9"/>
  <c r="F125" i="9"/>
  <c r="F126" i="9"/>
  <c r="F127" i="9"/>
  <c r="F128" i="9"/>
  <c r="F129" i="9"/>
  <c r="F130" i="9"/>
  <c r="F131" i="9"/>
  <c r="F132" i="9"/>
  <c r="F133" i="9"/>
  <c r="F134" i="9"/>
  <c r="A129"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2" i="14"/>
  <c r="E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2" i="14"/>
  <c r="A2"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3" i="14"/>
  <c r="C4" i="14"/>
  <c r="C2" i="14"/>
  <c r="A121" i="14"/>
  <c r="A105" i="14"/>
  <c r="A89" i="14"/>
  <c r="A73" i="14"/>
  <c r="A61" i="14"/>
  <c r="A53" i="14"/>
  <c r="A45" i="14"/>
  <c r="A37" i="14"/>
  <c r="A29" i="14"/>
  <c r="A21" i="14"/>
  <c r="A13" i="14"/>
  <c r="A9" i="14"/>
  <c r="A5" i="14"/>
  <c r="F2" i="9"/>
  <c r="A4" i="13"/>
  <c r="A5" i="13"/>
  <c r="A6" i="13"/>
  <c r="A7" i="13"/>
  <c r="A8" i="13"/>
  <c r="A9" i="13"/>
  <c r="A10" i="13"/>
  <c r="A11" i="13"/>
  <c r="A12" i="13"/>
  <c r="A13" i="13"/>
  <c r="A14" i="13"/>
  <c r="A15" i="13"/>
  <c r="A16" i="13"/>
  <c r="A17" i="13"/>
  <c r="A18" i="13"/>
  <c r="A19" i="13"/>
  <c r="A20" i="13"/>
  <c r="A21" i="13"/>
  <c r="A23" i="13"/>
  <c r="A24" i="13"/>
  <c r="A25"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7" i="13"/>
  <c r="A88" i="13"/>
  <c r="A89" i="13"/>
  <c r="A90" i="13"/>
  <c r="A91" i="13"/>
  <c r="A93" i="13"/>
  <c r="A94" i="13"/>
  <c r="A95" i="13"/>
  <c r="A96" i="13"/>
  <c r="A97" i="13"/>
  <c r="A98" i="13"/>
  <c r="A99" i="13"/>
  <c r="A100" i="13"/>
  <c r="A101" i="13"/>
  <c r="A102" i="13"/>
  <c r="A103" i="13"/>
  <c r="A104" i="13"/>
  <c r="A105" i="13"/>
  <c r="A107" i="13"/>
  <c r="A109" i="13"/>
  <c r="A111" i="13"/>
  <c r="A112" i="13"/>
  <c r="A113" i="13"/>
  <c r="A114" i="13"/>
  <c r="A115" i="13"/>
  <c r="A116" i="13"/>
  <c r="A117" i="13"/>
  <c r="A118" i="13"/>
  <c r="A119" i="13"/>
  <c r="A121" i="13"/>
  <c r="A122" i="13"/>
  <c r="A123" i="13"/>
  <c r="A124" i="13"/>
  <c r="A125" i="13"/>
  <c r="A126" i="13"/>
  <c r="A127" i="13"/>
  <c r="A128" i="13"/>
  <c r="A129" i="13"/>
  <c r="A130" i="13"/>
  <c r="A131" i="13"/>
  <c r="A132" i="13"/>
  <c r="A133" i="13"/>
  <c r="A134" i="13"/>
  <c r="A135" i="13"/>
  <c r="A137" i="13"/>
  <c r="A139" i="13"/>
  <c r="A141" i="13"/>
  <c r="A143" i="13"/>
  <c r="A145" i="13"/>
  <c r="A147" i="13"/>
  <c r="A149" i="13"/>
  <c r="A151" i="13"/>
  <c r="A153" i="13"/>
  <c r="A2"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2" i="13"/>
  <c r="C3" i="13"/>
  <c r="D3" i="13" s="1"/>
  <c r="A3" i="13" s="1"/>
  <c r="E3" i="13"/>
  <c r="C4" i="13"/>
  <c r="E4" i="13"/>
  <c r="C5" i="13"/>
  <c r="E5" i="13"/>
  <c r="C6" i="13"/>
  <c r="E6" i="13"/>
  <c r="C7" i="13"/>
  <c r="E7" i="13"/>
  <c r="C8" i="13"/>
  <c r="E8" i="13"/>
  <c r="C9" i="13"/>
  <c r="E9" i="13"/>
  <c r="C10" i="13"/>
  <c r="E10" i="13"/>
  <c r="C11" i="13"/>
  <c r="E11" i="13"/>
  <c r="C12" i="13"/>
  <c r="E12" i="13"/>
  <c r="C13" i="13"/>
  <c r="E13" i="13"/>
  <c r="C14" i="13"/>
  <c r="E14" i="13"/>
  <c r="C15" i="13"/>
  <c r="E15" i="13"/>
  <c r="C16" i="13"/>
  <c r="E16" i="13"/>
  <c r="C17" i="13"/>
  <c r="E17" i="13"/>
  <c r="C18" i="13"/>
  <c r="E18" i="13"/>
  <c r="C19" i="13"/>
  <c r="E19" i="13"/>
  <c r="C20" i="13"/>
  <c r="E20" i="13"/>
  <c r="C21" i="13"/>
  <c r="E21" i="13"/>
  <c r="C22" i="13"/>
  <c r="E22" i="13"/>
  <c r="C23" i="13"/>
  <c r="E23" i="13"/>
  <c r="C24" i="13"/>
  <c r="E24" i="13"/>
  <c r="C25" i="13"/>
  <c r="E25" i="13"/>
  <c r="C26" i="13"/>
  <c r="E26" i="13"/>
  <c r="C27" i="13"/>
  <c r="E27" i="13"/>
  <c r="C28" i="13"/>
  <c r="E28" i="13"/>
  <c r="C29" i="13"/>
  <c r="E29" i="13"/>
  <c r="C30" i="13"/>
  <c r="E30" i="13"/>
  <c r="C31" i="13"/>
  <c r="E31" i="13"/>
  <c r="C32" i="13"/>
  <c r="E32" i="13"/>
  <c r="C33" i="13"/>
  <c r="E33" i="13"/>
  <c r="C34" i="13"/>
  <c r="E34" i="13"/>
  <c r="C35" i="13"/>
  <c r="E35" i="13"/>
  <c r="C36" i="13"/>
  <c r="E36" i="13"/>
  <c r="C37" i="13"/>
  <c r="E37" i="13"/>
  <c r="C38" i="13"/>
  <c r="E38" i="13"/>
  <c r="C39" i="13"/>
  <c r="E39" i="13"/>
  <c r="C40" i="13"/>
  <c r="E40" i="13"/>
  <c r="C41" i="13"/>
  <c r="E41" i="13"/>
  <c r="C42" i="13"/>
  <c r="E42" i="13"/>
  <c r="C43" i="13"/>
  <c r="E43" i="13"/>
  <c r="C44" i="13"/>
  <c r="E44" i="13"/>
  <c r="C45" i="13"/>
  <c r="E45" i="13"/>
  <c r="C46" i="13"/>
  <c r="E46" i="13"/>
  <c r="C47" i="13"/>
  <c r="E47" i="13"/>
  <c r="C48" i="13"/>
  <c r="E48" i="13"/>
  <c r="C49" i="13"/>
  <c r="E49" i="13"/>
  <c r="C50" i="13"/>
  <c r="E50" i="13"/>
  <c r="C51" i="13"/>
  <c r="E51" i="13"/>
  <c r="C52" i="13"/>
  <c r="E52" i="13"/>
  <c r="C53" i="13"/>
  <c r="E53" i="13"/>
  <c r="C54" i="13"/>
  <c r="E54" i="13"/>
  <c r="C55" i="13"/>
  <c r="E55" i="13"/>
  <c r="C56" i="13"/>
  <c r="E56" i="13"/>
  <c r="C57" i="13"/>
  <c r="E57" i="13"/>
  <c r="C58" i="13"/>
  <c r="E58" i="13"/>
  <c r="C59" i="13"/>
  <c r="E59" i="13"/>
  <c r="C60" i="13"/>
  <c r="E60" i="13"/>
  <c r="C61" i="13"/>
  <c r="E61" i="13"/>
  <c r="C62" i="13"/>
  <c r="E62" i="13"/>
  <c r="C63" i="13"/>
  <c r="E63" i="13"/>
  <c r="C64" i="13"/>
  <c r="E64" i="13"/>
  <c r="C65" i="13"/>
  <c r="E65" i="13"/>
  <c r="C66" i="13"/>
  <c r="E66" i="13"/>
  <c r="C67" i="13"/>
  <c r="E67" i="13"/>
  <c r="C68" i="13"/>
  <c r="E68" i="13"/>
  <c r="C69" i="13"/>
  <c r="E69" i="13"/>
  <c r="C70" i="13"/>
  <c r="E70" i="13"/>
  <c r="C71" i="13"/>
  <c r="E71" i="13"/>
  <c r="C72" i="13"/>
  <c r="E72" i="13"/>
  <c r="C73" i="13"/>
  <c r="E73" i="13"/>
  <c r="C74" i="13"/>
  <c r="E74" i="13"/>
  <c r="C75" i="13"/>
  <c r="E75" i="13"/>
  <c r="C76" i="13"/>
  <c r="E76" i="13"/>
  <c r="C77" i="13"/>
  <c r="E77" i="13"/>
  <c r="C78" i="13"/>
  <c r="E78" i="13"/>
  <c r="C79" i="13"/>
  <c r="E79" i="13"/>
  <c r="C80" i="13"/>
  <c r="E80" i="13"/>
  <c r="C81" i="13"/>
  <c r="E81" i="13"/>
  <c r="C82" i="13"/>
  <c r="E82" i="13"/>
  <c r="C83" i="13"/>
  <c r="E83" i="13"/>
  <c r="C84" i="13"/>
  <c r="E84" i="13"/>
  <c r="C85" i="13"/>
  <c r="E85" i="13"/>
  <c r="C86" i="13"/>
  <c r="E86" i="13"/>
  <c r="C87" i="13"/>
  <c r="E87" i="13"/>
  <c r="C88" i="13"/>
  <c r="E88" i="13"/>
  <c r="C89" i="13"/>
  <c r="E89" i="13"/>
  <c r="C90" i="13"/>
  <c r="E90" i="13"/>
  <c r="C91" i="13"/>
  <c r="E91" i="13"/>
  <c r="C92" i="13"/>
  <c r="E92" i="13"/>
  <c r="C93" i="13"/>
  <c r="E93" i="13"/>
  <c r="C94" i="13"/>
  <c r="E94" i="13"/>
  <c r="C95" i="13"/>
  <c r="E95" i="13"/>
  <c r="C96" i="13"/>
  <c r="E96" i="13"/>
  <c r="C97" i="13"/>
  <c r="E97" i="13"/>
  <c r="C98" i="13"/>
  <c r="E98" i="13"/>
  <c r="C99" i="13"/>
  <c r="E99" i="13"/>
  <c r="C100" i="13"/>
  <c r="E100" i="13"/>
  <c r="C101" i="13"/>
  <c r="E101" i="13"/>
  <c r="C102" i="13"/>
  <c r="E102" i="13"/>
  <c r="C103" i="13"/>
  <c r="E103" i="13"/>
  <c r="C104" i="13"/>
  <c r="E104" i="13"/>
  <c r="C105" i="13"/>
  <c r="E105" i="13"/>
  <c r="C106" i="13"/>
  <c r="E106" i="13"/>
  <c r="C107" i="13"/>
  <c r="E107" i="13"/>
  <c r="C108" i="13"/>
  <c r="E108" i="13"/>
  <c r="C109" i="13"/>
  <c r="E109" i="13"/>
  <c r="C110" i="13"/>
  <c r="E110" i="13"/>
  <c r="C111" i="13"/>
  <c r="E111" i="13"/>
  <c r="C112" i="13"/>
  <c r="E112" i="13"/>
  <c r="C113" i="13"/>
  <c r="E113" i="13"/>
  <c r="C114" i="13"/>
  <c r="E114" i="13"/>
  <c r="C115" i="13"/>
  <c r="E115" i="13"/>
  <c r="C116" i="13"/>
  <c r="E116" i="13"/>
  <c r="C117" i="13"/>
  <c r="E117" i="13"/>
  <c r="C118" i="13"/>
  <c r="E118" i="13"/>
  <c r="C119" i="13"/>
  <c r="E119" i="13"/>
  <c r="C120" i="13"/>
  <c r="E120" i="13"/>
  <c r="C121" i="13"/>
  <c r="E121" i="13"/>
  <c r="C122" i="13"/>
  <c r="E122" i="13"/>
  <c r="C123" i="13"/>
  <c r="E123" i="13"/>
  <c r="C124" i="13"/>
  <c r="E124" i="13"/>
  <c r="C125" i="13"/>
  <c r="E125" i="13"/>
  <c r="C126" i="13"/>
  <c r="E126" i="13"/>
  <c r="C127" i="13"/>
  <c r="E127" i="13"/>
  <c r="C128" i="13"/>
  <c r="E128" i="13"/>
  <c r="C129" i="13"/>
  <c r="E129" i="13"/>
  <c r="C130" i="13"/>
  <c r="E130" i="13"/>
  <c r="C131" i="13"/>
  <c r="E131" i="13"/>
  <c r="C132" i="13"/>
  <c r="E132" i="13"/>
  <c r="C133" i="13"/>
  <c r="E133" i="13"/>
  <c r="C134" i="13"/>
  <c r="E134" i="13"/>
  <c r="C135" i="13"/>
  <c r="E135" i="13"/>
  <c r="C136" i="13"/>
  <c r="E136" i="13"/>
  <c r="C137" i="13"/>
  <c r="E137" i="13"/>
  <c r="C138" i="13"/>
  <c r="E138" i="13"/>
  <c r="C139" i="13"/>
  <c r="E139" i="13"/>
  <c r="C140" i="13"/>
  <c r="E140" i="13"/>
  <c r="C141" i="13"/>
  <c r="E141" i="13"/>
  <c r="C142" i="13"/>
  <c r="E142" i="13"/>
  <c r="C143" i="13"/>
  <c r="E143" i="13"/>
  <c r="C144" i="13"/>
  <c r="E144" i="13"/>
  <c r="C145" i="13"/>
  <c r="E145" i="13"/>
  <c r="C146" i="13"/>
  <c r="E146" i="13"/>
  <c r="C147" i="13"/>
  <c r="E147" i="13"/>
  <c r="C148" i="13"/>
  <c r="E148" i="13"/>
  <c r="C149" i="13"/>
  <c r="E149" i="13"/>
  <c r="C150" i="13"/>
  <c r="E150" i="13"/>
  <c r="C151" i="13"/>
  <c r="E151" i="13"/>
  <c r="C152" i="13"/>
  <c r="E152" i="13"/>
  <c r="C153" i="13"/>
  <c r="E153" i="13"/>
  <c r="E2" i="13"/>
  <c r="C2" i="13"/>
  <c r="A152" i="13" l="1"/>
  <c r="A150" i="13"/>
  <c r="A148" i="13"/>
  <c r="A146" i="13"/>
  <c r="A144" i="13"/>
  <c r="A142" i="13"/>
  <c r="A140" i="13"/>
  <c r="A138" i="13"/>
  <c r="A136" i="13"/>
  <c r="A120" i="13"/>
  <c r="A110" i="13"/>
  <c r="A108" i="13"/>
  <c r="A106" i="13"/>
  <c r="A92" i="13"/>
  <c r="A86" i="13"/>
  <c r="A58" i="13"/>
  <c r="A26" i="13"/>
  <c r="A22" i="13"/>
  <c r="A3" i="14"/>
  <c r="A7" i="14"/>
  <c r="A11" i="14"/>
  <c r="A17" i="14"/>
  <c r="A25" i="14"/>
  <c r="A33" i="14"/>
  <c r="A41" i="14"/>
  <c r="A49" i="14"/>
  <c r="A57" i="14"/>
  <c r="A65" i="14"/>
  <c r="A81" i="14"/>
  <c r="A97" i="14"/>
  <c r="A113" i="14"/>
  <c r="A135" i="14"/>
  <c r="A131" i="14"/>
  <c r="A127" i="14"/>
  <c r="A123" i="14"/>
  <c r="A119" i="14"/>
  <c r="A115" i="14"/>
  <c r="A111" i="14"/>
  <c r="A107" i="14"/>
  <c r="A103" i="14"/>
  <c r="A99" i="14"/>
  <c r="A95" i="14"/>
  <c r="A91" i="14"/>
  <c r="A87" i="14"/>
  <c r="A83" i="14"/>
  <c r="A79" i="14"/>
  <c r="A75" i="14"/>
  <c r="A71" i="14"/>
  <c r="A67" i="14"/>
  <c r="A15" i="14"/>
  <c r="A19" i="14"/>
  <c r="A23" i="14"/>
  <c r="A27" i="14"/>
  <c r="A31" i="14"/>
  <c r="A35" i="14"/>
  <c r="A39" i="14"/>
  <c r="A43" i="14"/>
  <c r="A47" i="14"/>
  <c r="A51" i="14"/>
  <c r="A55" i="14"/>
  <c r="A59" i="14"/>
  <c r="A63" i="14"/>
  <c r="A69" i="14"/>
  <c r="A77" i="14"/>
  <c r="A85" i="14"/>
  <c r="A93" i="14"/>
  <c r="A101" i="14"/>
  <c r="A109" i="14"/>
  <c r="A117" i="14"/>
  <c r="A125" i="14"/>
  <c r="A133" i="14"/>
  <c r="A4" i="14"/>
  <c r="A136" i="14"/>
  <c r="A134" i="14"/>
  <c r="A132" i="14"/>
  <c r="A130" i="14"/>
  <c r="A128" i="14"/>
  <c r="A126" i="14"/>
  <c r="A124" i="14"/>
  <c r="A122" i="14"/>
  <c r="A120" i="14"/>
  <c r="A118" i="14"/>
  <c r="A116" i="14"/>
  <c r="A114" i="14"/>
  <c r="A112" i="14"/>
  <c r="A110" i="14"/>
  <c r="A108" i="14"/>
  <c r="A106" i="14"/>
  <c r="A104" i="14"/>
  <c r="A102" i="14"/>
  <c r="A100" i="14"/>
  <c r="A98" i="14"/>
  <c r="A96" i="14"/>
  <c r="A94" i="14"/>
  <c r="A92" i="14"/>
  <c r="A90" i="14"/>
  <c r="A88" i="14"/>
  <c r="A86" i="14"/>
  <c r="A84" i="14"/>
  <c r="A82" i="14"/>
  <c r="A80" i="14"/>
  <c r="A78" i="14"/>
  <c r="A76" i="14"/>
  <c r="A74" i="14"/>
  <c r="A72" i="14"/>
  <c r="A70" i="14"/>
  <c r="A68" i="14"/>
  <c r="A66" i="14"/>
  <c r="A64" i="14"/>
  <c r="A62" i="14"/>
  <c r="A60" i="14"/>
  <c r="A58" i="14"/>
  <c r="A56" i="14"/>
  <c r="A54" i="14"/>
  <c r="A52" i="14"/>
  <c r="A50" i="14"/>
  <c r="A48" i="14"/>
  <c r="A46" i="14"/>
  <c r="A44" i="14"/>
  <c r="A42" i="14"/>
  <c r="A40" i="14"/>
  <c r="A38" i="14"/>
  <c r="A36" i="14"/>
  <c r="A34" i="14"/>
  <c r="A32" i="14"/>
  <c r="A30" i="14"/>
  <c r="A28" i="14"/>
  <c r="A26" i="14"/>
  <c r="A24" i="14"/>
  <c r="A22" i="14"/>
  <c r="A20" i="14"/>
  <c r="A18" i="14"/>
  <c r="A16" i="14"/>
  <c r="A14" i="14"/>
  <c r="A12" i="14"/>
  <c r="A10" i="14"/>
  <c r="A8" i="14"/>
  <c r="A6" i="14"/>
  <c r="E44" i="4"/>
  <c r="E63" i="4"/>
  <c r="D27" i="6"/>
  <c r="D47" i="6"/>
  <c r="D26" i="6"/>
  <c r="F47" i="6" l="1"/>
  <c r="F27" i="6"/>
  <c r="F26" i="6"/>
  <c r="F24" i="2"/>
  <c r="F20" i="9"/>
  <c r="F62" i="2" l="1"/>
  <c r="F63" i="2"/>
  <c r="E2" i="4"/>
  <c r="F17" i="9" l="1"/>
  <c r="D16" i="6"/>
  <c r="D11" i="6"/>
  <c r="D9" i="6"/>
  <c r="D18" i="6"/>
  <c r="D3" i="6"/>
  <c r="D44" i="6"/>
  <c r="D8" i="6"/>
  <c r="D15" i="6"/>
  <c r="D2" i="6"/>
  <c r="D46" i="6"/>
  <c r="D13" i="6"/>
  <c r="D24" i="6"/>
  <c r="D22" i="6"/>
  <c r="D21" i="6"/>
  <c r="D23" i="6"/>
  <c r="D7" i="6"/>
  <c r="D20" i="6"/>
  <c r="D30" i="6"/>
  <c r="D36" i="6"/>
  <c r="D28" i="6"/>
  <c r="D34" i="6"/>
  <c r="D31" i="6"/>
  <c r="D33" i="6"/>
  <c r="D5" i="6"/>
  <c r="D17" i="6"/>
  <c r="D6" i="6"/>
  <c r="D32" i="6"/>
  <c r="D43" i="6"/>
  <c r="D4" i="6"/>
  <c r="D25" i="6"/>
  <c r="D37" i="6"/>
  <c r="D40" i="6"/>
  <c r="D35" i="6"/>
  <c r="D12" i="6"/>
  <c r="D14" i="6"/>
  <c r="D19" i="6"/>
  <c r="D45" i="6"/>
  <c r="D38" i="6"/>
  <c r="D39" i="6"/>
  <c r="D10" i="6"/>
  <c r="D29" i="6"/>
  <c r="D41" i="6"/>
  <c r="D42" i="6"/>
  <c r="E19" i="4" l="1"/>
  <c r="E54" i="4"/>
  <c r="E40" i="4"/>
  <c r="E60" i="4"/>
  <c r="E55" i="4"/>
  <c r="E10" i="4"/>
  <c r="E53" i="4"/>
  <c r="E41" i="4"/>
  <c r="E59" i="4"/>
  <c r="E34" i="4"/>
  <c r="E57" i="4"/>
  <c r="F83" i="9"/>
  <c r="E3" i="4"/>
  <c r="F5" i="6" l="1"/>
  <c r="F6" i="6"/>
  <c r="F29" i="6"/>
  <c r="F41" i="6"/>
  <c r="F36" i="6"/>
  <c r="F39" i="6"/>
  <c r="F34" i="6"/>
  <c r="F11" i="6"/>
  <c r="F24" i="6"/>
  <c r="F3" i="6"/>
  <c r="F31" i="6"/>
  <c r="F14" i="6"/>
  <c r="F19" i="6"/>
  <c r="F12" i="6"/>
  <c r="F23" i="6"/>
  <c r="F7" i="6"/>
  <c r="F13" i="6"/>
  <c r="F43" i="6"/>
  <c r="F28" i="6"/>
  <c r="F22" i="6"/>
  <c r="F10" i="6"/>
  <c r="F45" i="6"/>
  <c r="F25" i="6"/>
  <c r="F33" i="6"/>
  <c r="F9" i="6"/>
  <c r="F16" i="6"/>
  <c r="F44" i="6"/>
  <c r="F30" i="6"/>
  <c r="F38" i="6"/>
  <c r="F35" i="6"/>
  <c r="F15" i="6"/>
  <c r="F46" i="6"/>
  <c r="F42" i="6"/>
  <c r="F21" i="6"/>
  <c r="F37" i="6"/>
  <c r="F8" i="6"/>
  <c r="F40" i="6"/>
  <c r="F32" i="6"/>
  <c r="F4" i="6"/>
  <c r="F17" i="6"/>
  <c r="F18" i="6"/>
  <c r="F20" i="6"/>
  <c r="F2" i="6"/>
  <c r="F68" i="9"/>
  <c r="F49" i="9"/>
  <c r="F10" i="8"/>
  <c r="E28" i="4"/>
  <c r="E61" i="4"/>
  <c r="E17" i="4"/>
  <c r="E13" i="4"/>
  <c r="E31" i="4"/>
  <c r="E49" i="4" l="1"/>
  <c r="E50" i="4"/>
  <c r="E43" i="4"/>
  <c r="E39" i="4"/>
  <c r="E25" i="4"/>
  <c r="E30" i="4"/>
  <c r="E24" i="4"/>
  <c r="F103" i="9"/>
  <c r="F100" i="9"/>
  <c r="E48" i="4" l="1"/>
  <c r="E66" i="4"/>
  <c r="F52" i="9"/>
  <c r="F41" i="9"/>
  <c r="F108" i="9"/>
  <c r="F107" i="9"/>
  <c r="F109" i="9"/>
  <c r="F5" i="2" l="1"/>
  <c r="A5" i="11" s="1"/>
  <c r="F4" i="2"/>
  <c r="F37" i="2"/>
  <c r="F22" i="2"/>
  <c r="F39" i="2"/>
  <c r="F41" i="2"/>
  <c r="F10" i="9" l="1"/>
  <c r="F80" i="9"/>
  <c r="F54" i="9"/>
  <c r="F114" i="9"/>
  <c r="E38" i="4"/>
  <c r="E4" i="4"/>
  <c r="E11" i="4"/>
  <c r="E20" i="4"/>
  <c r="E56" i="4"/>
  <c r="E6" i="4"/>
  <c r="E52" i="4"/>
  <c r="E45" i="4"/>
  <c r="E32" i="4"/>
  <c r="E26" i="4"/>
  <c r="E33" i="4"/>
  <c r="E16" i="4"/>
  <c r="E35" i="4"/>
  <c r="E14" i="4"/>
  <c r="E46" i="4"/>
  <c r="E47" i="4"/>
  <c r="E12" i="4"/>
  <c r="E7" i="4"/>
  <c r="E18" i="4"/>
  <c r="E51" i="4"/>
  <c r="E65" i="4"/>
  <c r="E64" i="4"/>
  <c r="E62" i="4"/>
  <c r="E36" i="4"/>
  <c r="E42" i="4"/>
  <c r="E15" i="4"/>
  <c r="E58" i="4"/>
  <c r="E29" i="4"/>
  <c r="E37" i="4"/>
  <c r="E9" i="4"/>
  <c r="E23" i="4"/>
  <c r="E22" i="4"/>
  <c r="E27" i="4"/>
  <c r="E5" i="4"/>
  <c r="E21" i="4"/>
  <c r="E8" i="4"/>
  <c r="F9" i="9"/>
  <c r="F4" i="9"/>
  <c r="F12" i="9"/>
  <c r="F14" i="9"/>
  <c r="F21" i="9"/>
  <c r="F24" i="9"/>
  <c r="F31" i="9"/>
  <c r="F34" i="9"/>
  <c r="F39" i="9"/>
  <c r="F42" i="9"/>
  <c r="F43" i="9"/>
  <c r="F47" i="9"/>
  <c r="F51" i="9"/>
  <c r="F58" i="9"/>
  <c r="F66" i="9"/>
  <c r="F76" i="9"/>
  <c r="F82" i="9"/>
  <c r="F97" i="9"/>
  <c r="F99" i="9"/>
  <c r="F105" i="9"/>
  <c r="F110" i="9"/>
  <c r="F116" i="9"/>
  <c r="F5" i="9"/>
  <c r="F8" i="9"/>
  <c r="F13" i="9"/>
  <c r="F16" i="9"/>
  <c r="F19" i="9"/>
  <c r="F22" i="9"/>
  <c r="F23" i="9"/>
  <c r="F72" i="9"/>
  <c r="F25" i="9"/>
  <c r="F27" i="9"/>
  <c r="F30" i="9"/>
  <c r="F32" i="9"/>
  <c r="F33" i="9"/>
  <c r="F35" i="9"/>
  <c r="F36" i="9"/>
  <c r="F38" i="9"/>
  <c r="F40" i="9"/>
  <c r="F44" i="9"/>
  <c r="F45" i="9"/>
  <c r="F46" i="9"/>
  <c r="F48" i="9"/>
  <c r="F53" i="9"/>
  <c r="F55" i="9"/>
  <c r="F59" i="9"/>
  <c r="F65" i="9"/>
  <c r="F70" i="9"/>
  <c r="F71" i="9"/>
  <c r="F75" i="9"/>
  <c r="F81" i="9"/>
  <c r="F84" i="9"/>
  <c r="F86" i="9"/>
  <c r="F90" i="9"/>
  <c r="F91" i="9"/>
  <c r="F92" i="9"/>
  <c r="F106" i="9"/>
  <c r="F111" i="9"/>
  <c r="F3" i="9"/>
  <c r="F6" i="9"/>
  <c r="F7" i="9"/>
  <c r="F11" i="9"/>
  <c r="F15" i="9"/>
  <c r="F18" i="9"/>
  <c r="F26" i="9"/>
  <c r="F28" i="9"/>
  <c r="F29" i="9"/>
  <c r="F37" i="9"/>
  <c r="F50" i="9"/>
  <c r="F78" i="9"/>
  <c r="F57" i="9"/>
  <c r="F60" i="9"/>
  <c r="F61" i="9"/>
  <c r="F64" i="9"/>
  <c r="F67" i="9"/>
  <c r="F69" i="9"/>
  <c r="F73" i="9"/>
  <c r="F74" i="9"/>
  <c r="F77" i="9"/>
  <c r="F79" i="9"/>
  <c r="F85" i="9"/>
  <c r="F87" i="9"/>
  <c r="F88" i="9"/>
  <c r="F89" i="9"/>
  <c r="F93" i="9"/>
  <c r="F94" i="9"/>
  <c r="F95" i="9"/>
  <c r="F96" i="9"/>
  <c r="F98" i="9"/>
  <c r="F101" i="9"/>
  <c r="F102" i="9"/>
  <c r="F104" i="9"/>
  <c r="F112" i="9"/>
  <c r="F113" i="9"/>
  <c r="F115" i="9"/>
  <c r="F56" i="9"/>
  <c r="F63" i="9"/>
  <c r="F62" i="9"/>
  <c r="F60" i="2" l="1"/>
  <c r="J4" i="7" l="1"/>
  <c r="F8" i="8" l="1"/>
  <c r="F8" i="2" l="1"/>
  <c r="A9" i="11" s="1"/>
  <c r="F19" i="2"/>
  <c r="A26" i="11" s="1"/>
  <c r="G4" i="7" l="1"/>
  <c r="F9" i="2" l="1"/>
  <c r="A10" i="11" s="1"/>
  <c r="F45" i="2" l="1"/>
  <c r="F48" i="2"/>
  <c r="F34" i="2"/>
  <c r="A57" i="11" s="1"/>
  <c r="F44" i="2"/>
  <c r="F47" i="2"/>
  <c r="F49" i="2"/>
  <c r="A62" i="11" s="1"/>
  <c r="F26" i="2"/>
  <c r="F25" i="2"/>
  <c r="F27" i="2"/>
  <c r="F59" i="2"/>
  <c r="A31" i="11" s="1"/>
  <c r="F6" i="8"/>
  <c r="F14" i="2"/>
  <c r="F13" i="2"/>
  <c r="F12" i="2"/>
  <c r="F10" i="2"/>
  <c r="A13" i="11" s="1"/>
  <c r="A61" i="11" l="1"/>
  <c r="A29" i="11"/>
  <c r="A15" i="11"/>
  <c r="A53" i="11"/>
  <c r="J3" i="7"/>
  <c r="J2" i="7"/>
  <c r="J5" i="7" l="1"/>
  <c r="F5" i="8"/>
  <c r="G3" i="7"/>
  <c r="G5" i="7"/>
  <c r="G6" i="7"/>
  <c r="F7" i="8" s="1"/>
  <c r="G7" i="7"/>
  <c r="F15" i="2" s="1"/>
  <c r="G8" i="7"/>
  <c r="F31" i="2" s="1"/>
  <c r="G9" i="7"/>
  <c r="G2" i="7"/>
  <c r="F2" i="8"/>
  <c r="F6" i="2"/>
  <c r="A6" i="11" s="1"/>
  <c r="F7" i="2"/>
  <c r="A8" i="11" s="1"/>
  <c r="F11" i="2"/>
  <c r="A14" i="11" s="1"/>
  <c r="F2" i="2"/>
  <c r="A11" i="11" s="1"/>
  <c r="F57" i="2"/>
  <c r="A23" i="11" s="1"/>
  <c r="F17" i="2"/>
  <c r="F20" i="2"/>
  <c r="F21" i="2"/>
  <c r="A28" i="11" s="1"/>
  <c r="F58" i="2"/>
  <c r="F28" i="2"/>
  <c r="F29" i="2"/>
  <c r="A37" i="11" s="1"/>
  <c r="F43" i="2"/>
  <c r="F36" i="2"/>
  <c r="A48" i="11" s="1"/>
  <c r="F33" i="2"/>
  <c r="A49" i="11" s="1"/>
  <c r="F61" i="2"/>
  <c r="F38" i="2"/>
  <c r="A51" i="11" s="1"/>
  <c r="F40" i="2"/>
  <c r="F46" i="2"/>
  <c r="A59" i="11" s="1"/>
  <c r="F51" i="2"/>
  <c r="A24" i="11" l="1"/>
  <c r="A36" i="11"/>
  <c r="A39" i="11"/>
  <c r="A34" i="11"/>
  <c r="A45" i="11"/>
  <c r="A47" i="11"/>
  <c r="A18" i="11"/>
  <c r="A16" i="11"/>
  <c r="A54" i="11"/>
  <c r="A30" i="11"/>
  <c r="A60" i="11"/>
  <c r="A68" i="11"/>
  <c r="A55" i="11"/>
  <c r="A50" i="11"/>
  <c r="F65" i="2"/>
  <c r="A74" i="11" s="1"/>
  <c r="F64" i="2"/>
  <c r="A73" i="11" s="1"/>
  <c r="F54" i="2"/>
  <c r="F3" i="2"/>
  <c r="A4" i="11" s="1"/>
  <c r="F3" i="8"/>
  <c r="F50" i="2"/>
  <c r="A67" i="11" s="1"/>
  <c r="F32" i="2"/>
  <c r="F23" i="2"/>
  <c r="A32" i="11" s="1"/>
  <c r="F16" i="2"/>
  <c r="A72" i="11"/>
  <c r="F4" i="8"/>
  <c r="F42" i="2"/>
  <c r="A63" i="11" s="1"/>
  <c r="F35" i="2"/>
  <c r="A46" i="11" s="1"/>
  <c r="F30" i="2"/>
  <c r="F53" i="2"/>
  <c r="A25" i="11" s="1"/>
  <c r="F56" i="2"/>
  <c r="F52" i="2"/>
  <c r="A12" i="11" s="1"/>
  <c r="B3" i="7"/>
  <c r="B4" i="7"/>
  <c r="B5" i="7"/>
  <c r="B6" i="7"/>
  <c r="B2" i="7"/>
  <c r="A52" i="11" l="1"/>
  <c r="A7" i="11"/>
  <c r="A58" i="11"/>
  <c r="A27" i="11"/>
  <c r="A19" i="11"/>
  <c r="A17" i="11"/>
  <c r="A40" i="11"/>
  <c r="A35" i="11"/>
  <c r="A44" i="11"/>
  <c r="A56" i="11"/>
  <c r="A38" i="11"/>
  <c r="A33" i="11"/>
  <c r="A76" i="11"/>
  <c r="A3" i="11"/>
  <c r="K4" i="7"/>
  <c r="A65" i="11"/>
  <c r="A70" i="11"/>
  <c r="A1" i="11"/>
  <c r="A42" i="11"/>
  <c r="A21" i="11"/>
  <c r="C5" i="7"/>
  <c r="C4" i="7"/>
  <c r="K3" i="7"/>
  <c r="K2" i="7"/>
  <c r="C2" i="7"/>
  <c r="C3" i="7"/>
  <c r="C6" i="7"/>
  <c r="B7" i="7"/>
  <c r="K5" i="7" l="1"/>
  <c r="C7" i="7"/>
</calcChain>
</file>

<file path=xl/comments1.xml><?xml version="1.0" encoding="utf-8"?>
<comments xmlns="http://schemas.openxmlformats.org/spreadsheetml/2006/main">
  <authors>
    <author>egreavette@hotmail.com</author>
  </authors>
  <commentList>
    <comment ref="H1" authorId="0" shapeId="0">
      <text>
        <r>
          <rPr>
            <b/>
            <sz val="9"/>
            <color indexed="81"/>
            <rFont val="Tahoma"/>
            <charset val="1"/>
          </rPr>
          <t xml:space="preserve">egreavette@hotmail.com: Longplay
</t>
        </r>
        <r>
          <rPr>
            <sz val="9"/>
            <color indexed="81"/>
            <rFont val="Tahoma"/>
            <charset val="1"/>
          </rPr>
          <t xml:space="preserve">
https://www.youtube.com/watch?v=mzk-5VA8Mr8</t>
        </r>
      </text>
    </comment>
  </commentList>
</comments>
</file>

<file path=xl/comments2.xml><?xml version="1.0" encoding="utf-8"?>
<comments xmlns="http://schemas.openxmlformats.org/spreadsheetml/2006/main">
  <authors>
    <author>egreavette@hotmail.com</author>
  </authors>
  <commentList>
    <comment ref="H1" authorId="0" shapeId="0">
      <text>
        <r>
          <rPr>
            <b/>
            <sz val="9"/>
            <color indexed="81"/>
            <rFont val="Tahoma"/>
            <charset val="1"/>
          </rPr>
          <t xml:space="preserve">egreavette@hotmail.com: Longplay
</t>
        </r>
        <r>
          <rPr>
            <sz val="9"/>
            <color indexed="81"/>
            <rFont val="Tahoma"/>
            <charset val="1"/>
          </rPr>
          <t xml:space="preserve">
https://www.youtube.com/watch?v=mzk-5VA8Mr8</t>
        </r>
      </text>
    </comment>
  </commentList>
</comments>
</file>

<file path=xl/sharedStrings.xml><?xml version="1.0" encoding="utf-8"?>
<sst xmlns="http://schemas.openxmlformats.org/spreadsheetml/2006/main" count="2127" uniqueCount="1491">
  <si>
    <t>Description</t>
  </si>
  <si>
    <t>Section</t>
  </si>
  <si>
    <t>Achievement Name</t>
  </si>
  <si>
    <t>Achievement Description</t>
  </si>
  <si>
    <t>Points</t>
  </si>
  <si>
    <t>Complete Act I</t>
  </si>
  <si>
    <t>Item #</t>
  </si>
  <si>
    <t>011d</t>
  </si>
  <si>
    <t>00c9</t>
  </si>
  <si>
    <t>0384</t>
  </si>
  <si>
    <t>049c</t>
  </si>
  <si>
    <t>0e8c</t>
  </si>
  <si>
    <t>3d32</t>
  </si>
  <si>
    <t>01c6</t>
  </si>
  <si>
    <t>2ef3</t>
  </si>
  <si>
    <t>2932</t>
  </si>
  <si>
    <t>Screen ID</t>
  </si>
  <si>
    <t>Complete Act II</t>
  </si>
  <si>
    <t>Complete Act III</t>
  </si>
  <si>
    <t>Complete Act IV</t>
  </si>
  <si>
    <t>Use Swanstation For Testing</t>
  </si>
  <si>
    <t>3fe99cc2844ac08cb646f86bd46336dd</t>
  </si>
  <si>
    <t>Checksums</t>
  </si>
  <si>
    <t>The Special</t>
  </si>
  <si>
    <t>Visit the Psychiatrickerist</t>
  </si>
  <si>
    <t>Time Stamp</t>
  </si>
  <si>
    <t>Tale of Two Cities</t>
  </si>
  <si>
    <t>Use the jester on the Lecturer in Recent Runes .</t>
  </si>
  <si>
    <t>Use the mouth on the apprentice outside the unseen university.</t>
  </si>
  <si>
    <t>Overall</t>
  </si>
  <si>
    <t>Visit From Death</t>
  </si>
  <si>
    <t>Learned from the street urchin</t>
  </si>
  <si>
    <t>While up on the flag pole of the tower getting dragons breath</t>
  </si>
  <si>
    <t>Crack Open the Coconut</t>
  </si>
  <si>
    <t>At the Broken Drum</t>
  </si>
  <si>
    <t>A Brave New World</t>
  </si>
  <si>
    <t>Klatchian Cactus Juice</t>
  </si>
  <si>
    <t>Snake Handler</t>
  </si>
  <si>
    <t>In the Palace Dungeon</t>
  </si>
  <si>
    <t>SORE ASS</t>
  </si>
  <si>
    <t>He's All Wet!</t>
  </si>
  <si>
    <t>Use the mouth on the Jester in the Palace.</t>
  </si>
  <si>
    <t>Categories</t>
  </si>
  <si>
    <t>Totals</t>
  </si>
  <si>
    <t>Count</t>
  </si>
  <si>
    <t>00bf</t>
  </si>
  <si>
    <t>Notes</t>
  </si>
  <si>
    <t>Occurs whenever Rincewind gets hit hard!</t>
  </si>
  <si>
    <t>Kleptomaniac</t>
  </si>
  <si>
    <t>Give the Hublander Amazon Woman the custard tart in act 3</t>
  </si>
  <si>
    <t>Ask Big Sal for the Special</t>
  </si>
  <si>
    <t>Clip Clop Clip Clop</t>
  </si>
  <si>
    <t>Found in the kitchen at the Unseen University.</t>
  </si>
  <si>
    <t>Found by using the pickpocket on the old timers in the square.</t>
  </si>
  <si>
    <t>Found by giving the banana to the librarian in the library at the Unseen University. It is given to the arch chancellor in the Unseen University.</t>
  </si>
  <si>
    <t>Found in the closet in the Unseen University. It is used on the luggage in Rincewind's bedroom. It is swapped with Windle Poon's staff in the dining room at the Unseen University.</t>
  </si>
  <si>
    <t>Found above the middle chair in the psychiatrickerist's shop. After climbing up the ladder at the back of the Unseen University, the butterfly net is used to catch the pancake. After using the frog on the drunk in the park in act II past, the butterfly net is used on the butterfly. It is used to get the coconut from the water in act II. It is combined with the broom handle in the inventory. The extended butterfly net is used to get Polly the parrot from the water at the edge of the world.</t>
  </si>
  <si>
    <t>Found in the sack at the livery stable. It is used on the flask in the alchemist's shop in the alley.</t>
  </si>
  <si>
    <t>Found in the sale bin in the toy shop on the street. It is not used.</t>
  </si>
  <si>
    <t>Found by using the mirror on the tip of the tower flag pole. It is given to the arch chancellor in the Unseen University.</t>
  </si>
  <si>
    <t>Found in the bags at the back of the Unseen University. It is combined with the snake in the inventory.</t>
  </si>
  <si>
    <t>Found by trying to cast a spell on the Unseen University door. It is used on the drunk in the park in act II past.</t>
  </si>
  <si>
    <t>Found in the kitchen at the Unseen University. It is given to the arch chancellor in the Unseen University.</t>
  </si>
  <si>
    <t>Found in the barber's shop on the street. It is given to the arch chancellor in the Unseen University.</t>
  </si>
  <si>
    <t>Found by using the worm with string on the mouse hole outside the alchemist's shop. It is given to the arch chancellor in the Unseen University.</t>
  </si>
  <si>
    <t>Found on the rooftops above the alley. It is used on the window at the back of the Unseen University. After starting the fight in the Broken Drum in act II past, the ladder is used on the shingle outside the Drum. It is combined with the bra in the inventory and is used on the hovel at the right side of the Shades.</t>
  </si>
  <si>
    <t>Found on the wall in the bathroom in the palace. It is used on the tip of the tower flag pole.</t>
  </si>
  <si>
    <t>Found by talking to the urchin in the square. It is used on the old timers in the square to get the pink bloomers. After the barber has put the hair roller in his pocket, it is used on the barber's pocket to get the hair roller.</t>
  </si>
  <si>
    <t>Found on the tomato stall in the square. It is thrown at the tax collector in the square.</t>
  </si>
  <si>
    <t>The four piles of treasure are found in the barn at the end of act I. They are given to the sleazy guy in the library at the Unseen University.</t>
  </si>
  <si>
    <t>Found in the wardrobe in Rincewind's bedroom at the Unseen University. It is filled with the sand in the temple of Offler in act III. The pouch filled with sand is used on the eye of Offler.</t>
  </si>
  <si>
    <t>Found by using the broom on Windle Poon's staff in the dining room at the Unseen Univeristy. It is given to the arch chancellor.</t>
  </si>
  <si>
    <t>Found on the counter in the toy shop on the street. It is combined with the worm in the inventory. It is used on the octopus on the fishmonger's stall on the street in act II. After blocking the chimney of the alchemist's shop, it is used on the keg in the fireplace in the alchemist's shop in the alley.</t>
  </si>
  <si>
    <t>Found by dropping the second tomato in the square. It is combined with the string in the inventory. After the imp has escaped from the alchemist's shop  in the alley in act I, the worm is used on the mouse hole outside the alchemist's shop.</t>
  </si>
  <si>
    <t>Act II</t>
  </si>
  <si>
    <t>Act I</t>
  </si>
  <si>
    <t>Act III</t>
  </si>
  <si>
    <t>Act IV</t>
  </si>
  <si>
    <t>Found in the alley near the fishmonger's stall after the fishmonger has been attacked by the octopus. It is given to the dragon in the barn.</t>
  </si>
  <si>
    <t>Found by giving the corn flour, egg and milk from the coconut to Sally in the Shades in act II past. They are given to the street starfish in the square.</t>
  </si>
  <si>
    <t>Found by using the handshake on the old timers in the square. It is combined with the ladder in the inventory.</t>
  </si>
  <si>
    <t>After using the keg and string on the fireplace in the alchemist's shop, the brush is found by using the matches on the string coming out of the drainpipe outside the alchemist's shop. It is given to the dragon in the barn.</t>
  </si>
  <si>
    <t>Found on the shelf in the bathroom at the inn. It is used on the fool's bath in the palace.</t>
  </si>
  <si>
    <t>After using the frog on the drunk in the park in act II past, the butterfly is found by using the butterfly net. It is used on the lamp at the corner of the street in act II past.</t>
  </si>
  <si>
    <t>After giving the six gold items to the dragon, the carpet is found by talking to the witch in the square. It is used on the monk at the gorge in act III.</t>
  </si>
  <si>
    <t>After using the bubble bath on the fool's bath in the palace, the cap is found on the stand in the bathroom. It is given to the dragon in the barn.</t>
  </si>
  <si>
    <t>Found by using the butterfly net on the coconut in the water at the edge of the world. It is combined with the screwdriver in the inventory and is given to Sally in the Shades in act II past.</t>
  </si>
  <si>
    <t>Found in the kitchen at the Unseen University. It is given to Sally in the Shades in act II past.</t>
  </si>
  <si>
    <t>After giving the six gold items to the dragon, the book is found on the witch's stall in the square after she asks Rincewind for a kiss. It is combined with the dragon book in the inventory.</t>
  </si>
  <si>
    <t>Found in the sale bin in the toy shop on the street. It is used on the chimney on the rooftops above the alley.</t>
  </si>
  <si>
    <t>Found by talking to the dibbler in the square. It is given to the dunnyman at the alley in the square.</t>
  </si>
  <si>
    <t>Found near the right side of the L-space entrance in the library at the Unseen University in act II past. It is combined with the custard book in the inventory and is put back in the empty place in the library.</t>
  </si>
  <si>
    <t>After starting the fight in the Broken Drum in act II past, the drumstick is found by using the ladder on the shingle outside the Drum. It is used on the gong in the dining room at the Unseen University.</t>
  </si>
  <si>
    <t>Found at the top of the path in the pass outside Ankh-Morpork. It is given to Sally in the Shades in act II past.</t>
  </si>
  <si>
    <t>Found at the top of the path in the pass outside Ankh-Morpork. It is used on the thief in the hovel in the Shades in act II past.</t>
  </si>
  <si>
    <t>Found in the crate at the city gate. They are combined with the matches in the inventory. A lit firework is used on Polly the parrot after Rincewind has used the whistle at the edge of the world. A lit firework is used on M-16.</t>
  </si>
  <si>
    <t>Found at the back of the Unseen University. It is used on the fool in the palace.</t>
  </si>
  <si>
    <t>Found on the bar of the Broken Drum after drinking the counterwise wine. After turning the drainpipe at the hide-out in act II past, the glass is used on the other end of the drainpipe when the thief arrives.</t>
  </si>
  <si>
    <t>Found by giving the treasure to the sleazy guy in the library at the Unseen University. It is given to the librarian to open the entrance to L-space.</t>
  </si>
  <si>
    <t>Found by giving the yellow bloomers to the street starfish in the square. It is used on the old timers in the square to get the bra. It is used on the mason in the Shades to get the trowel.</t>
  </si>
  <si>
    <t>Found after talking to the psychiatrickerist in his shop at the square. They are shown to the guards in front of the palace.</t>
  </si>
  <si>
    <t>Found in the crate at the city gate. After blocking the chimney of the alchemist's shop, the keg is used on the fireplace in the alchemist's shop in the alley.</t>
  </si>
  <si>
    <t>Found on the bar of the Broken Drum. After using the keg and string on the fireplace in the alchemist's shop in act II, the matches are used on the string coming out of the drainpipe outside the alchemist's shop. They are used on the shape in the closet at the Unseen University. They are combined with the fireworks in the inventory.</t>
  </si>
  <si>
    <t>Found by talking to the girl in the psychiatrickerist's shop after talking to the psychiatrickerist. It is given to the barber in his shop at the street.</t>
  </si>
  <si>
    <t>Found by using the string on the octopus on the fishmonger's stall. It is used on the toilet can in the alley near the fishmonger's stall.</t>
  </si>
  <si>
    <t>After talking to the scared guy in the Broken Drum about the hammer, the pass is found in the jewelry box by using the sheet on Rincewind in the bedroom at the inn in act II past. It is shown to the guard at the city gate.</t>
  </si>
  <si>
    <t>Found on the ledge at the corner of the street in act II past. It is used on the cauldron in Nanny Ogg's house in act II to fill it with custard. The pot of custard is used on the toilet can in the alley near the fishmonger's stall. It is used on the bucket in the well in the woods in act III. The pot of water is used on the soap in the bathroom at the inn. The pot of soapy water is combined with the brush in the inventory.</t>
  </si>
  <si>
    <t>After using the drumstick on the gong in the dining room at the Unseen University, the prunes are found on the bench outside the Unseen University. After the octopus and the pot of custard has been used on the toilet can near the fishmonger's stall in act II, the prunes are used on the caviar on the fishmonger's stall.</t>
  </si>
  <si>
    <t>After using the butterfly on the lamp at the corner of the street in act II past, the robe is found in the alley near the fishmonger's in act II present. After hearing the password at the hide-out in act II past, the robe is used on Rincewind.</t>
  </si>
  <si>
    <t>Found on the wall near the dragon in the barn. It is combined with the coconut in the inventory. It is used on the crank of the well in the woods in act III. It is used on the door in the inn.</t>
  </si>
  <si>
    <t>Found in the bedroom at the inn. It is used on Rincewind in the bedroom at the inn in act II past.</t>
  </si>
  <si>
    <t>Found by using the feather on the thief in the hovel in the Shades. It is given to the dragon in the barn.</t>
  </si>
  <si>
    <t>After the barber leaves his shop on the street, the apparatus is used to get the gold tooth from the dunnyman. It is given to the dragon in the barn.</t>
  </si>
  <si>
    <t>Found by using the handshake on the mason in the Shades. It is given to the dragon in the barn.</t>
  </si>
  <si>
    <t>Found on the counter in the barber's shop on the street. It is given to the girl in the psychiatrickerist's shop at the square after talking to her. The signed appointment book is given to the barber in the woods.</t>
  </si>
  <si>
    <t>Found by using the rubber belt on the tip of the tower flag pole when the street starfish is holding the tattoo in the square.</t>
  </si>
  <si>
    <t>Found on the hatstand in the temple of Offler. It is used on Rincewind after attaching the leash to luggage.</t>
  </si>
  <si>
    <t>Found by using the skeleton in the dungeon at the palace. It is used on the pot of glue in the toy shop on the street. The glued bone is used on the puppet dog outside the inn.</t>
  </si>
  <si>
    <t>Found by using the stiff snake on Windle Poons' staff in the dining room at the Unseen University. It is combined with the butterfly net in the inventory.</t>
  </si>
  <si>
    <t>Found in the bath in the bathroom at the palace. It is combined with the pot of soapy water in the inventory. The soapy brush is used on the left plate on the cart at the livery stable.</t>
  </si>
  <si>
    <t>Found by using the screwdriver on the crank of the well in the woods. It is used on Chucky's rack in the dungeon at the palace in act III to get the sword.</t>
  </si>
  <si>
    <t>Found by using the knocker outside the hide-out. After talking to Nanny Ogg about the truth potion in her house at the dark wood, the custard tart is used on Rincewind. After loading the M-16, it is used on the dragon in the square in act IV.</t>
  </si>
  <si>
    <t>Found by using the pouch filled with sand on the eye of Offler in the temple. It is not used.</t>
  </si>
  <si>
    <t>Found in the arch chancellor's room at the Unseen University. The hat is looked at in the inventory and is used on the fork at the edge of the world.</t>
  </si>
  <si>
    <t>Found on the counter in the alchemist's shop in the alley. It is combined with the imp in the inventory. The loaded impstamatic is used on the sheep with the rosette in the back garden of Nanny Ogg's house in the dark wood.</t>
  </si>
  <si>
    <t>Found in the bag in the hovel in the Shades. It is used on the rubber belt in the alley in the square. It is used on the ladder on the rooftops above the alley.</t>
  </si>
  <si>
    <t>Found at the back of the house at Lady Ramkin's dragon sanctuary. It is used on luggage in the temple of Offler.</t>
  </si>
  <si>
    <t>Found by opening the paper bag in the inventory. They are used on the guards at the palace.</t>
  </si>
  <si>
    <t>Found on the wood pile in the back garden of Nanny Ogg's house in the dark wood. It is used on the beam near the braggart in the Broken Drum.</t>
  </si>
  <si>
    <t>Found by using the scissors on the tail of the donkey after he arrives in the square. It is not used.</t>
  </si>
  <si>
    <t>Found at the back of the house at Lady Ramkin's dragon sanctuary. It is used on the beam near the braggart in the Broken Drum.</t>
  </si>
  <si>
    <t>Found by talking to the dibbler in the square. It is opened in the inventory to find the leeches.</t>
  </si>
  <si>
    <t>After the whistle and the lit firework has been used at the edge of the world, the parrot is found by using the extended butterfly net. It is given to the sailor outside the inn.</t>
  </si>
  <si>
    <t>Found in the fishmonger's stall in the street. It is combined with the picture of the sheep in the inventory.</t>
  </si>
  <si>
    <t>Found by using the loaded impstamatic on the sheep with the rosette in the back garden of Nanny Ogg's house in the dark wood. It is combined with the picture of the octopus in the inventory. After the nail has been put in the beam near the braggart in the Broken Drum, the framed sheep picture is used</t>
  </si>
  <si>
    <t>Found by using the worm with string on the mouse hole in the dungeon at the palace. It is used in the inventory to find the imp.</t>
  </si>
  <si>
    <t>Found at the back of the house at Lady Ramkin's dragon sanctuary. It is used on the sheep in the back garden of Nanny Ogg's house in the dark wood.</t>
  </si>
  <si>
    <t>Found by using the knife on the rubber belt in the alley in the square. It is used on the tip of the tower flag pole in when the street starfish is holding the tattoo in the square.</t>
  </si>
  <si>
    <t>Found on the counter in the barber's shop on the street. They are used on the tail of the donkey after he arrives in the square.</t>
  </si>
  <si>
    <t>Found by dropping the egg in the square. It is combined with the fertiliser in the inventory. The big snake is combined with the starch in the inventory. The stiff snake is used on Windle Poons' staff in the dining room at the Unseen University.</t>
  </si>
  <si>
    <t>Found in the kitchen at the Unseen University. It is used on the mural in the Shades to get the soot.</t>
  </si>
  <si>
    <t>Found by getting the book at the right side of the library in the Unseen University. It is not used.</t>
  </si>
  <si>
    <t>Found in the closet in the Unseen University after using the matches on the shape. It is combined with the snake in the inventory.</t>
  </si>
  <si>
    <t>Found by using the crank on Chucky's rack in the dungeon at the palace. It is shown to the dwarf in the mine. After giving the tankard of elderberry wine to the dwarf in the mine, the sword is given to the dwarf to be tuned.</t>
  </si>
  <si>
    <t>Found on the bar in the Broken Drum after ordering a drink from the barman. It is used on the elderberry wine barrel in the wine cellar at the Broken Drum. The tankard of elderberry wine is given to the dwarf in the mine.</t>
  </si>
  <si>
    <t>After talking to Nanny Ogg about the truth potion in her house at the dark wood, the truth potion is found by using the custard tart on Rincewind. It is combined with the tankards in the Broken Drum.</t>
  </si>
  <si>
    <t>Found by talking to the sailor outside the inn after he has been given a glass of milk. It is used on Rincewind at the edge of the world to call Polly the parrot. After the whistle falls off the edge of the world, it is found on Great A'Tuin's shell. It is given to the sailor outside the inn.</t>
  </si>
  <si>
    <t>Found in the glass after talking to the barman twice about Klatchian Cactus Juice in the Broken Drum. It is combined with the string in the inventory and is used on the mouse hole in the dungeon at the palace to get the rat.</t>
  </si>
  <si>
    <t>Found in Lady Ramkin's pocket in the square. It is used on the dragon cage at the back of Lady Ramkins dragon sanctuary.</t>
  </si>
  <si>
    <t>Found by using Mambo on the the hot coals in the dwarf mine and the cauldron at Nanny Ogg's house in the Dark Wood. It is used on the dragon in the square.</t>
  </si>
  <si>
    <t>Found in the dragon cage at the back of Lady Ramkins Dragon Sanctuary. He is used on the hot coals in the dwarf mine and the cauldron at Nanny Ogg's house in the Dark Wood.</t>
  </si>
  <si>
    <t>Name</t>
  </si>
  <si>
    <t>Act</t>
  </si>
  <si>
    <t xml:space="preserve">Found on top of the fork at the edge of the world. It is not used. </t>
  </si>
  <si>
    <t>Found by using the spatula on the mural in the Shades. It is not used.</t>
  </si>
  <si>
    <t>Discworld Explorer</t>
  </si>
  <si>
    <t>Click on the storm icon</t>
  </si>
  <si>
    <t>See the Casting Director</t>
  </si>
  <si>
    <t>The Casting Couch</t>
  </si>
  <si>
    <t>Break the Custard Making Machine</t>
  </si>
  <si>
    <t>Usual Acts of Sabotage</t>
  </si>
  <si>
    <t>Polly Want a Cracker!</t>
  </si>
  <si>
    <t>Capture the Parrot</t>
  </si>
  <si>
    <t>Use the rubber band on the flag pole</t>
  </si>
  <si>
    <t>A Sharp Tuning</t>
  </si>
  <si>
    <t>Get the eye of Offler</t>
  </si>
  <si>
    <t>Difficulty</t>
  </si>
  <si>
    <t>Freebie</t>
  </si>
  <si>
    <t>Easy</t>
  </si>
  <si>
    <t>Medium</t>
  </si>
  <si>
    <t>Hard</t>
  </si>
  <si>
    <t>Very Hard</t>
  </si>
  <si>
    <t>Super Hard</t>
  </si>
  <si>
    <t>N/A</t>
  </si>
  <si>
    <t>Reveal the Hidden Creature in the Dungeon</t>
  </si>
  <si>
    <t>Meet Death for the First Time</t>
  </si>
  <si>
    <t>I'm Going to Feel That Yesterday!</t>
  </si>
  <si>
    <t>Take an Impstamatic Picture</t>
  </si>
  <si>
    <t>A Million to One Chance</t>
  </si>
  <si>
    <t>Memory Locations</t>
  </si>
  <si>
    <t>0x000000-0x00FFFF</t>
  </si>
  <si>
    <t>Playstation Kernal</t>
  </si>
  <si>
    <t>0x9E18</t>
  </si>
  <si>
    <t>Start of rom version in ASCII</t>
  </si>
  <si>
    <t>0xB8B0</t>
  </si>
  <si>
    <t>Start of rom version in ASCII (starts with "cdrom:\")</t>
  </si>
  <si>
    <t>Ready Yourself for the Final Confrontation</t>
  </si>
  <si>
    <t>Visit Every Location in the Game in a Single Play Session</t>
  </si>
  <si>
    <t>Bore Rincewind</t>
  </si>
  <si>
    <t>Get the Chimney Sweep's Gold</t>
  </si>
  <si>
    <t>Get the Theif's Gold</t>
  </si>
  <si>
    <t>Get the Fool's Gold</t>
  </si>
  <si>
    <t>Learn How to Pickpocket</t>
  </si>
  <si>
    <t>Story</t>
  </si>
  <si>
    <t>Lore</t>
  </si>
  <si>
    <t>Side</t>
  </si>
  <si>
    <t>Type</t>
  </si>
  <si>
    <t>Hints</t>
  </si>
  <si>
    <t>https://www.uhs-hints.com/uhsweb/hints/discwrld/61.php</t>
  </si>
  <si>
    <t>https://www.uhs-hints.com/uhsweb/hints/discwrld/48.php</t>
  </si>
  <si>
    <t>https://www.uhs-hints.com/uhsweb/hints/discwrld/112.php</t>
  </si>
  <si>
    <t>Leave the UU</t>
  </si>
  <si>
    <t>https://www.uhs-hints.com/uhsweb/hints/discwrld/93.php</t>
  </si>
  <si>
    <t>https://www.uhs-hints.com/uhsweb/hints/discwrld/163.php</t>
  </si>
  <si>
    <t>https://www.uhs-hints.com/uhsweb/hints/discwrld/201.php</t>
  </si>
  <si>
    <t>https://www.uhs-hints.com/uhsweb/hints/discwrld/249.php</t>
  </si>
  <si>
    <t>They All Want My Magic Stick!</t>
  </si>
  <si>
    <t>Pesky Little Blighters</t>
  </si>
  <si>
    <t>Now Get Out There and Slay Them</t>
  </si>
  <si>
    <t>https://www.uhs-hints.com/uhsweb/hints/discwrld/354.php</t>
  </si>
  <si>
    <t>https://www.uhs-hints.com/uhsweb/hints/discwrld/384.php</t>
  </si>
  <si>
    <t>https://www.uhs-hints.com/uhsweb/hints/discwrld/474.php</t>
  </si>
  <si>
    <t>Get the Dunny Man's Gold</t>
  </si>
  <si>
    <t>Get the Fish Monger's Gold</t>
  </si>
  <si>
    <t>Get the Mason's Gold</t>
  </si>
  <si>
    <t>The Shady Underbelly of Ankh-Morpork</t>
  </si>
  <si>
    <t>Explore the Shades for the First Time</t>
  </si>
  <si>
    <t>https://www.uhs-hints.com/uhsweb/hints/discwrld/833.php</t>
  </si>
  <si>
    <t>https://www.uhs-hints.com/uhsweb/hints/discwrld/541.php</t>
  </si>
  <si>
    <t>https://www.uhs-hints.com/uhsweb/hints/discwrld/568.php</t>
  </si>
  <si>
    <t>https://www.uhs-hints.com/uhsweb/hints/discwrld/661.php</t>
  </si>
  <si>
    <t>https://www.uhs-hints.com/uhsweb/hints/discwrld/763.php</t>
  </si>
  <si>
    <t>https://www.uhs-hints.com/uhsweb/hints/discwrld/724.php</t>
  </si>
  <si>
    <t>https://www.uhs-hints.com/uhsweb/hints/discwrld/693.php</t>
  </si>
  <si>
    <t>https://www.uhs-hints.com/uhsweb/hints/discwrld/524.php</t>
  </si>
  <si>
    <t>https://www.uhs-hints.com/uhsweb/hints/discwrld/316.php</t>
  </si>
  <si>
    <t>Get a Sword That Goes "Ting"?</t>
  </si>
  <si>
    <t>I'll Be Back!</t>
  </si>
  <si>
    <t>https://www.uhs-hints.com/uhsweb/hints/discwrld/1063.php</t>
  </si>
  <si>
    <t>https://www.uhs-hints.com/uhsweb/hints/discwrld/957.php</t>
  </si>
  <si>
    <t>https://www.uhs-hints.com/uhsweb/hints/discwrld/981.php</t>
  </si>
  <si>
    <t>https://www.uhs-hints.com/uhsweb/hints/discwrld/1457.php</t>
  </si>
  <si>
    <t>An Impersonation</t>
  </si>
  <si>
    <t>https://www.uhs-hints.com/uhsweb/hints/discwrld/1349.php</t>
  </si>
  <si>
    <t>Get a Tattoo</t>
  </si>
  <si>
    <t>https://www.uhs-hints.com/uhsweb/hints/discwrld/1273.php</t>
  </si>
  <si>
    <t>Learn a Spell</t>
  </si>
  <si>
    <t>https://www.uhs-hints.com/uhsweb/hints/discwrld/1360.php</t>
  </si>
  <si>
    <t>Get a Moustache</t>
  </si>
  <si>
    <t>https://www.uhs-hints.com/uhsweb/hints/discwrld/1374.php</t>
  </si>
  <si>
    <t>https://www.uhs-hints.com/uhsweb/hints/discwrld/1412.php</t>
  </si>
  <si>
    <t>https://www.uhs-hints.com/uhsweb/hints/discwrld/1522.php</t>
  </si>
  <si>
    <t>Retrieve the Summoning of Dragons Book</t>
  </si>
  <si>
    <t>Infiltrate the Elucidated Brethren of the Sword</t>
  </si>
  <si>
    <t>0x168ea800</t>
  </si>
  <si>
    <t>Swoosh of item going in the luggage</t>
  </si>
  <si>
    <t>Occurs whenever an item goes in the luggage</t>
  </si>
  <si>
    <t>Rincewind: Did you get the number On that Donkey Cart?</t>
  </si>
  <si>
    <t>Retrieve a Book for the Arch Chancellor</t>
  </si>
  <si>
    <t>0x17883000</t>
  </si>
  <si>
    <t>Ding!</t>
  </si>
  <si>
    <t>In the Traditional Style</t>
  </si>
  <si>
    <t>Brother Broom's Gold</t>
  </si>
  <si>
    <t>Supreme Grand Master's Gold</t>
  </si>
  <si>
    <t>Six Golden Trinkets</t>
  </si>
  <si>
    <t>Pobody's Nerfect</t>
  </si>
  <si>
    <t>Very Easy</t>
  </si>
  <si>
    <t>-----------------------------------------------------------------------------------------</t>
  </si>
  <si>
    <t>Recoglimento's Never Failing Guide to Dragon Summonation</t>
  </si>
  <si>
    <t>0x16654ffc</t>
  </si>
  <si>
    <t>0x001ea800</t>
  </si>
  <si>
    <t>Sound of Luggage Landing on the Ground</t>
  </si>
  <si>
    <t>Occurs luggage jumps from the dresser to the ground</t>
  </si>
  <si>
    <t>Arch Chancellor: Well don't just stand there! Off you go!</t>
  </si>
  <si>
    <t xml:space="preserve">Occurs when the Arch Chancellor is given the book Featherwinkle's Concise Compendium of Dragon's Lairs </t>
  </si>
  <si>
    <t>0x156a800</t>
  </si>
  <si>
    <t>Something good has happened or a puzzle has been solved.</t>
  </si>
  <si>
    <t>0x15efa800</t>
  </si>
  <si>
    <t>Narrator: The truth is all roads lead away from Ankh-Morpork</t>
  </si>
  <si>
    <t>That Doesn't Smell Like Beer!</t>
  </si>
  <si>
    <t>What's the Password?</t>
  </si>
  <si>
    <t>Drink a Glass of Counterwise Wine</t>
  </si>
  <si>
    <t>Drink a Glass of Klatchian Cactus Juice</t>
  </si>
  <si>
    <t>Give Brother Broom's Gold to the Dragon</t>
  </si>
  <si>
    <t>Give the Supreme Grand Master's Gold to the Dragon</t>
  </si>
  <si>
    <t xml:space="preserve">Drink a Glass of Zinemoth's Lacontile Splenetic Emollient </t>
  </si>
  <si>
    <t>Outside the Palace</t>
  </si>
  <si>
    <t>0784</t>
  </si>
  <si>
    <t>Inside the Palace</t>
  </si>
  <si>
    <t>0568</t>
  </si>
  <si>
    <t>Check Your Luggage?</t>
  </si>
  <si>
    <t>Featherwinkle's Concise Compendium of Dragon's Lairs</t>
  </si>
  <si>
    <t>Bring a Staff of Tumultuous Thermaturgy to the Arch Chancellor</t>
  </si>
  <si>
    <t>Bring a Spiral of Neverfailing Induction to the Arch Chancellor</t>
  </si>
  <si>
    <t>Bring a Sample of Breath From the Subject in Question to the Arch Chancellor</t>
  </si>
  <si>
    <t>Bring a Miniature Creature of Excitable Chitters to the Arch Chancellor</t>
  </si>
  <si>
    <t>Bring a Container Made of the Strongest Ferrous Metal to the Arch Chancellor</t>
  </si>
  <si>
    <t>Get a Magical Talisman</t>
  </si>
  <si>
    <t>Dragon Quest</t>
  </si>
  <si>
    <t>L-Space Traveler</t>
  </si>
  <si>
    <t>Chelys Galactica</t>
  </si>
  <si>
    <t>0xfa58000</t>
  </si>
  <si>
    <t>Rincewind: Right… That's it… Poke a man in the ribs… Let's see how you do without it!</t>
  </si>
  <si>
    <t>Occurs randomly when you click on Rincewind</t>
  </si>
  <si>
    <t>0xfa73800</t>
  </si>
  <si>
    <t>Rincewind: Oh Alright, you can have it back if you promise to use it wisely</t>
  </si>
  <si>
    <t>Occurs when leaving the UU for the first time</t>
  </si>
  <si>
    <t>Occurs when rincewind returns the cursor</t>
  </si>
  <si>
    <t>Badge</t>
  </si>
  <si>
    <t>Check Your Luggage.xcf</t>
  </si>
  <si>
    <t>Featherwinkle's Concise Compendium of Dragon's Lairs.xcf</t>
  </si>
  <si>
    <t>Tale of Two Cities.xcf</t>
  </si>
  <si>
    <t>Dragon Quest.xcf</t>
  </si>
  <si>
    <t>Let's See How You Do Without It.xcf</t>
  </si>
  <si>
    <t>Hello, Anyone Home.xcf</t>
  </si>
  <si>
    <t>Chelys Galactica.xcf</t>
  </si>
  <si>
    <t>e4afb544a655b510cecda69cb4161d82</t>
  </si>
  <si>
    <t>92e0881dbf4681c02b7b362f52c24ddb</t>
  </si>
  <si>
    <t>USA</t>
  </si>
  <si>
    <t>PAL</t>
  </si>
  <si>
    <t>JAP</t>
  </si>
  <si>
    <t>Region</t>
  </si>
  <si>
    <t>Compatible</t>
  </si>
  <si>
    <t>Yes</t>
  </si>
  <si>
    <t>No</t>
  </si>
  <si>
    <t>3669</t>
  </si>
  <si>
    <t>00f1</t>
  </si>
  <si>
    <t>0xe258800</t>
  </si>
  <si>
    <t>Occurs after 1st conversation with death</t>
  </si>
  <si>
    <t>Death: Don't Start Reading any long books</t>
  </si>
  <si>
    <t>0x15dd9000</t>
  </si>
  <si>
    <t>Narrator: He is not a cheery dinner companion</t>
  </si>
  <si>
    <t>0x14c45000</t>
  </si>
  <si>
    <t>Dragon: Now get out there and slay them</t>
  </si>
  <si>
    <t>Occurs when getting dragons breath</t>
  </si>
  <si>
    <t>Narrator: Hence the saying: have a hair from the dog that is going to bite you.</t>
  </si>
  <si>
    <t>Occurs when drinking countwise wine</t>
  </si>
  <si>
    <t>0x15d53000</t>
  </si>
  <si>
    <t>0x27c5000</t>
  </si>
  <si>
    <t>Rincewind: give me a glass of Zinemoth's Lacontile Splenetic Emollient</t>
  </si>
  <si>
    <t>Occurs when drinking Zinemoth's Lacontile Splenetic Emollient</t>
  </si>
  <si>
    <t>00c4</t>
  </si>
  <si>
    <t>00c7</t>
  </si>
  <si>
    <t>00d1</t>
  </si>
  <si>
    <t>00e7</t>
  </si>
  <si>
    <t>00e1</t>
  </si>
  <si>
    <t>00de</t>
  </si>
  <si>
    <t>00ff</t>
  </si>
  <si>
    <t>0130</t>
  </si>
  <si>
    <t>0132</t>
  </si>
  <si>
    <t>00eb</t>
  </si>
  <si>
    <t>0x015BF000</t>
  </si>
  <si>
    <t>Arch Chancellor: Now that you've finished all the tedious work, all wee need is a truly heroic wizard to actually trace the lair and take of of the gol… er, glory</t>
  </si>
  <si>
    <t>0x169ad000</t>
  </si>
  <si>
    <t>Sound of the dragon detector</t>
  </si>
  <si>
    <t>Occurs when rincewind completes finding all the parts for the dragon detector</t>
  </si>
  <si>
    <t>Occurs when the arch chancellor builds  the dragon detector</t>
  </si>
  <si>
    <t>Visit From Death.xcf</t>
  </si>
  <si>
    <t>In the Traditional Style.xcf</t>
  </si>
  <si>
    <t>Now Get Out There and Slay Them.xcf</t>
  </si>
  <si>
    <t>Pesky Little Blighters.xcf</t>
  </si>
  <si>
    <t>They All Want My Magic Stick.xcf</t>
  </si>
  <si>
    <t>That Doesn't Smell Like Beer.xcf</t>
  </si>
  <si>
    <t>Blimey, Where's me Bloomers.xcf</t>
  </si>
  <si>
    <t>Infiltrate the Elucidated Brethren of the Sword.xcf</t>
  </si>
  <si>
    <t>I am Ferrous Man.xcf</t>
  </si>
  <si>
    <t>MONKEY.xcf</t>
  </si>
  <si>
    <t>00f0</t>
  </si>
  <si>
    <t>Travel Through L-Space for the First Time</t>
  </si>
  <si>
    <t>After taking the Dragon Book in the past before being able to switch</t>
  </si>
  <si>
    <t>0x158b2800</t>
  </si>
  <si>
    <t>Narrator Describing the Patrician</t>
  </si>
  <si>
    <t>Look at the Patrician</t>
  </si>
  <si>
    <t>Learn About the Patrician</t>
  </si>
  <si>
    <t>Occurs when you look at the Patrician</t>
  </si>
  <si>
    <t>Learn About the Thieve's Guild</t>
  </si>
  <si>
    <t>Talk to the Thief in the Palace</t>
  </si>
  <si>
    <t>Occurs when you talk to the thief</t>
  </si>
  <si>
    <t>Narrator Describing the Thief Quotas</t>
  </si>
  <si>
    <t>0x15D72000</t>
  </si>
  <si>
    <t>00dd</t>
  </si>
  <si>
    <t>0x1847a000</t>
  </si>
  <si>
    <t>Fighting Noises</t>
  </si>
  <si>
    <t>Occurs when you start a fight</t>
  </si>
  <si>
    <t>0x17ad6000</t>
  </si>
  <si>
    <t>Door Keeper welcomes you</t>
  </si>
  <si>
    <t>Occurs when let into the brother hood</t>
  </si>
  <si>
    <t>From the Street Star Fish</t>
  </si>
  <si>
    <t>0x18309000</t>
  </si>
  <si>
    <t>Psychiatrickerist welcomes you</t>
  </si>
  <si>
    <t>Occcurs when you see the Psychiatrickerist</t>
  </si>
  <si>
    <t>3bc8</t>
  </si>
  <si>
    <t>Brother Watchtower's Gold</t>
  </si>
  <si>
    <t>Brother Doorkeeper's Gold</t>
  </si>
  <si>
    <t>Give Brother Doorkeeper's Gold to the Dragon</t>
  </si>
  <si>
    <t>Give Brother Watchtower's Gold to the Dragon</t>
  </si>
  <si>
    <t>Need to move around in the shades to trigger.</t>
  </si>
  <si>
    <t>Missable</t>
  </si>
  <si>
    <t>013C</t>
  </si>
  <si>
    <t>0141</t>
  </si>
  <si>
    <t>00c0</t>
  </si>
  <si>
    <t>0127</t>
  </si>
  <si>
    <t>Dragon: Ahh now I have them</t>
  </si>
  <si>
    <t>Occurs when dragon gets all 6 trinkets</t>
  </si>
  <si>
    <t>0xc440800</t>
  </si>
  <si>
    <t>0xc4c5000</t>
  </si>
  <si>
    <t>Dragon: Don't make any plans for the evening</t>
  </si>
  <si>
    <t>Jestor: Good Grief</t>
  </si>
  <si>
    <t>Poccurs when the dragon book has been switch for the custard</t>
  </si>
  <si>
    <t>0xddcc800</t>
  </si>
  <si>
    <t>0x5213000</t>
  </si>
  <si>
    <t>Occurs when rincewind must defeat the dragon again</t>
  </si>
  <si>
    <t>Rincewind: Well here we go again</t>
  </si>
  <si>
    <t>Look at the librarian</t>
  </si>
  <si>
    <t>012C</t>
  </si>
  <si>
    <t>0x11757800</t>
  </si>
  <si>
    <t>Rincewind: Klatchian Cactus Juice</t>
  </si>
  <si>
    <t>Occurs when rincewind orders a drink of Klatchian Cactus Juice</t>
  </si>
  <si>
    <t>0x117577fc</t>
  </si>
  <si>
    <t>Rincewind: Barkeep a drink</t>
  </si>
  <si>
    <t>Occurs when rincewind orders any drink</t>
  </si>
  <si>
    <t>Inside the Broken Drum</t>
  </si>
  <si>
    <t>Outside the Broken Drum</t>
  </si>
  <si>
    <t>Inside the Mine</t>
  </si>
  <si>
    <t>Outside the Mine</t>
  </si>
  <si>
    <t>The Semi-benevolent Dictator of Ankh-Morpork.xcf</t>
  </si>
  <si>
    <t>A Twenty Percent Increase in Thief Quotas.xcf</t>
  </si>
  <si>
    <t>Piercing Through the Veil.xcf</t>
  </si>
  <si>
    <t>Thems Fighting Words.xcf</t>
  </si>
  <si>
    <t>Repressed Sub-neural Mogrophosis!.xcf</t>
  </si>
  <si>
    <t>A Brave New World.xcf</t>
  </si>
  <si>
    <t>The Shady Underbelly of Ankh-Morpork.xcf</t>
  </si>
  <si>
    <t>The Special.xcf</t>
  </si>
  <si>
    <t>Brother Doorkeeper's Gold.xcf</t>
  </si>
  <si>
    <t>Brother Watchtower's Gold.xcf</t>
  </si>
  <si>
    <t>Brother Brick-wit's Gold.xcf</t>
  </si>
  <si>
    <t>Brother Fingers's Gold.xcf</t>
  </si>
  <si>
    <t>Brother Broom's Gold.xcf</t>
  </si>
  <si>
    <t>Supreme Grand Master's Gold.xcf</t>
  </si>
  <si>
    <t>Six Golden Trinkets.xcf</t>
  </si>
  <si>
    <t>Klatchian Cactus Juice.xcf</t>
  </si>
  <si>
    <t>An Impersonation.xcf</t>
  </si>
  <si>
    <t>What's Dwarves is Mine.xcf</t>
  </si>
  <si>
    <t>An Impstamatic Picture is Worth 1000 Words.xcf</t>
  </si>
  <si>
    <t>I'm Going to Feel That Yesterday.xcf</t>
  </si>
  <si>
    <t>RPS Lookup</t>
  </si>
  <si>
    <t>Bloomers</t>
  </si>
  <si>
    <t>Corn</t>
  </si>
  <si>
    <t>String</t>
  </si>
  <si>
    <t>Treasure</t>
  </si>
  <si>
    <t>Bubble Bath</t>
  </si>
  <si>
    <t>Corn Flour</t>
  </si>
  <si>
    <t>Fireworks</t>
  </si>
  <si>
    <t>Matches</t>
  </si>
  <si>
    <t>Prunes</t>
  </si>
  <si>
    <t>Eye of Offler</t>
  </si>
  <si>
    <t>Leeches</t>
  </si>
  <si>
    <t>Scissors</t>
  </si>
  <si>
    <t>Soot</t>
  </si>
  <si>
    <t>Starch</t>
  </si>
  <si>
    <t>Tankards</t>
  </si>
  <si>
    <t>Mambo</t>
  </si>
  <si>
    <t>00f5</t>
  </si>
  <si>
    <t>1a3a</t>
  </si>
  <si>
    <t>1abf</t>
  </si>
  <si>
    <t>297f</t>
  </si>
  <si>
    <t>1b1f</t>
  </si>
  <si>
    <t>0bfc</t>
  </si>
  <si>
    <t>2db6</t>
  </si>
  <si>
    <t>43ff</t>
  </si>
  <si>
    <t>3ff6</t>
  </si>
  <si>
    <t>21f6</t>
  </si>
  <si>
    <t>18e7</t>
  </si>
  <si>
    <t>089e</t>
  </si>
  <si>
    <t>00f2</t>
  </si>
  <si>
    <t>00cb</t>
  </si>
  <si>
    <t>00d3</t>
  </si>
  <si>
    <t>0113</t>
  </si>
  <si>
    <t>0146</t>
  </si>
  <si>
    <t>Fertiliser</t>
  </si>
  <si>
    <t>00e2</t>
  </si>
  <si>
    <t>011f</t>
  </si>
  <si>
    <t>00ef</t>
  </si>
  <si>
    <t>0121</t>
  </si>
  <si>
    <t>0126</t>
  </si>
  <si>
    <t>00fa</t>
  </si>
  <si>
    <t>0107</t>
  </si>
  <si>
    <t>011c</t>
  </si>
  <si>
    <t>0125</t>
  </si>
  <si>
    <t>00bd</t>
  </si>
  <si>
    <t>00c6</t>
  </si>
  <si>
    <t>00cd</t>
  </si>
  <si>
    <t>00d9</t>
  </si>
  <si>
    <t>00db</t>
  </si>
  <si>
    <t>00dc</t>
  </si>
  <si>
    <t>00fe</t>
  </si>
  <si>
    <t>010f</t>
  </si>
  <si>
    <t>0114</t>
  </si>
  <si>
    <t>0124</t>
  </si>
  <si>
    <t>0128</t>
  </si>
  <si>
    <t>012e</t>
  </si>
  <si>
    <t>0131</t>
  </si>
  <si>
    <t>0133</t>
  </si>
  <si>
    <t>0135</t>
  </si>
  <si>
    <t>00e6</t>
  </si>
  <si>
    <t>00e8</t>
  </si>
  <si>
    <t>00d4</t>
  </si>
  <si>
    <t>00ec</t>
  </si>
  <si>
    <t>Them's Fighting Words</t>
  </si>
  <si>
    <t>Brother Fingers' Gold</t>
  </si>
  <si>
    <t>Blimey, Where's Me Bloomers!</t>
  </si>
  <si>
    <t>I Am Ferrous Man!</t>
  </si>
  <si>
    <t>Act I: Let's Make a Dragon Detector</t>
  </si>
  <si>
    <t>Repressed Sub-Neural Mogrophosis!</t>
  </si>
  <si>
    <t>Brother Brick-Wit's Gold</t>
  </si>
  <si>
    <t>Act II: Let's Steal the Six Golden Things From the Brotherhood</t>
  </si>
  <si>
    <t>What's Dwarves Is Mine</t>
  </si>
  <si>
    <t>An Impstamatic Picture Is Worth 1000 Words</t>
  </si>
  <si>
    <t>Ready For Movember</t>
  </si>
  <si>
    <t>Magic Chants for Dragon Slaying Heroes</t>
  </si>
  <si>
    <t>Act III: Turn Rincewind Into a Hero</t>
  </si>
  <si>
    <t>Act IV: Let’s Kick the Dragon's Butt</t>
  </si>
  <si>
    <t>Wake up the Magical Luggage</t>
  </si>
  <si>
    <t>Explore the Streets of Ankh-Morpork for the First Time</t>
  </si>
  <si>
    <t>Give Brother Brick-Wit's Gold to the Dragon</t>
  </si>
  <si>
    <t>Give the Dragon All the Golden Trinkets</t>
  </si>
  <si>
    <t>Stop the Talking Dog From Talking</t>
  </si>
  <si>
    <t>Learn the Number of That Donkey Cart!</t>
  </si>
  <si>
    <t>Get Some Camel-Flage</t>
  </si>
  <si>
    <t>Play Matchmaker for the Hublander Amazon</t>
  </si>
  <si>
    <t>Learn About the Librarian</t>
  </si>
  <si>
    <t>Get Your Very Own Personal Rain Shower.</t>
  </si>
  <si>
    <t>Get Drenched In the Palace</t>
  </si>
  <si>
    <t>Pick Up Every Item in the Game in a Single Play Session</t>
  </si>
  <si>
    <t>Put the Snake Through Hell</t>
  </si>
  <si>
    <t>Wind Whistling, Rain Making, and Lighting Throwing Classes</t>
  </si>
  <si>
    <t>Good Kissing Only Lasts Five Minutes but Good Cooking Last For Years</t>
  </si>
  <si>
    <t>Help the Beggar Improve Bussiness</t>
  </si>
  <si>
    <t>in Rincewind's Room</t>
  </si>
  <si>
    <t>at the Bottom of Hallway</t>
  </si>
  <si>
    <t>in the Dinning Room</t>
  </si>
  <si>
    <t>in the Closet</t>
  </si>
  <si>
    <t>in the Library</t>
  </si>
  <si>
    <t>in the Kitchen</t>
  </si>
  <si>
    <t>on Path Behind the Unseen University</t>
  </si>
  <si>
    <t>in the Unseen University's Courtyard</t>
  </si>
  <si>
    <t>at the Top Of the Hallway</t>
  </si>
  <si>
    <t>Looking at the Map of Ankh-Morpork</t>
  </si>
  <si>
    <t>in the Palace Bathroom</t>
  </si>
  <si>
    <t>in the Palace Dungeon</t>
  </si>
  <si>
    <t>Day</t>
  </si>
  <si>
    <t>Night</t>
  </si>
  <si>
    <t>in the Park</t>
  </si>
  <si>
    <t>at the Barber's</t>
  </si>
  <si>
    <t>in the Barn</t>
  </si>
  <si>
    <t>Travelling Through L-Space</t>
  </si>
  <si>
    <t>Peering Through the Veil</t>
  </si>
  <si>
    <t>in the Psychiatrickerist's Office</t>
  </si>
  <si>
    <t>in the Psychiatrickerist's Waiting Room</t>
  </si>
  <si>
    <t>in the Toy Store</t>
  </si>
  <si>
    <t>by the Outhouse</t>
  </si>
  <si>
    <t>by the Alter of Offler</t>
  </si>
  <si>
    <t>a Pouch</t>
  </si>
  <si>
    <t>a Banana</t>
  </si>
  <si>
    <t>a Broom</t>
  </si>
  <si>
    <t>a Butterfly Net</t>
  </si>
  <si>
    <t>a Toy Donkey</t>
  </si>
  <si>
    <t>a Frog</t>
  </si>
  <si>
    <t>a Frying Pan</t>
  </si>
  <si>
    <t>a Hair Roller</t>
  </si>
  <si>
    <t>an Imp</t>
  </si>
  <si>
    <t>a Ladder</t>
  </si>
  <si>
    <t>a Mirror</t>
  </si>
  <si>
    <t>a Pickpocket</t>
  </si>
  <si>
    <t>a Staff</t>
  </si>
  <si>
    <t>a Tomato</t>
  </si>
  <si>
    <t>a Worm</t>
  </si>
  <si>
    <t>a Worm on a String</t>
  </si>
  <si>
    <t>a Belt</t>
  </si>
  <si>
    <t>a Bra</t>
  </si>
  <si>
    <t>a Brush</t>
  </si>
  <si>
    <t>a Butterfly</t>
  </si>
  <si>
    <t>a Cap</t>
  </si>
  <si>
    <t>a Carpet</t>
  </si>
  <si>
    <t>a Coconut</t>
  </si>
  <si>
    <t>a Donut</t>
  </si>
  <si>
    <t>Dragon's Breath</t>
  </si>
  <si>
    <t>the Secrets of Forbidden Confectionery, Volume Three - Love Custard for Beginners</t>
  </si>
  <si>
    <t>Recoglimento's Neverfailing Guide to Dragon Summonation</t>
  </si>
  <si>
    <t>00e0</t>
  </si>
  <si>
    <t>00da</t>
  </si>
  <si>
    <t>0119</t>
  </si>
  <si>
    <t>a Drumstick</t>
  </si>
  <si>
    <t>an Egg</t>
  </si>
  <si>
    <t>a Feather</t>
  </si>
  <si>
    <t>a Garbage Can</t>
  </si>
  <si>
    <t>a Glass</t>
  </si>
  <si>
    <t>a Golden Banana</t>
  </si>
  <si>
    <t>a Secret Handshake</t>
  </si>
  <si>
    <t>an Ink Blot</t>
  </si>
  <si>
    <t>a Lantern</t>
  </si>
  <si>
    <t>a Note</t>
  </si>
  <si>
    <t>an Octopus</t>
  </si>
  <si>
    <t>a Pass</t>
  </si>
  <si>
    <t>a Pot</t>
  </si>
  <si>
    <t>a Pot Full of Water</t>
  </si>
  <si>
    <t>a Robe</t>
  </si>
  <si>
    <t>a Screwdriver</t>
  </si>
  <si>
    <t>a Sheet</t>
  </si>
  <si>
    <t>a Skeleton Key</t>
  </si>
  <si>
    <t>a Tooth</t>
  </si>
  <si>
    <t>a Trowel</t>
  </si>
  <si>
    <t>an Appointment Book</t>
  </si>
  <si>
    <t>a Birthmark</t>
  </si>
  <si>
    <t>a Blindfold</t>
  </si>
  <si>
    <t>a Bone</t>
  </si>
  <si>
    <t>a Sticky Bone</t>
  </si>
  <si>
    <t>a Broom Handle</t>
  </si>
  <si>
    <t>a Crank</t>
  </si>
  <si>
    <t>a Custard Tart</t>
  </si>
  <si>
    <t>a Toy Dinosaur</t>
  </si>
  <si>
    <t>an Impstamatic Camera</t>
  </si>
  <si>
    <t>a Knife</t>
  </si>
  <si>
    <t>a Leash</t>
  </si>
  <si>
    <t>a Mallet</t>
  </si>
  <si>
    <t>a Moustache</t>
  </si>
  <si>
    <t>a Nail</t>
  </si>
  <si>
    <t>a Paper Bag</t>
  </si>
  <si>
    <t>a Parrot</t>
  </si>
  <si>
    <t>a Rat</t>
  </si>
  <si>
    <t>a Rosette</t>
  </si>
  <si>
    <t>a Rubber Belt</t>
  </si>
  <si>
    <t>a Snake</t>
  </si>
  <si>
    <t>a Spatula</t>
  </si>
  <si>
    <t>a Tankard</t>
  </si>
  <si>
    <t>a Truth Potion</t>
  </si>
  <si>
    <t>a Whistle</t>
  </si>
  <si>
    <t>a Key</t>
  </si>
  <si>
    <t>a M-16</t>
  </si>
  <si>
    <t>00c3</t>
  </si>
  <si>
    <t>00fc</t>
  </si>
  <si>
    <t>00d8</t>
  </si>
  <si>
    <t>010e</t>
  </si>
  <si>
    <t>00e4</t>
  </si>
  <si>
    <t>00d7</t>
  </si>
  <si>
    <t>0144</t>
  </si>
  <si>
    <t>0108</t>
  </si>
  <si>
    <t>013b</t>
  </si>
  <si>
    <t>013d</t>
  </si>
  <si>
    <t>013e</t>
  </si>
  <si>
    <t>013f</t>
  </si>
  <si>
    <t>0140</t>
  </si>
  <si>
    <t>00cf</t>
  </si>
  <si>
    <t>00d0</t>
  </si>
  <si>
    <t>00f9</t>
  </si>
  <si>
    <t>00ed</t>
  </si>
  <si>
    <t>010d</t>
  </si>
  <si>
    <t>010c</t>
  </si>
  <si>
    <t>0112</t>
  </si>
  <si>
    <t>0145</t>
  </si>
  <si>
    <t>00ea</t>
  </si>
  <si>
    <t>Firecracker</t>
  </si>
  <si>
    <t>the Arch Chancellor's Hat</t>
  </si>
  <si>
    <t>00f3</t>
  </si>
  <si>
    <t>00f8</t>
  </si>
  <si>
    <t>0101</t>
  </si>
  <si>
    <t>0106</t>
  </si>
  <si>
    <t>010b</t>
  </si>
  <si>
    <t>00ca</t>
  </si>
  <si>
    <t>an Impstamatic Photo</t>
  </si>
  <si>
    <t>Fuound by taking an impstamatic photo of the sheep</t>
  </si>
  <si>
    <t>a Picture of a Prizing Winning Sheep</t>
  </si>
  <si>
    <t>a Picture of an Octopus</t>
  </si>
  <si>
    <t>0118</t>
  </si>
  <si>
    <t>on A'Tuin's Back</t>
  </si>
  <si>
    <t>Climbing Down A'Tuin's Back</t>
  </si>
  <si>
    <t>a228</t>
  </si>
  <si>
    <t>2a97</t>
  </si>
  <si>
    <t>Give Brother Fingers' Gold to the Dragon</t>
  </si>
  <si>
    <t>Receive Airmail From the Bursar</t>
  </si>
  <si>
    <t>Meet All Four Horsemen of the Apocalypse</t>
  </si>
  <si>
    <t>Explore the Mines for the First Time</t>
  </si>
  <si>
    <t>Explore A'Tuin's Back for the First Time</t>
  </si>
  <si>
    <t>0x15845800</t>
  </si>
  <si>
    <t>Narrator Describing the Librarian</t>
  </si>
  <si>
    <t>0x00a51800</t>
  </si>
  <si>
    <t>Brusar: For instance - this is the action of a clever man</t>
  </si>
  <si>
    <t>0x8eda800</t>
  </si>
  <si>
    <t>Rincewind: Ill work has been afoot</t>
  </si>
  <si>
    <t>0x9193800</t>
  </si>
  <si>
    <t>Beggar: Arms for the poor sir?</t>
  </si>
  <si>
    <t>Beggar: No sir, no one would attack an unarmed man</t>
  </si>
  <si>
    <t>0xa26d800</t>
  </si>
  <si>
    <t>0x0925C800</t>
  </si>
  <si>
    <t>Casting Director: So you want to be a Hero eh?</t>
  </si>
  <si>
    <t>Prepare to Meet Thy Doom!</t>
  </si>
  <si>
    <t>Game Name</t>
  </si>
  <si>
    <t>Banana</t>
  </si>
  <si>
    <t>Book</t>
  </si>
  <si>
    <t>Broom</t>
  </si>
  <si>
    <t>Butterfly Net</t>
  </si>
  <si>
    <t>Donkey</t>
  </si>
  <si>
    <t>Dragon Breath</t>
  </si>
  <si>
    <t>Frog</t>
  </si>
  <si>
    <t>Frying Pan</t>
  </si>
  <si>
    <t>Hair Roller</t>
  </si>
  <si>
    <t>Imp</t>
  </si>
  <si>
    <t>Ladder</t>
  </si>
  <si>
    <t>Mirror</t>
  </si>
  <si>
    <t>Pickpocket</t>
  </si>
  <si>
    <t>Pouch</t>
  </si>
  <si>
    <t>Staff</t>
  </si>
  <si>
    <t>Tomato</t>
  </si>
  <si>
    <t>Worm</t>
  </si>
  <si>
    <t>Worm on a String</t>
  </si>
  <si>
    <t>Belt</t>
  </si>
  <si>
    <t>Bra</t>
  </si>
  <si>
    <t>Brush</t>
  </si>
  <si>
    <t>Butterfly</t>
  </si>
  <si>
    <t>Cap</t>
  </si>
  <si>
    <t>Carpet</t>
  </si>
  <si>
    <t>Coconut</t>
  </si>
  <si>
    <t>Custard Book</t>
  </si>
  <si>
    <t>Doll</t>
  </si>
  <si>
    <t>Donut</t>
  </si>
  <si>
    <t>Dragon Book</t>
  </si>
  <si>
    <t>Drumstick</t>
  </si>
  <si>
    <t>Egg</t>
  </si>
  <si>
    <t>Feather</t>
  </si>
  <si>
    <t>Garbage Can</t>
  </si>
  <si>
    <t>Glass</t>
  </si>
  <si>
    <t>Golden Banana</t>
  </si>
  <si>
    <t>Handshake</t>
  </si>
  <si>
    <t>Ink Blots</t>
  </si>
  <si>
    <t>Keg</t>
  </si>
  <si>
    <t>Lantern</t>
  </si>
  <si>
    <t>Note</t>
  </si>
  <si>
    <t>Octopus</t>
  </si>
  <si>
    <t>Pass</t>
  </si>
  <si>
    <t>Pot</t>
  </si>
  <si>
    <t>Pot Full of Water</t>
  </si>
  <si>
    <t>Robe</t>
  </si>
  <si>
    <t>Screwdriver</t>
  </si>
  <si>
    <t>Sheet</t>
  </si>
  <si>
    <t>Skeleton Key</t>
  </si>
  <si>
    <t>Tooth</t>
  </si>
  <si>
    <t>Trowel</t>
  </si>
  <si>
    <t>Appointment Book</t>
  </si>
  <si>
    <t>Birthmark</t>
  </si>
  <si>
    <t>Blindfold</t>
  </si>
  <si>
    <t>Bone</t>
  </si>
  <si>
    <t>Sticky Bone</t>
  </si>
  <si>
    <t>Broom Handle</t>
  </si>
  <si>
    <t>Crank</t>
  </si>
  <si>
    <t>Custard Tart</t>
  </si>
  <si>
    <t>Dinosaur</t>
  </si>
  <si>
    <t>Hat</t>
  </si>
  <si>
    <t>Impstamatic</t>
  </si>
  <si>
    <t>Knife</t>
  </si>
  <si>
    <t>Leash</t>
  </si>
  <si>
    <t>Mallet</t>
  </si>
  <si>
    <t>Moustache</t>
  </si>
  <si>
    <t>Nail</t>
  </si>
  <si>
    <t>Paper Bag</t>
  </si>
  <si>
    <t>Parrot</t>
  </si>
  <si>
    <t>Picture</t>
  </si>
  <si>
    <t>Rat</t>
  </si>
  <si>
    <t>Rosette</t>
  </si>
  <si>
    <t>Rubber Belt</t>
  </si>
  <si>
    <t>Snake</t>
  </si>
  <si>
    <t>Spatula</t>
  </si>
  <si>
    <t>Spell</t>
  </si>
  <si>
    <t>Sword</t>
  </si>
  <si>
    <t>Tankard</t>
  </si>
  <si>
    <t>Truth Potion</t>
  </si>
  <si>
    <t>Whistle</t>
  </si>
  <si>
    <t>Key</t>
  </si>
  <si>
    <t>M-16</t>
  </si>
  <si>
    <t>00c8</t>
  </si>
  <si>
    <t>00df</t>
  </si>
  <si>
    <t>0100</t>
  </si>
  <si>
    <t>00c1</t>
  </si>
  <si>
    <t>00c2</t>
  </si>
  <si>
    <t>00e5</t>
  </si>
  <si>
    <t>0109</t>
  </si>
  <si>
    <t>0123</t>
  </si>
  <si>
    <t>012F</t>
  </si>
  <si>
    <t>an Untuned Sword</t>
  </si>
  <si>
    <t>a Sword That Goes "Ting"</t>
  </si>
  <si>
    <t>0142</t>
  </si>
  <si>
    <t>00fd</t>
  </si>
  <si>
    <t>0105</t>
  </si>
  <si>
    <t>0103</t>
  </si>
  <si>
    <t>0120</t>
  </si>
  <si>
    <t>00C5</t>
  </si>
  <si>
    <t>0102</t>
  </si>
  <si>
    <t>0143</t>
  </si>
  <si>
    <t>0111</t>
  </si>
  <si>
    <t>0122</t>
  </si>
  <si>
    <t>0139</t>
  </si>
  <si>
    <t>Found after talking to the braggart in the Broken Drum and combined with the truth potion in the inventory.</t>
  </si>
  <si>
    <t>Found after talking to the braggart in the Broken Drum.</t>
  </si>
  <si>
    <t>Drugged Tankards</t>
  </si>
  <si>
    <t>013A</t>
  </si>
  <si>
    <t>0134</t>
  </si>
  <si>
    <t>0117</t>
  </si>
  <si>
    <t>in the Woods</t>
  </si>
  <si>
    <t>in the Dark Woods</t>
  </si>
  <si>
    <t>at the Gorge</t>
  </si>
  <si>
    <t>in the Streets</t>
  </si>
  <si>
    <t>in the Crowded Square</t>
  </si>
  <si>
    <t>in Nanny Ogg's House</t>
  </si>
  <si>
    <t>in Nanny Ogg's Backyard</t>
  </si>
  <si>
    <t>at Lady Ramkin's Dragon Sanctuary</t>
  </si>
  <si>
    <t>in Lady Ramkin's Dragon Roost</t>
  </si>
  <si>
    <t>in the Inn's Courtyard</t>
  </si>
  <si>
    <t>0673</t>
  </si>
  <si>
    <t>in the Inn's Room</t>
  </si>
  <si>
    <t>0x185ba800</t>
  </si>
  <si>
    <t>Dogging Munching on the Sticky Bone</t>
  </si>
  <si>
    <t>0x1697b000</t>
  </si>
  <si>
    <t>Swipe when the dog takes the Sticky Bone</t>
  </si>
  <si>
    <t>Parrot Screaming</t>
  </si>
  <si>
    <t>0x16d73000</t>
  </si>
  <si>
    <t>Fire Cracking Explosion</t>
  </si>
  <si>
    <t>at Edge of the World</t>
  </si>
  <si>
    <t>on Monster Island</t>
  </si>
  <si>
    <t>Walk to one of the islands near the edge of the world</t>
  </si>
  <si>
    <t>in the Realm of the Gods</t>
  </si>
  <si>
    <t>0xdaf8800</t>
  </si>
  <si>
    <t>Other God says to get back to the game</t>
  </si>
  <si>
    <t>0xdb2c000</t>
  </si>
  <si>
    <t>00f4</t>
  </si>
  <si>
    <t>a Silenced Ladder</t>
  </si>
  <si>
    <t>010A</t>
  </si>
  <si>
    <t>0x15814800</t>
  </si>
  <si>
    <t>Narrator Explain About A'Tuin</t>
  </si>
  <si>
    <t>0x169C7800</t>
  </si>
  <si>
    <t>Books Must Be Returned No Later Than the Date Shown [m]</t>
  </si>
  <si>
    <t>This Is the Action of a Clever Man [m]</t>
  </si>
  <si>
    <t>The Semi-Benevolent Dictator of Ankh-Morpork [m]</t>
  </si>
  <si>
    <t>Piercing Through the Veil [m]</t>
  </si>
  <si>
    <t>Let's See How You Do Without It? [m]</t>
  </si>
  <si>
    <t>Hello? Anybody Home?!? [m]</t>
  </si>
  <si>
    <t>Stuck in a Loop [m]</t>
  </si>
  <si>
    <t>Get Stuck in a Circular Conversation</t>
  </si>
  <si>
    <t>Now You See Me...</t>
  </si>
  <si>
    <t>0074</t>
  </si>
  <si>
    <t>Hanging From a Flagpole</t>
  </si>
  <si>
    <t>a Pouch Full of Sand</t>
  </si>
  <si>
    <t>011e</t>
  </si>
  <si>
    <t>1039</t>
  </si>
  <si>
    <t>Collect All of the Hero Items</t>
  </si>
  <si>
    <t>the Ending Credits</t>
  </si>
  <si>
    <t>0x182aa800</t>
  </si>
  <si>
    <t>0x17e74800</t>
  </si>
  <si>
    <t>Dragons flying at  the end of the game</t>
  </si>
  <si>
    <t>Dragons zoooming away at the end of the game</t>
  </si>
  <si>
    <t>0225</t>
  </si>
  <si>
    <t>at The Dunnyking's</t>
  </si>
  <si>
    <t>1867</t>
  </si>
  <si>
    <t>1366</t>
  </si>
  <si>
    <t>in the Cave of Offler</t>
  </si>
  <si>
    <t>3694</t>
  </si>
  <si>
    <t>at the City Gates</t>
  </si>
  <si>
    <t>by the Fishmonger's Stand</t>
  </si>
  <si>
    <t>1279</t>
  </si>
  <si>
    <t>at the Pottery Store</t>
  </si>
  <si>
    <t>at The Custardking's</t>
  </si>
  <si>
    <t>in the Basement of the Broken Drum</t>
  </si>
  <si>
    <t>2980</t>
  </si>
  <si>
    <t>3374</t>
  </si>
  <si>
    <t>3811</t>
  </si>
  <si>
    <t>in the Shades</t>
  </si>
  <si>
    <t>3316</t>
  </si>
  <si>
    <t>in Front of the Cathouse</t>
  </si>
  <si>
    <t>in the Alchemist's Shop</t>
  </si>
  <si>
    <t>01c2</t>
  </si>
  <si>
    <t>01c3</t>
  </si>
  <si>
    <t>03fd</t>
  </si>
  <si>
    <t>047d</t>
  </si>
  <si>
    <t>0ba2</t>
  </si>
  <si>
    <t>0bc4</t>
  </si>
  <si>
    <t>10ea</t>
  </si>
  <si>
    <t>13fc</t>
  </si>
  <si>
    <t>148a</t>
  </si>
  <si>
    <t>14ed</t>
  </si>
  <si>
    <t>167e</t>
  </si>
  <si>
    <t>17af</t>
  </si>
  <si>
    <t>188e</t>
  </si>
  <si>
    <t>1a3f</t>
  </si>
  <si>
    <t>1d91</t>
  </si>
  <si>
    <t>1df4</t>
  </si>
  <si>
    <t>1f88</t>
  </si>
  <si>
    <t>1f93</t>
  </si>
  <si>
    <t>203c</t>
  </si>
  <si>
    <t>23e9</t>
  </si>
  <si>
    <t>2ac7</t>
  </si>
  <si>
    <t>2c02</t>
  </si>
  <si>
    <t>31b6</t>
  </si>
  <si>
    <t>359e</t>
  </si>
  <si>
    <t>3a51</t>
  </si>
  <si>
    <t>0e03</t>
  </si>
  <si>
    <t>a Hogfather Doll</t>
  </si>
  <si>
    <t>0x07F16800</t>
  </si>
  <si>
    <t>0x07F27800</t>
  </si>
  <si>
    <t>Achievement</t>
  </si>
  <si>
    <t>#</t>
  </si>
  <si>
    <t>game note</t>
  </si>
  <si>
    <t>Rincewind gives up on winning the loop</t>
  </si>
  <si>
    <t>0x08b000-0x08d000</t>
  </si>
  <si>
    <t>Cursor Range</t>
  </si>
  <si>
    <t>World Flag Range</t>
  </si>
  <si>
    <t>Event Flag Range</t>
  </si>
  <si>
    <t>0x05c000-0x060000</t>
  </si>
  <si>
    <t>00ce</t>
  </si>
  <si>
    <t>a Soapy Brush</t>
  </si>
  <si>
    <t>0x010000-0x01FFFF</t>
  </si>
  <si>
    <t>Game Memory</t>
  </si>
  <si>
    <t>Impstamatic Photo</t>
  </si>
  <si>
    <t>The god of Offler says he hasn't had any fun with Rincewind yet</t>
  </si>
  <si>
    <t>*</t>
  </si>
  <si>
    <t>Location</t>
  </si>
  <si>
    <t>Flagpole</t>
  </si>
  <si>
    <t>Broken Drum</t>
  </si>
  <si>
    <t>Unseen University</t>
  </si>
  <si>
    <t>Park</t>
  </si>
  <si>
    <t>Find The Cave of Offler</t>
  </si>
  <si>
    <t>Members Only</t>
  </si>
  <si>
    <t>Learn the Secret Handshake</t>
  </si>
  <si>
    <t>Discworld Marathon [m]</t>
  </si>
  <si>
    <t>Books Must Be Returned No Later Than the Date Shown.xcf</t>
  </si>
  <si>
    <t>This Is the Action of a Clever Man.xcf</t>
  </si>
  <si>
    <t>Ill Work Has Been Afoot.xcf</t>
  </si>
  <si>
    <t>Stuck in a Loop.xcf</t>
  </si>
  <si>
    <t>Members Only.xcf</t>
  </si>
  <si>
    <t>Ready For Movember.xcf</t>
  </si>
  <si>
    <t>Now You See Me....xcf</t>
  </si>
  <si>
    <t>Pobody's Nerfect.xcf</t>
  </si>
  <si>
    <t>A Sharp Tuning.xcf</t>
  </si>
  <si>
    <t>Magic Chants for Dragon Slaying Heroes.xcf</t>
  </si>
  <si>
    <t>A Million to One Chance.xcf</t>
  </si>
  <si>
    <t>I'll Be Back!.xcf</t>
  </si>
  <si>
    <t>Act IV: Let’s Kick the Dragon's Butt.xcf</t>
  </si>
  <si>
    <t>Act III Turn Rincewind Into a Hero.xcf</t>
  </si>
  <si>
    <t>Act I Let's Make a Dragon Detector.xcf</t>
  </si>
  <si>
    <t>Act II Let's Steal the Six Golden Things From the Brotherhood.xcf</t>
  </si>
  <si>
    <t>The Casting Couch.xcf</t>
  </si>
  <si>
    <t>Play Things of the Gods.xcf</t>
  </si>
  <si>
    <t>Discworld Marathon.xcf</t>
  </si>
  <si>
    <t>Polly Want a Cracker.xcf</t>
  </si>
  <si>
    <t>Streets</t>
  </si>
  <si>
    <t>Hide Out</t>
  </si>
  <si>
    <t>Inn</t>
  </si>
  <si>
    <t>Palace</t>
  </si>
  <si>
    <t>Mine</t>
  </si>
  <si>
    <t>Map</t>
  </si>
  <si>
    <t>Discworld</t>
  </si>
  <si>
    <t>Ally</t>
  </si>
  <si>
    <t>Loading</t>
  </si>
  <si>
    <t>Square</t>
  </si>
  <si>
    <t>Barn</t>
  </si>
  <si>
    <t>Dragon Sanctuary</t>
  </si>
  <si>
    <t>Shades</t>
  </si>
  <si>
    <t>City Gates</t>
  </si>
  <si>
    <t>Zloading</t>
  </si>
  <si>
    <t>Sunshine Sanctuary for Sick Dragons</t>
  </si>
  <si>
    <t>a Keg of Gunpowder</t>
  </si>
  <si>
    <t>Spelunky</t>
  </si>
  <si>
    <t>Walk 42,195 pixels in a Single Play Session</t>
  </si>
  <si>
    <t>Savefile</t>
  </si>
  <si>
    <t xml:space="preserve">Act 1 - Part 1\SAVE 2 </t>
  </si>
  <si>
    <t>Hints+E:J</t>
  </si>
  <si>
    <t xml:space="preserve">Act 1 - Part 1\SAVE 3 </t>
  </si>
  <si>
    <t xml:space="preserve">Act 1 - Part 1\SAVE 6 </t>
  </si>
  <si>
    <t xml:space="preserve">Act 1 - Part 1\SAVE 8 </t>
  </si>
  <si>
    <t xml:space="preserve">Act 1 - Part 1\SAVE 10 </t>
  </si>
  <si>
    <t>Act 1 - Part 2\SAVE 3</t>
  </si>
  <si>
    <t xml:space="preserve">Act 1 - Part 2\SAVE 4 </t>
  </si>
  <si>
    <t xml:space="preserve">Act 2 - Part 1\SAVE 3 </t>
  </si>
  <si>
    <t xml:space="preserve">Act 2 - Part 1\SAVE 4 </t>
  </si>
  <si>
    <t xml:space="preserve">Act 2 - Part 1\SAVE 5 </t>
  </si>
  <si>
    <t xml:space="preserve">Act 2 - Part 1\SAVE 6 </t>
  </si>
  <si>
    <t>Act 2 - Part 1\SAVE 8</t>
  </si>
  <si>
    <t xml:space="preserve">Act 2 - Part 2\SAVE 2 </t>
  </si>
  <si>
    <t xml:space="preserve">Act 2 - Part 2\SAVE 3 </t>
  </si>
  <si>
    <t xml:space="preserve">Act 2 - Part 2\SAVE 7 </t>
  </si>
  <si>
    <t xml:space="preserve">Act 2 - Part 2\SAVE 8 </t>
  </si>
  <si>
    <t>Act 3 - Part 1\SAVE 2</t>
  </si>
  <si>
    <t xml:space="preserve">Act 3 - Part 1\SAVE 4 </t>
  </si>
  <si>
    <t>Puppy Ventriloquist</t>
  </si>
  <si>
    <t xml:space="preserve">Act 3 - Part 1\SAVE 7 </t>
  </si>
  <si>
    <t xml:space="preserve">Act 3 - Part 1\SAVE 8 </t>
  </si>
  <si>
    <t xml:space="preserve">Act 3 - Part 1\SAVE 9 </t>
  </si>
  <si>
    <t xml:space="preserve">Act 3 - Part 1\SAVE 10 </t>
  </si>
  <si>
    <t xml:space="preserve">Act 3 - Part 2\SAVE 1 </t>
  </si>
  <si>
    <t xml:space="preserve">Act 3 - Part 1\SAVE 6 </t>
  </si>
  <si>
    <t xml:space="preserve">Act 3 - Part 2\SAVE 2 </t>
  </si>
  <si>
    <t xml:space="preserve">Act 3 - Part 2\SAVE 3 </t>
  </si>
  <si>
    <t xml:space="preserve">Act 3 - Part 2\SAVE 4 </t>
  </si>
  <si>
    <t xml:space="preserve">Act 3 - Part 2\SAVE 7 </t>
  </si>
  <si>
    <t xml:space="preserve">Act 3 - Part 2\SAVE 8 </t>
  </si>
  <si>
    <t xml:space="preserve">Act 3 - Part 2\SAVE 9 </t>
  </si>
  <si>
    <t xml:space="preserve">Act 3 - Part 2\SAVE 10 </t>
  </si>
  <si>
    <t>Act 4 - Part 1\SAVE 5</t>
  </si>
  <si>
    <t>Act 4 - Part 1\SAVE 7</t>
  </si>
  <si>
    <t>256D</t>
  </si>
  <si>
    <t>in the Arch Chancellor's Office</t>
  </si>
  <si>
    <t>0xfb4a000</t>
  </si>
  <si>
    <t>Rincewind: Hello? Anybody Home?!?</t>
  </si>
  <si>
    <t>0x178927fc</t>
  </si>
  <si>
    <t>0x17892800</t>
  </si>
  <si>
    <t>Rincewind Tapping on screen</t>
  </si>
  <si>
    <t>Stables</t>
  </si>
  <si>
    <t>33C5</t>
  </si>
  <si>
    <t>at Ozwald's Livery Stables</t>
  </si>
  <si>
    <t>Old Timers on being open to old ideas</t>
  </si>
  <si>
    <t>UU Dinner Room</t>
  </si>
  <si>
    <t>People ID</t>
  </si>
  <si>
    <t>327 Icon - pleasantries</t>
  </si>
  <si>
    <t>328 Icon - question</t>
  </si>
  <si>
    <t>329 Icon - anger</t>
  </si>
  <si>
    <t>330 Icon - sarcasm</t>
  </si>
  <si>
    <t>331 Icon - goodbye</t>
  </si>
  <si>
    <t>332 Topic - foot</t>
  </si>
  <si>
    <t>334 Topic - book</t>
  </si>
  <si>
    <t>335 Topic - banana</t>
  </si>
  <si>
    <t>336 Topic - L-space</t>
  </si>
  <si>
    <t>337 Topic - amulet</t>
  </si>
  <si>
    <t>339 Topic - dragon</t>
  </si>
  <si>
    <t>340 Topic - sword</t>
  </si>
  <si>
    <t>341 Topic - potion</t>
  </si>
  <si>
    <t>342 Topic - mon.. Err.. I mean 'orangutan'.</t>
  </si>
  <si>
    <t>343 Topic - luggage</t>
  </si>
  <si>
    <t>502 Topic - pouch</t>
  </si>
  <si>
    <t>503 Topic - tattoo</t>
  </si>
  <si>
    <t>504 Topic - dice</t>
  </si>
  <si>
    <t>188 Appointment book</t>
  </si>
  <si>
    <t>189 Autographed appointment book</t>
  </si>
  <si>
    <t>190 Banana</t>
  </si>
  <si>
    <t>191 Gold buckle</t>
  </si>
  <si>
    <t>192 Tattoo</t>
  </si>
  <si>
    <t>193 Blindfold</t>
  </si>
  <si>
    <t>194 Gold bloomers</t>
  </si>
  <si>
    <t>195 Pink bloomers</t>
  </si>
  <si>
    <t>196 Bone</t>
  </si>
  <si>
    <t>197 Bone with glue</t>
  </si>
  <si>
    <t>198 Featherwinkle's concise compendium of Dragons Lairs</t>
  </si>
  <si>
    <t>199 Bra</t>
  </si>
  <si>
    <t>200 Broom</t>
  </si>
  <si>
    <t>201 Broom handle</t>
  </si>
  <si>
    <t>202 Golden chimney brush</t>
  </si>
  <si>
    <t>204 Scrubbing brush</t>
  </si>
  <si>
    <t>205 Soapy scrubbing brush</t>
  </si>
  <si>
    <t>206 Bubble bath</t>
  </si>
  <si>
    <t>207 Quantum weather butterfly</t>
  </si>
  <si>
    <t>208 Butterfly net</t>
  </si>
  <si>
    <t>209 Elongated butterfly net</t>
  </si>
  <si>
    <t>210 Gold jester cap</t>
  </si>
  <si>
    <t>211 Carpet</t>
  </si>
  <si>
    <t>212 Coconut</t>
  </si>
  <si>
    <t>213 Coins</t>
  </si>
  <si>
    <t>214 Corn</t>
  </si>
  <si>
    <t>215 Cornflour</t>
  </si>
  <si>
    <t>216 Crank</t>
  </si>
  <si>
    <t>217 Custard book</t>
  </si>
  <si>
    <t>218 Love custard pie</t>
  </si>
  <si>
    <t>219 Dinosaur doll</t>
  </si>
  <si>
    <t>220 Hogfather doll</t>
  </si>
  <si>
    <t>221 Donkey doll</t>
  </si>
  <si>
    <t>222 Donut</t>
  </si>
  <si>
    <t>223 Dragon book</t>
  </si>
  <si>
    <t>224 Dragon's breath</t>
  </si>
  <si>
    <t>225 Drumstick</t>
  </si>
  <si>
    <t>226 Egg</t>
  </si>
  <si>
    <t>227 Large egg</t>
  </si>
  <si>
    <t>228 Eye of Offler</t>
  </si>
  <si>
    <t>229 Feather</t>
  </si>
  <si>
    <t>230 Fertiliser</t>
  </si>
  <si>
    <t>231 Dynamite</t>
  </si>
  <si>
    <t>232 Stick of dynamite</t>
  </si>
  <si>
    <t>233 Lit stick of dynamite</t>
  </si>
  <si>
    <t>234 Frog</t>
  </si>
  <si>
    <t>235 Frying pan</t>
  </si>
  <si>
    <t>236 Garbage can</t>
  </si>
  <si>
    <t>238 Glass</t>
  </si>
  <si>
    <t>239 Gold banana</t>
  </si>
  <si>
    <t>240 Hair Roller</t>
  </si>
  <si>
    <t>241 Handshake</t>
  </si>
  <si>
    <t>242 Arch chancellor's hat</t>
  </si>
  <si>
    <t>243 Examined arch chancellor's hat</t>
  </si>
  <si>
    <t>244 Imp</t>
  </si>
  <si>
    <t>245 Drunk imp</t>
  </si>
  <si>
    <t>246 Empty impstamatic</t>
  </si>
  <si>
    <t>247 Impstamatic</t>
  </si>
  <si>
    <t>248 Inkblot 1</t>
  </si>
  <si>
    <t>249 Inkblot 2</t>
  </si>
  <si>
    <t>251 Keg of gunpowder</t>
  </si>
  <si>
    <t>252 Gold key</t>
  </si>
  <si>
    <t>253 Knife</t>
  </si>
  <si>
    <t>254 Ladder</t>
  </si>
  <si>
    <t>255 Lamp</t>
  </si>
  <si>
    <t>256 Leash</t>
  </si>
  <si>
    <t>257 Leeches</t>
  </si>
  <si>
    <t>258 Dragon with ammo</t>
  </si>
  <si>
    <t>260 Dragon without ammo</t>
  </si>
  <si>
    <t>261 Mallet</t>
  </si>
  <si>
    <t>262 Matches</t>
  </si>
  <si>
    <t>263 Mirror</t>
  </si>
  <si>
    <t>264 Moustache</t>
  </si>
  <si>
    <t>265 Ladder with bra</t>
  </si>
  <si>
    <t>266 Nail</t>
  </si>
  <si>
    <t>267 Note</t>
  </si>
  <si>
    <t>268 Tied up octopus</t>
  </si>
  <si>
    <t>269 Pierced coconut</t>
  </si>
  <si>
    <t>270 Paper bag</t>
  </si>
  <si>
    <t>271 Paper bag of leeches</t>
  </si>
  <si>
    <t>272 Parrot</t>
  </si>
  <si>
    <t>273 Gate pass</t>
  </si>
  <si>
    <t>274 Pickpocket</t>
  </si>
  <si>
    <t>275 Octopus painting</t>
  </si>
  <si>
    <t>276 Sheep picture</t>
  </si>
  <si>
    <t>277 Sheep framed</t>
  </si>
  <si>
    <t>278 Sheep + Rosette picture</t>
  </si>
  <si>
    <t>279 Sheep + Rosette framed</t>
  </si>
  <si>
    <t>280 Pot</t>
  </si>
  <si>
    <t>281 Pot of custard</t>
  </si>
  <si>
    <t>282 Pot of soapy water</t>
  </si>
  <si>
    <t>283 Pot of water</t>
  </si>
  <si>
    <t>284 Money pouch</t>
  </si>
  <si>
    <t>285 Money pouch of sand</t>
  </si>
  <si>
    <t>286 Prunes</t>
  </si>
  <si>
    <t>287 Mouse</t>
  </si>
  <si>
    <t>288 Robe</t>
  </si>
  <si>
    <t>289 Rosette</t>
  </si>
  <si>
    <t>290 Rubber belt</t>
  </si>
  <si>
    <t>291 Scissors</t>
  </si>
  <si>
    <t>292 Screwdriver</t>
  </si>
  <si>
    <t>293 Sheet</t>
  </si>
  <si>
    <t>294 Skeleton key</t>
  </si>
  <si>
    <t>295 Snake</t>
  </si>
  <si>
    <t>296 Stiffened elongated snake</t>
  </si>
  <si>
    <t>297 Elongated snake</t>
  </si>
  <si>
    <t>298 Stiffened snake</t>
  </si>
  <si>
    <t>299 Soot form</t>
  </si>
  <si>
    <t>300 Soot pile</t>
  </si>
  <si>
    <t>301 Spatula</t>
  </si>
  <si>
    <t>302 Spellbook</t>
  </si>
  <si>
    <t>303 Staff</t>
  </si>
  <si>
    <t>304 Starch</t>
  </si>
  <si>
    <t>305 String</t>
  </si>
  <si>
    <t>306 Sword</t>
  </si>
  <si>
    <t>307 Tuned sword</t>
  </si>
  <si>
    <t>308 Tankard</t>
  </si>
  <si>
    <t>309 Tankard of beer</t>
  </si>
  <si>
    <t>310 Tankard of truth potion</t>
  </si>
  <si>
    <t>311 Tankard of eldeberry wine</t>
  </si>
  <si>
    <t>312 Tankards of beer</t>
  </si>
  <si>
    <t>313 Tankards of beer with truth potion</t>
  </si>
  <si>
    <t>314 Tomato</t>
  </si>
  <si>
    <t>315 Gold tooth</t>
  </si>
  <si>
    <t>316 Treasure</t>
  </si>
  <si>
    <t>317 Booty</t>
  </si>
  <si>
    <t>318 Bullion</t>
  </si>
  <si>
    <t>319 Valuables</t>
  </si>
  <si>
    <t>320 Gold trowel</t>
  </si>
  <si>
    <t>321 Truth potion</t>
  </si>
  <si>
    <t>322 Whistle</t>
  </si>
  <si>
    <t>323 Worm</t>
  </si>
  <si>
    <t>324 Drunk worm</t>
  </si>
  <si>
    <t>325 Tied worm</t>
  </si>
  <si>
    <t>Raw</t>
  </si>
  <si>
    <t>Dec</t>
  </si>
  <si>
    <t>Hex</t>
  </si>
  <si>
    <t>Found</t>
  </si>
  <si>
    <t>00be</t>
  </si>
  <si>
    <t>an Autographed Appointment Book</t>
  </si>
  <si>
    <t>2 Looking at Dragon book</t>
  </si>
  <si>
    <t>3 Showdown with dragon</t>
  </si>
  <si>
    <t>6 Ankh-Morpork</t>
  </si>
  <si>
    <t>7 Square (Act III/IV)</t>
  </si>
  <si>
    <t>17 Rincewind's room</t>
  </si>
  <si>
    <t>22 Gate</t>
  </si>
  <si>
    <t>24 Alley</t>
  </si>
  <si>
    <t>26 Alchemist's</t>
  </si>
  <si>
    <t>27 Rooftops</t>
  </si>
  <si>
    <t>30 Looking at camera</t>
  </si>
  <si>
    <t>31 Temple of Offler - Pedestal</t>
  </si>
  <si>
    <t>33 Temple of Offler</t>
  </si>
  <si>
    <t>34 Looking at cart</t>
  </si>
  <si>
    <t>35 Library</t>
  </si>
  <si>
    <t>36 University grounds</t>
  </si>
  <si>
    <t>37 Palace Entrance</t>
  </si>
  <si>
    <t>38 Outside Drum</t>
  </si>
  <si>
    <t>39 Barn</t>
  </si>
  <si>
    <t>40 Livery Stable</t>
  </si>
  <si>
    <t>41 Park</t>
  </si>
  <si>
    <t>42 Outside Inn</t>
  </si>
  <si>
    <t>43 Outside Ramkin estate</t>
  </si>
  <si>
    <t>44 Street</t>
  </si>
  <si>
    <t>45 Shades</t>
  </si>
  <si>
    <t>46 Square</t>
  </si>
  <si>
    <t>47 Outside Hideout</t>
  </si>
  <si>
    <t>48 Past Ankh-Morpork</t>
  </si>
  <si>
    <t>49 Past Library</t>
  </si>
  <si>
    <t>50 Past Outside Drum</t>
  </si>
  <si>
    <t>51 Past Gate</t>
  </si>
  <si>
    <t>52 Past Park</t>
  </si>
  <si>
    <t>53 Past Outside Inn</t>
  </si>
  <si>
    <t>54 Past Street</t>
  </si>
  <si>
    <t>55 Past Shades</t>
  </si>
  <si>
    <t>56 Past Outside Hideout</t>
  </si>
  <si>
    <t>58 Arch chancellor's room</t>
  </si>
  <si>
    <t>59 Unseen University</t>
  </si>
  <si>
    <t>61 On Great A'tuin</t>
  </si>
  <si>
    <t>63 Inside Drum</t>
  </si>
  <si>
    <t>64 Drum Cellar</t>
  </si>
  <si>
    <t>65 Discworld overview</t>
  </si>
  <si>
    <t>66 Past Inside Drum</t>
  </si>
  <si>
    <t>68 Barbershop</t>
  </si>
  <si>
    <t>81 Past Outside Brothel</t>
  </si>
  <si>
    <t>82 Outside Brothel</t>
  </si>
  <si>
    <t>85 Closet</t>
  </si>
  <si>
    <t>87 Dining room</t>
  </si>
  <si>
    <t>88 Woods</t>
  </si>
  <si>
    <t>89 Dark Woods</t>
  </si>
  <si>
    <t>90 Edge of the World</t>
  </si>
  <si>
    <t>91 Outside Temple of Offler</t>
  </si>
  <si>
    <t>92 Outside Dwarf Mine</t>
  </si>
  <si>
    <t>93 Mountain Pass</t>
  </si>
  <si>
    <t>97 Palace Dungeon</t>
  </si>
  <si>
    <t>98 Palace</t>
  </si>
  <si>
    <t>99 Square Alley</t>
  </si>
  <si>
    <t>102 Inn Bathroom</t>
  </si>
  <si>
    <t>103 Inside Inn</t>
  </si>
  <si>
    <t>104 Past Inn Bathroom</t>
  </si>
  <si>
    <t>105 Past Inside Inn</t>
  </si>
  <si>
    <t>106 Fishmonger</t>
  </si>
  <si>
    <t>107 Street Alley</t>
  </si>
  <si>
    <t>109 Past Fishmonger</t>
  </si>
  <si>
    <t>110 Past Street Alley</t>
  </si>
  <si>
    <t>112 Palace Bathroom</t>
  </si>
  <si>
    <t>120 Kitchen</t>
  </si>
  <si>
    <t>121 Back of university</t>
  </si>
  <si>
    <t>122 L-Space</t>
  </si>
  <si>
    <t>125 Dwarf Mine</t>
  </si>
  <si>
    <t>127 Past Corner</t>
  </si>
  <si>
    <t>129 Street Corner</t>
  </si>
  <si>
    <t>130 Nanny Ogg's home</t>
  </si>
  <si>
    <t>135 Psychiatrickerist's lobby</t>
  </si>
  <si>
    <t>136 Talent Agent lobby</t>
  </si>
  <si>
    <t>137 Tower of Art</t>
  </si>
  <si>
    <t>139 Past Thief's Shack</t>
  </si>
  <si>
    <t>140 Thief's Shack</t>
  </si>
  <si>
    <t>142 Sheep pen</t>
  </si>
  <si>
    <t>143 Toy Store</t>
  </si>
  <si>
    <t>146 False Location</t>
  </si>
  <si>
    <t>4 Testing dragon/M16</t>
  </si>
  <si>
    <t>5 End scene (dragons)</t>
  </si>
  <si>
    <t>8 Missile flying over Ankh-morpork</t>
  </si>
  <si>
    <t>9 Act IV</t>
  </si>
  <si>
    <t>11 Credits</t>
  </si>
  <si>
    <t>12 Introduction</t>
  </si>
  <si>
    <t>19 Act I</t>
  </si>
  <si>
    <t>20 Act II</t>
  </si>
  <si>
    <t>21 Act III</t>
  </si>
  <si>
    <t>25 Asassin on rooftops</t>
  </si>
  <si>
    <t>28 Smoke filling alchemist's</t>
  </si>
  <si>
    <t>29 Imp fleeing alchemist's</t>
  </si>
  <si>
    <t>32 Fleeing boulder</t>
  </si>
  <si>
    <t>62 Climbing handkerchief ladder</t>
  </si>
  <si>
    <t>67 Bogeyman entering Drum</t>
  </si>
  <si>
    <t>69 Finding treasure in barn</t>
  </si>
  <si>
    <t>70 Dragon summoning</t>
  </si>
  <si>
    <t>71 Dragon summoning</t>
  </si>
  <si>
    <t>72 Dragon summoning</t>
  </si>
  <si>
    <t>73 Dragon summoning</t>
  </si>
  <si>
    <t>74 Dragon summoning</t>
  </si>
  <si>
    <t>75 Dragon summoning</t>
  </si>
  <si>
    <t>76 Dragon summoning</t>
  </si>
  <si>
    <t>77 Dragon summoning</t>
  </si>
  <si>
    <t>78 Dragon summoning</t>
  </si>
  <si>
    <t>79 Dragon summoning</t>
  </si>
  <si>
    <t>80 Drunk leaving brothel</t>
  </si>
  <si>
    <t>83 Between goddess's breasts</t>
  </si>
  <si>
    <t>84 Lightning on the disc</t>
  </si>
  <si>
    <t>86 Rincewind's "Anybody home"</t>
  </si>
  <si>
    <t>94 Something purple with a 100 eyes</t>
  </si>
  <si>
    <t>95 Gods arguing</t>
  </si>
  <si>
    <t>100 Dunnyman flamed</t>
  </si>
  <si>
    <t>101 End scene (death)</t>
  </si>
  <si>
    <t>108 Fishmonger vs Octopus</t>
  </si>
  <si>
    <t>111 Fishmonger flamed</t>
  </si>
  <si>
    <t>113 Jester flamed</t>
  </si>
  <si>
    <t>114 Rincewind pulling out handkerchiefs</t>
  </si>
  <si>
    <t>115 Rincewind running past castle guards</t>
  </si>
  <si>
    <t>116 Custard filled up hideout</t>
  </si>
  <si>
    <t>117 Bogeyman approaching Drum</t>
  </si>
  <si>
    <t>118 Introduction to Unseen University</t>
  </si>
  <si>
    <t>119 Introduction - wizards talking</t>
  </si>
  <si>
    <t>123 Rincewind being read</t>
  </si>
  <si>
    <t>124 Realm of death</t>
  </si>
  <si>
    <t>126 Dragon looking at mirror</t>
  </si>
  <si>
    <t>128 Raining on cultist</t>
  </si>
  <si>
    <t>131 Rincewind rushed into Palace</t>
  </si>
  <si>
    <t>132 Tomato on mouse</t>
  </si>
  <si>
    <t>133 Meeting with casting agent</t>
  </si>
  <si>
    <t>134 Meeting with Psychiatrickerist</t>
  </si>
  <si>
    <t>138 Chimney-sweep flamed</t>
  </si>
  <si>
    <t>141 Mason flamed</t>
  </si>
  <si>
    <t>144 Fleeing temple</t>
  </si>
  <si>
    <t>145 Thief flamed</t>
  </si>
  <si>
    <t>0148</t>
  </si>
  <si>
    <t>Icon - pleasantries</t>
  </si>
  <si>
    <t>0149</t>
  </si>
  <si>
    <t>Icon - question</t>
  </si>
  <si>
    <t>014A</t>
  </si>
  <si>
    <t>Icon - anger</t>
  </si>
  <si>
    <t>014B</t>
  </si>
  <si>
    <t>Icon - sarcasm</t>
  </si>
  <si>
    <t>014C</t>
  </si>
  <si>
    <t>Icon - goodbye</t>
  </si>
  <si>
    <t>014D</t>
  </si>
  <si>
    <t>Topic - foot</t>
  </si>
  <si>
    <t>014F</t>
  </si>
  <si>
    <t>Topic - book</t>
  </si>
  <si>
    <t>0150</t>
  </si>
  <si>
    <t>Topic - banana</t>
  </si>
  <si>
    <t>0151</t>
  </si>
  <si>
    <t>Topic - L-space</t>
  </si>
  <si>
    <t>0152</t>
  </si>
  <si>
    <t>Topic - amulet</t>
  </si>
  <si>
    <t>0154</t>
  </si>
  <si>
    <t>Topic - dragon</t>
  </si>
  <si>
    <t>0155</t>
  </si>
  <si>
    <t>Topic - sword</t>
  </si>
  <si>
    <t>0156</t>
  </si>
  <si>
    <t>Topic - potion</t>
  </si>
  <si>
    <t>0157</t>
  </si>
  <si>
    <t>Topic - mon.. Err.. I mean 'orangutan'.</t>
  </si>
  <si>
    <t>0158</t>
  </si>
  <si>
    <t>Topic - luggage</t>
  </si>
  <si>
    <t>01F7</t>
  </si>
  <si>
    <t>Topic - pouch</t>
  </si>
  <si>
    <t>01F8</t>
  </si>
  <si>
    <t>Topic - tattoo</t>
  </si>
  <si>
    <t>01F9</t>
  </si>
  <si>
    <t>Topic - dice</t>
  </si>
  <si>
    <t>Icons</t>
  </si>
  <si>
    <t>Topics</t>
  </si>
  <si>
    <t>The Oogey Boogey Man</t>
  </si>
  <si>
    <t>Help With the Boogey Man Problem</t>
  </si>
  <si>
    <t>UU Library</t>
  </si>
  <si>
    <t>Ill Work Has Been Afoot [m]</t>
  </si>
  <si>
    <t>Did You Get the Number of That Donkey Cart? [m]</t>
  </si>
  <si>
    <t>Donkey Under the Influence</t>
  </si>
  <si>
    <t>Get Hit on the Head in 5 Different Locations in a Single Play Session</t>
  </si>
  <si>
    <t>Hits</t>
  </si>
  <si>
    <t>Chucky</t>
  </si>
  <si>
    <t>A Twenty Percent Increase in Thief Quotas [m]</t>
  </si>
  <si>
    <t>Broken Drum Basement</t>
  </si>
  <si>
    <t>Your Mother Was a Hamster and Your Father Smells of Elderberries [m]</t>
  </si>
  <si>
    <t>Sunshine Sanctuary for Sick Dragons.xcf</t>
  </si>
  <si>
    <t>The Oogey Boogey Man.xcf</t>
  </si>
  <si>
    <t>Donkey Under the Influence.xcf</t>
  </si>
  <si>
    <t>Your Mother Was a Hamster and Your Father Smells of Elderberries.xcf</t>
  </si>
  <si>
    <t>Prepare to Meet Thy Doom.xcf</t>
  </si>
  <si>
    <t>L-Space Traveler.xcf</t>
  </si>
  <si>
    <t>Start a Fight</t>
  </si>
  <si>
    <t>Puppy Ventriloquist.xcf</t>
  </si>
  <si>
    <t>Outside the Hide Out of the Elucidated Brethren of the Sword</t>
  </si>
  <si>
    <t>Inside the Hide Out of the Elucidated Brethren of the Sword</t>
  </si>
  <si>
    <t>0x134000-0x137000</t>
  </si>
  <si>
    <t>Spelunky.xcf</t>
  </si>
  <si>
    <t>Exploration\SAVE 1</t>
  </si>
  <si>
    <t>Exploration\SAVE 2</t>
  </si>
  <si>
    <t>Exploration\SAVE 3</t>
  </si>
  <si>
    <t>Exploration\SAVE 4</t>
  </si>
  <si>
    <t>Exploration\SAVE 5</t>
  </si>
  <si>
    <t>Exploration\SAVE 6</t>
  </si>
  <si>
    <t>Exploration\SAVE 7</t>
  </si>
  <si>
    <t>Exploration\SAVE 8</t>
  </si>
  <si>
    <t>Playthings of the Gods [m]</t>
  </si>
  <si>
    <t>UU Kitchen</t>
  </si>
  <si>
    <t>UU Courtyard</t>
  </si>
  <si>
    <t>Psychiatrickerist's Office</t>
  </si>
  <si>
    <t>Receptionist</t>
  </si>
  <si>
    <t>Milk Maid</t>
  </si>
  <si>
    <t>Troll</t>
  </si>
  <si>
    <t>Lady of Negotiable Affection</t>
  </si>
  <si>
    <t>Dungeon</t>
  </si>
  <si>
    <t>Torture Master</t>
  </si>
  <si>
    <t>Dwarven Smith</t>
  </si>
  <si>
    <t>Dwarf</t>
  </si>
  <si>
    <t>Livery Stables</t>
  </si>
  <si>
    <t>Sanctuary House</t>
  </si>
  <si>
    <t>Lady Ramkin</t>
  </si>
  <si>
    <t>Sanctuary Roost</t>
  </si>
  <si>
    <t>Nanny Ogg's Backyard</t>
  </si>
  <si>
    <t>Sheep</t>
  </si>
  <si>
    <t>Nanny Ogg</t>
  </si>
  <si>
    <t>Guard A</t>
  </si>
  <si>
    <t>Guard B</t>
  </si>
  <si>
    <t>Guard C</t>
  </si>
  <si>
    <t>Nanny Ogg's House</t>
  </si>
  <si>
    <t>Woods</t>
  </si>
  <si>
    <t>Barber</t>
  </si>
  <si>
    <t>Inn Courtyard</t>
  </si>
  <si>
    <t>Sailor</t>
  </si>
  <si>
    <t>Dog</t>
  </si>
  <si>
    <t>Barman</t>
  </si>
  <si>
    <t>Man</t>
  </si>
  <si>
    <t>Innkeeper</t>
  </si>
  <si>
    <t>Inn Room</t>
  </si>
  <si>
    <t>Boogey Man</t>
  </si>
  <si>
    <t>Mason</t>
  </si>
  <si>
    <t>Thief</t>
  </si>
  <si>
    <t>Monk</t>
  </si>
  <si>
    <t>Beggar</t>
  </si>
  <si>
    <t>Tall Palace Guard</t>
  </si>
  <si>
    <t>Short Palace Guard</t>
  </si>
  <si>
    <t>Peasant</t>
  </si>
  <si>
    <t>Witch</t>
  </si>
  <si>
    <t>Fool</t>
  </si>
  <si>
    <t>Patrician</t>
  </si>
  <si>
    <t>Lecturer in Recent Runes</t>
  </si>
  <si>
    <t>Dean</t>
  </si>
  <si>
    <t>Bursar</t>
  </si>
  <si>
    <t>Windle Poon</t>
  </si>
  <si>
    <t>Senior Wrangler</t>
  </si>
  <si>
    <t>Librarian</t>
  </si>
  <si>
    <t>Sleazy Guy</t>
  </si>
  <si>
    <t>Braggart</t>
  </si>
  <si>
    <t>Drunk A</t>
  </si>
  <si>
    <t>Drunk B</t>
  </si>
  <si>
    <t>Scared Guy</t>
  </si>
  <si>
    <t>Little Guy</t>
  </si>
  <si>
    <t>Hublander A</t>
  </si>
  <si>
    <t>Hublander B</t>
  </si>
  <si>
    <t>Elderwine Barrel</t>
  </si>
  <si>
    <t>Old Timers</t>
  </si>
  <si>
    <t>Dibbler</t>
  </si>
  <si>
    <t>Lovable Street Starfish</t>
  </si>
  <si>
    <t>Amazon Warrior</t>
  </si>
  <si>
    <t>Cook</t>
  </si>
  <si>
    <t>Apprentice Wizard</t>
  </si>
  <si>
    <t>Fish Monger</t>
  </si>
  <si>
    <t>Toyshop</t>
  </si>
  <si>
    <t>Toy Maker</t>
  </si>
  <si>
    <t>Barber Shop</t>
  </si>
  <si>
    <t>Dragon</t>
  </si>
  <si>
    <t>Dunnyking</t>
  </si>
  <si>
    <t>Custardking</t>
  </si>
  <si>
    <t>10</t>
  </si>
  <si>
    <t>0f</t>
  </si>
  <si>
    <t>f0</t>
  </si>
  <si>
    <t>0e</t>
  </si>
  <si>
    <t>0c</t>
  </si>
  <si>
    <t>0d</t>
  </si>
  <si>
    <t>2d</t>
  </si>
  <si>
    <t>2c</t>
  </si>
  <si>
    <t>2b</t>
  </si>
  <si>
    <t>2a</t>
  </si>
  <si>
    <t>0D</t>
  </si>
  <si>
    <t>1D</t>
  </si>
  <si>
    <t>0b</t>
  </si>
  <si>
    <t>0A</t>
  </si>
  <si>
    <t>0C</t>
  </si>
  <si>
    <t>09</t>
  </si>
  <si>
    <t>08</t>
  </si>
  <si>
    <t>0E</t>
  </si>
  <si>
    <t>0B</t>
  </si>
  <si>
    <t>13</t>
  </si>
  <si>
    <t>06</t>
  </si>
  <si>
    <t>Dunnyman</t>
  </si>
  <si>
    <t>Custardman</t>
  </si>
  <si>
    <t>0F</t>
  </si>
  <si>
    <t>Palace Gates</t>
  </si>
  <si>
    <t>Palace Throne Room</t>
  </si>
  <si>
    <t>Palace Bathroom</t>
  </si>
  <si>
    <t>Drunk</t>
  </si>
  <si>
    <t>26</t>
  </si>
  <si>
    <t>Broken Drum Door</t>
  </si>
  <si>
    <t>Bouncer</t>
  </si>
  <si>
    <t>21</t>
  </si>
  <si>
    <t>Crowd</t>
  </si>
  <si>
    <t>16</t>
  </si>
  <si>
    <t>Strange Man</t>
  </si>
  <si>
    <t>Gorge</t>
  </si>
  <si>
    <t>Drinks\Save 2</t>
  </si>
  <si>
    <t>Drinks\Save 1</t>
  </si>
  <si>
    <t>Drinks\Save 3</t>
  </si>
  <si>
    <t>Boogeyman</t>
  </si>
  <si>
    <t>11</t>
  </si>
  <si>
    <t>Mouse</t>
  </si>
  <si>
    <t>Leave the City Gates for the First Time</t>
  </si>
  <si>
    <t>Explore Lady Ramkin's Dragon Sanctuary for the First Time</t>
  </si>
  <si>
    <t>Explore the Realm of the Gods for the First Time</t>
  </si>
  <si>
    <t>Construct Recoglimento's Never Failing Dragon's Lair Revealer</t>
  </si>
  <si>
    <t>Keep Annoying Rincewind Until he Takes the Cursor Taken Away</t>
  </si>
  <si>
    <t>Monkey.xcf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</si>
</sst>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ss;@"/>
    <numFmt numFmtId="165" formatCode="###0"/>
  </numFmts>
  <fonts count="5"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xf numFmtId="0" fontId="1" fillId="0" borderId="0" xfId="0" applyFont="1" applyAlignment="1">
      <alignment horizontal="left" vertical="center"/>
    </xf>
    <xf numFmtId="164" fontId="1" fillId="0" borderId="0" xfId="0" applyNumberFormat="1" applyFont="1"/>
    <xf numFmtId="164" fontId="0" fillId="0" borderId="0" xfId="0" applyNumberFormat="1"/>
    <xf numFmtId="0" fontId="1" fillId="0" borderId="0" xfId="0" applyFont="1" applyAlignment="1">
      <alignment horizontal="right" vertical="center"/>
    </xf>
    <xf numFmtId="0" fontId="0" fillId="0" borderId="0" xfId="0" applyFont="1" applyAlignment="1">
      <alignment horizontal="right" vertical="center"/>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 fillId="0" borderId="0" xfId="0" applyFont="1" applyAlignment="1">
      <alignment vertical="top" wrapText="1"/>
    </xf>
    <xf numFmtId="11" fontId="0" fillId="0" borderId="0" xfId="0" applyNumberFormat="1"/>
    <xf numFmtId="21" fontId="0" fillId="0" borderId="0" xfId="0" applyNumberFormat="1"/>
    <xf numFmtId="0" fontId="0" fillId="0" borderId="0" xfId="0" applyFill="1"/>
    <xf numFmtId="49" fontId="0" fillId="0" borderId="0" xfId="0" applyNumberFormat="1"/>
    <xf numFmtId="164" fontId="0" fillId="0" borderId="0" xfId="0" applyNumberFormat="1" applyFill="1"/>
    <xf numFmtId="0" fontId="0" fillId="2" borderId="0" xfId="0" applyFill="1"/>
    <xf numFmtId="49" fontId="1" fillId="0" borderId="0" xfId="0" applyNumberFormat="1" applyFont="1" applyAlignment="1">
      <alignment vertical="top"/>
    </xf>
    <xf numFmtId="49" fontId="0" fillId="0" borderId="0" xfId="0" applyNumberFormat="1" applyAlignment="1">
      <alignment vertical="top"/>
    </xf>
    <xf numFmtId="0" fontId="0" fillId="0" borderId="0" xfId="0" applyAlignment="1">
      <alignment vertical="center"/>
    </xf>
    <xf numFmtId="0" fontId="1" fillId="0" borderId="0" xfId="0" applyFont="1" applyFill="1"/>
    <xf numFmtId="0" fontId="0" fillId="0" borderId="0" xfId="0" applyAlignment="1">
      <alignment vertical="center"/>
    </xf>
    <xf numFmtId="0" fontId="0" fillId="0" borderId="0" xfId="0" applyAlignment="1">
      <alignment vertical="center"/>
    </xf>
    <xf numFmtId="0" fontId="0" fillId="0" borderId="0" xfId="0"/>
    <xf numFmtId="0" fontId="0" fillId="0" borderId="0" xfId="0" applyAlignment="1">
      <alignment vertical="top"/>
    </xf>
    <xf numFmtId="0" fontId="0" fillId="0" borderId="0" xfId="0" applyAlignment="1">
      <alignment vertical="top" wrapText="1"/>
    </xf>
    <xf numFmtId="49" fontId="0" fillId="0" borderId="0" xfId="0" applyNumberFormat="1"/>
    <xf numFmtId="49" fontId="1" fillId="0" borderId="0" xfId="0" applyNumberFormat="1" applyFont="1" applyAlignment="1">
      <alignment vertical="top"/>
    </xf>
    <xf numFmtId="49" fontId="0" fillId="0" borderId="0" xfId="0" applyNumberFormat="1" applyAlignment="1">
      <alignment vertical="top"/>
    </xf>
    <xf numFmtId="0" fontId="0" fillId="0" borderId="0" xfId="0" applyAlignment="1">
      <alignment vertical="center"/>
    </xf>
    <xf numFmtId="49" fontId="0" fillId="0" borderId="0" xfId="0" quotePrefix="1" applyNumberFormat="1" applyAlignment="1">
      <alignment vertical="top"/>
    </xf>
    <xf numFmtId="0" fontId="0" fillId="3" borderId="0" xfId="0" applyFill="1"/>
    <xf numFmtId="165" fontId="0" fillId="0" borderId="0" xfId="0" applyNumberFormat="1"/>
    <xf numFmtId="0" fontId="0" fillId="4" borderId="0" xfId="0" applyFill="1"/>
    <xf numFmtId="0" fontId="4" fillId="4" borderId="0" xfId="0" applyFont="1" applyFill="1"/>
    <xf numFmtId="164" fontId="0" fillId="3" borderId="0" xfId="0" applyNumberFormat="1" applyFill="1"/>
  </cellXfs>
  <cellStyles count="1">
    <cellStyle name="Normal" xfId="0" builtinId="0"/>
  </cellStyles>
  <dxfs count="59">
    <dxf>
      <font>
        <color rgb="FFC00000"/>
      </font>
      <fill>
        <patternFill>
          <bgColor rgb="FFFF7C80"/>
        </patternFill>
      </fill>
    </dxf>
    <dxf>
      <font>
        <color rgb="FFC00000"/>
      </font>
      <fill>
        <patternFill>
          <bgColor rgb="FFFF7C8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7"/>
  <sheetViews>
    <sheetView tabSelected="1" zoomScale="85" zoomScaleNormal="85" workbookViewId="0">
      <selection activeCell="D72" sqref="D72"/>
    </sheetView>
  </sheetViews>
  <sheetFormatPr defaultRowHeight="15" x14ac:dyDescent="0.25"/>
  <cols>
    <col min="1" max="1" width="9.85546875" style="23" customWidth="1"/>
    <col min="2" max="2" width="9.85546875" bestFit="1" customWidth="1"/>
    <col min="3" max="3" width="9" bestFit="1" customWidth="1"/>
    <col min="4" max="4" width="61.28515625" customWidth="1"/>
    <col min="5" max="5" width="11.42578125" hidden="1" customWidth="1"/>
    <col min="6" max="6" width="8.42578125" hidden="1" customWidth="1"/>
    <col min="7" max="7" width="73.42578125" style="13" hidden="1" customWidth="1"/>
    <col min="8" max="8" width="11.5703125" style="4" hidden="1" customWidth="1"/>
    <col min="9" max="10" width="59.140625" hidden="1" customWidth="1"/>
    <col min="11" max="11" width="20.42578125" style="23" bestFit="1" customWidth="1"/>
    <col min="12" max="12" width="59.140625" customWidth="1"/>
    <col min="13" max="13" width="9.140625" customWidth="1"/>
  </cols>
  <sheetData>
    <row r="1" spans="1:12" x14ac:dyDescent="0.25">
      <c r="A1" s="23" t="s">
        <v>897</v>
      </c>
      <c r="B1" s="2" t="s">
        <v>1</v>
      </c>
      <c r="C1" s="2" t="s">
        <v>196</v>
      </c>
      <c r="D1" s="20" t="s">
        <v>2</v>
      </c>
      <c r="E1" s="1" t="s">
        <v>166</v>
      </c>
      <c r="F1" s="1" t="s">
        <v>4</v>
      </c>
      <c r="G1" s="20" t="s">
        <v>3</v>
      </c>
      <c r="H1" s="3" t="s">
        <v>25</v>
      </c>
      <c r="I1" s="1" t="s">
        <v>46</v>
      </c>
      <c r="J1" s="1" t="s">
        <v>962</v>
      </c>
      <c r="K1" s="1" t="s">
        <v>960</v>
      </c>
      <c r="L1" s="1" t="s">
        <v>298</v>
      </c>
    </row>
    <row r="2" spans="1:12" x14ac:dyDescent="0.25">
      <c r="A2" s="23">
        <v>9</v>
      </c>
      <c r="B2" s="2" t="s">
        <v>75</v>
      </c>
      <c r="C2" s="2" t="s">
        <v>194</v>
      </c>
      <c r="D2" s="31" t="s">
        <v>30</v>
      </c>
      <c r="E2" t="s">
        <v>167</v>
      </c>
      <c r="F2">
        <f>VLOOKUP(E2,Stats!$E$1:$F$10,2,FALSE)</f>
        <v>2</v>
      </c>
      <c r="G2" s="31" t="s">
        <v>175</v>
      </c>
      <c r="H2" s="4">
        <v>7.9340277777777787E-2</v>
      </c>
      <c r="I2" t="s">
        <v>32</v>
      </c>
      <c r="K2" s="1" t="s">
        <v>966</v>
      </c>
      <c r="L2" s="33" t="s">
        <v>347</v>
      </c>
    </row>
    <row r="3" spans="1:12" x14ac:dyDescent="0.25">
      <c r="A3" s="23">
        <v>1</v>
      </c>
      <c r="B3" s="2" t="s">
        <v>75</v>
      </c>
      <c r="C3" s="2" t="s">
        <v>193</v>
      </c>
      <c r="D3" s="31" t="s">
        <v>280</v>
      </c>
      <c r="E3" t="s">
        <v>168</v>
      </c>
      <c r="F3">
        <f>VLOOKUP(E3,Stats!$E$1:$F$10,2,FALSE)</f>
        <v>5</v>
      </c>
      <c r="G3" s="31" t="s">
        <v>512</v>
      </c>
      <c r="H3" s="4">
        <v>1.0231481481481482E-2</v>
      </c>
      <c r="J3" t="s">
        <v>199</v>
      </c>
      <c r="K3" s="1" t="s">
        <v>961</v>
      </c>
      <c r="L3" s="33" t="s">
        <v>299</v>
      </c>
    </row>
    <row r="4" spans="1:12" x14ac:dyDescent="0.25">
      <c r="A4" s="23">
        <v>2</v>
      </c>
      <c r="B4" s="2" t="s">
        <v>75</v>
      </c>
      <c r="C4" s="2" t="s">
        <v>387</v>
      </c>
      <c r="D4" s="13" t="s">
        <v>828</v>
      </c>
      <c r="E4" t="s">
        <v>167</v>
      </c>
      <c r="F4">
        <f>VLOOKUP(E4,Stats!$E$1:$F$10,2,FALSE)</f>
        <v>2</v>
      </c>
      <c r="G4" s="31" t="s">
        <v>520</v>
      </c>
      <c r="I4" t="s">
        <v>403</v>
      </c>
      <c r="K4" s="1" t="s">
        <v>961</v>
      </c>
      <c r="L4" s="33" t="s">
        <v>1490</v>
      </c>
    </row>
    <row r="5" spans="1:12" x14ac:dyDescent="0.25">
      <c r="A5" s="23">
        <v>3</v>
      </c>
      <c r="B5" s="2" t="s">
        <v>75</v>
      </c>
      <c r="C5" s="2" t="s">
        <v>387</v>
      </c>
      <c r="D5" s="31" t="s">
        <v>829</v>
      </c>
      <c r="E5" t="s">
        <v>167</v>
      </c>
      <c r="F5">
        <f>VLOOKUP(E5,Stats!$E$1:$F$10,2,FALSE)</f>
        <v>2</v>
      </c>
      <c r="G5" s="31" t="s">
        <v>669</v>
      </c>
      <c r="H5" s="4">
        <v>1.8576388888888889E-2</v>
      </c>
      <c r="I5" t="s">
        <v>27</v>
      </c>
      <c r="K5" s="1" t="s">
        <v>961</v>
      </c>
      <c r="L5" s="33" t="s">
        <v>922</v>
      </c>
    </row>
    <row r="6" spans="1:12" x14ac:dyDescent="0.25">
      <c r="A6" s="23">
        <v>4</v>
      </c>
      <c r="B6" s="2" t="s">
        <v>75</v>
      </c>
      <c r="C6" s="2" t="s">
        <v>193</v>
      </c>
      <c r="D6" s="31" t="s">
        <v>281</v>
      </c>
      <c r="E6" t="s">
        <v>169</v>
      </c>
      <c r="F6">
        <f>VLOOKUP(E6,Stats!$E$1:$F$10,2,FALSE)</f>
        <v>5</v>
      </c>
      <c r="G6" s="31" t="s">
        <v>248</v>
      </c>
      <c r="H6" s="4">
        <v>1.4930555555555556E-2</v>
      </c>
      <c r="J6" t="s">
        <v>198</v>
      </c>
      <c r="K6" s="1" t="s">
        <v>963</v>
      </c>
      <c r="L6" s="33" t="s">
        <v>300</v>
      </c>
    </row>
    <row r="7" spans="1:12" x14ac:dyDescent="0.25">
      <c r="A7" s="23">
        <v>6</v>
      </c>
      <c r="B7" s="2" t="s">
        <v>75</v>
      </c>
      <c r="C7" s="2" t="s">
        <v>193</v>
      </c>
      <c r="D7" s="31" t="s">
        <v>500</v>
      </c>
      <c r="E7" t="s">
        <v>256</v>
      </c>
      <c r="F7">
        <f>VLOOKUP(E7,Stats!$E$1:$F$10,2,FALSE)</f>
        <v>3</v>
      </c>
      <c r="G7" s="31" t="s">
        <v>192</v>
      </c>
      <c r="H7" s="4">
        <v>4.1574074074074076E-2</v>
      </c>
      <c r="I7" t="s">
        <v>31</v>
      </c>
      <c r="K7" s="1" t="s">
        <v>964</v>
      </c>
      <c r="L7" s="33" t="s">
        <v>353</v>
      </c>
    </row>
    <row r="8" spans="1:12" x14ac:dyDescent="0.25">
      <c r="A8" s="23">
        <v>7</v>
      </c>
      <c r="B8" s="2" t="s">
        <v>75</v>
      </c>
      <c r="C8" s="2" t="s">
        <v>387</v>
      </c>
      <c r="D8" s="13" t="s">
        <v>830</v>
      </c>
      <c r="E8" t="s">
        <v>256</v>
      </c>
      <c r="F8">
        <f>VLOOKUP(E8,Stats!$E$1:$F$10,2,FALSE)</f>
        <v>3</v>
      </c>
      <c r="G8" s="31" t="s">
        <v>363</v>
      </c>
      <c r="H8" s="12">
        <v>6.6435185185185194E-2</v>
      </c>
      <c r="I8" s="12" t="s">
        <v>362</v>
      </c>
      <c r="K8" s="1" t="s">
        <v>965</v>
      </c>
      <c r="L8" s="33" t="s">
        <v>415</v>
      </c>
    </row>
    <row r="9" spans="1:12" x14ac:dyDescent="0.25">
      <c r="A9" s="23">
        <v>8</v>
      </c>
      <c r="B9" s="2" t="s">
        <v>75</v>
      </c>
      <c r="C9" s="2" t="s">
        <v>387</v>
      </c>
      <c r="D9" s="31" t="s">
        <v>1349</v>
      </c>
      <c r="E9" t="s">
        <v>167</v>
      </c>
      <c r="F9">
        <f>VLOOKUP(E9,Stats!$E$1:$F$10,2,FALSE)</f>
        <v>2</v>
      </c>
      <c r="G9" s="31" t="s">
        <v>365</v>
      </c>
      <c r="H9" s="12">
        <v>6.6435185185185194E-2</v>
      </c>
      <c r="I9" s="12" t="s">
        <v>366</v>
      </c>
      <c r="K9" s="1" t="s">
        <v>965</v>
      </c>
      <c r="L9" s="33" t="s">
        <v>416</v>
      </c>
    </row>
    <row r="10" spans="1:12" x14ac:dyDescent="0.25">
      <c r="A10" s="23">
        <v>11</v>
      </c>
      <c r="B10" s="2" t="s">
        <v>75</v>
      </c>
      <c r="C10" s="2" t="s">
        <v>193</v>
      </c>
      <c r="D10" s="31" t="s">
        <v>206</v>
      </c>
      <c r="E10" t="s">
        <v>168</v>
      </c>
      <c r="F10">
        <f>VLOOKUP(E10,Stats!$E$1:$F$10,2,FALSE)</f>
        <v>5</v>
      </c>
      <c r="G10" s="31" t="s">
        <v>282</v>
      </c>
      <c r="H10" s="4">
        <v>2.8645833333333332E-2</v>
      </c>
      <c r="J10" t="s">
        <v>202</v>
      </c>
      <c r="K10" s="1" t="s">
        <v>967</v>
      </c>
      <c r="L10" s="33" t="s">
        <v>351</v>
      </c>
    </row>
    <row r="11" spans="1:12" x14ac:dyDescent="0.25">
      <c r="A11" s="23">
        <v>12</v>
      </c>
      <c r="B11" s="2" t="s">
        <v>75</v>
      </c>
      <c r="C11" s="2" t="s">
        <v>193</v>
      </c>
      <c r="D11" s="31" t="s">
        <v>251</v>
      </c>
      <c r="E11" t="s">
        <v>169</v>
      </c>
      <c r="F11">
        <f>VLOOKUP(E11,Stats!$E$1:$F$10,2,FALSE)</f>
        <v>5</v>
      </c>
      <c r="G11" s="31" t="s">
        <v>283</v>
      </c>
      <c r="H11" s="4">
        <v>6.2847222222222221E-2</v>
      </c>
      <c r="J11" t="s">
        <v>203</v>
      </c>
      <c r="K11" s="1" t="s">
        <v>967</v>
      </c>
      <c r="L11" s="34" t="s">
        <v>348</v>
      </c>
    </row>
    <row r="12" spans="1:12" x14ac:dyDescent="0.25">
      <c r="A12" s="23">
        <v>13</v>
      </c>
      <c r="B12" s="2" t="s">
        <v>75</v>
      </c>
      <c r="C12" s="2" t="s">
        <v>193</v>
      </c>
      <c r="D12" s="31" t="s">
        <v>208</v>
      </c>
      <c r="E12" t="s">
        <v>169</v>
      </c>
      <c r="F12">
        <f>VLOOKUP(E12,Stats!$E$1:$F$10,2,FALSE)</f>
        <v>5</v>
      </c>
      <c r="G12" s="31" t="s">
        <v>284</v>
      </c>
      <c r="H12" s="4">
        <v>8.1076388888888892E-2</v>
      </c>
      <c r="J12" t="s">
        <v>205</v>
      </c>
      <c r="K12" s="1" t="s">
        <v>967</v>
      </c>
      <c r="L12" s="33" t="s">
        <v>349</v>
      </c>
    </row>
    <row r="13" spans="1:12" x14ac:dyDescent="0.25">
      <c r="A13" s="23">
        <v>14</v>
      </c>
      <c r="B13" s="2" t="s">
        <v>75</v>
      </c>
      <c r="C13" s="2" t="s">
        <v>193</v>
      </c>
      <c r="D13" s="31" t="s">
        <v>207</v>
      </c>
      <c r="E13" t="s">
        <v>170</v>
      </c>
      <c r="F13">
        <f>VLOOKUP(E13,Stats!$E$1:$F$10,2,FALSE)</f>
        <v>10</v>
      </c>
      <c r="G13" s="31" t="s">
        <v>285</v>
      </c>
      <c r="H13" s="4">
        <v>8.6597222222222214E-2</v>
      </c>
      <c r="J13" t="s">
        <v>204</v>
      </c>
      <c r="K13" s="1" t="s">
        <v>967</v>
      </c>
      <c r="L13" s="34" t="s">
        <v>350</v>
      </c>
    </row>
    <row r="14" spans="1:12" x14ac:dyDescent="0.25">
      <c r="A14" s="23">
        <v>15</v>
      </c>
      <c r="B14" s="2" t="s">
        <v>75</v>
      </c>
      <c r="C14" s="2" t="s">
        <v>193</v>
      </c>
      <c r="D14" s="31" t="s">
        <v>501</v>
      </c>
      <c r="E14" t="s">
        <v>170</v>
      </c>
      <c r="F14">
        <f>VLOOKUP(E14,Stats!$E$1:$F$10,2,FALSE)</f>
        <v>10</v>
      </c>
      <c r="G14" s="31" t="s">
        <v>286</v>
      </c>
      <c r="H14" s="4">
        <v>0.10390046296296296</v>
      </c>
      <c r="J14" t="s">
        <v>200</v>
      </c>
      <c r="K14" s="1" t="s">
        <v>967</v>
      </c>
      <c r="L14" s="33" t="s">
        <v>355</v>
      </c>
    </row>
    <row r="15" spans="1:12" x14ac:dyDescent="0.25">
      <c r="A15" s="23">
        <v>16</v>
      </c>
      <c r="B15" s="2" t="s">
        <v>75</v>
      </c>
      <c r="C15" s="2" t="s">
        <v>193</v>
      </c>
      <c r="D15" s="31" t="s">
        <v>288</v>
      </c>
      <c r="E15" t="s">
        <v>170</v>
      </c>
      <c r="F15">
        <f>VLOOKUP(E15,Stats!$E$1:$F$10,2,FALSE)</f>
        <v>10</v>
      </c>
      <c r="G15" s="31" t="s">
        <v>1488</v>
      </c>
      <c r="H15" s="4">
        <v>0.11099537037037037</v>
      </c>
      <c r="K15" s="1" t="s">
        <v>967</v>
      </c>
      <c r="L15" s="33" t="s">
        <v>302</v>
      </c>
    </row>
    <row r="16" spans="1:12" x14ac:dyDescent="0.25">
      <c r="A16" s="23">
        <v>17</v>
      </c>
      <c r="B16" s="2" t="s">
        <v>75</v>
      </c>
      <c r="C16" s="2" t="s">
        <v>193</v>
      </c>
      <c r="D16" s="31" t="s">
        <v>502</v>
      </c>
      <c r="E16" t="s">
        <v>171</v>
      </c>
      <c r="F16">
        <f>VLOOKUP(E16,Stats!$E$1:$F$10,2,FALSE)</f>
        <v>10</v>
      </c>
      <c r="G16" s="31" t="s">
        <v>5</v>
      </c>
      <c r="H16" s="4">
        <v>0.11527777777777777</v>
      </c>
      <c r="K16" s="1" t="s">
        <v>968</v>
      </c>
      <c r="L16" s="33" t="s">
        <v>935</v>
      </c>
    </row>
    <row r="17" spans="1:12" x14ac:dyDescent="0.25">
      <c r="A17" s="23">
        <v>19</v>
      </c>
      <c r="B17" s="2" t="s">
        <v>74</v>
      </c>
      <c r="C17" s="2" t="s">
        <v>387</v>
      </c>
      <c r="D17" s="31" t="s">
        <v>831</v>
      </c>
      <c r="E17" t="s">
        <v>256</v>
      </c>
      <c r="F17">
        <f>VLOOKUP(E17,Stats!$E$1:$F$10,2,FALSE)</f>
        <v>3</v>
      </c>
      <c r="G17" s="31" t="s">
        <v>670</v>
      </c>
      <c r="H17" s="4">
        <v>0.12693287037037038</v>
      </c>
      <c r="I17" t="s">
        <v>359</v>
      </c>
      <c r="K17" s="1" t="s">
        <v>969</v>
      </c>
      <c r="L17" s="33" t="s">
        <v>417</v>
      </c>
    </row>
    <row r="18" spans="1:12" x14ac:dyDescent="0.25">
      <c r="A18" s="23">
        <v>36</v>
      </c>
      <c r="B18" s="2" t="s">
        <v>74</v>
      </c>
      <c r="C18" s="2" t="s">
        <v>193</v>
      </c>
      <c r="D18" s="31" t="s">
        <v>258</v>
      </c>
      <c r="E18" s="13" t="s">
        <v>167</v>
      </c>
      <c r="F18" s="13">
        <f>VLOOKUP(E18,Stats!$E$1:$F$10,2,FALSE)</f>
        <v>2</v>
      </c>
      <c r="G18" s="31" t="s">
        <v>242</v>
      </c>
      <c r="H18" s="4">
        <v>0.21118055555555557</v>
      </c>
      <c r="J18" t="s">
        <v>225</v>
      </c>
      <c r="K18" s="1" t="s">
        <v>969</v>
      </c>
      <c r="L18" s="33" t="s">
        <v>921</v>
      </c>
    </row>
    <row r="19" spans="1:12" x14ac:dyDescent="0.25">
      <c r="A19" s="23">
        <v>21</v>
      </c>
      <c r="B19" s="2" t="s">
        <v>74</v>
      </c>
      <c r="C19" s="2" t="s">
        <v>193</v>
      </c>
      <c r="D19" s="31" t="s">
        <v>498</v>
      </c>
      <c r="E19" t="s">
        <v>256</v>
      </c>
      <c r="F19">
        <f>VLOOKUP(E19,Stats!$E$1:$F$10,2,FALSE)</f>
        <v>3</v>
      </c>
      <c r="G19" s="31" t="s">
        <v>1358</v>
      </c>
      <c r="H19" s="4">
        <v>0.13840277777777779</v>
      </c>
      <c r="I19" t="s">
        <v>34</v>
      </c>
      <c r="K19" s="1" t="s">
        <v>970</v>
      </c>
      <c r="L19" s="33" t="s">
        <v>418</v>
      </c>
    </row>
    <row r="20" spans="1:12" x14ac:dyDescent="0.25">
      <c r="A20" s="23">
        <v>22</v>
      </c>
      <c r="B20" s="2" t="s">
        <v>74</v>
      </c>
      <c r="C20" s="2" t="s">
        <v>193</v>
      </c>
      <c r="D20" s="31" t="s">
        <v>270</v>
      </c>
      <c r="E20" t="s">
        <v>169</v>
      </c>
      <c r="F20">
        <f>VLOOKUP(E20,Stats!$E$1:$F$10,2,FALSE)</f>
        <v>5</v>
      </c>
      <c r="G20" s="31" t="s">
        <v>243</v>
      </c>
      <c r="H20" s="4">
        <v>0.14829861111111112</v>
      </c>
      <c r="J20" t="s">
        <v>210</v>
      </c>
      <c r="K20" s="1" t="s">
        <v>971</v>
      </c>
      <c r="L20" s="33" t="s">
        <v>354</v>
      </c>
    </row>
    <row r="21" spans="1:12" x14ac:dyDescent="0.25">
      <c r="A21" s="23">
        <v>23</v>
      </c>
      <c r="B21" s="2" t="s">
        <v>74</v>
      </c>
      <c r="C21" s="2" t="s">
        <v>193</v>
      </c>
      <c r="D21" s="31" t="s">
        <v>503</v>
      </c>
      <c r="E21" t="s">
        <v>256</v>
      </c>
      <c r="F21">
        <f>VLOOKUP(E21,Stats!$E$1:$F$10,2,FALSE)</f>
        <v>3</v>
      </c>
      <c r="G21" s="31" t="s">
        <v>24</v>
      </c>
      <c r="H21" s="4">
        <v>0.1567476851851852</v>
      </c>
      <c r="K21" s="1" t="s">
        <v>972</v>
      </c>
      <c r="L21" s="33" t="s">
        <v>419</v>
      </c>
    </row>
    <row r="22" spans="1:12" x14ac:dyDescent="0.25">
      <c r="A22" s="23">
        <v>24</v>
      </c>
      <c r="B22" s="2" t="s">
        <v>74</v>
      </c>
      <c r="C22" s="2" t="s">
        <v>387</v>
      </c>
      <c r="D22" s="31" t="s">
        <v>1343</v>
      </c>
      <c r="E22" t="s">
        <v>167</v>
      </c>
      <c r="F22">
        <f>VLOOKUP(E22,Stats!$E$1:$F$10,2,FALSE)</f>
        <v>2</v>
      </c>
      <c r="G22" s="35" t="s">
        <v>527</v>
      </c>
      <c r="H22" s="23"/>
      <c r="I22" t="s">
        <v>156</v>
      </c>
      <c r="K22" s="1" t="s">
        <v>973</v>
      </c>
      <c r="L22" s="33" t="s">
        <v>923</v>
      </c>
    </row>
    <row r="23" spans="1:12" x14ac:dyDescent="0.25">
      <c r="A23" s="23">
        <v>27</v>
      </c>
      <c r="B23" s="2" t="s">
        <v>74</v>
      </c>
      <c r="C23" s="2" t="s">
        <v>193</v>
      </c>
      <c r="D23" s="31" t="s">
        <v>23</v>
      </c>
      <c r="E23" t="s">
        <v>170</v>
      </c>
      <c r="F23">
        <f>VLOOKUP(E23,Stats!$E$1:$F$10,2,FALSE)</f>
        <v>10</v>
      </c>
      <c r="G23" s="31" t="s">
        <v>50</v>
      </c>
      <c r="H23" s="4">
        <v>0.19479166666666667</v>
      </c>
      <c r="K23" s="1" t="s">
        <v>974</v>
      </c>
      <c r="L23" s="33" t="s">
        <v>422</v>
      </c>
    </row>
    <row r="24" spans="1:12" x14ac:dyDescent="0.25">
      <c r="A24" s="23">
        <v>28</v>
      </c>
      <c r="B24" s="2" t="s">
        <v>74</v>
      </c>
      <c r="C24" s="2" t="s">
        <v>193</v>
      </c>
      <c r="D24" s="31" t="s">
        <v>918</v>
      </c>
      <c r="E24" t="s">
        <v>256</v>
      </c>
      <c r="F24">
        <f>VLOOKUP(E24,Stats!$E$1:$F$10,2,FALSE)</f>
        <v>3</v>
      </c>
      <c r="G24" s="31" t="s">
        <v>919</v>
      </c>
      <c r="H24" s="23"/>
      <c r="I24" t="s">
        <v>377</v>
      </c>
      <c r="K24" s="1" t="s">
        <v>975</v>
      </c>
      <c r="L24" s="33" t="s">
        <v>925</v>
      </c>
    </row>
    <row r="25" spans="1:12" x14ac:dyDescent="0.25">
      <c r="A25" s="23">
        <v>29</v>
      </c>
      <c r="B25" s="2" t="s">
        <v>74</v>
      </c>
      <c r="C25" s="2" t="s">
        <v>193</v>
      </c>
      <c r="D25" s="31" t="s">
        <v>383</v>
      </c>
      <c r="E25" t="s">
        <v>168</v>
      </c>
      <c r="F25">
        <f>VLOOKUP(E25,Stats!$E$1:$F$10,2,FALSE)</f>
        <v>5</v>
      </c>
      <c r="G25" s="31" t="s">
        <v>384</v>
      </c>
      <c r="H25" s="4">
        <v>0.16770833333333335</v>
      </c>
      <c r="I25" t="s">
        <v>212</v>
      </c>
      <c r="J25" t="s">
        <v>218</v>
      </c>
      <c r="K25" s="1" t="s">
        <v>976</v>
      </c>
      <c r="L25" s="33" t="s">
        <v>423</v>
      </c>
    </row>
    <row r="26" spans="1:12" x14ac:dyDescent="0.25">
      <c r="A26" s="23">
        <v>30</v>
      </c>
      <c r="B26" s="2" t="s">
        <v>74</v>
      </c>
      <c r="C26" s="2" t="s">
        <v>193</v>
      </c>
      <c r="D26" s="31" t="s">
        <v>382</v>
      </c>
      <c r="E26" t="s">
        <v>168</v>
      </c>
      <c r="F26">
        <f>VLOOKUP(E26,Stats!$E$1:$F$10,2,FALSE)</f>
        <v>5</v>
      </c>
      <c r="G26" s="31" t="s">
        <v>385</v>
      </c>
      <c r="H26" s="4">
        <v>0.18246527777777777</v>
      </c>
      <c r="I26" t="s">
        <v>213</v>
      </c>
      <c r="J26" t="s">
        <v>219</v>
      </c>
      <c r="K26" s="1" t="s">
        <v>976</v>
      </c>
      <c r="L26" s="33" t="s">
        <v>424</v>
      </c>
    </row>
    <row r="27" spans="1:12" x14ac:dyDescent="0.25">
      <c r="A27" s="23">
        <v>31</v>
      </c>
      <c r="B27" s="2" t="s">
        <v>74</v>
      </c>
      <c r="C27" s="2" t="s">
        <v>193</v>
      </c>
      <c r="D27" s="31" t="s">
        <v>504</v>
      </c>
      <c r="E27" t="s">
        <v>256</v>
      </c>
      <c r="F27">
        <f>VLOOKUP(E27,Stats!$E$1:$F$10,2,FALSE)</f>
        <v>3</v>
      </c>
      <c r="G27" s="31" t="s">
        <v>514</v>
      </c>
      <c r="H27" s="4">
        <v>0.20018518518518516</v>
      </c>
      <c r="I27" t="s">
        <v>214</v>
      </c>
      <c r="J27" t="s">
        <v>221</v>
      </c>
      <c r="K27" s="1" t="s">
        <v>976</v>
      </c>
      <c r="L27" s="33" t="s">
        <v>425</v>
      </c>
    </row>
    <row r="28" spans="1:12" x14ac:dyDescent="0.25">
      <c r="A28" s="23">
        <v>32</v>
      </c>
      <c r="B28" s="2" t="s">
        <v>74</v>
      </c>
      <c r="C28" s="2" t="s">
        <v>193</v>
      </c>
      <c r="D28" s="31" t="s">
        <v>499</v>
      </c>
      <c r="E28" t="s">
        <v>169</v>
      </c>
      <c r="F28">
        <f>VLOOKUP(E28,Stats!$E$1:$F$10,2,FALSE)</f>
        <v>5</v>
      </c>
      <c r="G28" s="31" t="s">
        <v>668</v>
      </c>
      <c r="H28" s="4">
        <v>0.20181712962962961</v>
      </c>
      <c r="I28" t="s">
        <v>190</v>
      </c>
      <c r="J28" t="s">
        <v>222</v>
      </c>
      <c r="K28" s="1" t="s">
        <v>976</v>
      </c>
      <c r="L28" s="33" t="s">
        <v>426</v>
      </c>
    </row>
    <row r="29" spans="1:12" x14ac:dyDescent="0.25">
      <c r="A29" s="23">
        <v>33</v>
      </c>
      <c r="B29" s="2" t="s">
        <v>74</v>
      </c>
      <c r="C29" s="2" t="s">
        <v>193</v>
      </c>
      <c r="D29" s="31" t="s">
        <v>252</v>
      </c>
      <c r="E29" t="s">
        <v>170</v>
      </c>
      <c r="F29">
        <f>VLOOKUP(E29,Stats!$E$1:$F$10,2,FALSE)</f>
        <v>10</v>
      </c>
      <c r="G29" s="31" t="s">
        <v>273</v>
      </c>
      <c r="H29" s="4">
        <v>0.20590277777777777</v>
      </c>
      <c r="I29" t="s">
        <v>189</v>
      </c>
      <c r="J29" t="s">
        <v>223</v>
      </c>
      <c r="K29" s="1" t="s">
        <v>976</v>
      </c>
      <c r="L29" s="33" t="s">
        <v>427</v>
      </c>
    </row>
    <row r="30" spans="1:12" x14ac:dyDescent="0.25">
      <c r="A30" s="23">
        <v>34</v>
      </c>
      <c r="B30" s="2" t="s">
        <v>74</v>
      </c>
      <c r="C30" s="2" t="s">
        <v>193</v>
      </c>
      <c r="D30" s="31" t="s">
        <v>253</v>
      </c>
      <c r="E30" t="s">
        <v>169</v>
      </c>
      <c r="F30">
        <f>VLOOKUP(E30,Stats!$E$1:$F$10,2,FALSE)</f>
        <v>5</v>
      </c>
      <c r="G30" s="31" t="s">
        <v>274</v>
      </c>
      <c r="H30" s="4">
        <v>0.18921296296296297</v>
      </c>
      <c r="I30" t="s">
        <v>191</v>
      </c>
      <c r="J30" t="s">
        <v>220</v>
      </c>
      <c r="K30" s="1" t="s">
        <v>976</v>
      </c>
      <c r="L30" s="33" t="s">
        <v>428</v>
      </c>
    </row>
    <row r="31" spans="1:12" x14ac:dyDescent="0.25">
      <c r="A31" s="23">
        <v>35</v>
      </c>
      <c r="B31" s="2" t="s">
        <v>74</v>
      </c>
      <c r="C31" s="2" t="s">
        <v>193</v>
      </c>
      <c r="D31" s="31" t="s">
        <v>254</v>
      </c>
      <c r="E31" t="s">
        <v>170</v>
      </c>
      <c r="F31">
        <f>VLOOKUP(E31,Stats!$E$1:$F$10,2,FALSE)</f>
        <v>10</v>
      </c>
      <c r="G31" s="31" t="s">
        <v>515</v>
      </c>
      <c r="H31" s="4">
        <v>0.20775462962962962</v>
      </c>
      <c r="J31" t="s">
        <v>217</v>
      </c>
      <c r="K31" s="1" t="s">
        <v>976</v>
      </c>
      <c r="L31" s="33" t="s">
        <v>429</v>
      </c>
    </row>
    <row r="32" spans="1:12" x14ac:dyDescent="0.25">
      <c r="A32" s="23">
        <v>37</v>
      </c>
      <c r="B32" s="2" t="s">
        <v>74</v>
      </c>
      <c r="C32" s="2" t="s">
        <v>193</v>
      </c>
      <c r="D32" s="31" t="s">
        <v>505</v>
      </c>
      <c r="E32" t="s">
        <v>171</v>
      </c>
      <c r="F32">
        <f>VLOOKUP(E32,Stats!$E$1:$F$10,2,FALSE)</f>
        <v>10</v>
      </c>
      <c r="G32" s="31" t="s">
        <v>17</v>
      </c>
      <c r="H32" s="4">
        <v>0.2164814814814815</v>
      </c>
      <c r="K32" s="1" t="s">
        <v>977</v>
      </c>
      <c r="L32" s="33" t="s">
        <v>936</v>
      </c>
    </row>
    <row r="33" spans="1:12" x14ac:dyDescent="0.25">
      <c r="A33" s="23">
        <v>44</v>
      </c>
      <c r="B33" s="2" t="s">
        <v>76</v>
      </c>
      <c r="C33" s="2" t="s">
        <v>193</v>
      </c>
      <c r="D33" s="31" t="s">
        <v>161</v>
      </c>
      <c r="E33" t="s">
        <v>169</v>
      </c>
      <c r="F33">
        <f>VLOOKUP(E33,Stats!$E$1:$F$10,2,FALSE)</f>
        <v>5</v>
      </c>
      <c r="G33" s="31" t="s">
        <v>162</v>
      </c>
      <c r="H33" s="4">
        <v>0.26502314814814815</v>
      </c>
      <c r="J33" t="s">
        <v>230</v>
      </c>
      <c r="K33" s="1" t="s">
        <v>984</v>
      </c>
      <c r="L33" s="33" t="s">
        <v>940</v>
      </c>
    </row>
    <row r="34" spans="1:12" x14ac:dyDescent="0.25">
      <c r="A34" s="23">
        <v>54</v>
      </c>
      <c r="B34" s="2" t="s">
        <v>76</v>
      </c>
      <c r="C34" s="2" t="s">
        <v>193</v>
      </c>
      <c r="D34" s="31" t="s">
        <v>836</v>
      </c>
      <c r="E34" t="s">
        <v>256</v>
      </c>
      <c r="F34">
        <f>VLOOKUP(E34,Stats!$E$1:$F$10,2,FALSE)</f>
        <v>3</v>
      </c>
      <c r="G34" s="31" t="s">
        <v>518</v>
      </c>
      <c r="H34" s="15">
        <v>0.22496527777777778</v>
      </c>
      <c r="J34" t="s">
        <v>233</v>
      </c>
      <c r="K34" s="1" t="s">
        <v>978</v>
      </c>
      <c r="L34" s="33" t="s">
        <v>927</v>
      </c>
    </row>
    <row r="35" spans="1:12" x14ac:dyDescent="0.25">
      <c r="A35" s="23">
        <v>41</v>
      </c>
      <c r="B35" s="2" t="s">
        <v>76</v>
      </c>
      <c r="C35" s="2" t="s">
        <v>193</v>
      </c>
      <c r="D35" s="31" t="s">
        <v>232</v>
      </c>
      <c r="E35" t="s">
        <v>169</v>
      </c>
      <c r="F35">
        <f>VLOOKUP(E35,Stats!$E$1:$F$10,2,FALSE)</f>
        <v>5</v>
      </c>
      <c r="G35" s="31" t="s">
        <v>174</v>
      </c>
      <c r="H35" s="4">
        <v>0.24649305555555556</v>
      </c>
      <c r="I35" t="s">
        <v>38</v>
      </c>
      <c r="K35" s="1" t="s">
        <v>979</v>
      </c>
      <c r="L35" s="33" t="s">
        <v>431</v>
      </c>
    </row>
    <row r="36" spans="1:12" x14ac:dyDescent="0.25">
      <c r="A36" s="23">
        <v>43</v>
      </c>
      <c r="B36" s="2" t="s">
        <v>76</v>
      </c>
      <c r="C36" s="2" t="s">
        <v>193</v>
      </c>
      <c r="D36" s="31" t="s">
        <v>980</v>
      </c>
      <c r="E36" t="s">
        <v>169</v>
      </c>
      <c r="F36">
        <f>VLOOKUP(E36,Stats!$E$1:$F$10,2,FALSE)</f>
        <v>5</v>
      </c>
      <c r="G36" s="31" t="s">
        <v>516</v>
      </c>
      <c r="H36" s="4">
        <v>0.25288194444444445</v>
      </c>
      <c r="J36" t="s">
        <v>229</v>
      </c>
      <c r="K36" s="1" t="s">
        <v>986</v>
      </c>
      <c r="L36" s="33" t="s">
        <v>1359</v>
      </c>
    </row>
    <row r="37" spans="1:12" x14ac:dyDescent="0.25">
      <c r="A37" s="23">
        <v>50</v>
      </c>
      <c r="B37" s="2" t="s">
        <v>76</v>
      </c>
      <c r="C37" s="2" t="s">
        <v>193</v>
      </c>
      <c r="D37" s="31" t="s">
        <v>1340</v>
      </c>
      <c r="E37" s="23" t="s">
        <v>168</v>
      </c>
      <c r="F37" s="23">
        <f>VLOOKUP(E37,Stats!$E$1:$F$10,2,FALSE)</f>
        <v>5</v>
      </c>
      <c r="G37" s="35" t="s">
        <v>1341</v>
      </c>
      <c r="H37" s="23"/>
      <c r="K37" s="1" t="s">
        <v>986</v>
      </c>
      <c r="L37" s="33" t="s">
        <v>1353</v>
      </c>
    </row>
    <row r="38" spans="1:12" x14ac:dyDescent="0.25">
      <c r="A38" s="23">
        <v>47</v>
      </c>
      <c r="B38" s="2" t="s">
        <v>76</v>
      </c>
      <c r="C38" s="2" t="s">
        <v>193</v>
      </c>
      <c r="D38" s="31" t="s">
        <v>1345</v>
      </c>
      <c r="E38" t="s">
        <v>168</v>
      </c>
      <c r="F38">
        <f>VLOOKUP(E38,Stats!$E$1:$F$10,2,FALSE)</f>
        <v>5</v>
      </c>
      <c r="G38" s="31" t="s">
        <v>517</v>
      </c>
      <c r="H38" s="4">
        <v>0.27019675925925929</v>
      </c>
      <c r="I38" t="s">
        <v>39</v>
      </c>
      <c r="J38" t="s">
        <v>240</v>
      </c>
      <c r="K38" s="1" t="s">
        <v>981</v>
      </c>
      <c r="L38" s="33" t="s">
        <v>1354</v>
      </c>
    </row>
    <row r="39" spans="1:12" x14ac:dyDescent="0.25">
      <c r="A39" s="23">
        <v>39</v>
      </c>
      <c r="B39" s="2" t="s">
        <v>76</v>
      </c>
      <c r="C39" s="2" t="s">
        <v>387</v>
      </c>
      <c r="D39" s="31" t="s">
        <v>834</v>
      </c>
      <c r="E39" t="s">
        <v>256</v>
      </c>
      <c r="F39">
        <f>VLOOKUP(E39,Stats!$E$1:$F$10,2,FALSE)</f>
        <v>3</v>
      </c>
      <c r="G39" s="31" t="s">
        <v>835</v>
      </c>
      <c r="H39" s="4">
        <v>0.22981481481481481</v>
      </c>
      <c r="I39" t="s">
        <v>156</v>
      </c>
      <c r="K39" s="1" t="s">
        <v>982</v>
      </c>
      <c r="L39" s="33" t="s">
        <v>924</v>
      </c>
    </row>
    <row r="40" spans="1:12" x14ac:dyDescent="0.25">
      <c r="A40" s="23">
        <v>49</v>
      </c>
      <c r="B40" s="2" t="s">
        <v>76</v>
      </c>
      <c r="C40" s="2" t="s">
        <v>194</v>
      </c>
      <c r="D40" s="31" t="s">
        <v>507</v>
      </c>
      <c r="E40" t="s">
        <v>169</v>
      </c>
      <c r="F40">
        <f>VLOOKUP(E40,Stats!$E$1:$F$10,2,FALSE)</f>
        <v>5</v>
      </c>
      <c r="G40" s="31" t="s">
        <v>177</v>
      </c>
      <c r="H40" s="4">
        <v>0.28388888888888891</v>
      </c>
      <c r="K40" s="1" t="s">
        <v>983</v>
      </c>
      <c r="L40" s="33" t="s">
        <v>433</v>
      </c>
    </row>
    <row r="41" spans="1:12" x14ac:dyDescent="0.25">
      <c r="A41" s="23">
        <v>46</v>
      </c>
      <c r="B41" s="2" t="s">
        <v>29</v>
      </c>
      <c r="C41" s="2" t="s">
        <v>387</v>
      </c>
      <c r="D41" s="31" t="s">
        <v>1372</v>
      </c>
      <c r="E41" t="s">
        <v>168</v>
      </c>
      <c r="F41">
        <f>VLOOKUP(E41,Stats!$E$1:$F$10,2,FALSE)</f>
        <v>5</v>
      </c>
      <c r="G41" s="31" t="s">
        <v>1487</v>
      </c>
      <c r="I41" t="s">
        <v>817</v>
      </c>
      <c r="K41" s="1" t="s">
        <v>985</v>
      </c>
      <c r="L41" s="33" t="s">
        <v>938</v>
      </c>
    </row>
    <row r="42" spans="1:12" x14ac:dyDescent="0.25">
      <c r="A42" s="23">
        <v>60</v>
      </c>
      <c r="B42" s="2" t="s">
        <v>76</v>
      </c>
      <c r="C42" s="2" t="s">
        <v>193</v>
      </c>
      <c r="D42" s="31" t="s">
        <v>510</v>
      </c>
      <c r="E42" t="s">
        <v>171</v>
      </c>
      <c r="F42">
        <f>VLOOKUP(E42,Stats!$E$1:$F$10,2,FALSE)</f>
        <v>10</v>
      </c>
      <c r="G42" s="31" t="s">
        <v>18</v>
      </c>
      <c r="H42" s="4">
        <v>0.32378472222222221</v>
      </c>
      <c r="K42" s="1" t="s">
        <v>993</v>
      </c>
      <c r="L42" s="33" t="s">
        <v>934</v>
      </c>
    </row>
    <row r="43" spans="1:12" x14ac:dyDescent="0.25">
      <c r="A43" s="23">
        <v>40</v>
      </c>
      <c r="B43" s="2" t="s">
        <v>76</v>
      </c>
      <c r="C43" s="2" t="s">
        <v>194</v>
      </c>
      <c r="D43" s="13" t="s">
        <v>158</v>
      </c>
      <c r="E43" t="s">
        <v>168</v>
      </c>
      <c r="F43">
        <f>VLOOKUP(E43,Stats!$E$1:$F$10,2,FALSE)</f>
        <v>5</v>
      </c>
      <c r="G43" s="31" t="s">
        <v>157</v>
      </c>
      <c r="H43" s="4">
        <v>0.23327546296296298</v>
      </c>
      <c r="K43" s="1" t="s">
        <v>987</v>
      </c>
      <c r="L43" s="33" t="s">
        <v>937</v>
      </c>
    </row>
    <row r="44" spans="1:12" x14ac:dyDescent="0.25">
      <c r="A44" s="23">
        <v>55</v>
      </c>
      <c r="B44" s="2" t="s">
        <v>76</v>
      </c>
      <c r="C44" s="2" t="s">
        <v>193</v>
      </c>
      <c r="D44" s="31" t="s">
        <v>255</v>
      </c>
      <c r="E44" t="s">
        <v>170</v>
      </c>
      <c r="F44">
        <f>VLOOKUP(E44,Stats!$E$1:$F$10,2,FALSE)</f>
        <v>10</v>
      </c>
      <c r="G44" s="31" t="s">
        <v>234</v>
      </c>
      <c r="H44" s="4">
        <v>0.29540509259259257</v>
      </c>
      <c r="I44" t="s">
        <v>163</v>
      </c>
      <c r="J44" t="s">
        <v>235</v>
      </c>
      <c r="K44" s="1" t="s">
        <v>988</v>
      </c>
      <c r="L44" s="33" t="s">
        <v>928</v>
      </c>
    </row>
    <row r="45" spans="1:12" x14ac:dyDescent="0.25">
      <c r="A45" s="23">
        <v>53</v>
      </c>
      <c r="B45" s="2" t="s">
        <v>76</v>
      </c>
      <c r="C45" s="2" t="s">
        <v>193</v>
      </c>
      <c r="D45" s="31" t="s">
        <v>508</v>
      </c>
      <c r="E45" s="13" t="s">
        <v>168</v>
      </c>
      <c r="F45" s="13">
        <f>VLOOKUP(E45,Stats!$E$1:$F$10,2,FALSE)</f>
        <v>5</v>
      </c>
      <c r="G45" s="31" t="s">
        <v>238</v>
      </c>
      <c r="H45" s="15">
        <v>0.27296296296296296</v>
      </c>
      <c r="J45" t="s">
        <v>239</v>
      </c>
      <c r="K45" s="1" t="s">
        <v>989</v>
      </c>
      <c r="L45" s="33" t="s">
        <v>926</v>
      </c>
    </row>
    <row r="46" spans="1:12" x14ac:dyDescent="0.25">
      <c r="A46" s="23">
        <v>56</v>
      </c>
      <c r="B46" s="2" t="s">
        <v>76</v>
      </c>
      <c r="C46" s="2" t="s">
        <v>193</v>
      </c>
      <c r="D46" s="31" t="s">
        <v>164</v>
      </c>
      <c r="E46" t="s">
        <v>169</v>
      </c>
      <c r="F46">
        <f>VLOOKUP(E46,Stats!$E$1:$F$10,2,FALSE)</f>
        <v>5</v>
      </c>
      <c r="G46" s="31" t="s">
        <v>226</v>
      </c>
      <c r="H46" s="4">
        <v>0.31209490740740742</v>
      </c>
      <c r="J46" t="s">
        <v>231</v>
      </c>
      <c r="K46" s="1" t="s">
        <v>990</v>
      </c>
      <c r="L46" s="33" t="s">
        <v>929</v>
      </c>
    </row>
    <row r="47" spans="1:12" x14ac:dyDescent="0.25">
      <c r="A47" s="23">
        <v>57</v>
      </c>
      <c r="B47" s="2" t="s">
        <v>76</v>
      </c>
      <c r="C47" s="2" t="s">
        <v>193</v>
      </c>
      <c r="D47" s="31" t="s">
        <v>685</v>
      </c>
      <c r="E47" t="s">
        <v>170</v>
      </c>
      <c r="F47">
        <f>VLOOKUP(E47,Stats!$E$1:$F$10,2,FALSE)</f>
        <v>10</v>
      </c>
      <c r="G47" s="31" t="s">
        <v>287</v>
      </c>
      <c r="H47" s="4">
        <v>0.31730324074074073</v>
      </c>
      <c r="I47" t="s">
        <v>165</v>
      </c>
      <c r="J47" t="s">
        <v>228</v>
      </c>
      <c r="K47" s="1" t="s">
        <v>991</v>
      </c>
      <c r="L47" s="33" t="s">
        <v>1356</v>
      </c>
    </row>
    <row r="48" spans="1:12" x14ac:dyDescent="0.25">
      <c r="A48" s="23">
        <v>58</v>
      </c>
      <c r="B48" s="2" t="s">
        <v>76</v>
      </c>
      <c r="C48" s="2" t="s">
        <v>193</v>
      </c>
      <c r="D48" s="31" t="s">
        <v>509</v>
      </c>
      <c r="E48" t="s">
        <v>256</v>
      </c>
      <c r="F48">
        <f>VLOOKUP(E48,Stats!$E$1:$F$10,2,FALSE)</f>
        <v>3</v>
      </c>
      <c r="G48" s="31" t="s">
        <v>236</v>
      </c>
      <c r="H48" s="15">
        <v>0.31886574074074076</v>
      </c>
      <c r="J48" t="s">
        <v>237</v>
      </c>
      <c r="K48" s="1" t="s">
        <v>992</v>
      </c>
      <c r="L48" s="33" t="s">
        <v>930</v>
      </c>
    </row>
    <row r="49" spans="1:12" s="23" customFormat="1" x14ac:dyDescent="0.25">
      <c r="A49" s="23">
        <v>59</v>
      </c>
      <c r="B49" s="2" t="s">
        <v>76</v>
      </c>
      <c r="C49" s="2" t="s">
        <v>193</v>
      </c>
      <c r="D49" s="31" t="s">
        <v>178</v>
      </c>
      <c r="E49" s="23" t="s">
        <v>170</v>
      </c>
      <c r="F49" s="23">
        <f>VLOOKUP(E49,Stats!$E$1:$F$10,2,FALSE)</f>
        <v>10</v>
      </c>
      <c r="G49" s="31" t="s">
        <v>842</v>
      </c>
      <c r="H49" s="4">
        <v>0.31990740740740742</v>
      </c>
      <c r="K49" s="1" t="s">
        <v>992</v>
      </c>
      <c r="L49" s="33" t="s">
        <v>931</v>
      </c>
    </row>
    <row r="50" spans="1:12" x14ac:dyDescent="0.25">
      <c r="A50" s="23">
        <v>61</v>
      </c>
      <c r="B50" s="2" t="s">
        <v>77</v>
      </c>
      <c r="C50" s="2" t="s">
        <v>193</v>
      </c>
      <c r="D50" s="31" t="s">
        <v>227</v>
      </c>
      <c r="E50" t="s">
        <v>170</v>
      </c>
      <c r="F50">
        <f>VLOOKUP(E50,Stats!$E$1:$F$10,2,FALSE)</f>
        <v>10</v>
      </c>
      <c r="G50" s="31" t="s">
        <v>186</v>
      </c>
      <c r="H50" s="4">
        <v>0.33063657407407404</v>
      </c>
      <c r="J50" t="s">
        <v>241</v>
      </c>
      <c r="K50" s="1" t="s">
        <v>994</v>
      </c>
      <c r="L50" s="33" t="s">
        <v>932</v>
      </c>
    </row>
    <row r="51" spans="1:12" x14ac:dyDescent="0.25">
      <c r="A51" s="23">
        <v>62</v>
      </c>
      <c r="B51" s="2" t="s">
        <v>77</v>
      </c>
      <c r="C51" s="2" t="s">
        <v>193</v>
      </c>
      <c r="D51" s="31" t="s">
        <v>511</v>
      </c>
      <c r="E51" t="s">
        <v>172</v>
      </c>
      <c r="F51">
        <f>VLOOKUP(E51,Stats!$E$1:$F$10,2,FALSE)</f>
        <v>25</v>
      </c>
      <c r="G51" s="31" t="s">
        <v>19</v>
      </c>
      <c r="H51" s="4">
        <v>0.3333564814814815</v>
      </c>
      <c r="K51" s="1" t="s">
        <v>995</v>
      </c>
      <c r="L51" s="33" t="s">
        <v>933</v>
      </c>
    </row>
    <row r="52" spans="1:12" s="23" customFormat="1" x14ac:dyDescent="0.25">
      <c r="A52" s="23">
        <v>10</v>
      </c>
      <c r="B52" s="2" t="s">
        <v>75</v>
      </c>
      <c r="C52" s="2" t="s">
        <v>194</v>
      </c>
      <c r="D52" s="13" t="s">
        <v>269</v>
      </c>
      <c r="E52" s="23" t="s">
        <v>256</v>
      </c>
      <c r="F52" s="23">
        <f>VLOOKUP(E52,Stats!$E$1:$F$10,2,FALSE)</f>
        <v>3</v>
      </c>
      <c r="G52" s="31" t="s">
        <v>275</v>
      </c>
      <c r="H52" s="4">
        <v>9.7893518518518519E-2</v>
      </c>
      <c r="I52" s="23" t="s">
        <v>34</v>
      </c>
      <c r="K52" s="1" t="s">
        <v>1480</v>
      </c>
      <c r="L52" s="33" t="s">
        <v>352</v>
      </c>
    </row>
    <row r="53" spans="1:12" s="23" customFormat="1" x14ac:dyDescent="0.25">
      <c r="A53" s="23">
        <v>20</v>
      </c>
      <c r="B53" s="2" t="s">
        <v>74</v>
      </c>
      <c r="C53" s="2" t="s">
        <v>194</v>
      </c>
      <c r="D53" s="13" t="s">
        <v>176</v>
      </c>
      <c r="E53" s="23" t="s">
        <v>256</v>
      </c>
      <c r="F53" s="23">
        <f>VLOOKUP(E53,Stats!$E$1:$F$10,2,FALSE)</f>
        <v>3</v>
      </c>
      <c r="G53" s="31" t="s">
        <v>271</v>
      </c>
      <c r="H53" s="4">
        <v>0.14241898148148149</v>
      </c>
      <c r="I53" s="23" t="s">
        <v>34</v>
      </c>
      <c r="K53" s="1" t="s">
        <v>1480</v>
      </c>
      <c r="L53" s="33" t="s">
        <v>434</v>
      </c>
    </row>
    <row r="54" spans="1:12" x14ac:dyDescent="0.25">
      <c r="A54" s="23">
        <v>38</v>
      </c>
      <c r="B54" s="2" t="s">
        <v>76</v>
      </c>
      <c r="C54" s="2" t="s">
        <v>194</v>
      </c>
      <c r="D54" s="13" t="s">
        <v>36</v>
      </c>
      <c r="E54" s="23" t="s">
        <v>256</v>
      </c>
      <c r="F54" s="23">
        <f>VLOOKUP(E54,Stats!$E$1:$F$10,2,FALSE)</f>
        <v>3</v>
      </c>
      <c r="G54" s="31" t="s">
        <v>272</v>
      </c>
      <c r="H54" s="4">
        <v>0.22162037037037038</v>
      </c>
      <c r="I54" t="s">
        <v>34</v>
      </c>
      <c r="K54" s="1" t="s">
        <v>1479</v>
      </c>
      <c r="L54" s="33" t="s">
        <v>430</v>
      </c>
    </row>
    <row r="55" spans="1:12" x14ac:dyDescent="0.25">
      <c r="A55" s="23">
        <v>51</v>
      </c>
      <c r="B55" s="2" t="s">
        <v>76</v>
      </c>
      <c r="C55" s="2" t="s">
        <v>194</v>
      </c>
      <c r="D55" s="13" t="s">
        <v>1351</v>
      </c>
      <c r="E55" t="s">
        <v>167</v>
      </c>
      <c r="F55">
        <f>VLOOKUP(E55,Stats!$E$1:$F$10,2,FALSE)</f>
        <v>2</v>
      </c>
      <c r="G55" s="31" t="s">
        <v>272</v>
      </c>
      <c r="I55" t="s">
        <v>34</v>
      </c>
      <c r="K55" s="1" t="s">
        <v>1481</v>
      </c>
      <c r="L55" s="33" t="s">
        <v>1355</v>
      </c>
    </row>
    <row r="56" spans="1:12" x14ac:dyDescent="0.25">
      <c r="A56" s="23">
        <v>5</v>
      </c>
      <c r="B56" s="2" t="s">
        <v>75</v>
      </c>
      <c r="C56" s="2" t="s">
        <v>194</v>
      </c>
      <c r="D56" s="31" t="s">
        <v>26</v>
      </c>
      <c r="E56" t="s">
        <v>168</v>
      </c>
      <c r="F56">
        <f>VLOOKUP(E56,Stats!$E$1:$F$10,2,FALSE)</f>
        <v>5</v>
      </c>
      <c r="G56" s="31" t="s">
        <v>513</v>
      </c>
      <c r="H56" s="4">
        <v>3.1597222222222221E-2</v>
      </c>
      <c r="I56" t="s">
        <v>201</v>
      </c>
      <c r="K56" s="1" t="s">
        <v>1364</v>
      </c>
      <c r="L56" s="33" t="s">
        <v>301</v>
      </c>
    </row>
    <row r="57" spans="1:12" x14ac:dyDescent="0.25">
      <c r="A57" s="23">
        <v>18</v>
      </c>
      <c r="B57" s="2" t="s">
        <v>74</v>
      </c>
      <c r="C57" s="2" t="s">
        <v>194</v>
      </c>
      <c r="D57" s="31" t="s">
        <v>289</v>
      </c>
      <c r="E57" t="s">
        <v>168</v>
      </c>
      <c r="F57">
        <f>VLOOKUP(E57,Stats!$E$1:$F$10,2,FALSE)</f>
        <v>5</v>
      </c>
      <c r="G57" s="31" t="s">
        <v>358</v>
      </c>
      <c r="H57" s="4">
        <v>0.12445601851851852</v>
      </c>
      <c r="J57" t="s">
        <v>209</v>
      </c>
      <c r="K57" s="1" t="s">
        <v>1365</v>
      </c>
      <c r="L57" s="33" t="s">
        <v>1357</v>
      </c>
    </row>
    <row r="58" spans="1:12" x14ac:dyDescent="0.25">
      <c r="A58" s="23">
        <v>25</v>
      </c>
      <c r="B58" s="2" t="s">
        <v>74</v>
      </c>
      <c r="C58" s="2" t="s">
        <v>194</v>
      </c>
      <c r="D58" s="31" t="s">
        <v>35</v>
      </c>
      <c r="E58" t="s">
        <v>168</v>
      </c>
      <c r="F58">
        <f>VLOOKUP(E58,Stats!$E$1:$F$10,2,FALSE)</f>
        <v>5</v>
      </c>
      <c r="G58" s="31" t="s">
        <v>1485</v>
      </c>
      <c r="H58" s="4">
        <v>0.17395833333333333</v>
      </c>
      <c r="J58" t="s">
        <v>211</v>
      </c>
      <c r="K58" s="1" t="s">
        <v>1366</v>
      </c>
      <c r="L58" s="33" t="s">
        <v>420</v>
      </c>
    </row>
    <row r="59" spans="1:12" x14ac:dyDescent="0.25">
      <c r="A59" s="23">
        <v>26</v>
      </c>
      <c r="B59" s="2" t="s">
        <v>74</v>
      </c>
      <c r="C59" s="2" t="s">
        <v>194</v>
      </c>
      <c r="D59" s="31" t="s">
        <v>215</v>
      </c>
      <c r="E59" t="s">
        <v>168</v>
      </c>
      <c r="F59">
        <f>VLOOKUP(E59,Stats!$E$1:$F$10,2,FALSE)</f>
        <v>5</v>
      </c>
      <c r="G59" s="31" t="s">
        <v>216</v>
      </c>
      <c r="H59" s="4">
        <v>0.19021990740740743</v>
      </c>
      <c r="I59" t="s">
        <v>386</v>
      </c>
      <c r="J59" t="s">
        <v>224</v>
      </c>
      <c r="K59" s="1" t="s">
        <v>1367</v>
      </c>
      <c r="L59" s="33" t="s">
        <v>421</v>
      </c>
    </row>
    <row r="60" spans="1:12" x14ac:dyDescent="0.25">
      <c r="A60" s="23">
        <v>42</v>
      </c>
      <c r="B60" s="2" t="s">
        <v>76</v>
      </c>
      <c r="C60" s="2" t="s">
        <v>193</v>
      </c>
      <c r="D60" s="31" t="s">
        <v>506</v>
      </c>
      <c r="E60" t="s">
        <v>256</v>
      </c>
      <c r="F60">
        <f>VLOOKUP(E60,Stats!$E$1:$F$10,2,FALSE)</f>
        <v>3</v>
      </c>
      <c r="G60" s="31" t="s">
        <v>671</v>
      </c>
      <c r="K60" s="1" t="s">
        <v>1368</v>
      </c>
      <c r="L60" s="33" t="s">
        <v>432</v>
      </c>
    </row>
    <row r="61" spans="1:12" x14ac:dyDescent="0.25">
      <c r="A61" s="23">
        <v>45</v>
      </c>
      <c r="B61" s="2" t="s">
        <v>76</v>
      </c>
      <c r="C61" s="2" t="s">
        <v>194</v>
      </c>
      <c r="D61" s="31" t="s">
        <v>290</v>
      </c>
      <c r="E61" t="s">
        <v>168</v>
      </c>
      <c r="F61">
        <f>VLOOKUP(E61,Stats!$E$1:$F$10,2,FALSE)</f>
        <v>5</v>
      </c>
      <c r="G61" s="31" t="s">
        <v>672</v>
      </c>
      <c r="H61" s="4">
        <v>0.26699074074074075</v>
      </c>
      <c r="K61" s="1" t="s">
        <v>1369</v>
      </c>
      <c r="L61" s="33" t="s">
        <v>305</v>
      </c>
    </row>
    <row r="62" spans="1:12" x14ac:dyDescent="0.25">
      <c r="A62" s="23">
        <v>48</v>
      </c>
      <c r="B62" s="2" t="s">
        <v>76</v>
      </c>
      <c r="C62" s="2" t="s">
        <v>193</v>
      </c>
      <c r="D62" s="31" t="s">
        <v>956</v>
      </c>
      <c r="E62" t="s">
        <v>168</v>
      </c>
      <c r="F62">
        <f>VLOOKUP(E62,Stats!$E$1:$F$10,2,FALSE)</f>
        <v>5</v>
      </c>
      <c r="G62" s="31" t="s">
        <v>1486</v>
      </c>
      <c r="K62" s="1" t="s">
        <v>1370</v>
      </c>
      <c r="L62" s="33" t="s">
        <v>1352</v>
      </c>
    </row>
    <row r="63" spans="1:12" x14ac:dyDescent="0.25">
      <c r="A63" s="23">
        <v>52</v>
      </c>
      <c r="B63" s="2" t="s">
        <v>76</v>
      </c>
      <c r="C63" s="2" t="s">
        <v>193</v>
      </c>
      <c r="D63" s="31" t="s">
        <v>958</v>
      </c>
      <c r="E63" t="s">
        <v>169</v>
      </c>
      <c r="F63">
        <f>VLOOKUP(E63,Stats!$E$1:$F$10,2,FALSE)</f>
        <v>5</v>
      </c>
      <c r="G63" s="31" t="s">
        <v>917</v>
      </c>
      <c r="H63" s="4">
        <v>0.29974537037037036</v>
      </c>
      <c r="K63" s="1" t="s">
        <v>1371</v>
      </c>
      <c r="L63" s="33" t="s">
        <v>1363</v>
      </c>
    </row>
    <row r="64" spans="1:12" x14ac:dyDescent="0.25">
      <c r="A64" s="23">
        <v>63</v>
      </c>
      <c r="B64" s="2" t="s">
        <v>29</v>
      </c>
      <c r="C64" s="2" t="s">
        <v>387</v>
      </c>
      <c r="D64" s="31" t="s">
        <v>833</v>
      </c>
      <c r="E64" t="s">
        <v>167</v>
      </c>
      <c r="F64">
        <f>VLOOKUP(E64,Stats!$E$1:$F$10,2,FALSE)</f>
        <v>2</v>
      </c>
      <c r="G64" s="31" t="s">
        <v>188</v>
      </c>
      <c r="H64" s="4">
        <v>0</v>
      </c>
      <c r="L64" s="33" t="s">
        <v>304</v>
      </c>
    </row>
    <row r="65" spans="1:12" x14ac:dyDescent="0.25">
      <c r="A65" s="23">
        <v>64</v>
      </c>
      <c r="B65" s="2" t="s">
        <v>29</v>
      </c>
      <c r="C65" s="2" t="s">
        <v>387</v>
      </c>
      <c r="D65" s="13" t="s">
        <v>832</v>
      </c>
      <c r="E65" t="s">
        <v>167</v>
      </c>
      <c r="F65">
        <f>VLOOKUP(E65,Stats!$E$1:$F$10,2,FALSE)</f>
        <v>2</v>
      </c>
      <c r="G65" s="31" t="s">
        <v>1489</v>
      </c>
      <c r="H65" s="4">
        <v>0</v>
      </c>
      <c r="L65" s="33" t="s">
        <v>303</v>
      </c>
    </row>
    <row r="67" spans="1:12" x14ac:dyDescent="0.25">
      <c r="L67" s="13"/>
    </row>
  </sheetData>
  <autoFilter ref="A1:L66">
    <sortState ref="A2:L66">
      <sortCondition ref="K1:K66"/>
    </sortState>
  </autoFilter>
  <sortState ref="B2:I99">
    <sortCondition ref="H2:H99"/>
    <sortCondition ref="D2:D99"/>
  </sortState>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Stats!$E$2:$E$9</xm:f>
          </x14:formula1>
          <xm:sqref>E2:E65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3"/>
  <sheetViews>
    <sheetView topLeftCell="A115" workbookViewId="0">
      <selection activeCell="D136" sqref="D136:E153"/>
    </sheetView>
  </sheetViews>
  <sheetFormatPr defaultRowHeight="15" x14ac:dyDescent="0.25"/>
  <cols>
    <col min="1" max="1" width="7" style="23" customWidth="1"/>
    <col min="2" max="2" width="53.5703125" bestFit="1" customWidth="1"/>
    <col min="4" max="4" width="8.140625" customWidth="1"/>
    <col min="5" max="5" width="49.85546875" bestFit="1" customWidth="1"/>
  </cols>
  <sheetData>
    <row r="1" spans="1:5" s="23" customFormat="1" x14ac:dyDescent="0.25">
      <c r="A1" s="23" t="s">
        <v>1164</v>
      </c>
      <c r="B1" s="23" t="s">
        <v>1161</v>
      </c>
      <c r="C1" s="23" t="s">
        <v>1162</v>
      </c>
      <c r="D1" s="23" t="s">
        <v>1163</v>
      </c>
      <c r="E1" s="23" t="s">
        <v>0</v>
      </c>
    </row>
    <row r="2" spans="1:5" x14ac:dyDescent="0.25">
      <c r="A2" s="23">
        <f>MATCH(D2,'All Items'!A:A,0)</f>
        <v>2</v>
      </c>
      <c r="B2" s="23" t="s">
        <v>1027</v>
      </c>
      <c r="C2" t="str">
        <f>LEFT(B2,3)</f>
        <v>188</v>
      </c>
      <c r="D2" s="32" t="str">
        <f>DEC2HEX(C2+1,4)</f>
        <v>00BD</v>
      </c>
      <c r="E2" t="str">
        <f>RIGHT(B2,LEN(B2)-4)</f>
        <v>Appointment book</v>
      </c>
    </row>
    <row r="3" spans="1:5" x14ac:dyDescent="0.25">
      <c r="A3" s="23">
        <f>MATCH(D3,'All Items'!A:A,0)</f>
        <v>3</v>
      </c>
      <c r="B3" s="23" t="s">
        <v>1028</v>
      </c>
      <c r="C3" s="23" t="str">
        <f t="shared" ref="C3:C66" si="0">LEFT(B3,3)</f>
        <v>189</v>
      </c>
      <c r="D3" s="32" t="str">
        <f t="shared" ref="D3:D66" si="1">DEC2HEX(C3+1,4)</f>
        <v>00BE</v>
      </c>
      <c r="E3" s="23" t="str">
        <f t="shared" ref="E3:E66" si="2">RIGHT(B3,LEN(B3)-4)</f>
        <v>Autographed appointment book</v>
      </c>
    </row>
    <row r="4" spans="1:5" x14ac:dyDescent="0.25">
      <c r="A4" s="23">
        <f>MATCH(D4,'All Items'!A:A,0)</f>
        <v>4</v>
      </c>
      <c r="B4" s="23" t="s">
        <v>1029</v>
      </c>
      <c r="C4" s="23" t="str">
        <f t="shared" si="0"/>
        <v>190</v>
      </c>
      <c r="D4" s="32" t="str">
        <f t="shared" si="1"/>
        <v>00BF</v>
      </c>
      <c r="E4" s="23" t="str">
        <f t="shared" si="2"/>
        <v>Banana</v>
      </c>
    </row>
    <row r="5" spans="1:5" x14ac:dyDescent="0.25">
      <c r="A5" s="23">
        <f>MATCH(D5,'All Items'!A:A,0)</f>
        <v>5</v>
      </c>
      <c r="B5" s="23" t="s">
        <v>1030</v>
      </c>
      <c r="C5" s="23" t="str">
        <f t="shared" si="0"/>
        <v>191</v>
      </c>
      <c r="D5" s="32" t="str">
        <f t="shared" si="1"/>
        <v>00C0</v>
      </c>
      <c r="E5" s="23" t="str">
        <f t="shared" si="2"/>
        <v>Gold buckle</v>
      </c>
    </row>
    <row r="6" spans="1:5" x14ac:dyDescent="0.25">
      <c r="A6" s="23">
        <f>MATCH(D6,'All Items'!A:A,0)</f>
        <v>6</v>
      </c>
      <c r="B6" s="23" t="s">
        <v>1031</v>
      </c>
      <c r="C6" s="23" t="str">
        <f t="shared" si="0"/>
        <v>192</v>
      </c>
      <c r="D6" s="32" t="str">
        <f t="shared" si="1"/>
        <v>00C1</v>
      </c>
      <c r="E6" s="23" t="str">
        <f t="shared" si="2"/>
        <v>Tattoo</v>
      </c>
    </row>
    <row r="7" spans="1:5" x14ac:dyDescent="0.25">
      <c r="A7" s="23">
        <f>MATCH(D7,'All Items'!A:A,0)</f>
        <v>7</v>
      </c>
      <c r="B7" s="23" t="s">
        <v>1032</v>
      </c>
      <c r="C7" s="23" t="str">
        <f t="shared" si="0"/>
        <v>193</v>
      </c>
      <c r="D7" s="32" t="str">
        <f t="shared" si="1"/>
        <v>00C2</v>
      </c>
      <c r="E7" s="23" t="str">
        <f t="shared" si="2"/>
        <v>Blindfold</v>
      </c>
    </row>
    <row r="8" spans="1:5" x14ac:dyDescent="0.25">
      <c r="A8" s="23">
        <f>MATCH(D8,'All Items'!A:A,0)</f>
        <v>8</v>
      </c>
      <c r="B8" s="23" t="s">
        <v>1033</v>
      </c>
      <c r="C8" s="23" t="str">
        <f t="shared" si="0"/>
        <v>194</v>
      </c>
      <c r="D8" s="32" t="str">
        <f t="shared" si="1"/>
        <v>00C3</v>
      </c>
      <c r="E8" s="23" t="str">
        <f t="shared" si="2"/>
        <v>Gold bloomers</v>
      </c>
    </row>
    <row r="9" spans="1:5" x14ac:dyDescent="0.25">
      <c r="A9" s="23">
        <f>MATCH(D9,'All Items'!A:A,0)</f>
        <v>9</v>
      </c>
      <c r="B9" s="23" t="s">
        <v>1034</v>
      </c>
      <c r="C9" s="23" t="str">
        <f t="shared" si="0"/>
        <v>195</v>
      </c>
      <c r="D9" s="32" t="str">
        <f t="shared" si="1"/>
        <v>00C4</v>
      </c>
      <c r="E9" s="23" t="str">
        <f t="shared" si="2"/>
        <v>Pink bloomers</v>
      </c>
    </row>
    <row r="10" spans="1:5" x14ac:dyDescent="0.25">
      <c r="A10" s="23">
        <f>MATCH(D10,'All Items'!A:A,0)</f>
        <v>10</v>
      </c>
      <c r="B10" s="23" t="s">
        <v>1035</v>
      </c>
      <c r="C10" s="23" t="str">
        <f t="shared" si="0"/>
        <v>196</v>
      </c>
      <c r="D10" s="32" t="str">
        <f t="shared" si="1"/>
        <v>00C5</v>
      </c>
      <c r="E10" s="23" t="str">
        <f t="shared" si="2"/>
        <v>Bone</v>
      </c>
    </row>
    <row r="11" spans="1:5" x14ac:dyDescent="0.25">
      <c r="A11" s="23">
        <f>MATCH(D11,'All Items'!A:A,0)</f>
        <v>11</v>
      </c>
      <c r="B11" s="23" t="s">
        <v>1036</v>
      </c>
      <c r="C11" s="23" t="str">
        <f t="shared" si="0"/>
        <v>197</v>
      </c>
      <c r="D11" s="32" t="str">
        <f t="shared" si="1"/>
        <v>00C6</v>
      </c>
      <c r="E11" s="23" t="str">
        <f t="shared" si="2"/>
        <v>Bone with glue</v>
      </c>
    </row>
    <row r="12" spans="1:5" x14ac:dyDescent="0.25">
      <c r="A12" s="23">
        <f>MATCH(D12,'All Items'!A:A,0)</f>
        <v>12</v>
      </c>
      <c r="B12" s="23" t="s">
        <v>1037</v>
      </c>
      <c r="C12" s="23" t="str">
        <f t="shared" si="0"/>
        <v>198</v>
      </c>
      <c r="D12" s="32" t="str">
        <f t="shared" si="1"/>
        <v>00C7</v>
      </c>
      <c r="E12" s="23" t="str">
        <f t="shared" si="2"/>
        <v>Featherwinkle's concise compendium of Dragons Lairs</v>
      </c>
    </row>
    <row r="13" spans="1:5" x14ac:dyDescent="0.25">
      <c r="A13" s="23">
        <f>MATCH(D13,'All Items'!A:A,0)</f>
        <v>13</v>
      </c>
      <c r="B13" s="23" t="s">
        <v>1038</v>
      </c>
      <c r="C13" s="23" t="str">
        <f t="shared" si="0"/>
        <v>199</v>
      </c>
      <c r="D13" s="32" t="str">
        <f t="shared" si="1"/>
        <v>00C8</v>
      </c>
      <c r="E13" s="23" t="str">
        <f t="shared" si="2"/>
        <v>Bra</v>
      </c>
    </row>
    <row r="14" spans="1:5" x14ac:dyDescent="0.25">
      <c r="A14" s="23">
        <f>MATCH(D14,'All Items'!A:A,0)</f>
        <v>14</v>
      </c>
      <c r="B14" s="23" t="s">
        <v>1039</v>
      </c>
      <c r="C14" s="23" t="str">
        <f t="shared" si="0"/>
        <v>200</v>
      </c>
      <c r="D14" s="32" t="str">
        <f t="shared" si="1"/>
        <v>00C9</v>
      </c>
      <c r="E14" s="23" t="str">
        <f t="shared" si="2"/>
        <v>Broom</v>
      </c>
    </row>
    <row r="15" spans="1:5" x14ac:dyDescent="0.25">
      <c r="A15" s="23">
        <f>MATCH(D15,'All Items'!A:A,0)</f>
        <v>15</v>
      </c>
      <c r="B15" s="23" t="s">
        <v>1040</v>
      </c>
      <c r="C15" s="23" t="str">
        <f t="shared" si="0"/>
        <v>201</v>
      </c>
      <c r="D15" s="32" t="str">
        <f t="shared" si="1"/>
        <v>00CA</v>
      </c>
      <c r="E15" s="23" t="str">
        <f t="shared" si="2"/>
        <v>Broom handle</v>
      </c>
    </row>
    <row r="16" spans="1:5" x14ac:dyDescent="0.25">
      <c r="A16" s="23">
        <f>MATCH(D16,'All Items'!A:A,0)</f>
        <v>16</v>
      </c>
      <c r="B16" s="23" t="s">
        <v>1041</v>
      </c>
      <c r="C16" s="23" t="str">
        <f t="shared" si="0"/>
        <v>202</v>
      </c>
      <c r="D16" s="32" t="str">
        <f t="shared" si="1"/>
        <v>00CB</v>
      </c>
      <c r="E16" s="23" t="str">
        <f t="shared" si="2"/>
        <v>Golden chimney brush</v>
      </c>
    </row>
    <row r="17" spans="1:5" x14ac:dyDescent="0.25">
      <c r="A17" s="23">
        <f>MATCH(D17,'All Items'!A:A,0)</f>
        <v>17</v>
      </c>
      <c r="B17" s="23" t="s">
        <v>1042</v>
      </c>
      <c r="C17" s="23" t="str">
        <f t="shared" si="0"/>
        <v>204</v>
      </c>
      <c r="D17" s="32" t="str">
        <f t="shared" si="1"/>
        <v>00CD</v>
      </c>
      <c r="E17" s="23" t="str">
        <f t="shared" si="2"/>
        <v>Scrubbing brush</v>
      </c>
    </row>
    <row r="18" spans="1:5" x14ac:dyDescent="0.25">
      <c r="A18" s="23">
        <f>MATCH(D18,'All Items'!A:A,0)</f>
        <v>18</v>
      </c>
      <c r="B18" s="23" t="s">
        <v>1043</v>
      </c>
      <c r="C18" s="23" t="str">
        <f t="shared" si="0"/>
        <v>205</v>
      </c>
      <c r="D18" s="32" t="str">
        <f t="shared" si="1"/>
        <v>00CE</v>
      </c>
      <c r="E18" s="23" t="str">
        <f t="shared" si="2"/>
        <v>Soapy scrubbing brush</v>
      </c>
    </row>
    <row r="19" spans="1:5" x14ac:dyDescent="0.25">
      <c r="A19" s="23">
        <f>MATCH(D19,'All Items'!A:A,0)</f>
        <v>19</v>
      </c>
      <c r="B19" s="23" t="s">
        <v>1044</v>
      </c>
      <c r="C19" s="23" t="str">
        <f t="shared" si="0"/>
        <v>206</v>
      </c>
      <c r="D19" s="32" t="str">
        <f t="shared" si="1"/>
        <v>00CF</v>
      </c>
      <c r="E19" s="23" t="str">
        <f t="shared" si="2"/>
        <v>Bubble bath</v>
      </c>
    </row>
    <row r="20" spans="1:5" x14ac:dyDescent="0.25">
      <c r="A20" s="23">
        <f>MATCH(D20,'All Items'!A:A,0)</f>
        <v>20</v>
      </c>
      <c r="B20" s="23" t="s">
        <v>1045</v>
      </c>
      <c r="C20" s="23" t="str">
        <f t="shared" si="0"/>
        <v>207</v>
      </c>
      <c r="D20" s="32" t="str">
        <f t="shared" si="1"/>
        <v>00D0</v>
      </c>
      <c r="E20" s="23" t="str">
        <f t="shared" si="2"/>
        <v>Quantum weather butterfly</v>
      </c>
    </row>
    <row r="21" spans="1:5" x14ac:dyDescent="0.25">
      <c r="A21" s="23">
        <f>MATCH(D21,'All Items'!A:A,0)</f>
        <v>21</v>
      </c>
      <c r="B21" s="23" t="s">
        <v>1046</v>
      </c>
      <c r="C21" s="23" t="str">
        <f t="shared" si="0"/>
        <v>208</v>
      </c>
      <c r="D21" s="32" t="str">
        <f t="shared" si="1"/>
        <v>00D1</v>
      </c>
      <c r="E21" s="23" t="str">
        <f t="shared" si="2"/>
        <v>Butterfly net</v>
      </c>
    </row>
    <row r="22" spans="1:5" x14ac:dyDescent="0.25">
      <c r="A22" s="23" t="e">
        <f>MATCH(D22,'All Items'!A:A,0)</f>
        <v>#N/A</v>
      </c>
      <c r="B22" s="23" t="s">
        <v>1047</v>
      </c>
      <c r="C22" s="23" t="str">
        <f t="shared" si="0"/>
        <v>209</v>
      </c>
      <c r="D22" s="32" t="str">
        <f t="shared" si="1"/>
        <v>00D2</v>
      </c>
      <c r="E22" s="23" t="str">
        <f t="shared" si="2"/>
        <v>Elongated butterfly net</v>
      </c>
    </row>
    <row r="23" spans="1:5" x14ac:dyDescent="0.25">
      <c r="A23" s="23">
        <f>MATCH(D23,'All Items'!A:A,0)</f>
        <v>22</v>
      </c>
      <c r="B23" s="23" t="s">
        <v>1048</v>
      </c>
      <c r="C23" s="23" t="str">
        <f t="shared" si="0"/>
        <v>210</v>
      </c>
      <c r="D23" s="32" t="str">
        <f t="shared" si="1"/>
        <v>00D3</v>
      </c>
      <c r="E23" s="23" t="str">
        <f t="shared" si="2"/>
        <v>Gold jester cap</v>
      </c>
    </row>
    <row r="24" spans="1:5" x14ac:dyDescent="0.25">
      <c r="A24" s="23">
        <f>MATCH(D24,'All Items'!A:A,0)</f>
        <v>23</v>
      </c>
      <c r="B24" s="23" t="s">
        <v>1049</v>
      </c>
      <c r="C24" s="23" t="str">
        <f t="shared" si="0"/>
        <v>211</v>
      </c>
      <c r="D24" s="32" t="str">
        <f t="shared" si="1"/>
        <v>00D4</v>
      </c>
      <c r="E24" s="23" t="str">
        <f t="shared" si="2"/>
        <v>Carpet</v>
      </c>
    </row>
    <row r="25" spans="1:5" x14ac:dyDescent="0.25">
      <c r="A25" s="23" t="e">
        <f>MATCH(D25,'All Items'!A:A,0)</f>
        <v>#N/A</v>
      </c>
      <c r="B25" s="23" t="s">
        <v>1050</v>
      </c>
      <c r="C25" s="23" t="str">
        <f t="shared" si="0"/>
        <v>212</v>
      </c>
      <c r="D25" s="32" t="str">
        <f t="shared" si="1"/>
        <v>00D5</v>
      </c>
      <c r="E25" s="23" t="str">
        <f t="shared" si="2"/>
        <v>Coconut</v>
      </c>
    </row>
    <row r="26" spans="1:5" x14ac:dyDescent="0.25">
      <c r="A26" s="23" t="e">
        <f>MATCH(D26,'All Items'!A:A,0)</f>
        <v>#N/A</v>
      </c>
      <c r="B26" s="23" t="s">
        <v>1051</v>
      </c>
      <c r="C26" s="23" t="str">
        <f t="shared" si="0"/>
        <v>213</v>
      </c>
      <c r="D26" s="32" t="str">
        <f t="shared" si="1"/>
        <v>00D6</v>
      </c>
      <c r="E26" s="23" t="str">
        <f t="shared" si="2"/>
        <v>Coins</v>
      </c>
    </row>
    <row r="27" spans="1:5" x14ac:dyDescent="0.25">
      <c r="A27" s="23">
        <f>MATCH(D27,'All Items'!A:A,0)</f>
        <v>24</v>
      </c>
      <c r="B27" s="23" t="s">
        <v>1052</v>
      </c>
      <c r="C27" s="23" t="str">
        <f t="shared" si="0"/>
        <v>214</v>
      </c>
      <c r="D27" s="32" t="str">
        <f t="shared" si="1"/>
        <v>00D7</v>
      </c>
      <c r="E27" s="23" t="str">
        <f t="shared" si="2"/>
        <v>Corn</v>
      </c>
    </row>
    <row r="28" spans="1:5" x14ac:dyDescent="0.25">
      <c r="A28" s="23">
        <f>MATCH(D28,'All Items'!A:A,0)</f>
        <v>25</v>
      </c>
      <c r="B28" s="23" t="s">
        <v>1053</v>
      </c>
      <c r="C28" s="23" t="str">
        <f t="shared" si="0"/>
        <v>215</v>
      </c>
      <c r="D28" s="32" t="str">
        <f t="shared" si="1"/>
        <v>00D8</v>
      </c>
      <c r="E28" s="23" t="str">
        <f t="shared" si="2"/>
        <v>Cornflour</v>
      </c>
    </row>
    <row r="29" spans="1:5" x14ac:dyDescent="0.25">
      <c r="A29" s="23">
        <f>MATCH(D29,'All Items'!A:A,0)</f>
        <v>26</v>
      </c>
      <c r="B29" s="23" t="s">
        <v>1054</v>
      </c>
      <c r="C29" s="23" t="str">
        <f t="shared" si="0"/>
        <v>216</v>
      </c>
      <c r="D29" s="32" t="str">
        <f t="shared" si="1"/>
        <v>00D9</v>
      </c>
      <c r="E29" s="23" t="str">
        <f t="shared" si="2"/>
        <v>Crank</v>
      </c>
    </row>
    <row r="30" spans="1:5" x14ac:dyDescent="0.25">
      <c r="A30" s="23">
        <f>MATCH(D30,'All Items'!A:A,0)</f>
        <v>27</v>
      </c>
      <c r="B30" s="23" t="s">
        <v>1055</v>
      </c>
      <c r="C30" s="23" t="str">
        <f t="shared" si="0"/>
        <v>217</v>
      </c>
      <c r="D30" s="32" t="str">
        <f t="shared" si="1"/>
        <v>00DA</v>
      </c>
      <c r="E30" s="23" t="str">
        <f t="shared" si="2"/>
        <v>Custard book</v>
      </c>
    </row>
    <row r="31" spans="1:5" x14ac:dyDescent="0.25">
      <c r="A31" s="23">
        <f>MATCH(D31,'All Items'!A:A,0)</f>
        <v>28</v>
      </c>
      <c r="B31" s="23" t="s">
        <v>1056</v>
      </c>
      <c r="C31" s="23" t="str">
        <f t="shared" si="0"/>
        <v>218</v>
      </c>
      <c r="D31" s="32" t="str">
        <f t="shared" si="1"/>
        <v>00DB</v>
      </c>
      <c r="E31" s="23" t="str">
        <f t="shared" si="2"/>
        <v>Love custard pie</v>
      </c>
    </row>
    <row r="32" spans="1:5" x14ac:dyDescent="0.25">
      <c r="A32" s="23">
        <f>MATCH(D32,'All Items'!A:A,0)</f>
        <v>29</v>
      </c>
      <c r="B32" s="23" t="s">
        <v>1057</v>
      </c>
      <c r="C32" s="23" t="str">
        <f t="shared" si="0"/>
        <v>219</v>
      </c>
      <c r="D32" s="32" t="str">
        <f t="shared" si="1"/>
        <v>00DC</v>
      </c>
      <c r="E32" s="23" t="str">
        <f t="shared" si="2"/>
        <v>Dinosaur doll</v>
      </c>
    </row>
    <row r="33" spans="1:5" x14ac:dyDescent="0.25">
      <c r="A33" s="23">
        <f>MATCH(D33,'All Items'!A:A,0)</f>
        <v>30</v>
      </c>
      <c r="B33" s="23" t="s">
        <v>1058</v>
      </c>
      <c r="C33" s="23" t="str">
        <f t="shared" si="0"/>
        <v>220</v>
      </c>
      <c r="D33" s="32" t="str">
        <f t="shared" si="1"/>
        <v>00DD</v>
      </c>
      <c r="E33" s="23" t="str">
        <f t="shared" si="2"/>
        <v>Hogfather doll</v>
      </c>
    </row>
    <row r="34" spans="1:5" x14ac:dyDescent="0.25">
      <c r="A34" s="23">
        <f>MATCH(D34,'All Items'!A:A,0)</f>
        <v>31</v>
      </c>
      <c r="B34" s="23" t="s">
        <v>1059</v>
      </c>
      <c r="C34" s="23" t="str">
        <f t="shared" si="0"/>
        <v>221</v>
      </c>
      <c r="D34" s="32" t="str">
        <f t="shared" si="1"/>
        <v>00DE</v>
      </c>
      <c r="E34" s="23" t="str">
        <f t="shared" si="2"/>
        <v>Donkey doll</v>
      </c>
    </row>
    <row r="35" spans="1:5" x14ac:dyDescent="0.25">
      <c r="A35" s="23">
        <f>MATCH(D35,'All Items'!A:A,0)</f>
        <v>32</v>
      </c>
      <c r="B35" s="23" t="s">
        <v>1060</v>
      </c>
      <c r="C35" s="23" t="str">
        <f t="shared" si="0"/>
        <v>222</v>
      </c>
      <c r="D35" s="32" t="str">
        <f t="shared" si="1"/>
        <v>00DF</v>
      </c>
      <c r="E35" s="23" t="str">
        <f t="shared" si="2"/>
        <v>Donut</v>
      </c>
    </row>
    <row r="36" spans="1:5" x14ac:dyDescent="0.25">
      <c r="A36" s="23">
        <f>MATCH(D36,'All Items'!A:A,0)</f>
        <v>33</v>
      </c>
      <c r="B36" s="23" t="s">
        <v>1061</v>
      </c>
      <c r="C36" s="23" t="str">
        <f t="shared" si="0"/>
        <v>223</v>
      </c>
      <c r="D36" s="32" t="str">
        <f t="shared" si="1"/>
        <v>00E0</v>
      </c>
      <c r="E36" s="23" t="str">
        <f t="shared" si="2"/>
        <v>Dragon book</v>
      </c>
    </row>
    <row r="37" spans="1:5" x14ac:dyDescent="0.25">
      <c r="A37" s="23">
        <f>MATCH(D37,'All Items'!A:A,0)</f>
        <v>34</v>
      </c>
      <c r="B37" s="23" t="s">
        <v>1062</v>
      </c>
      <c r="C37" s="23" t="str">
        <f t="shared" si="0"/>
        <v>224</v>
      </c>
      <c r="D37" s="32" t="str">
        <f t="shared" si="1"/>
        <v>00E1</v>
      </c>
      <c r="E37" s="23" t="str">
        <f t="shared" si="2"/>
        <v>Dragon's breath</v>
      </c>
    </row>
    <row r="38" spans="1:5" x14ac:dyDescent="0.25">
      <c r="A38" s="23">
        <f>MATCH(D38,'All Items'!A:A,0)</f>
        <v>35</v>
      </c>
      <c r="B38" s="23" t="s">
        <v>1063</v>
      </c>
      <c r="C38" s="23" t="str">
        <f t="shared" si="0"/>
        <v>225</v>
      </c>
      <c r="D38" s="32" t="str">
        <f t="shared" si="1"/>
        <v>00E2</v>
      </c>
      <c r="E38" s="23" t="str">
        <f t="shared" si="2"/>
        <v>Drumstick</v>
      </c>
    </row>
    <row r="39" spans="1:5" x14ac:dyDescent="0.25">
      <c r="A39" s="23" t="e">
        <f>MATCH(D39,'All Items'!A:A,0)</f>
        <v>#N/A</v>
      </c>
      <c r="B39" s="23" t="s">
        <v>1064</v>
      </c>
      <c r="C39" s="23" t="str">
        <f t="shared" si="0"/>
        <v>226</v>
      </c>
      <c r="D39" s="32" t="str">
        <f t="shared" si="1"/>
        <v>00E3</v>
      </c>
      <c r="E39" s="23" t="str">
        <f t="shared" si="2"/>
        <v>Egg</v>
      </c>
    </row>
    <row r="40" spans="1:5" x14ac:dyDescent="0.25">
      <c r="A40" s="23">
        <f>MATCH(D40,'All Items'!A:A,0)</f>
        <v>36</v>
      </c>
      <c r="B40" s="23" t="s">
        <v>1065</v>
      </c>
      <c r="C40" s="23" t="str">
        <f t="shared" si="0"/>
        <v>227</v>
      </c>
      <c r="D40" s="32" t="str">
        <f t="shared" si="1"/>
        <v>00E4</v>
      </c>
      <c r="E40" s="23" t="str">
        <f t="shared" si="2"/>
        <v>Large egg</v>
      </c>
    </row>
    <row r="41" spans="1:5" x14ac:dyDescent="0.25">
      <c r="A41" s="23">
        <f>MATCH(D41,'All Items'!A:A,0)</f>
        <v>37</v>
      </c>
      <c r="B41" s="23" t="s">
        <v>1066</v>
      </c>
      <c r="C41" s="23" t="str">
        <f t="shared" si="0"/>
        <v>228</v>
      </c>
      <c r="D41" s="32" t="str">
        <f t="shared" si="1"/>
        <v>00E5</v>
      </c>
      <c r="E41" s="23" t="str">
        <f t="shared" si="2"/>
        <v>Eye of Offler</v>
      </c>
    </row>
    <row r="42" spans="1:5" x14ac:dyDescent="0.25">
      <c r="A42" s="23">
        <f>MATCH(D42,'All Items'!A:A,0)</f>
        <v>38</v>
      </c>
      <c r="B42" s="23" t="s">
        <v>1067</v>
      </c>
      <c r="C42" s="23" t="str">
        <f t="shared" si="0"/>
        <v>229</v>
      </c>
      <c r="D42" s="32" t="str">
        <f t="shared" si="1"/>
        <v>00E6</v>
      </c>
      <c r="E42" s="23" t="str">
        <f t="shared" si="2"/>
        <v>Feather</v>
      </c>
    </row>
    <row r="43" spans="1:5" x14ac:dyDescent="0.25">
      <c r="A43" s="23">
        <f>MATCH(D43,'All Items'!A:A,0)</f>
        <v>39</v>
      </c>
      <c r="B43" s="23" t="s">
        <v>1068</v>
      </c>
      <c r="C43" s="23" t="str">
        <f t="shared" si="0"/>
        <v>230</v>
      </c>
      <c r="D43" s="32" t="str">
        <f t="shared" si="1"/>
        <v>00E7</v>
      </c>
      <c r="E43" s="23" t="str">
        <f t="shared" si="2"/>
        <v>Fertiliser</v>
      </c>
    </row>
    <row r="44" spans="1:5" x14ac:dyDescent="0.25">
      <c r="A44" s="23">
        <f>MATCH(D44,'All Items'!A:A,0)</f>
        <v>40</v>
      </c>
      <c r="B44" s="23" t="s">
        <v>1069</v>
      </c>
      <c r="C44" s="23" t="str">
        <f t="shared" si="0"/>
        <v>231</v>
      </c>
      <c r="D44" s="32" t="str">
        <f t="shared" si="1"/>
        <v>00E8</v>
      </c>
      <c r="E44" s="23" t="str">
        <f t="shared" si="2"/>
        <v>Dynamite</v>
      </c>
    </row>
    <row r="45" spans="1:5" x14ac:dyDescent="0.25">
      <c r="A45" s="23" t="e">
        <f>MATCH(D45,'All Items'!A:A,0)</f>
        <v>#N/A</v>
      </c>
      <c r="B45" s="23" t="s">
        <v>1070</v>
      </c>
      <c r="C45" s="23" t="str">
        <f t="shared" si="0"/>
        <v>232</v>
      </c>
      <c r="D45" s="32" t="str">
        <f t="shared" si="1"/>
        <v>00E9</v>
      </c>
      <c r="E45" s="23" t="str">
        <f t="shared" si="2"/>
        <v>Stick of dynamite</v>
      </c>
    </row>
    <row r="46" spans="1:5" x14ac:dyDescent="0.25">
      <c r="A46" s="23">
        <f>MATCH(D46,'All Items'!A:A,0)</f>
        <v>41</v>
      </c>
      <c r="B46" s="23" t="s">
        <v>1071</v>
      </c>
      <c r="C46" s="23" t="str">
        <f t="shared" si="0"/>
        <v>233</v>
      </c>
      <c r="D46" s="32" t="str">
        <f t="shared" si="1"/>
        <v>00EA</v>
      </c>
      <c r="E46" s="23" t="str">
        <f t="shared" si="2"/>
        <v>Lit stick of dynamite</v>
      </c>
    </row>
    <row r="47" spans="1:5" x14ac:dyDescent="0.25">
      <c r="A47" s="23">
        <f>MATCH(D47,'All Items'!A:A,0)</f>
        <v>42</v>
      </c>
      <c r="B47" s="23" t="s">
        <v>1072</v>
      </c>
      <c r="C47" s="23" t="str">
        <f t="shared" si="0"/>
        <v>234</v>
      </c>
      <c r="D47" s="32" t="str">
        <f t="shared" si="1"/>
        <v>00EB</v>
      </c>
      <c r="E47" s="23" t="str">
        <f t="shared" si="2"/>
        <v>Frog</v>
      </c>
    </row>
    <row r="48" spans="1:5" x14ac:dyDescent="0.25">
      <c r="A48" s="23">
        <f>MATCH(D48,'All Items'!A:A,0)</f>
        <v>43</v>
      </c>
      <c r="B48" s="23" t="s">
        <v>1073</v>
      </c>
      <c r="C48" s="23" t="str">
        <f t="shared" si="0"/>
        <v>235</v>
      </c>
      <c r="D48" s="32" t="str">
        <f t="shared" si="1"/>
        <v>00EC</v>
      </c>
      <c r="E48" s="23" t="str">
        <f t="shared" si="2"/>
        <v>Frying pan</v>
      </c>
    </row>
    <row r="49" spans="1:5" x14ac:dyDescent="0.25">
      <c r="A49" s="23">
        <f>MATCH(D49,'All Items'!A:A,0)</f>
        <v>44</v>
      </c>
      <c r="B49" s="23" t="s">
        <v>1074</v>
      </c>
      <c r="C49" s="23" t="str">
        <f t="shared" si="0"/>
        <v>236</v>
      </c>
      <c r="D49" s="32" t="str">
        <f t="shared" si="1"/>
        <v>00ED</v>
      </c>
      <c r="E49" s="23" t="str">
        <f t="shared" si="2"/>
        <v>Garbage can</v>
      </c>
    </row>
    <row r="50" spans="1:5" x14ac:dyDescent="0.25">
      <c r="A50" s="23">
        <f>MATCH(D50,'All Items'!A:A,0)</f>
        <v>45</v>
      </c>
      <c r="B50" s="23" t="s">
        <v>1075</v>
      </c>
      <c r="C50" s="23" t="str">
        <f t="shared" si="0"/>
        <v>238</v>
      </c>
      <c r="D50" s="32" t="str">
        <f t="shared" si="1"/>
        <v>00EF</v>
      </c>
      <c r="E50" s="23" t="str">
        <f t="shared" si="2"/>
        <v>Glass</v>
      </c>
    </row>
    <row r="51" spans="1:5" x14ac:dyDescent="0.25">
      <c r="A51" s="23">
        <f>MATCH(D51,'All Items'!A:A,0)</f>
        <v>46</v>
      </c>
      <c r="B51" s="23" t="s">
        <v>1076</v>
      </c>
      <c r="C51" s="23" t="str">
        <f t="shared" si="0"/>
        <v>239</v>
      </c>
      <c r="D51" s="32" t="str">
        <f t="shared" si="1"/>
        <v>00F0</v>
      </c>
      <c r="E51" s="23" t="str">
        <f t="shared" si="2"/>
        <v>Gold banana</v>
      </c>
    </row>
    <row r="52" spans="1:5" x14ac:dyDescent="0.25">
      <c r="A52" s="23">
        <f>MATCH(D52,'All Items'!A:A,0)</f>
        <v>47</v>
      </c>
      <c r="B52" s="23" t="s">
        <v>1077</v>
      </c>
      <c r="C52" s="23" t="str">
        <f t="shared" si="0"/>
        <v>240</v>
      </c>
      <c r="D52" s="32" t="str">
        <f t="shared" si="1"/>
        <v>00F1</v>
      </c>
      <c r="E52" s="23" t="str">
        <f t="shared" si="2"/>
        <v>Hair Roller</v>
      </c>
    </row>
    <row r="53" spans="1:5" x14ac:dyDescent="0.25">
      <c r="A53" s="23">
        <f>MATCH(D53,'All Items'!A:A,0)</f>
        <v>48</v>
      </c>
      <c r="B53" s="23" t="s">
        <v>1078</v>
      </c>
      <c r="C53" s="23" t="str">
        <f t="shared" si="0"/>
        <v>241</v>
      </c>
      <c r="D53" s="32" t="str">
        <f t="shared" si="1"/>
        <v>00F2</v>
      </c>
      <c r="E53" s="23" t="str">
        <f t="shared" si="2"/>
        <v>Handshake</v>
      </c>
    </row>
    <row r="54" spans="1:5" x14ac:dyDescent="0.25">
      <c r="A54" s="23">
        <f>MATCH(D54,'All Items'!A:A,0)</f>
        <v>49</v>
      </c>
      <c r="B54" s="23" t="s">
        <v>1079</v>
      </c>
      <c r="C54" s="23" t="str">
        <f t="shared" si="0"/>
        <v>242</v>
      </c>
      <c r="D54" s="32" t="str">
        <f t="shared" si="1"/>
        <v>00F3</v>
      </c>
      <c r="E54" s="23" t="str">
        <f t="shared" si="2"/>
        <v>Arch chancellor's hat</v>
      </c>
    </row>
    <row r="55" spans="1:5" x14ac:dyDescent="0.25">
      <c r="A55" s="23">
        <f>MATCH(D55,'All Items'!A:A,0)</f>
        <v>50</v>
      </c>
      <c r="B55" s="23" t="s">
        <v>1080</v>
      </c>
      <c r="C55" s="23" t="str">
        <f t="shared" si="0"/>
        <v>243</v>
      </c>
      <c r="D55" s="32" t="str">
        <f t="shared" si="1"/>
        <v>00F4</v>
      </c>
      <c r="E55" s="23" t="str">
        <f t="shared" si="2"/>
        <v>Examined arch chancellor's hat</v>
      </c>
    </row>
    <row r="56" spans="1:5" x14ac:dyDescent="0.25">
      <c r="A56" s="23">
        <f>MATCH(D56,'All Items'!A:A,0)</f>
        <v>51</v>
      </c>
      <c r="B56" s="23" t="s">
        <v>1081</v>
      </c>
      <c r="C56" s="23" t="str">
        <f t="shared" si="0"/>
        <v>244</v>
      </c>
      <c r="D56" s="32" t="str">
        <f t="shared" si="1"/>
        <v>00F5</v>
      </c>
      <c r="E56" s="23" t="str">
        <f t="shared" si="2"/>
        <v>Imp</v>
      </c>
    </row>
    <row r="57" spans="1:5" x14ac:dyDescent="0.25">
      <c r="A57" s="23" t="e">
        <f>MATCH(D57,'All Items'!A:A,0)</f>
        <v>#N/A</v>
      </c>
      <c r="B57" s="23" t="s">
        <v>1082</v>
      </c>
      <c r="C57" s="23" t="str">
        <f t="shared" si="0"/>
        <v>245</v>
      </c>
      <c r="D57" s="32" t="str">
        <f t="shared" si="1"/>
        <v>00F6</v>
      </c>
      <c r="E57" s="23" t="str">
        <f t="shared" si="2"/>
        <v>Drunk imp</v>
      </c>
    </row>
    <row r="58" spans="1:5" x14ac:dyDescent="0.25">
      <c r="A58" s="23" t="e">
        <f>MATCH(D58,'All Items'!A:A,0)</f>
        <v>#N/A</v>
      </c>
      <c r="B58" s="23" t="s">
        <v>1083</v>
      </c>
      <c r="C58" s="23" t="str">
        <f t="shared" si="0"/>
        <v>246</v>
      </c>
      <c r="D58" s="32" t="str">
        <f t="shared" si="1"/>
        <v>00F7</v>
      </c>
      <c r="E58" s="23" t="str">
        <f t="shared" si="2"/>
        <v>Empty impstamatic</v>
      </c>
    </row>
    <row r="59" spans="1:5" x14ac:dyDescent="0.25">
      <c r="A59" s="23">
        <f>MATCH(D59,'All Items'!A:A,0)</f>
        <v>52</v>
      </c>
      <c r="B59" s="23" t="s">
        <v>1084</v>
      </c>
      <c r="C59" s="23" t="str">
        <f t="shared" si="0"/>
        <v>247</v>
      </c>
      <c r="D59" s="32" t="str">
        <f t="shared" si="1"/>
        <v>00F8</v>
      </c>
      <c r="E59" s="23" t="str">
        <f t="shared" si="2"/>
        <v>Impstamatic</v>
      </c>
    </row>
    <row r="60" spans="1:5" x14ac:dyDescent="0.25">
      <c r="A60" s="23">
        <f>MATCH(D60,'All Items'!A:A,0)</f>
        <v>53</v>
      </c>
      <c r="B60" s="23" t="s">
        <v>1085</v>
      </c>
      <c r="C60" s="23" t="str">
        <f t="shared" si="0"/>
        <v>248</v>
      </c>
      <c r="D60" s="32" t="str">
        <f t="shared" si="1"/>
        <v>00F9</v>
      </c>
      <c r="E60" s="23" t="str">
        <f t="shared" si="2"/>
        <v>Inkblot 1</v>
      </c>
    </row>
    <row r="61" spans="1:5" x14ac:dyDescent="0.25">
      <c r="A61" s="23">
        <f>MATCH(D61,'All Items'!A:A,0)</f>
        <v>54</v>
      </c>
      <c r="B61" s="23" t="s">
        <v>1086</v>
      </c>
      <c r="C61" s="23" t="str">
        <f t="shared" si="0"/>
        <v>249</v>
      </c>
      <c r="D61" s="32" t="str">
        <f t="shared" si="1"/>
        <v>00FA</v>
      </c>
      <c r="E61" s="23" t="str">
        <f t="shared" si="2"/>
        <v>Inkblot 2</v>
      </c>
    </row>
    <row r="62" spans="1:5" x14ac:dyDescent="0.25">
      <c r="A62" s="23">
        <f>MATCH(D62,'All Items'!A:A,0)</f>
        <v>55</v>
      </c>
      <c r="B62" s="23" t="s">
        <v>1087</v>
      </c>
      <c r="C62" s="23" t="str">
        <f t="shared" si="0"/>
        <v>251</v>
      </c>
      <c r="D62" s="32" t="str">
        <f t="shared" si="1"/>
        <v>00FC</v>
      </c>
      <c r="E62" s="23" t="str">
        <f t="shared" si="2"/>
        <v>Keg of gunpowder</v>
      </c>
    </row>
    <row r="63" spans="1:5" x14ac:dyDescent="0.25">
      <c r="A63" s="23">
        <f>MATCH(D63,'All Items'!A:A,0)</f>
        <v>56</v>
      </c>
      <c r="B63" s="23" t="s">
        <v>1088</v>
      </c>
      <c r="C63" s="23" t="str">
        <f t="shared" si="0"/>
        <v>252</v>
      </c>
      <c r="D63" s="32" t="str">
        <f t="shared" si="1"/>
        <v>00FD</v>
      </c>
      <c r="E63" s="23" t="str">
        <f t="shared" si="2"/>
        <v>Gold key</v>
      </c>
    </row>
    <row r="64" spans="1:5" x14ac:dyDescent="0.25">
      <c r="A64" s="23">
        <f>MATCH(D64,'All Items'!A:A,0)</f>
        <v>57</v>
      </c>
      <c r="B64" s="23" t="s">
        <v>1089</v>
      </c>
      <c r="C64" s="23" t="str">
        <f t="shared" si="0"/>
        <v>253</v>
      </c>
      <c r="D64" s="32" t="str">
        <f t="shared" si="1"/>
        <v>00FE</v>
      </c>
      <c r="E64" s="23" t="str">
        <f t="shared" si="2"/>
        <v>Knife</v>
      </c>
    </row>
    <row r="65" spans="1:5" x14ac:dyDescent="0.25">
      <c r="A65" s="23">
        <f>MATCH(D65,'All Items'!A:A,0)</f>
        <v>58</v>
      </c>
      <c r="B65" s="23" t="s">
        <v>1090</v>
      </c>
      <c r="C65" s="23" t="str">
        <f t="shared" si="0"/>
        <v>254</v>
      </c>
      <c r="D65" s="32" t="str">
        <f t="shared" si="1"/>
        <v>00FF</v>
      </c>
      <c r="E65" s="23" t="str">
        <f t="shared" si="2"/>
        <v>Ladder</v>
      </c>
    </row>
    <row r="66" spans="1:5" x14ac:dyDescent="0.25">
      <c r="A66" s="23">
        <f>MATCH(D66,'All Items'!A:A,0)</f>
        <v>59</v>
      </c>
      <c r="B66" s="23" t="s">
        <v>1091</v>
      </c>
      <c r="C66" s="23" t="str">
        <f t="shared" si="0"/>
        <v>255</v>
      </c>
      <c r="D66" s="32" t="str">
        <f t="shared" si="1"/>
        <v>0100</v>
      </c>
      <c r="E66" s="23" t="str">
        <f t="shared" si="2"/>
        <v>Lamp</v>
      </c>
    </row>
    <row r="67" spans="1:5" x14ac:dyDescent="0.25">
      <c r="A67" s="23">
        <f>MATCH(D67,'All Items'!A:A,0)</f>
        <v>60</v>
      </c>
      <c r="B67" s="23" t="s">
        <v>1092</v>
      </c>
      <c r="C67" s="23" t="str">
        <f t="shared" ref="C67:C130" si="3">LEFT(B67,3)</f>
        <v>256</v>
      </c>
      <c r="D67" s="32" t="str">
        <f t="shared" ref="D67:D130" si="4">DEC2HEX(C67+1,4)</f>
        <v>0101</v>
      </c>
      <c r="E67" s="23" t="str">
        <f t="shared" ref="E67:E130" si="5">RIGHT(B67,LEN(B67)-4)</f>
        <v>Leash</v>
      </c>
    </row>
    <row r="68" spans="1:5" x14ac:dyDescent="0.25">
      <c r="A68" s="23">
        <f>MATCH(D68,'All Items'!A:A,0)</f>
        <v>61</v>
      </c>
      <c r="B68" s="23" t="s">
        <v>1093</v>
      </c>
      <c r="C68" s="23" t="str">
        <f t="shared" si="3"/>
        <v>257</v>
      </c>
      <c r="D68" s="32" t="str">
        <f t="shared" si="4"/>
        <v>0102</v>
      </c>
      <c r="E68" s="23" t="str">
        <f t="shared" si="5"/>
        <v>Leeches</v>
      </c>
    </row>
    <row r="69" spans="1:5" x14ac:dyDescent="0.25">
      <c r="A69" s="23">
        <f>MATCH(D69,'All Items'!A:A,0)</f>
        <v>62</v>
      </c>
      <c r="B69" s="23" t="s">
        <v>1094</v>
      </c>
      <c r="C69" s="23" t="str">
        <f t="shared" si="3"/>
        <v>258</v>
      </c>
      <c r="D69" s="32" t="str">
        <f t="shared" si="4"/>
        <v>0103</v>
      </c>
      <c r="E69" s="23" t="str">
        <f t="shared" si="5"/>
        <v>Dragon with ammo</v>
      </c>
    </row>
    <row r="70" spans="1:5" x14ac:dyDescent="0.25">
      <c r="A70" s="23">
        <f>MATCH(D70,'All Items'!A:A,0)</f>
        <v>63</v>
      </c>
      <c r="B70" s="23" t="s">
        <v>1095</v>
      </c>
      <c r="C70" s="23" t="str">
        <f t="shared" si="3"/>
        <v>260</v>
      </c>
      <c r="D70" s="32" t="str">
        <f t="shared" si="4"/>
        <v>0105</v>
      </c>
      <c r="E70" s="23" t="str">
        <f t="shared" si="5"/>
        <v>Dragon without ammo</v>
      </c>
    </row>
    <row r="71" spans="1:5" x14ac:dyDescent="0.25">
      <c r="A71" s="23">
        <f>MATCH(D71,'All Items'!A:A,0)</f>
        <v>64</v>
      </c>
      <c r="B71" s="23" t="s">
        <v>1096</v>
      </c>
      <c r="C71" s="23" t="str">
        <f t="shared" si="3"/>
        <v>261</v>
      </c>
      <c r="D71" s="32" t="str">
        <f t="shared" si="4"/>
        <v>0106</v>
      </c>
      <c r="E71" s="23" t="str">
        <f t="shared" si="5"/>
        <v>Mallet</v>
      </c>
    </row>
    <row r="72" spans="1:5" x14ac:dyDescent="0.25">
      <c r="A72" s="23">
        <f>MATCH(D72,'All Items'!A:A,0)</f>
        <v>65</v>
      </c>
      <c r="B72" s="23" t="s">
        <v>1097</v>
      </c>
      <c r="C72" s="23" t="str">
        <f t="shared" si="3"/>
        <v>262</v>
      </c>
      <c r="D72" s="32" t="str">
        <f t="shared" si="4"/>
        <v>0107</v>
      </c>
      <c r="E72" s="23" t="str">
        <f t="shared" si="5"/>
        <v>Matches</v>
      </c>
    </row>
    <row r="73" spans="1:5" x14ac:dyDescent="0.25">
      <c r="A73" s="23">
        <f>MATCH(D73,'All Items'!A:A,0)</f>
        <v>66</v>
      </c>
      <c r="B73" s="23" t="s">
        <v>1098</v>
      </c>
      <c r="C73" s="23" t="str">
        <f t="shared" si="3"/>
        <v>263</v>
      </c>
      <c r="D73" s="32" t="str">
        <f t="shared" si="4"/>
        <v>0108</v>
      </c>
      <c r="E73" s="23" t="str">
        <f t="shared" si="5"/>
        <v>Mirror</v>
      </c>
    </row>
    <row r="74" spans="1:5" x14ac:dyDescent="0.25">
      <c r="A74" s="23">
        <f>MATCH(D74,'All Items'!A:A,0)</f>
        <v>67</v>
      </c>
      <c r="B74" s="23" t="s">
        <v>1099</v>
      </c>
      <c r="C74" s="23" t="str">
        <f t="shared" si="3"/>
        <v>264</v>
      </c>
      <c r="D74" s="32" t="str">
        <f t="shared" si="4"/>
        <v>0109</v>
      </c>
      <c r="E74" s="23" t="str">
        <f t="shared" si="5"/>
        <v>Moustache</v>
      </c>
    </row>
    <row r="75" spans="1:5" x14ac:dyDescent="0.25">
      <c r="A75" s="23">
        <f>MATCH(D75,'All Items'!A:A,0)</f>
        <v>68</v>
      </c>
      <c r="B75" s="23" t="s">
        <v>1100</v>
      </c>
      <c r="C75" s="23" t="str">
        <f t="shared" si="3"/>
        <v>265</v>
      </c>
      <c r="D75" s="32" t="str">
        <f t="shared" si="4"/>
        <v>010A</v>
      </c>
      <c r="E75" s="23" t="str">
        <f t="shared" si="5"/>
        <v>Ladder with bra</v>
      </c>
    </row>
    <row r="76" spans="1:5" x14ac:dyDescent="0.25">
      <c r="A76" s="23">
        <f>MATCH(D76,'All Items'!A:A,0)</f>
        <v>69</v>
      </c>
      <c r="B76" s="23" t="s">
        <v>1101</v>
      </c>
      <c r="C76" s="23" t="str">
        <f t="shared" si="3"/>
        <v>266</v>
      </c>
      <c r="D76" s="32" t="str">
        <f t="shared" si="4"/>
        <v>010B</v>
      </c>
      <c r="E76" s="23" t="str">
        <f t="shared" si="5"/>
        <v>Nail</v>
      </c>
    </row>
    <row r="77" spans="1:5" x14ac:dyDescent="0.25">
      <c r="A77" s="23">
        <f>MATCH(D77,'All Items'!A:A,0)</f>
        <v>70</v>
      </c>
      <c r="B77" s="23" t="s">
        <v>1102</v>
      </c>
      <c r="C77" s="23" t="str">
        <f t="shared" si="3"/>
        <v>267</v>
      </c>
      <c r="D77" s="32" t="str">
        <f t="shared" si="4"/>
        <v>010C</v>
      </c>
      <c r="E77" s="23" t="str">
        <f t="shared" si="5"/>
        <v>Note</v>
      </c>
    </row>
    <row r="78" spans="1:5" x14ac:dyDescent="0.25">
      <c r="A78" s="23">
        <f>MATCH(D78,'All Items'!A:A,0)</f>
        <v>71</v>
      </c>
      <c r="B78" s="23" t="s">
        <v>1103</v>
      </c>
      <c r="C78" s="23" t="str">
        <f t="shared" si="3"/>
        <v>268</v>
      </c>
      <c r="D78" s="32" t="str">
        <f t="shared" si="4"/>
        <v>010D</v>
      </c>
      <c r="E78" s="23" t="str">
        <f t="shared" si="5"/>
        <v>Tied up octopus</v>
      </c>
    </row>
    <row r="79" spans="1:5" x14ac:dyDescent="0.25">
      <c r="A79" s="23">
        <f>MATCH(D79,'All Items'!A:A,0)</f>
        <v>72</v>
      </c>
      <c r="B79" s="23" t="s">
        <v>1104</v>
      </c>
      <c r="C79" s="23" t="str">
        <f t="shared" si="3"/>
        <v>269</v>
      </c>
      <c r="D79" s="32" t="str">
        <f t="shared" si="4"/>
        <v>010E</v>
      </c>
      <c r="E79" s="23" t="str">
        <f t="shared" si="5"/>
        <v>Pierced coconut</v>
      </c>
    </row>
    <row r="80" spans="1:5" x14ac:dyDescent="0.25">
      <c r="A80" s="23">
        <f>MATCH(D80,'All Items'!A:A,0)</f>
        <v>73</v>
      </c>
      <c r="B80" s="23" t="s">
        <v>1105</v>
      </c>
      <c r="C80" s="23" t="str">
        <f t="shared" si="3"/>
        <v>270</v>
      </c>
      <c r="D80" s="32" t="str">
        <f t="shared" si="4"/>
        <v>010F</v>
      </c>
      <c r="E80" s="23" t="str">
        <f t="shared" si="5"/>
        <v>Paper bag</v>
      </c>
    </row>
    <row r="81" spans="1:5" x14ac:dyDescent="0.25">
      <c r="A81" s="23" t="e">
        <f>MATCH(D81,'All Items'!A:A,0)</f>
        <v>#N/A</v>
      </c>
      <c r="B81" s="23" t="s">
        <v>1106</v>
      </c>
      <c r="C81" s="23" t="str">
        <f t="shared" si="3"/>
        <v>271</v>
      </c>
      <c r="D81" s="32" t="str">
        <f t="shared" si="4"/>
        <v>0110</v>
      </c>
      <c r="E81" s="23" t="str">
        <f t="shared" si="5"/>
        <v>Paper bag of leeches</v>
      </c>
    </row>
    <row r="82" spans="1:5" x14ac:dyDescent="0.25">
      <c r="A82" s="23">
        <f>MATCH(D82,'All Items'!A:A,0)</f>
        <v>74</v>
      </c>
      <c r="B82" s="23" t="s">
        <v>1107</v>
      </c>
      <c r="C82" s="23" t="str">
        <f t="shared" si="3"/>
        <v>272</v>
      </c>
      <c r="D82" s="32" t="str">
        <f t="shared" si="4"/>
        <v>0111</v>
      </c>
      <c r="E82" s="23" t="str">
        <f t="shared" si="5"/>
        <v>Parrot</v>
      </c>
    </row>
    <row r="83" spans="1:5" x14ac:dyDescent="0.25">
      <c r="A83" s="23">
        <f>MATCH(D83,'All Items'!A:A,0)</f>
        <v>75</v>
      </c>
      <c r="B83" s="23" t="s">
        <v>1108</v>
      </c>
      <c r="C83" s="23" t="str">
        <f t="shared" si="3"/>
        <v>273</v>
      </c>
      <c r="D83" s="32" t="str">
        <f t="shared" si="4"/>
        <v>0112</v>
      </c>
      <c r="E83" s="23" t="str">
        <f t="shared" si="5"/>
        <v>Gate pass</v>
      </c>
    </row>
    <row r="84" spans="1:5" x14ac:dyDescent="0.25">
      <c r="A84" s="23">
        <f>MATCH(D84,'All Items'!A:A,0)</f>
        <v>76</v>
      </c>
      <c r="B84" s="23" t="s">
        <v>1109</v>
      </c>
      <c r="C84" s="23" t="str">
        <f t="shared" si="3"/>
        <v>274</v>
      </c>
      <c r="D84" s="32" t="str">
        <f t="shared" si="4"/>
        <v>0113</v>
      </c>
      <c r="E84" s="23" t="str">
        <f t="shared" si="5"/>
        <v>Pickpocket</v>
      </c>
    </row>
    <row r="85" spans="1:5" x14ac:dyDescent="0.25">
      <c r="A85" s="23">
        <f>MATCH(D85,'All Items'!A:A,0)</f>
        <v>77</v>
      </c>
      <c r="B85" s="23" t="s">
        <v>1110</v>
      </c>
      <c r="C85" s="23" t="str">
        <f t="shared" si="3"/>
        <v>275</v>
      </c>
      <c r="D85" s="32" t="str">
        <f t="shared" si="4"/>
        <v>0114</v>
      </c>
      <c r="E85" s="23" t="str">
        <f t="shared" si="5"/>
        <v>Octopus painting</v>
      </c>
    </row>
    <row r="86" spans="1:5" x14ac:dyDescent="0.25">
      <c r="A86" s="23" t="e">
        <f>MATCH(D86,'All Items'!A:A,0)</f>
        <v>#N/A</v>
      </c>
      <c r="B86" s="23" t="s">
        <v>1111</v>
      </c>
      <c r="C86" s="23" t="str">
        <f t="shared" si="3"/>
        <v>276</v>
      </c>
      <c r="D86" s="32" t="str">
        <f t="shared" si="4"/>
        <v>0115</v>
      </c>
      <c r="E86" s="23" t="str">
        <f t="shared" si="5"/>
        <v>Sheep picture</v>
      </c>
    </row>
    <row r="87" spans="1:5" x14ac:dyDescent="0.25">
      <c r="A87" s="23" t="e">
        <f>MATCH(D87,'All Items'!A:A,0)</f>
        <v>#N/A</v>
      </c>
      <c r="B87" s="23" t="s">
        <v>1112</v>
      </c>
      <c r="C87" s="23" t="str">
        <f t="shared" si="3"/>
        <v>277</v>
      </c>
      <c r="D87" s="32" t="str">
        <f t="shared" si="4"/>
        <v>0116</v>
      </c>
      <c r="E87" s="23" t="str">
        <f t="shared" si="5"/>
        <v>Sheep framed</v>
      </c>
    </row>
    <row r="88" spans="1:5" x14ac:dyDescent="0.25">
      <c r="A88" s="23">
        <f>MATCH(D88,'All Items'!A:A,0)</f>
        <v>78</v>
      </c>
      <c r="B88" s="23" t="s">
        <v>1113</v>
      </c>
      <c r="C88" s="23" t="str">
        <f t="shared" si="3"/>
        <v>278</v>
      </c>
      <c r="D88" s="32" t="str">
        <f t="shared" si="4"/>
        <v>0117</v>
      </c>
      <c r="E88" s="23" t="str">
        <f t="shared" si="5"/>
        <v>Sheep + Rosette picture</v>
      </c>
    </row>
    <row r="89" spans="1:5" x14ac:dyDescent="0.25">
      <c r="A89" s="23">
        <f>MATCH(D89,'All Items'!A:A,0)</f>
        <v>79</v>
      </c>
      <c r="B89" s="23" t="s">
        <v>1114</v>
      </c>
      <c r="C89" s="23" t="str">
        <f t="shared" si="3"/>
        <v>279</v>
      </c>
      <c r="D89" s="32" t="str">
        <f t="shared" si="4"/>
        <v>0118</v>
      </c>
      <c r="E89" s="23" t="str">
        <f t="shared" si="5"/>
        <v>Sheep + Rosette framed</v>
      </c>
    </row>
    <row r="90" spans="1:5" x14ac:dyDescent="0.25">
      <c r="A90" s="23">
        <f>MATCH(D90,'All Items'!A:A,0)</f>
        <v>80</v>
      </c>
      <c r="B90" s="23" t="s">
        <v>1115</v>
      </c>
      <c r="C90" s="23" t="str">
        <f t="shared" si="3"/>
        <v>280</v>
      </c>
      <c r="D90" s="32" t="str">
        <f t="shared" si="4"/>
        <v>0119</v>
      </c>
      <c r="E90" s="23" t="str">
        <f t="shared" si="5"/>
        <v>Pot</v>
      </c>
    </row>
    <row r="91" spans="1:5" x14ac:dyDescent="0.25">
      <c r="A91" s="23" t="e">
        <f>MATCH(D91,'All Items'!A:A,0)</f>
        <v>#N/A</v>
      </c>
      <c r="B91" s="23" t="s">
        <v>1116</v>
      </c>
      <c r="C91" s="23" t="str">
        <f t="shared" si="3"/>
        <v>281</v>
      </c>
      <c r="D91" s="32" t="str">
        <f t="shared" si="4"/>
        <v>011A</v>
      </c>
      <c r="E91" s="23" t="str">
        <f t="shared" si="5"/>
        <v>Pot of custard</v>
      </c>
    </row>
    <row r="92" spans="1:5" x14ac:dyDescent="0.25">
      <c r="A92" s="23" t="e">
        <f>MATCH(D92,'All Items'!A:A,0)</f>
        <v>#N/A</v>
      </c>
      <c r="B92" s="23" t="s">
        <v>1117</v>
      </c>
      <c r="C92" s="23" t="str">
        <f t="shared" si="3"/>
        <v>282</v>
      </c>
      <c r="D92" s="32" t="str">
        <f t="shared" si="4"/>
        <v>011B</v>
      </c>
      <c r="E92" s="23" t="str">
        <f t="shared" si="5"/>
        <v>Pot of soapy water</v>
      </c>
    </row>
    <row r="93" spans="1:5" x14ac:dyDescent="0.25">
      <c r="A93" s="23">
        <f>MATCH(D93,'All Items'!A:A,0)</f>
        <v>81</v>
      </c>
      <c r="B93" s="23" t="s">
        <v>1118</v>
      </c>
      <c r="C93" s="23" t="str">
        <f t="shared" si="3"/>
        <v>283</v>
      </c>
      <c r="D93" s="32" t="str">
        <f t="shared" si="4"/>
        <v>011C</v>
      </c>
      <c r="E93" s="23" t="str">
        <f t="shared" si="5"/>
        <v>Pot of water</v>
      </c>
    </row>
    <row r="94" spans="1:5" x14ac:dyDescent="0.25">
      <c r="A94" s="23">
        <f>MATCH(D94,'All Items'!A:A,0)</f>
        <v>82</v>
      </c>
      <c r="B94" s="23" t="s">
        <v>1119</v>
      </c>
      <c r="C94" s="23" t="str">
        <f t="shared" si="3"/>
        <v>284</v>
      </c>
      <c r="D94" s="32" t="str">
        <f t="shared" si="4"/>
        <v>011D</v>
      </c>
      <c r="E94" s="23" t="str">
        <f t="shared" si="5"/>
        <v>Money pouch</v>
      </c>
    </row>
    <row r="95" spans="1:5" x14ac:dyDescent="0.25">
      <c r="A95" s="23">
        <f>MATCH(D95,'All Items'!A:A,0)</f>
        <v>83</v>
      </c>
      <c r="B95" s="23" t="s">
        <v>1120</v>
      </c>
      <c r="C95" s="23" t="str">
        <f t="shared" si="3"/>
        <v>285</v>
      </c>
      <c r="D95" s="32" t="str">
        <f t="shared" si="4"/>
        <v>011E</v>
      </c>
      <c r="E95" s="23" t="str">
        <f t="shared" si="5"/>
        <v>Money pouch of sand</v>
      </c>
    </row>
    <row r="96" spans="1:5" x14ac:dyDescent="0.25">
      <c r="A96" s="23">
        <f>MATCH(D96,'All Items'!A:A,0)</f>
        <v>84</v>
      </c>
      <c r="B96" s="23" t="s">
        <v>1121</v>
      </c>
      <c r="C96" s="23" t="str">
        <f t="shared" si="3"/>
        <v>286</v>
      </c>
      <c r="D96" s="32" t="str">
        <f t="shared" si="4"/>
        <v>011F</v>
      </c>
      <c r="E96" s="23" t="str">
        <f t="shared" si="5"/>
        <v>Prunes</v>
      </c>
    </row>
    <row r="97" spans="1:5" x14ac:dyDescent="0.25">
      <c r="A97" s="23">
        <f>MATCH(D97,'All Items'!A:A,0)</f>
        <v>85</v>
      </c>
      <c r="B97" s="23" t="s">
        <v>1122</v>
      </c>
      <c r="C97" s="23" t="str">
        <f t="shared" si="3"/>
        <v>287</v>
      </c>
      <c r="D97" s="32" t="str">
        <f t="shared" si="4"/>
        <v>0120</v>
      </c>
      <c r="E97" s="23" t="str">
        <f t="shared" si="5"/>
        <v>Mouse</v>
      </c>
    </row>
    <row r="98" spans="1:5" x14ac:dyDescent="0.25">
      <c r="A98" s="23">
        <f>MATCH(D98,'All Items'!A:A,0)</f>
        <v>86</v>
      </c>
      <c r="B98" s="23" t="s">
        <v>1123</v>
      </c>
      <c r="C98" s="23" t="str">
        <f t="shared" si="3"/>
        <v>288</v>
      </c>
      <c r="D98" s="32" t="str">
        <f t="shared" si="4"/>
        <v>0121</v>
      </c>
      <c r="E98" s="23" t="str">
        <f t="shared" si="5"/>
        <v>Robe</v>
      </c>
    </row>
    <row r="99" spans="1:5" x14ac:dyDescent="0.25">
      <c r="A99" s="23">
        <f>MATCH(D99,'All Items'!A:A,0)</f>
        <v>87</v>
      </c>
      <c r="B99" s="23" t="s">
        <v>1124</v>
      </c>
      <c r="C99" s="23" t="str">
        <f t="shared" si="3"/>
        <v>289</v>
      </c>
      <c r="D99" s="32" t="str">
        <f t="shared" si="4"/>
        <v>0122</v>
      </c>
      <c r="E99" s="23" t="str">
        <f t="shared" si="5"/>
        <v>Rosette</v>
      </c>
    </row>
    <row r="100" spans="1:5" x14ac:dyDescent="0.25">
      <c r="A100" s="23">
        <f>MATCH(D100,'All Items'!A:A,0)</f>
        <v>88</v>
      </c>
      <c r="B100" s="23" t="s">
        <v>1125</v>
      </c>
      <c r="C100" s="23" t="str">
        <f t="shared" si="3"/>
        <v>290</v>
      </c>
      <c r="D100" s="32" t="str">
        <f t="shared" si="4"/>
        <v>0123</v>
      </c>
      <c r="E100" s="23" t="str">
        <f t="shared" si="5"/>
        <v>Rubber belt</v>
      </c>
    </row>
    <row r="101" spans="1:5" x14ac:dyDescent="0.25">
      <c r="A101" s="23">
        <f>MATCH(D101,'All Items'!A:A,0)</f>
        <v>89</v>
      </c>
      <c r="B101" s="23" t="s">
        <v>1126</v>
      </c>
      <c r="C101" s="23" t="str">
        <f t="shared" si="3"/>
        <v>291</v>
      </c>
      <c r="D101" s="32" t="str">
        <f t="shared" si="4"/>
        <v>0124</v>
      </c>
      <c r="E101" s="23" t="str">
        <f t="shared" si="5"/>
        <v>Scissors</v>
      </c>
    </row>
    <row r="102" spans="1:5" x14ac:dyDescent="0.25">
      <c r="A102" s="23">
        <f>MATCH(D102,'All Items'!A:A,0)</f>
        <v>90</v>
      </c>
      <c r="B102" s="23" t="s">
        <v>1127</v>
      </c>
      <c r="C102" s="23" t="str">
        <f t="shared" si="3"/>
        <v>292</v>
      </c>
      <c r="D102" s="32" t="str">
        <f t="shared" si="4"/>
        <v>0125</v>
      </c>
      <c r="E102" s="23" t="str">
        <f t="shared" si="5"/>
        <v>Screwdriver</v>
      </c>
    </row>
    <row r="103" spans="1:5" x14ac:dyDescent="0.25">
      <c r="A103" s="23">
        <f>MATCH(D103,'All Items'!A:A,0)</f>
        <v>91</v>
      </c>
      <c r="B103" s="23" t="s">
        <v>1128</v>
      </c>
      <c r="C103" s="23" t="str">
        <f t="shared" si="3"/>
        <v>293</v>
      </c>
      <c r="D103" s="32" t="str">
        <f t="shared" si="4"/>
        <v>0126</v>
      </c>
      <c r="E103" s="23" t="str">
        <f t="shared" si="5"/>
        <v>Sheet</v>
      </c>
    </row>
    <row r="104" spans="1:5" x14ac:dyDescent="0.25">
      <c r="A104" s="23">
        <f>MATCH(D104,'All Items'!A:A,0)</f>
        <v>92</v>
      </c>
      <c r="B104" s="23" t="s">
        <v>1129</v>
      </c>
      <c r="C104" s="23" t="str">
        <f t="shared" si="3"/>
        <v>294</v>
      </c>
      <c r="D104" s="32" t="str">
        <f t="shared" si="4"/>
        <v>0127</v>
      </c>
      <c r="E104" s="23" t="str">
        <f t="shared" si="5"/>
        <v>Skeleton key</v>
      </c>
    </row>
    <row r="105" spans="1:5" x14ac:dyDescent="0.25">
      <c r="A105" s="23">
        <f>MATCH(D105,'All Items'!A:A,0)</f>
        <v>93</v>
      </c>
      <c r="B105" s="23" t="s">
        <v>1130</v>
      </c>
      <c r="C105" s="23" t="str">
        <f t="shared" si="3"/>
        <v>295</v>
      </c>
      <c r="D105" s="32" t="str">
        <f t="shared" si="4"/>
        <v>0128</v>
      </c>
      <c r="E105" s="23" t="str">
        <f t="shared" si="5"/>
        <v>Snake</v>
      </c>
    </row>
    <row r="106" spans="1:5" x14ac:dyDescent="0.25">
      <c r="A106" s="23" t="e">
        <f>MATCH(D106,'All Items'!A:A,0)</f>
        <v>#N/A</v>
      </c>
      <c r="B106" s="23" t="s">
        <v>1131</v>
      </c>
      <c r="C106" s="23" t="str">
        <f t="shared" si="3"/>
        <v>296</v>
      </c>
      <c r="D106" s="32" t="str">
        <f t="shared" si="4"/>
        <v>0129</v>
      </c>
      <c r="E106" s="23" t="str">
        <f t="shared" si="5"/>
        <v>Stiffened elongated snake</v>
      </c>
    </row>
    <row r="107" spans="1:5" x14ac:dyDescent="0.25">
      <c r="A107" s="23" t="e">
        <f>MATCH(D107,'All Items'!A:A,0)</f>
        <v>#N/A</v>
      </c>
      <c r="B107" s="23" t="s">
        <v>1132</v>
      </c>
      <c r="C107" s="23" t="str">
        <f t="shared" si="3"/>
        <v>297</v>
      </c>
      <c r="D107" s="32" t="str">
        <f t="shared" si="4"/>
        <v>012A</v>
      </c>
      <c r="E107" s="23" t="str">
        <f t="shared" si="5"/>
        <v>Elongated snake</v>
      </c>
    </row>
    <row r="108" spans="1:5" x14ac:dyDescent="0.25">
      <c r="A108" s="23" t="e">
        <f>MATCH(D108,'All Items'!A:A,0)</f>
        <v>#N/A</v>
      </c>
      <c r="B108" s="23" t="s">
        <v>1133</v>
      </c>
      <c r="C108" s="23" t="str">
        <f t="shared" si="3"/>
        <v>298</v>
      </c>
      <c r="D108" s="32" t="str">
        <f t="shared" si="4"/>
        <v>012B</v>
      </c>
      <c r="E108" s="23" t="str">
        <f t="shared" si="5"/>
        <v>Stiffened snake</v>
      </c>
    </row>
    <row r="109" spans="1:5" x14ac:dyDescent="0.25">
      <c r="A109" s="23">
        <f>MATCH(D109,'All Items'!A:A,0)</f>
        <v>94</v>
      </c>
      <c r="B109" s="23" t="s">
        <v>1134</v>
      </c>
      <c r="C109" s="23" t="str">
        <f t="shared" si="3"/>
        <v>299</v>
      </c>
      <c r="D109" s="32" t="str">
        <f t="shared" si="4"/>
        <v>012C</v>
      </c>
      <c r="E109" s="23" t="str">
        <f t="shared" si="5"/>
        <v>Soot form</v>
      </c>
    </row>
    <row r="110" spans="1:5" x14ac:dyDescent="0.25">
      <c r="A110" s="23" t="e">
        <f>MATCH(D110,'All Items'!A:A,0)</f>
        <v>#N/A</v>
      </c>
      <c r="B110" s="23" t="s">
        <v>1135</v>
      </c>
      <c r="C110" s="23" t="str">
        <f t="shared" si="3"/>
        <v>300</v>
      </c>
      <c r="D110" s="32" t="str">
        <f t="shared" si="4"/>
        <v>012D</v>
      </c>
      <c r="E110" s="23" t="str">
        <f t="shared" si="5"/>
        <v>Soot pile</v>
      </c>
    </row>
    <row r="111" spans="1:5" x14ac:dyDescent="0.25">
      <c r="A111" s="23">
        <f>MATCH(D111,'All Items'!A:A,0)</f>
        <v>95</v>
      </c>
      <c r="B111" s="23" t="s">
        <v>1136</v>
      </c>
      <c r="C111" s="23" t="str">
        <f t="shared" si="3"/>
        <v>301</v>
      </c>
      <c r="D111" s="32" t="str">
        <f t="shared" si="4"/>
        <v>012E</v>
      </c>
      <c r="E111" s="23" t="str">
        <f t="shared" si="5"/>
        <v>Spatula</v>
      </c>
    </row>
    <row r="112" spans="1:5" x14ac:dyDescent="0.25">
      <c r="A112" s="23">
        <f>MATCH(D112,'All Items'!A:A,0)</f>
        <v>96</v>
      </c>
      <c r="B112" s="23" t="s">
        <v>1137</v>
      </c>
      <c r="C112" s="23" t="str">
        <f t="shared" si="3"/>
        <v>302</v>
      </c>
      <c r="D112" s="32" t="str">
        <f t="shared" si="4"/>
        <v>012F</v>
      </c>
      <c r="E112" s="23" t="str">
        <f t="shared" si="5"/>
        <v>Spellbook</v>
      </c>
    </row>
    <row r="113" spans="1:5" x14ac:dyDescent="0.25">
      <c r="A113" s="23">
        <f>MATCH(D113,'All Items'!A:A,0)</f>
        <v>97</v>
      </c>
      <c r="B113" s="23" t="s">
        <v>1138</v>
      </c>
      <c r="C113" s="23" t="str">
        <f t="shared" si="3"/>
        <v>303</v>
      </c>
      <c r="D113" s="32" t="str">
        <f t="shared" si="4"/>
        <v>0130</v>
      </c>
      <c r="E113" s="23" t="str">
        <f t="shared" si="5"/>
        <v>Staff</v>
      </c>
    </row>
    <row r="114" spans="1:5" x14ac:dyDescent="0.25">
      <c r="A114" s="23">
        <f>MATCH(D114,'All Items'!A:A,0)</f>
        <v>98</v>
      </c>
      <c r="B114" s="23" t="s">
        <v>1139</v>
      </c>
      <c r="C114" s="23" t="str">
        <f t="shared" si="3"/>
        <v>304</v>
      </c>
      <c r="D114" s="32" t="str">
        <f t="shared" si="4"/>
        <v>0131</v>
      </c>
      <c r="E114" s="23" t="str">
        <f t="shared" si="5"/>
        <v>Starch</v>
      </c>
    </row>
    <row r="115" spans="1:5" x14ac:dyDescent="0.25">
      <c r="A115" s="23">
        <f>MATCH(D115,'All Items'!A:A,0)</f>
        <v>99</v>
      </c>
      <c r="B115" s="23" t="s">
        <v>1140</v>
      </c>
      <c r="C115" s="23" t="str">
        <f t="shared" si="3"/>
        <v>305</v>
      </c>
      <c r="D115" s="32" t="str">
        <f t="shared" si="4"/>
        <v>0132</v>
      </c>
      <c r="E115" s="23" t="str">
        <f t="shared" si="5"/>
        <v>String</v>
      </c>
    </row>
    <row r="116" spans="1:5" x14ac:dyDescent="0.25">
      <c r="A116" s="23">
        <f>MATCH(D116,'All Items'!A:A,0)</f>
        <v>100</v>
      </c>
      <c r="B116" s="23" t="s">
        <v>1141</v>
      </c>
      <c r="C116" s="23" t="str">
        <f t="shared" si="3"/>
        <v>306</v>
      </c>
      <c r="D116" s="32" t="str">
        <f t="shared" si="4"/>
        <v>0133</v>
      </c>
      <c r="E116" s="23" t="str">
        <f t="shared" si="5"/>
        <v>Sword</v>
      </c>
    </row>
    <row r="117" spans="1:5" x14ac:dyDescent="0.25">
      <c r="A117" s="23">
        <f>MATCH(D117,'All Items'!A:A,0)</f>
        <v>101</v>
      </c>
      <c r="B117" s="23" t="s">
        <v>1142</v>
      </c>
      <c r="C117" s="23" t="str">
        <f t="shared" si="3"/>
        <v>307</v>
      </c>
      <c r="D117" s="32" t="str">
        <f t="shared" si="4"/>
        <v>0134</v>
      </c>
      <c r="E117" s="23" t="str">
        <f t="shared" si="5"/>
        <v>Tuned sword</v>
      </c>
    </row>
    <row r="118" spans="1:5" x14ac:dyDescent="0.25">
      <c r="A118" s="23">
        <f>MATCH(D118,'All Items'!A:A,0)</f>
        <v>102</v>
      </c>
      <c r="B118" s="23" t="s">
        <v>1143</v>
      </c>
      <c r="C118" s="23" t="str">
        <f t="shared" si="3"/>
        <v>308</v>
      </c>
      <c r="D118" s="32" t="str">
        <f t="shared" si="4"/>
        <v>0135</v>
      </c>
      <c r="E118" s="23" t="str">
        <f t="shared" si="5"/>
        <v>Tankard</v>
      </c>
    </row>
    <row r="119" spans="1:5" x14ac:dyDescent="0.25">
      <c r="A119" s="23" t="e">
        <f>MATCH(D119,'All Items'!A:A,0)</f>
        <v>#N/A</v>
      </c>
      <c r="B119" s="23" t="s">
        <v>1144</v>
      </c>
      <c r="C119" s="23" t="str">
        <f t="shared" si="3"/>
        <v>309</v>
      </c>
      <c r="D119" s="32" t="str">
        <f t="shared" si="4"/>
        <v>0136</v>
      </c>
      <c r="E119" s="23" t="str">
        <f t="shared" si="5"/>
        <v>Tankard of beer</v>
      </c>
    </row>
    <row r="120" spans="1:5" x14ac:dyDescent="0.25">
      <c r="A120" s="23" t="e">
        <f>MATCH(D120,'All Items'!A:A,0)</f>
        <v>#N/A</v>
      </c>
      <c r="B120" s="23" t="s">
        <v>1145</v>
      </c>
      <c r="C120" s="23" t="str">
        <f t="shared" si="3"/>
        <v>310</v>
      </c>
      <c r="D120" s="32" t="str">
        <f t="shared" si="4"/>
        <v>0137</v>
      </c>
      <c r="E120" s="23" t="str">
        <f t="shared" si="5"/>
        <v>Tankard of truth potion</v>
      </c>
    </row>
    <row r="121" spans="1:5" x14ac:dyDescent="0.25">
      <c r="A121" s="23" t="e">
        <f>MATCH(D121,'All Items'!A:A,0)</f>
        <v>#N/A</v>
      </c>
      <c r="B121" s="23" t="s">
        <v>1146</v>
      </c>
      <c r="C121" s="23" t="str">
        <f t="shared" si="3"/>
        <v>311</v>
      </c>
      <c r="D121" s="32" t="str">
        <f t="shared" si="4"/>
        <v>0138</v>
      </c>
      <c r="E121" s="23" t="str">
        <f t="shared" si="5"/>
        <v>Tankard of eldeberry wine</v>
      </c>
    </row>
    <row r="122" spans="1:5" x14ac:dyDescent="0.25">
      <c r="A122" s="23">
        <f>MATCH(D122,'All Items'!A:A,0)</f>
        <v>103</v>
      </c>
      <c r="B122" s="23" t="s">
        <v>1147</v>
      </c>
      <c r="C122" s="23" t="str">
        <f t="shared" si="3"/>
        <v>312</v>
      </c>
      <c r="D122" s="32" t="str">
        <f t="shared" si="4"/>
        <v>0139</v>
      </c>
      <c r="E122" s="23" t="str">
        <f t="shared" si="5"/>
        <v>Tankards of beer</v>
      </c>
    </row>
    <row r="123" spans="1:5" x14ac:dyDescent="0.25">
      <c r="A123" s="23">
        <f>MATCH(D123,'All Items'!A:A,0)</f>
        <v>104</v>
      </c>
      <c r="B123" s="23" t="s">
        <v>1148</v>
      </c>
      <c r="C123" s="23" t="str">
        <f t="shared" si="3"/>
        <v>313</v>
      </c>
      <c r="D123" s="32" t="str">
        <f t="shared" si="4"/>
        <v>013A</v>
      </c>
      <c r="E123" s="23" t="str">
        <f t="shared" si="5"/>
        <v>Tankards of beer with truth potion</v>
      </c>
    </row>
    <row r="124" spans="1:5" x14ac:dyDescent="0.25">
      <c r="A124" s="23">
        <f>MATCH(D124,'All Items'!A:A,0)</f>
        <v>105</v>
      </c>
      <c r="B124" s="23" t="s">
        <v>1149</v>
      </c>
      <c r="C124" s="23" t="str">
        <f t="shared" si="3"/>
        <v>314</v>
      </c>
      <c r="D124" s="32" t="str">
        <f t="shared" si="4"/>
        <v>013B</v>
      </c>
      <c r="E124" s="23" t="str">
        <f t="shared" si="5"/>
        <v>Tomato</v>
      </c>
    </row>
    <row r="125" spans="1:5" x14ac:dyDescent="0.25">
      <c r="A125" s="23">
        <f>MATCH(D125,'All Items'!A:A,0)</f>
        <v>106</v>
      </c>
      <c r="B125" s="23" t="s">
        <v>1150</v>
      </c>
      <c r="C125" s="23" t="str">
        <f t="shared" si="3"/>
        <v>315</v>
      </c>
      <c r="D125" s="32" t="str">
        <f t="shared" si="4"/>
        <v>013C</v>
      </c>
      <c r="E125" s="23" t="str">
        <f t="shared" si="5"/>
        <v>Gold tooth</v>
      </c>
    </row>
    <row r="126" spans="1:5" x14ac:dyDescent="0.25">
      <c r="A126" s="23">
        <f>MATCH(D126,'All Items'!A:A,0)</f>
        <v>107</v>
      </c>
      <c r="B126" s="23" t="s">
        <v>1151</v>
      </c>
      <c r="C126" s="23" t="str">
        <f t="shared" si="3"/>
        <v>316</v>
      </c>
      <c r="D126" s="32" t="str">
        <f t="shared" si="4"/>
        <v>013D</v>
      </c>
      <c r="E126" s="23" t="str">
        <f t="shared" si="5"/>
        <v>Treasure</v>
      </c>
    </row>
    <row r="127" spans="1:5" x14ac:dyDescent="0.25">
      <c r="A127" s="23">
        <f>MATCH(D127,'All Items'!A:A,0)</f>
        <v>108</v>
      </c>
      <c r="B127" s="23" t="s">
        <v>1152</v>
      </c>
      <c r="C127" s="23" t="str">
        <f t="shared" si="3"/>
        <v>317</v>
      </c>
      <c r="D127" s="32" t="str">
        <f t="shared" si="4"/>
        <v>013E</v>
      </c>
      <c r="E127" s="23" t="str">
        <f t="shared" si="5"/>
        <v>Booty</v>
      </c>
    </row>
    <row r="128" spans="1:5" x14ac:dyDescent="0.25">
      <c r="A128" s="23">
        <f>MATCH(D128,'All Items'!A:A,0)</f>
        <v>109</v>
      </c>
      <c r="B128" s="23" t="s">
        <v>1153</v>
      </c>
      <c r="C128" s="23" t="str">
        <f t="shared" si="3"/>
        <v>318</v>
      </c>
      <c r="D128" s="32" t="str">
        <f t="shared" si="4"/>
        <v>013F</v>
      </c>
      <c r="E128" s="23" t="str">
        <f t="shared" si="5"/>
        <v>Bullion</v>
      </c>
    </row>
    <row r="129" spans="1:5" x14ac:dyDescent="0.25">
      <c r="A129" s="23">
        <f>MATCH(D129,'All Items'!A:A,0)</f>
        <v>110</v>
      </c>
      <c r="B129" s="23" t="s">
        <v>1154</v>
      </c>
      <c r="C129" s="23" t="str">
        <f t="shared" si="3"/>
        <v>319</v>
      </c>
      <c r="D129" s="32" t="str">
        <f t="shared" si="4"/>
        <v>0140</v>
      </c>
      <c r="E129" s="23" t="str">
        <f t="shared" si="5"/>
        <v>Valuables</v>
      </c>
    </row>
    <row r="130" spans="1:5" x14ac:dyDescent="0.25">
      <c r="A130" s="23">
        <f>MATCH(D130,'All Items'!A:A,0)</f>
        <v>111</v>
      </c>
      <c r="B130" s="23" t="s">
        <v>1155</v>
      </c>
      <c r="C130" s="23" t="str">
        <f t="shared" si="3"/>
        <v>320</v>
      </c>
      <c r="D130" s="32" t="str">
        <f t="shared" si="4"/>
        <v>0141</v>
      </c>
      <c r="E130" s="23" t="str">
        <f t="shared" si="5"/>
        <v>Gold trowel</v>
      </c>
    </row>
    <row r="131" spans="1:5" x14ac:dyDescent="0.25">
      <c r="A131" s="23">
        <f>MATCH(D131,'All Items'!A:A,0)</f>
        <v>112</v>
      </c>
      <c r="B131" s="23" t="s">
        <v>1156</v>
      </c>
      <c r="C131" s="23" t="str">
        <f t="shared" ref="C131:C153" si="6">LEFT(B131,3)</f>
        <v>321</v>
      </c>
      <c r="D131" s="32" t="str">
        <f t="shared" ref="D131:D153" si="7">DEC2HEX(C131+1,4)</f>
        <v>0142</v>
      </c>
      <c r="E131" s="23" t="str">
        <f t="shared" ref="E131:E153" si="8">RIGHT(B131,LEN(B131)-4)</f>
        <v>Truth potion</v>
      </c>
    </row>
    <row r="132" spans="1:5" x14ac:dyDescent="0.25">
      <c r="A132" s="23">
        <f>MATCH(D132,'All Items'!A:A,0)</f>
        <v>113</v>
      </c>
      <c r="B132" s="23" t="s">
        <v>1157</v>
      </c>
      <c r="C132" s="23" t="str">
        <f t="shared" si="6"/>
        <v>322</v>
      </c>
      <c r="D132" s="32" t="str">
        <f t="shared" si="7"/>
        <v>0143</v>
      </c>
      <c r="E132" s="23" t="str">
        <f t="shared" si="8"/>
        <v>Whistle</v>
      </c>
    </row>
    <row r="133" spans="1:5" x14ac:dyDescent="0.25">
      <c r="A133" s="23">
        <f>MATCH(D133,'All Items'!A:A,0)</f>
        <v>114</v>
      </c>
      <c r="B133" s="23" t="s">
        <v>1158</v>
      </c>
      <c r="C133" s="23" t="str">
        <f t="shared" si="6"/>
        <v>323</v>
      </c>
      <c r="D133" s="32" t="str">
        <f t="shared" si="7"/>
        <v>0144</v>
      </c>
      <c r="E133" s="23" t="str">
        <f t="shared" si="8"/>
        <v>Worm</v>
      </c>
    </row>
    <row r="134" spans="1:5" x14ac:dyDescent="0.25">
      <c r="A134" s="23">
        <f>MATCH(D134,'All Items'!A:A,0)</f>
        <v>115</v>
      </c>
      <c r="B134" s="23" t="s">
        <v>1159</v>
      </c>
      <c r="C134" s="23" t="str">
        <f t="shared" si="6"/>
        <v>324</v>
      </c>
      <c r="D134" s="32" t="str">
        <f t="shared" si="7"/>
        <v>0145</v>
      </c>
      <c r="E134" s="23" t="str">
        <f t="shared" si="8"/>
        <v>Drunk worm</v>
      </c>
    </row>
    <row r="135" spans="1:5" x14ac:dyDescent="0.25">
      <c r="A135" s="23">
        <f>MATCH(D135,'All Items'!A:A,0)</f>
        <v>116</v>
      </c>
      <c r="B135" s="23" t="s">
        <v>1160</v>
      </c>
      <c r="C135" s="23" t="str">
        <f t="shared" si="6"/>
        <v>325</v>
      </c>
      <c r="D135" s="32" t="str">
        <f t="shared" si="7"/>
        <v>0146</v>
      </c>
      <c r="E135" s="23" t="str">
        <f t="shared" si="8"/>
        <v>Tied worm</v>
      </c>
    </row>
    <row r="136" spans="1:5" x14ac:dyDescent="0.25">
      <c r="A136" s="23">
        <f>MATCH(D136,'All Items'!A:A,0)</f>
        <v>117</v>
      </c>
      <c r="B136" s="23" t="s">
        <v>1009</v>
      </c>
      <c r="C136" s="23" t="str">
        <f t="shared" si="6"/>
        <v>327</v>
      </c>
      <c r="D136" s="32" t="str">
        <f t="shared" si="7"/>
        <v>0148</v>
      </c>
      <c r="E136" s="23" t="str">
        <f t="shared" si="8"/>
        <v>Icon - pleasantries</v>
      </c>
    </row>
    <row r="137" spans="1:5" x14ac:dyDescent="0.25">
      <c r="A137" s="23">
        <f>MATCH(D137,'All Items'!A:A,0)</f>
        <v>118</v>
      </c>
      <c r="B137" s="23" t="s">
        <v>1010</v>
      </c>
      <c r="C137" s="23" t="str">
        <f t="shared" si="6"/>
        <v>328</v>
      </c>
      <c r="D137" s="32" t="str">
        <f t="shared" si="7"/>
        <v>0149</v>
      </c>
      <c r="E137" s="23" t="str">
        <f t="shared" si="8"/>
        <v>Icon - question</v>
      </c>
    </row>
    <row r="138" spans="1:5" x14ac:dyDescent="0.25">
      <c r="A138" s="23">
        <f>MATCH(D138,'All Items'!A:A,0)</f>
        <v>119</v>
      </c>
      <c r="B138" s="23" t="s">
        <v>1011</v>
      </c>
      <c r="C138" s="23" t="str">
        <f t="shared" si="6"/>
        <v>329</v>
      </c>
      <c r="D138" s="32" t="str">
        <f t="shared" si="7"/>
        <v>014A</v>
      </c>
      <c r="E138" s="23" t="str">
        <f t="shared" si="8"/>
        <v>Icon - anger</v>
      </c>
    </row>
    <row r="139" spans="1:5" x14ac:dyDescent="0.25">
      <c r="A139" s="23">
        <f>MATCH(D139,'All Items'!A:A,0)</f>
        <v>120</v>
      </c>
      <c r="B139" s="23" t="s">
        <v>1012</v>
      </c>
      <c r="C139" s="23" t="str">
        <f t="shared" si="6"/>
        <v>330</v>
      </c>
      <c r="D139" s="32" t="str">
        <f t="shared" si="7"/>
        <v>014B</v>
      </c>
      <c r="E139" s="23" t="str">
        <f t="shared" si="8"/>
        <v>Icon - sarcasm</v>
      </c>
    </row>
    <row r="140" spans="1:5" x14ac:dyDescent="0.25">
      <c r="A140" s="23">
        <f>MATCH(D140,'All Items'!A:A,0)</f>
        <v>121</v>
      </c>
      <c r="B140" s="23" t="s">
        <v>1013</v>
      </c>
      <c r="C140" s="23" t="str">
        <f t="shared" si="6"/>
        <v>331</v>
      </c>
      <c r="D140" s="32" t="str">
        <f t="shared" si="7"/>
        <v>014C</v>
      </c>
      <c r="E140" s="23" t="str">
        <f t="shared" si="8"/>
        <v>Icon - goodbye</v>
      </c>
    </row>
    <row r="141" spans="1:5" x14ac:dyDescent="0.25">
      <c r="A141" s="23">
        <f>MATCH(D141,'All Items'!A:A,0)</f>
        <v>122</v>
      </c>
      <c r="B141" s="23" t="s">
        <v>1014</v>
      </c>
      <c r="C141" s="23" t="str">
        <f t="shared" si="6"/>
        <v>332</v>
      </c>
      <c r="D141" s="32" t="str">
        <f t="shared" si="7"/>
        <v>014D</v>
      </c>
      <c r="E141" s="23" t="str">
        <f t="shared" si="8"/>
        <v>Topic - foot</v>
      </c>
    </row>
    <row r="142" spans="1:5" x14ac:dyDescent="0.25">
      <c r="A142" s="23">
        <f>MATCH(D142,'All Items'!A:A,0)</f>
        <v>123</v>
      </c>
      <c r="B142" s="23" t="s">
        <v>1015</v>
      </c>
      <c r="C142" s="23" t="str">
        <f t="shared" si="6"/>
        <v>334</v>
      </c>
      <c r="D142" s="32" t="str">
        <f t="shared" si="7"/>
        <v>014F</v>
      </c>
      <c r="E142" s="23" t="str">
        <f t="shared" si="8"/>
        <v>Topic - book</v>
      </c>
    </row>
    <row r="143" spans="1:5" x14ac:dyDescent="0.25">
      <c r="A143" s="23">
        <f>MATCH(D143,'All Items'!A:A,0)</f>
        <v>124</v>
      </c>
      <c r="B143" s="23" t="s">
        <v>1016</v>
      </c>
      <c r="C143" s="23" t="str">
        <f t="shared" si="6"/>
        <v>335</v>
      </c>
      <c r="D143" s="32" t="str">
        <f t="shared" si="7"/>
        <v>0150</v>
      </c>
      <c r="E143" s="23" t="str">
        <f t="shared" si="8"/>
        <v>Topic - banana</v>
      </c>
    </row>
    <row r="144" spans="1:5" x14ac:dyDescent="0.25">
      <c r="A144" s="23">
        <f>MATCH(D144,'All Items'!A:A,0)</f>
        <v>125</v>
      </c>
      <c r="B144" s="23" t="s">
        <v>1017</v>
      </c>
      <c r="C144" s="23" t="str">
        <f t="shared" si="6"/>
        <v>336</v>
      </c>
      <c r="D144" s="32" t="str">
        <f t="shared" si="7"/>
        <v>0151</v>
      </c>
      <c r="E144" s="23" t="str">
        <f t="shared" si="8"/>
        <v>Topic - L-space</v>
      </c>
    </row>
    <row r="145" spans="1:5" x14ac:dyDescent="0.25">
      <c r="A145" s="23">
        <f>MATCH(D145,'All Items'!A:A,0)</f>
        <v>126</v>
      </c>
      <c r="B145" s="23" t="s">
        <v>1018</v>
      </c>
      <c r="C145" s="23" t="str">
        <f t="shared" si="6"/>
        <v>337</v>
      </c>
      <c r="D145" s="32" t="str">
        <f t="shared" si="7"/>
        <v>0152</v>
      </c>
      <c r="E145" s="23" t="str">
        <f t="shared" si="8"/>
        <v>Topic - amulet</v>
      </c>
    </row>
    <row r="146" spans="1:5" x14ac:dyDescent="0.25">
      <c r="A146" s="23">
        <f>MATCH(D146,'All Items'!A:A,0)</f>
        <v>127</v>
      </c>
      <c r="B146" s="23" t="s">
        <v>1019</v>
      </c>
      <c r="C146" s="23" t="str">
        <f t="shared" si="6"/>
        <v>339</v>
      </c>
      <c r="D146" s="32" t="str">
        <f t="shared" si="7"/>
        <v>0154</v>
      </c>
      <c r="E146" s="23" t="str">
        <f t="shared" si="8"/>
        <v>Topic - dragon</v>
      </c>
    </row>
    <row r="147" spans="1:5" x14ac:dyDescent="0.25">
      <c r="A147" s="23">
        <f>MATCH(D147,'All Items'!A:A,0)</f>
        <v>128</v>
      </c>
      <c r="B147" s="23" t="s">
        <v>1020</v>
      </c>
      <c r="C147" s="23" t="str">
        <f t="shared" si="6"/>
        <v>340</v>
      </c>
      <c r="D147" s="32" t="str">
        <f t="shared" si="7"/>
        <v>0155</v>
      </c>
      <c r="E147" s="23" t="str">
        <f t="shared" si="8"/>
        <v>Topic - sword</v>
      </c>
    </row>
    <row r="148" spans="1:5" x14ac:dyDescent="0.25">
      <c r="A148" s="23">
        <f>MATCH(D148,'All Items'!A:A,0)</f>
        <v>129</v>
      </c>
      <c r="B148" s="23" t="s">
        <v>1021</v>
      </c>
      <c r="C148" s="23" t="str">
        <f t="shared" si="6"/>
        <v>341</v>
      </c>
      <c r="D148" s="32" t="str">
        <f t="shared" si="7"/>
        <v>0156</v>
      </c>
      <c r="E148" s="23" t="str">
        <f t="shared" si="8"/>
        <v>Topic - potion</v>
      </c>
    </row>
    <row r="149" spans="1:5" x14ac:dyDescent="0.25">
      <c r="A149" s="23">
        <f>MATCH(D149,'All Items'!A:A,0)</f>
        <v>130</v>
      </c>
      <c r="B149" s="23" t="s">
        <v>1022</v>
      </c>
      <c r="C149" s="23" t="str">
        <f t="shared" si="6"/>
        <v>342</v>
      </c>
      <c r="D149" s="32" t="str">
        <f t="shared" si="7"/>
        <v>0157</v>
      </c>
      <c r="E149" s="23" t="str">
        <f t="shared" si="8"/>
        <v>Topic - mon.. Err.. I mean 'orangutan'.</v>
      </c>
    </row>
    <row r="150" spans="1:5" x14ac:dyDescent="0.25">
      <c r="A150" s="23">
        <f>MATCH(D150,'All Items'!A:A,0)</f>
        <v>131</v>
      </c>
      <c r="B150" s="23" t="s">
        <v>1023</v>
      </c>
      <c r="C150" s="23" t="str">
        <f t="shared" si="6"/>
        <v>343</v>
      </c>
      <c r="D150" s="32" t="str">
        <f t="shared" si="7"/>
        <v>0158</v>
      </c>
      <c r="E150" s="23" t="str">
        <f t="shared" si="8"/>
        <v>Topic - luggage</v>
      </c>
    </row>
    <row r="151" spans="1:5" x14ac:dyDescent="0.25">
      <c r="A151" s="23">
        <f>MATCH(D151,'All Items'!A:A,0)</f>
        <v>132</v>
      </c>
      <c r="B151" s="23" t="s">
        <v>1024</v>
      </c>
      <c r="C151" s="23" t="str">
        <f t="shared" si="6"/>
        <v>502</v>
      </c>
      <c r="D151" s="32" t="str">
        <f t="shared" si="7"/>
        <v>01F7</v>
      </c>
      <c r="E151" s="23" t="str">
        <f t="shared" si="8"/>
        <v>Topic - pouch</v>
      </c>
    </row>
    <row r="152" spans="1:5" x14ac:dyDescent="0.25">
      <c r="A152" s="23">
        <f>MATCH(D152,'All Items'!A:A,0)</f>
        <v>133</v>
      </c>
      <c r="B152" s="23" t="s">
        <v>1025</v>
      </c>
      <c r="C152" s="23" t="str">
        <f t="shared" si="6"/>
        <v>503</v>
      </c>
      <c r="D152" s="32" t="str">
        <f t="shared" si="7"/>
        <v>01F8</v>
      </c>
      <c r="E152" s="23" t="str">
        <f t="shared" si="8"/>
        <v>Topic - tattoo</v>
      </c>
    </row>
    <row r="153" spans="1:5" x14ac:dyDescent="0.25">
      <c r="A153" s="23">
        <f>MATCH(D153,'All Items'!A:A,0)</f>
        <v>134</v>
      </c>
      <c r="B153" s="23" t="s">
        <v>1026</v>
      </c>
      <c r="C153" s="23" t="str">
        <f t="shared" si="6"/>
        <v>504</v>
      </c>
      <c r="D153" s="32" t="str">
        <f t="shared" si="7"/>
        <v>01F9</v>
      </c>
      <c r="E153" s="23" t="str">
        <f t="shared" si="8"/>
        <v>Topic - dice</v>
      </c>
    </row>
  </sheetData>
  <conditionalFormatting sqref="A2:A153">
    <cfRule type="containsErrors" dxfId="1" priority="1">
      <formula>ISERROR(A2)</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2"/>
  <sheetViews>
    <sheetView topLeftCell="A112" workbookViewId="0">
      <selection activeCell="D16" sqref="D16"/>
    </sheetView>
  </sheetViews>
  <sheetFormatPr defaultRowHeight="15" x14ac:dyDescent="0.25"/>
  <cols>
    <col min="1" max="1" width="7" style="23" customWidth="1"/>
    <col min="2" max="2" width="53.5703125" style="23" bestFit="1" customWidth="1"/>
    <col min="3" max="3" width="9.140625" style="23"/>
    <col min="4" max="4" width="8.140625" style="23" customWidth="1"/>
    <col min="5" max="5" width="49.85546875" style="23" bestFit="1" customWidth="1"/>
  </cols>
  <sheetData>
    <row r="1" spans="1:5" x14ac:dyDescent="0.25">
      <c r="A1" s="23" t="s">
        <v>1164</v>
      </c>
      <c r="B1" s="23" t="s">
        <v>1161</v>
      </c>
      <c r="C1" s="23" t="s">
        <v>1162</v>
      </c>
      <c r="D1" s="23" t="s">
        <v>1163</v>
      </c>
      <c r="E1" s="23" t="s">
        <v>0</v>
      </c>
    </row>
    <row r="2" spans="1:5" x14ac:dyDescent="0.25">
      <c r="A2" s="23" t="e">
        <f>MATCH(D2,Screens!A:A,0)</f>
        <v>#N/A</v>
      </c>
      <c r="B2" s="23" t="s">
        <v>1167</v>
      </c>
      <c r="C2" s="23" t="str">
        <f>LEFT(B2,FIND(" ",B2))</f>
        <v xml:space="preserve">2 </v>
      </c>
      <c r="D2" s="32" t="str">
        <f>DEC2HEX(C2,4)</f>
        <v>0002</v>
      </c>
      <c r="E2" s="23" t="str">
        <f>RIGHT(B2,LEN(B2)-LEN(C2))</f>
        <v>Looking at Dragon book</v>
      </c>
    </row>
    <row r="3" spans="1:5" x14ac:dyDescent="0.25">
      <c r="A3" s="23" t="e">
        <f>MATCH(D3,'All Items'!A:A,0)</f>
        <v>#N/A</v>
      </c>
      <c r="B3" s="23" t="s">
        <v>1168</v>
      </c>
      <c r="C3" s="23" t="str">
        <f t="shared" ref="C3:C66" si="0">LEFT(B3,FIND(" ",B3))</f>
        <v xml:space="preserve">3 </v>
      </c>
      <c r="D3" s="32" t="str">
        <f t="shared" ref="D3:D66" si="1">DEC2HEX(C3,4)</f>
        <v>0003</v>
      </c>
      <c r="E3" s="23" t="str">
        <f t="shared" ref="E3:E66" si="2">RIGHT(B3,LEN(B3)-LEN(C3))</f>
        <v>Showdown with dragon</v>
      </c>
    </row>
    <row r="4" spans="1:5" x14ac:dyDescent="0.25">
      <c r="A4" s="23" t="e">
        <f>MATCH(D4,'All Items'!A:A,0)</f>
        <v>#N/A</v>
      </c>
      <c r="B4" s="23" t="s">
        <v>1169</v>
      </c>
      <c r="C4" s="23" t="str">
        <f t="shared" si="0"/>
        <v xml:space="preserve">6 </v>
      </c>
      <c r="D4" s="32" t="str">
        <f t="shared" si="1"/>
        <v>0006</v>
      </c>
      <c r="E4" s="23" t="str">
        <f t="shared" si="2"/>
        <v>Ankh-Morpork</v>
      </c>
    </row>
    <row r="5" spans="1:5" x14ac:dyDescent="0.25">
      <c r="A5" s="23" t="e">
        <f>MATCH(D5,'All Items'!A:A,0)</f>
        <v>#N/A</v>
      </c>
      <c r="B5" s="23" t="s">
        <v>1170</v>
      </c>
      <c r="C5" s="23" t="str">
        <f t="shared" si="0"/>
        <v xml:space="preserve">7 </v>
      </c>
      <c r="D5" s="32" t="str">
        <f t="shared" si="1"/>
        <v>0007</v>
      </c>
      <c r="E5" s="23" t="str">
        <f t="shared" si="2"/>
        <v>Square (Act III/IV)</v>
      </c>
    </row>
    <row r="6" spans="1:5" x14ac:dyDescent="0.25">
      <c r="A6" s="23" t="e">
        <f>MATCH(D6,'All Items'!A:A,0)</f>
        <v>#N/A</v>
      </c>
      <c r="B6" s="23" t="s">
        <v>1171</v>
      </c>
      <c r="C6" s="23" t="str">
        <f t="shared" si="0"/>
        <v xml:space="preserve">17 </v>
      </c>
      <c r="D6" s="32" t="str">
        <f t="shared" si="1"/>
        <v>0011</v>
      </c>
      <c r="E6" s="23" t="str">
        <f t="shared" si="2"/>
        <v>Rincewind's room</v>
      </c>
    </row>
    <row r="7" spans="1:5" x14ac:dyDescent="0.25">
      <c r="A7" s="23" t="e">
        <f>MATCH(D7,'All Items'!A:A,0)</f>
        <v>#N/A</v>
      </c>
      <c r="B7" s="23" t="s">
        <v>1172</v>
      </c>
      <c r="C7" s="23" t="str">
        <f t="shared" si="0"/>
        <v xml:space="preserve">22 </v>
      </c>
      <c r="D7" s="32" t="str">
        <f t="shared" si="1"/>
        <v>0016</v>
      </c>
      <c r="E7" s="23" t="str">
        <f t="shared" si="2"/>
        <v>Gate</v>
      </c>
    </row>
    <row r="8" spans="1:5" x14ac:dyDescent="0.25">
      <c r="A8" s="23" t="e">
        <f>MATCH(D8,'All Items'!A:A,0)</f>
        <v>#N/A</v>
      </c>
      <c r="B8" s="23" t="s">
        <v>1173</v>
      </c>
      <c r="C8" s="23" t="str">
        <f t="shared" si="0"/>
        <v xml:space="preserve">24 </v>
      </c>
      <c r="D8" s="32" t="str">
        <f t="shared" si="1"/>
        <v>0018</v>
      </c>
      <c r="E8" s="23" t="str">
        <f t="shared" si="2"/>
        <v>Alley</v>
      </c>
    </row>
    <row r="9" spans="1:5" x14ac:dyDescent="0.25">
      <c r="A9" s="23" t="e">
        <f>MATCH(D9,'All Items'!A:A,0)</f>
        <v>#N/A</v>
      </c>
      <c r="B9" s="23" t="s">
        <v>1174</v>
      </c>
      <c r="C9" s="23" t="str">
        <f t="shared" si="0"/>
        <v xml:space="preserve">26 </v>
      </c>
      <c r="D9" s="32" t="str">
        <f t="shared" si="1"/>
        <v>001A</v>
      </c>
      <c r="E9" s="23" t="str">
        <f t="shared" si="2"/>
        <v>Alchemist's</v>
      </c>
    </row>
    <row r="10" spans="1:5" x14ac:dyDescent="0.25">
      <c r="A10" s="23" t="e">
        <f>MATCH(D10,'All Items'!A:A,0)</f>
        <v>#N/A</v>
      </c>
      <c r="B10" s="23" t="s">
        <v>1175</v>
      </c>
      <c r="C10" s="23" t="str">
        <f t="shared" si="0"/>
        <v xml:space="preserve">27 </v>
      </c>
      <c r="D10" s="32" t="str">
        <f t="shared" si="1"/>
        <v>001B</v>
      </c>
      <c r="E10" s="23" t="str">
        <f t="shared" si="2"/>
        <v>Rooftops</v>
      </c>
    </row>
    <row r="11" spans="1:5" x14ac:dyDescent="0.25">
      <c r="A11" s="23" t="e">
        <f>MATCH(D11,'All Items'!A:A,0)</f>
        <v>#N/A</v>
      </c>
      <c r="B11" s="23" t="s">
        <v>1176</v>
      </c>
      <c r="C11" s="23" t="str">
        <f t="shared" si="0"/>
        <v xml:space="preserve">30 </v>
      </c>
      <c r="D11" s="32" t="str">
        <f t="shared" si="1"/>
        <v>001E</v>
      </c>
      <c r="E11" s="23" t="str">
        <f t="shared" si="2"/>
        <v>Looking at camera</v>
      </c>
    </row>
    <row r="12" spans="1:5" x14ac:dyDescent="0.25">
      <c r="A12" s="23" t="e">
        <f>MATCH(D12,'All Items'!A:A,0)</f>
        <v>#N/A</v>
      </c>
      <c r="B12" s="23" t="s">
        <v>1177</v>
      </c>
      <c r="C12" s="23" t="str">
        <f t="shared" si="0"/>
        <v xml:space="preserve">31 </v>
      </c>
      <c r="D12" s="32" t="str">
        <f t="shared" si="1"/>
        <v>001F</v>
      </c>
      <c r="E12" s="23" t="str">
        <f t="shared" si="2"/>
        <v>Temple of Offler - Pedestal</v>
      </c>
    </row>
    <row r="13" spans="1:5" x14ac:dyDescent="0.25">
      <c r="A13" s="23" t="e">
        <f>MATCH(D13,'All Items'!A:A,0)</f>
        <v>#N/A</v>
      </c>
      <c r="B13" s="23" t="s">
        <v>1178</v>
      </c>
      <c r="C13" s="23" t="str">
        <f t="shared" si="0"/>
        <v xml:space="preserve">33 </v>
      </c>
      <c r="D13" s="32" t="str">
        <f t="shared" si="1"/>
        <v>0021</v>
      </c>
      <c r="E13" s="23" t="str">
        <f t="shared" si="2"/>
        <v>Temple of Offler</v>
      </c>
    </row>
    <row r="14" spans="1:5" x14ac:dyDescent="0.25">
      <c r="A14" s="23" t="e">
        <f>MATCH(D14,'All Items'!A:A,0)</f>
        <v>#N/A</v>
      </c>
      <c r="B14" s="23" t="s">
        <v>1179</v>
      </c>
      <c r="C14" s="23" t="str">
        <f t="shared" si="0"/>
        <v xml:space="preserve">34 </v>
      </c>
      <c r="D14" s="32" t="str">
        <f t="shared" si="1"/>
        <v>0022</v>
      </c>
      <c r="E14" s="23" t="str">
        <f t="shared" si="2"/>
        <v>Looking at cart</v>
      </c>
    </row>
    <row r="15" spans="1:5" x14ac:dyDescent="0.25">
      <c r="A15" s="23" t="e">
        <f>MATCH(D15,'All Items'!A:A,0)</f>
        <v>#N/A</v>
      </c>
      <c r="B15" s="23" t="s">
        <v>1180</v>
      </c>
      <c r="C15" s="23" t="str">
        <f t="shared" si="0"/>
        <v xml:space="preserve">35 </v>
      </c>
      <c r="D15" s="32" t="str">
        <f t="shared" si="1"/>
        <v>0023</v>
      </c>
      <c r="E15" s="23" t="str">
        <f t="shared" si="2"/>
        <v>Library</v>
      </c>
    </row>
    <row r="16" spans="1:5" x14ac:dyDescent="0.25">
      <c r="A16" s="23" t="e">
        <f>MATCH(D16,'All Items'!A:A,0)</f>
        <v>#N/A</v>
      </c>
      <c r="B16" s="23" t="s">
        <v>1181</v>
      </c>
      <c r="C16" s="23" t="str">
        <f t="shared" si="0"/>
        <v xml:space="preserve">36 </v>
      </c>
      <c r="D16" s="32" t="str">
        <f t="shared" si="1"/>
        <v>0024</v>
      </c>
      <c r="E16" s="23" t="str">
        <f t="shared" si="2"/>
        <v>University grounds</v>
      </c>
    </row>
    <row r="17" spans="1:5" x14ac:dyDescent="0.25">
      <c r="A17" s="23" t="e">
        <f>MATCH(D17,'All Items'!A:A,0)</f>
        <v>#N/A</v>
      </c>
      <c r="B17" s="23" t="s">
        <v>1182</v>
      </c>
      <c r="C17" s="23" t="str">
        <f t="shared" si="0"/>
        <v xml:space="preserve">37 </v>
      </c>
      <c r="D17" s="32" t="str">
        <f t="shared" si="1"/>
        <v>0025</v>
      </c>
      <c r="E17" s="23" t="str">
        <f t="shared" si="2"/>
        <v>Palace Entrance</v>
      </c>
    </row>
    <row r="18" spans="1:5" x14ac:dyDescent="0.25">
      <c r="A18" s="23" t="e">
        <f>MATCH(D18,'All Items'!A:A,0)</f>
        <v>#N/A</v>
      </c>
      <c r="B18" s="23" t="s">
        <v>1183</v>
      </c>
      <c r="C18" s="23" t="str">
        <f t="shared" si="0"/>
        <v xml:space="preserve">38 </v>
      </c>
      <c r="D18" s="32" t="str">
        <f t="shared" si="1"/>
        <v>0026</v>
      </c>
      <c r="E18" s="23" t="str">
        <f t="shared" si="2"/>
        <v>Outside Drum</v>
      </c>
    </row>
    <row r="19" spans="1:5" x14ac:dyDescent="0.25">
      <c r="A19" s="23" t="e">
        <f>MATCH(D19,'All Items'!A:A,0)</f>
        <v>#N/A</v>
      </c>
      <c r="B19" s="23" t="s">
        <v>1184</v>
      </c>
      <c r="C19" s="23" t="str">
        <f t="shared" si="0"/>
        <v xml:space="preserve">39 </v>
      </c>
      <c r="D19" s="32" t="str">
        <f t="shared" si="1"/>
        <v>0027</v>
      </c>
      <c r="E19" s="23" t="str">
        <f t="shared" si="2"/>
        <v>Barn</v>
      </c>
    </row>
    <row r="20" spans="1:5" x14ac:dyDescent="0.25">
      <c r="A20" s="23" t="e">
        <f>MATCH(D20,'All Items'!A:A,0)</f>
        <v>#N/A</v>
      </c>
      <c r="B20" s="23" t="s">
        <v>1185</v>
      </c>
      <c r="C20" s="23" t="str">
        <f t="shared" si="0"/>
        <v xml:space="preserve">40 </v>
      </c>
      <c r="D20" s="32" t="str">
        <f t="shared" si="1"/>
        <v>0028</v>
      </c>
      <c r="E20" s="23" t="str">
        <f t="shared" si="2"/>
        <v>Livery Stable</v>
      </c>
    </row>
    <row r="21" spans="1:5" x14ac:dyDescent="0.25">
      <c r="A21" s="23" t="e">
        <f>MATCH(D21,'All Items'!A:A,0)</f>
        <v>#N/A</v>
      </c>
      <c r="B21" s="23" t="s">
        <v>1186</v>
      </c>
      <c r="C21" s="23" t="str">
        <f t="shared" si="0"/>
        <v xml:space="preserve">41 </v>
      </c>
      <c r="D21" s="32" t="str">
        <f t="shared" si="1"/>
        <v>0029</v>
      </c>
      <c r="E21" s="23" t="str">
        <f t="shared" si="2"/>
        <v>Park</v>
      </c>
    </row>
    <row r="22" spans="1:5" x14ac:dyDescent="0.25">
      <c r="A22" s="23" t="e">
        <f>MATCH(D22,'All Items'!A:A,0)</f>
        <v>#N/A</v>
      </c>
      <c r="B22" s="23" t="s">
        <v>1187</v>
      </c>
      <c r="C22" s="23" t="str">
        <f t="shared" si="0"/>
        <v xml:space="preserve">42 </v>
      </c>
      <c r="D22" s="32" t="str">
        <f t="shared" si="1"/>
        <v>002A</v>
      </c>
      <c r="E22" s="23" t="str">
        <f t="shared" si="2"/>
        <v>Outside Inn</v>
      </c>
    </row>
    <row r="23" spans="1:5" x14ac:dyDescent="0.25">
      <c r="A23" s="23" t="e">
        <f>MATCH(D23,'All Items'!A:A,0)</f>
        <v>#N/A</v>
      </c>
      <c r="B23" s="23" t="s">
        <v>1188</v>
      </c>
      <c r="C23" s="23" t="str">
        <f t="shared" si="0"/>
        <v xml:space="preserve">43 </v>
      </c>
      <c r="D23" s="32" t="str">
        <f t="shared" si="1"/>
        <v>002B</v>
      </c>
      <c r="E23" s="23" t="str">
        <f t="shared" si="2"/>
        <v>Outside Ramkin estate</v>
      </c>
    </row>
    <row r="24" spans="1:5" x14ac:dyDescent="0.25">
      <c r="A24" s="23" t="e">
        <f>MATCH(D24,'All Items'!A:A,0)</f>
        <v>#N/A</v>
      </c>
      <c r="B24" s="23" t="s">
        <v>1189</v>
      </c>
      <c r="C24" s="23" t="str">
        <f t="shared" si="0"/>
        <v xml:space="preserve">44 </v>
      </c>
      <c r="D24" s="32" t="str">
        <f t="shared" si="1"/>
        <v>002C</v>
      </c>
      <c r="E24" s="23" t="str">
        <f t="shared" si="2"/>
        <v>Street</v>
      </c>
    </row>
    <row r="25" spans="1:5" x14ac:dyDescent="0.25">
      <c r="A25" s="23" t="e">
        <f>MATCH(D25,'All Items'!A:A,0)</f>
        <v>#N/A</v>
      </c>
      <c r="B25" s="23" t="s">
        <v>1190</v>
      </c>
      <c r="C25" s="23" t="str">
        <f t="shared" si="0"/>
        <v xml:space="preserve">45 </v>
      </c>
      <c r="D25" s="32" t="str">
        <f t="shared" si="1"/>
        <v>002D</v>
      </c>
      <c r="E25" s="23" t="str">
        <f t="shared" si="2"/>
        <v>Shades</v>
      </c>
    </row>
    <row r="26" spans="1:5" x14ac:dyDescent="0.25">
      <c r="A26" s="23" t="e">
        <f>MATCH(D26,'All Items'!A:A,0)</f>
        <v>#N/A</v>
      </c>
      <c r="B26" s="23" t="s">
        <v>1191</v>
      </c>
      <c r="C26" s="23" t="str">
        <f t="shared" si="0"/>
        <v xml:space="preserve">46 </v>
      </c>
      <c r="D26" s="32" t="str">
        <f t="shared" si="1"/>
        <v>002E</v>
      </c>
      <c r="E26" s="23" t="str">
        <f t="shared" si="2"/>
        <v>Square</v>
      </c>
    </row>
    <row r="27" spans="1:5" x14ac:dyDescent="0.25">
      <c r="A27" s="23" t="e">
        <f>MATCH(D27,'All Items'!A:A,0)</f>
        <v>#N/A</v>
      </c>
      <c r="B27" s="23" t="s">
        <v>1192</v>
      </c>
      <c r="C27" s="23" t="str">
        <f t="shared" si="0"/>
        <v xml:space="preserve">47 </v>
      </c>
      <c r="D27" s="32" t="str">
        <f t="shared" si="1"/>
        <v>002F</v>
      </c>
      <c r="E27" s="23" t="str">
        <f t="shared" si="2"/>
        <v>Outside Hideout</v>
      </c>
    </row>
    <row r="28" spans="1:5" x14ac:dyDescent="0.25">
      <c r="A28" s="23" t="e">
        <f>MATCH(D28,'All Items'!A:A,0)</f>
        <v>#N/A</v>
      </c>
      <c r="B28" s="23" t="s">
        <v>1193</v>
      </c>
      <c r="C28" s="23" t="str">
        <f t="shared" si="0"/>
        <v xml:space="preserve">48 </v>
      </c>
      <c r="D28" s="32" t="str">
        <f t="shared" si="1"/>
        <v>0030</v>
      </c>
      <c r="E28" s="23" t="str">
        <f t="shared" si="2"/>
        <v>Past Ankh-Morpork</v>
      </c>
    </row>
    <row r="29" spans="1:5" x14ac:dyDescent="0.25">
      <c r="A29" s="23" t="e">
        <f>MATCH(D29,'All Items'!A:A,0)</f>
        <v>#N/A</v>
      </c>
      <c r="B29" s="23" t="s">
        <v>1194</v>
      </c>
      <c r="C29" s="23" t="str">
        <f t="shared" si="0"/>
        <v xml:space="preserve">49 </v>
      </c>
      <c r="D29" s="32" t="str">
        <f t="shared" si="1"/>
        <v>0031</v>
      </c>
      <c r="E29" s="23" t="str">
        <f t="shared" si="2"/>
        <v>Past Library</v>
      </c>
    </row>
    <row r="30" spans="1:5" x14ac:dyDescent="0.25">
      <c r="A30" s="23" t="e">
        <f>MATCH(D30,'All Items'!A:A,0)</f>
        <v>#N/A</v>
      </c>
      <c r="B30" s="23" t="s">
        <v>1195</v>
      </c>
      <c r="C30" s="23" t="str">
        <f t="shared" si="0"/>
        <v xml:space="preserve">50 </v>
      </c>
      <c r="D30" s="32" t="str">
        <f t="shared" si="1"/>
        <v>0032</v>
      </c>
      <c r="E30" s="23" t="str">
        <f t="shared" si="2"/>
        <v>Past Outside Drum</v>
      </c>
    </row>
    <row r="31" spans="1:5" x14ac:dyDescent="0.25">
      <c r="A31" s="23" t="e">
        <f>MATCH(D31,'All Items'!A:A,0)</f>
        <v>#N/A</v>
      </c>
      <c r="B31" s="23" t="s">
        <v>1196</v>
      </c>
      <c r="C31" s="23" t="str">
        <f t="shared" si="0"/>
        <v xml:space="preserve">51 </v>
      </c>
      <c r="D31" s="32" t="str">
        <f t="shared" si="1"/>
        <v>0033</v>
      </c>
      <c r="E31" s="23" t="str">
        <f t="shared" si="2"/>
        <v>Past Gate</v>
      </c>
    </row>
    <row r="32" spans="1:5" x14ac:dyDescent="0.25">
      <c r="A32" s="23" t="e">
        <f>MATCH(D32,'All Items'!A:A,0)</f>
        <v>#N/A</v>
      </c>
      <c r="B32" s="23" t="s">
        <v>1197</v>
      </c>
      <c r="C32" s="23" t="str">
        <f t="shared" si="0"/>
        <v xml:space="preserve">52 </v>
      </c>
      <c r="D32" s="32" t="str">
        <f t="shared" si="1"/>
        <v>0034</v>
      </c>
      <c r="E32" s="23" t="str">
        <f t="shared" si="2"/>
        <v>Past Park</v>
      </c>
    </row>
    <row r="33" spans="1:5" x14ac:dyDescent="0.25">
      <c r="A33" s="23" t="e">
        <f>MATCH(D33,'All Items'!A:A,0)</f>
        <v>#N/A</v>
      </c>
      <c r="B33" s="23" t="s">
        <v>1198</v>
      </c>
      <c r="C33" s="23" t="str">
        <f t="shared" si="0"/>
        <v xml:space="preserve">53 </v>
      </c>
      <c r="D33" s="32" t="str">
        <f t="shared" si="1"/>
        <v>0035</v>
      </c>
      <c r="E33" s="23" t="str">
        <f t="shared" si="2"/>
        <v>Past Outside Inn</v>
      </c>
    </row>
    <row r="34" spans="1:5" x14ac:dyDescent="0.25">
      <c r="A34" s="23" t="e">
        <f>MATCH(D34,'All Items'!A:A,0)</f>
        <v>#N/A</v>
      </c>
      <c r="B34" s="23" t="s">
        <v>1199</v>
      </c>
      <c r="C34" s="23" t="str">
        <f t="shared" si="0"/>
        <v xml:space="preserve">54 </v>
      </c>
      <c r="D34" s="32" t="str">
        <f t="shared" si="1"/>
        <v>0036</v>
      </c>
      <c r="E34" s="23" t="str">
        <f t="shared" si="2"/>
        <v>Past Street</v>
      </c>
    </row>
    <row r="35" spans="1:5" x14ac:dyDescent="0.25">
      <c r="A35" s="23" t="e">
        <f>MATCH(D35,'All Items'!A:A,0)</f>
        <v>#N/A</v>
      </c>
      <c r="B35" s="23" t="s">
        <v>1200</v>
      </c>
      <c r="C35" s="23" t="str">
        <f t="shared" si="0"/>
        <v xml:space="preserve">55 </v>
      </c>
      <c r="D35" s="32" t="str">
        <f t="shared" si="1"/>
        <v>0037</v>
      </c>
      <c r="E35" s="23" t="str">
        <f t="shared" si="2"/>
        <v>Past Shades</v>
      </c>
    </row>
    <row r="36" spans="1:5" x14ac:dyDescent="0.25">
      <c r="A36" s="23" t="e">
        <f>MATCH(D36,'All Items'!A:A,0)</f>
        <v>#N/A</v>
      </c>
      <c r="B36" s="23" t="s">
        <v>1201</v>
      </c>
      <c r="C36" s="23" t="str">
        <f t="shared" si="0"/>
        <v xml:space="preserve">56 </v>
      </c>
      <c r="D36" s="32" t="str">
        <f t="shared" si="1"/>
        <v>0038</v>
      </c>
      <c r="E36" s="23" t="str">
        <f t="shared" si="2"/>
        <v>Past Outside Hideout</v>
      </c>
    </row>
    <row r="37" spans="1:5" x14ac:dyDescent="0.25">
      <c r="A37" s="23" t="e">
        <f>MATCH(D37,'All Items'!A:A,0)</f>
        <v>#N/A</v>
      </c>
      <c r="B37" s="23" t="s">
        <v>1202</v>
      </c>
      <c r="C37" s="23" t="str">
        <f t="shared" si="0"/>
        <v xml:space="preserve">58 </v>
      </c>
      <c r="D37" s="32" t="str">
        <f t="shared" si="1"/>
        <v>003A</v>
      </c>
      <c r="E37" s="23" t="str">
        <f t="shared" si="2"/>
        <v>Arch chancellor's room</v>
      </c>
    </row>
    <row r="38" spans="1:5" x14ac:dyDescent="0.25">
      <c r="A38" s="23" t="e">
        <f>MATCH(D38,'All Items'!A:A,0)</f>
        <v>#N/A</v>
      </c>
      <c r="B38" s="23" t="s">
        <v>1203</v>
      </c>
      <c r="C38" s="23" t="str">
        <f t="shared" si="0"/>
        <v xml:space="preserve">59 </v>
      </c>
      <c r="D38" s="32" t="str">
        <f t="shared" si="1"/>
        <v>003B</v>
      </c>
      <c r="E38" s="23" t="str">
        <f t="shared" si="2"/>
        <v>Unseen University</v>
      </c>
    </row>
    <row r="39" spans="1:5" x14ac:dyDescent="0.25">
      <c r="A39" s="23" t="e">
        <f>MATCH(D39,'All Items'!A:A,0)</f>
        <v>#N/A</v>
      </c>
      <c r="B39" s="23" t="s">
        <v>1204</v>
      </c>
      <c r="C39" s="23" t="str">
        <f t="shared" si="0"/>
        <v xml:space="preserve">61 </v>
      </c>
      <c r="D39" s="32" t="str">
        <f t="shared" si="1"/>
        <v>003D</v>
      </c>
      <c r="E39" s="23" t="str">
        <f t="shared" si="2"/>
        <v>On Great A'tuin</v>
      </c>
    </row>
    <row r="40" spans="1:5" x14ac:dyDescent="0.25">
      <c r="A40" s="23" t="e">
        <f>MATCH(D40,'All Items'!A:A,0)</f>
        <v>#N/A</v>
      </c>
      <c r="B40" s="23" t="s">
        <v>1205</v>
      </c>
      <c r="C40" s="23" t="str">
        <f t="shared" si="0"/>
        <v xml:space="preserve">63 </v>
      </c>
      <c r="D40" s="32" t="str">
        <f t="shared" si="1"/>
        <v>003F</v>
      </c>
      <c r="E40" s="23" t="str">
        <f t="shared" si="2"/>
        <v>Inside Drum</v>
      </c>
    </row>
    <row r="41" spans="1:5" x14ac:dyDescent="0.25">
      <c r="A41" s="23" t="e">
        <f>MATCH(D41,'All Items'!A:A,0)</f>
        <v>#N/A</v>
      </c>
      <c r="B41" s="23" t="s">
        <v>1206</v>
      </c>
      <c r="C41" s="23" t="str">
        <f t="shared" si="0"/>
        <v xml:space="preserve">64 </v>
      </c>
      <c r="D41" s="32" t="str">
        <f t="shared" si="1"/>
        <v>0040</v>
      </c>
      <c r="E41" s="23" t="str">
        <f t="shared" si="2"/>
        <v>Drum Cellar</v>
      </c>
    </row>
    <row r="42" spans="1:5" x14ac:dyDescent="0.25">
      <c r="A42" s="23" t="e">
        <f>MATCH(D42,'All Items'!A:A,0)</f>
        <v>#N/A</v>
      </c>
      <c r="B42" s="23" t="s">
        <v>1207</v>
      </c>
      <c r="C42" s="23" t="str">
        <f t="shared" si="0"/>
        <v xml:space="preserve">65 </v>
      </c>
      <c r="D42" s="32" t="str">
        <f t="shared" si="1"/>
        <v>0041</v>
      </c>
      <c r="E42" s="23" t="str">
        <f t="shared" si="2"/>
        <v>Discworld overview</v>
      </c>
    </row>
    <row r="43" spans="1:5" x14ac:dyDescent="0.25">
      <c r="A43" s="23" t="e">
        <f>MATCH(D43,'All Items'!A:A,0)</f>
        <v>#N/A</v>
      </c>
      <c r="B43" s="23" t="s">
        <v>1208</v>
      </c>
      <c r="C43" s="23" t="str">
        <f t="shared" si="0"/>
        <v xml:space="preserve">66 </v>
      </c>
      <c r="D43" s="32" t="str">
        <f t="shared" si="1"/>
        <v>0042</v>
      </c>
      <c r="E43" s="23" t="str">
        <f t="shared" si="2"/>
        <v>Past Inside Drum</v>
      </c>
    </row>
    <row r="44" spans="1:5" x14ac:dyDescent="0.25">
      <c r="A44" s="23" t="e">
        <f>MATCH(D44,'All Items'!A:A,0)</f>
        <v>#N/A</v>
      </c>
      <c r="B44" s="23" t="s">
        <v>1209</v>
      </c>
      <c r="C44" s="23" t="str">
        <f t="shared" si="0"/>
        <v xml:space="preserve">68 </v>
      </c>
      <c r="D44" s="32" t="str">
        <f t="shared" si="1"/>
        <v>0044</v>
      </c>
      <c r="E44" s="23" t="str">
        <f t="shared" si="2"/>
        <v>Barbershop</v>
      </c>
    </row>
    <row r="45" spans="1:5" x14ac:dyDescent="0.25">
      <c r="A45" s="23" t="e">
        <f>MATCH(D45,'All Items'!A:A,0)</f>
        <v>#N/A</v>
      </c>
      <c r="B45" s="23" t="s">
        <v>1210</v>
      </c>
      <c r="C45" s="23" t="str">
        <f t="shared" si="0"/>
        <v xml:space="preserve">81 </v>
      </c>
      <c r="D45" s="32" t="str">
        <f t="shared" si="1"/>
        <v>0051</v>
      </c>
      <c r="E45" s="23" t="str">
        <f t="shared" si="2"/>
        <v>Past Outside Brothel</v>
      </c>
    </row>
    <row r="46" spans="1:5" x14ac:dyDescent="0.25">
      <c r="A46" s="23" t="e">
        <f>MATCH(D46,'All Items'!A:A,0)</f>
        <v>#N/A</v>
      </c>
      <c r="B46" s="23" t="s">
        <v>1211</v>
      </c>
      <c r="C46" s="23" t="str">
        <f t="shared" si="0"/>
        <v xml:space="preserve">82 </v>
      </c>
      <c r="D46" s="32" t="str">
        <f t="shared" si="1"/>
        <v>0052</v>
      </c>
      <c r="E46" s="23" t="str">
        <f t="shared" si="2"/>
        <v>Outside Brothel</v>
      </c>
    </row>
    <row r="47" spans="1:5" x14ac:dyDescent="0.25">
      <c r="A47" s="23" t="e">
        <f>MATCH(D47,'All Items'!A:A,0)</f>
        <v>#N/A</v>
      </c>
      <c r="B47" s="23" t="s">
        <v>1212</v>
      </c>
      <c r="C47" s="23" t="str">
        <f t="shared" si="0"/>
        <v xml:space="preserve">85 </v>
      </c>
      <c r="D47" s="32" t="str">
        <f t="shared" si="1"/>
        <v>0055</v>
      </c>
      <c r="E47" s="23" t="str">
        <f t="shared" si="2"/>
        <v>Closet</v>
      </c>
    </row>
    <row r="48" spans="1:5" x14ac:dyDescent="0.25">
      <c r="A48" s="23" t="e">
        <f>MATCH(D48,'All Items'!A:A,0)</f>
        <v>#N/A</v>
      </c>
      <c r="B48" s="23" t="s">
        <v>1213</v>
      </c>
      <c r="C48" s="23" t="str">
        <f t="shared" si="0"/>
        <v xml:space="preserve">87 </v>
      </c>
      <c r="D48" s="32" t="str">
        <f t="shared" si="1"/>
        <v>0057</v>
      </c>
      <c r="E48" s="23" t="str">
        <f t="shared" si="2"/>
        <v>Dining room</v>
      </c>
    </row>
    <row r="49" spans="1:5" x14ac:dyDescent="0.25">
      <c r="A49" s="23" t="e">
        <f>MATCH(D49,'All Items'!A:A,0)</f>
        <v>#N/A</v>
      </c>
      <c r="B49" s="23" t="s">
        <v>1214</v>
      </c>
      <c r="C49" s="23" t="str">
        <f t="shared" si="0"/>
        <v xml:space="preserve">88 </v>
      </c>
      <c r="D49" s="32" t="str">
        <f t="shared" si="1"/>
        <v>0058</v>
      </c>
      <c r="E49" s="23" t="str">
        <f t="shared" si="2"/>
        <v>Woods</v>
      </c>
    </row>
    <row r="50" spans="1:5" x14ac:dyDescent="0.25">
      <c r="A50" s="23" t="e">
        <f>MATCH(D50,'All Items'!A:A,0)</f>
        <v>#N/A</v>
      </c>
      <c r="B50" s="23" t="s">
        <v>1215</v>
      </c>
      <c r="C50" s="23" t="str">
        <f t="shared" si="0"/>
        <v xml:space="preserve">89 </v>
      </c>
      <c r="D50" s="32" t="str">
        <f t="shared" si="1"/>
        <v>0059</v>
      </c>
      <c r="E50" s="23" t="str">
        <f t="shared" si="2"/>
        <v>Dark Woods</v>
      </c>
    </row>
    <row r="51" spans="1:5" x14ac:dyDescent="0.25">
      <c r="A51" s="23" t="e">
        <f>MATCH(D51,'All Items'!A:A,0)</f>
        <v>#N/A</v>
      </c>
      <c r="B51" s="23" t="s">
        <v>1216</v>
      </c>
      <c r="C51" s="23" t="str">
        <f t="shared" si="0"/>
        <v xml:space="preserve">90 </v>
      </c>
      <c r="D51" s="32" t="str">
        <f t="shared" si="1"/>
        <v>005A</v>
      </c>
      <c r="E51" s="23" t="str">
        <f t="shared" si="2"/>
        <v>Edge of the World</v>
      </c>
    </row>
    <row r="52" spans="1:5" x14ac:dyDescent="0.25">
      <c r="A52" s="23" t="e">
        <f>MATCH(D52,'All Items'!A:A,0)</f>
        <v>#N/A</v>
      </c>
      <c r="B52" s="23" t="s">
        <v>1217</v>
      </c>
      <c r="C52" s="23" t="str">
        <f t="shared" si="0"/>
        <v xml:space="preserve">91 </v>
      </c>
      <c r="D52" s="32" t="str">
        <f t="shared" si="1"/>
        <v>005B</v>
      </c>
      <c r="E52" s="23" t="str">
        <f t="shared" si="2"/>
        <v>Outside Temple of Offler</v>
      </c>
    </row>
    <row r="53" spans="1:5" x14ac:dyDescent="0.25">
      <c r="A53" s="23" t="e">
        <f>MATCH(D53,'All Items'!A:A,0)</f>
        <v>#N/A</v>
      </c>
      <c r="B53" s="23" t="s">
        <v>1218</v>
      </c>
      <c r="C53" s="23" t="str">
        <f t="shared" si="0"/>
        <v xml:space="preserve">92 </v>
      </c>
      <c r="D53" s="32" t="str">
        <f t="shared" si="1"/>
        <v>005C</v>
      </c>
      <c r="E53" s="23" t="str">
        <f t="shared" si="2"/>
        <v>Outside Dwarf Mine</v>
      </c>
    </row>
    <row r="54" spans="1:5" x14ac:dyDescent="0.25">
      <c r="A54" s="23" t="e">
        <f>MATCH(D54,'All Items'!A:A,0)</f>
        <v>#N/A</v>
      </c>
      <c r="B54" s="23" t="s">
        <v>1219</v>
      </c>
      <c r="C54" s="23" t="str">
        <f t="shared" si="0"/>
        <v xml:space="preserve">93 </v>
      </c>
      <c r="D54" s="32" t="str">
        <f t="shared" si="1"/>
        <v>005D</v>
      </c>
      <c r="E54" s="23" t="str">
        <f t="shared" si="2"/>
        <v>Mountain Pass</v>
      </c>
    </row>
    <row r="55" spans="1:5" x14ac:dyDescent="0.25">
      <c r="A55" s="23" t="e">
        <f>MATCH(D55,'All Items'!A:A,0)</f>
        <v>#N/A</v>
      </c>
      <c r="B55" s="23" t="s">
        <v>1220</v>
      </c>
      <c r="C55" s="23" t="str">
        <f t="shared" si="0"/>
        <v xml:space="preserve">97 </v>
      </c>
      <c r="D55" s="32" t="str">
        <f t="shared" si="1"/>
        <v>0061</v>
      </c>
      <c r="E55" s="23" t="str">
        <f t="shared" si="2"/>
        <v>Palace Dungeon</v>
      </c>
    </row>
    <row r="56" spans="1:5" x14ac:dyDescent="0.25">
      <c r="A56" s="23" t="e">
        <f>MATCH(D56,'All Items'!A:A,0)</f>
        <v>#N/A</v>
      </c>
      <c r="B56" s="23" t="s">
        <v>1221</v>
      </c>
      <c r="C56" s="23" t="str">
        <f t="shared" si="0"/>
        <v xml:space="preserve">98 </v>
      </c>
      <c r="D56" s="32" t="str">
        <f t="shared" si="1"/>
        <v>0062</v>
      </c>
      <c r="E56" s="23" t="str">
        <f t="shared" si="2"/>
        <v>Palace</v>
      </c>
    </row>
    <row r="57" spans="1:5" x14ac:dyDescent="0.25">
      <c r="A57" s="23" t="e">
        <f>MATCH(D57,'All Items'!A:A,0)</f>
        <v>#N/A</v>
      </c>
      <c r="B57" s="23" t="s">
        <v>1222</v>
      </c>
      <c r="C57" s="23" t="str">
        <f t="shared" si="0"/>
        <v xml:space="preserve">99 </v>
      </c>
      <c r="D57" s="32" t="str">
        <f t="shared" si="1"/>
        <v>0063</v>
      </c>
      <c r="E57" s="23" t="str">
        <f t="shared" si="2"/>
        <v>Square Alley</v>
      </c>
    </row>
    <row r="58" spans="1:5" x14ac:dyDescent="0.25">
      <c r="A58" s="23" t="e">
        <f>MATCH(D58,'All Items'!A:A,0)</f>
        <v>#N/A</v>
      </c>
      <c r="B58" s="23" t="s">
        <v>1223</v>
      </c>
      <c r="C58" s="23" t="str">
        <f t="shared" si="0"/>
        <v xml:space="preserve">102 </v>
      </c>
      <c r="D58" s="32" t="str">
        <f t="shared" si="1"/>
        <v>0066</v>
      </c>
      <c r="E58" s="23" t="str">
        <f t="shared" si="2"/>
        <v>Inn Bathroom</v>
      </c>
    </row>
    <row r="59" spans="1:5" x14ac:dyDescent="0.25">
      <c r="A59" s="23" t="e">
        <f>MATCH(D59,'All Items'!A:A,0)</f>
        <v>#N/A</v>
      </c>
      <c r="B59" s="23" t="s">
        <v>1224</v>
      </c>
      <c r="C59" s="23" t="str">
        <f t="shared" si="0"/>
        <v xml:space="preserve">103 </v>
      </c>
      <c r="D59" s="32" t="str">
        <f t="shared" si="1"/>
        <v>0067</v>
      </c>
      <c r="E59" s="23" t="str">
        <f t="shared" si="2"/>
        <v>Inside Inn</v>
      </c>
    </row>
    <row r="60" spans="1:5" x14ac:dyDescent="0.25">
      <c r="A60" s="23" t="e">
        <f>MATCH(D60,'All Items'!A:A,0)</f>
        <v>#N/A</v>
      </c>
      <c r="B60" s="23" t="s">
        <v>1225</v>
      </c>
      <c r="C60" s="23" t="str">
        <f t="shared" si="0"/>
        <v xml:space="preserve">104 </v>
      </c>
      <c r="D60" s="32" t="str">
        <f t="shared" si="1"/>
        <v>0068</v>
      </c>
      <c r="E60" s="23" t="str">
        <f t="shared" si="2"/>
        <v>Past Inn Bathroom</v>
      </c>
    </row>
    <row r="61" spans="1:5" x14ac:dyDescent="0.25">
      <c r="A61" s="23" t="e">
        <f>MATCH(D61,'All Items'!A:A,0)</f>
        <v>#N/A</v>
      </c>
      <c r="B61" s="23" t="s">
        <v>1226</v>
      </c>
      <c r="C61" s="23" t="str">
        <f t="shared" si="0"/>
        <v xml:space="preserve">105 </v>
      </c>
      <c r="D61" s="32" t="str">
        <f t="shared" si="1"/>
        <v>0069</v>
      </c>
      <c r="E61" s="23" t="str">
        <f t="shared" si="2"/>
        <v>Past Inside Inn</v>
      </c>
    </row>
    <row r="62" spans="1:5" x14ac:dyDescent="0.25">
      <c r="A62" s="23" t="e">
        <f>MATCH(D62,'All Items'!A:A,0)</f>
        <v>#N/A</v>
      </c>
      <c r="B62" s="23" t="s">
        <v>1227</v>
      </c>
      <c r="C62" s="23" t="str">
        <f t="shared" si="0"/>
        <v xml:space="preserve">106 </v>
      </c>
      <c r="D62" s="32" t="str">
        <f t="shared" si="1"/>
        <v>006A</v>
      </c>
      <c r="E62" s="23" t="str">
        <f t="shared" si="2"/>
        <v>Fishmonger</v>
      </c>
    </row>
    <row r="63" spans="1:5" x14ac:dyDescent="0.25">
      <c r="A63" s="23" t="e">
        <f>MATCH(D63,'All Items'!A:A,0)</f>
        <v>#N/A</v>
      </c>
      <c r="B63" s="23" t="s">
        <v>1228</v>
      </c>
      <c r="C63" s="23" t="str">
        <f t="shared" si="0"/>
        <v xml:space="preserve">107 </v>
      </c>
      <c r="D63" s="32" t="str">
        <f t="shared" si="1"/>
        <v>006B</v>
      </c>
      <c r="E63" s="23" t="str">
        <f t="shared" si="2"/>
        <v>Street Alley</v>
      </c>
    </row>
    <row r="64" spans="1:5" x14ac:dyDescent="0.25">
      <c r="A64" s="23" t="e">
        <f>MATCH(D64,'All Items'!A:A,0)</f>
        <v>#N/A</v>
      </c>
      <c r="B64" s="23" t="s">
        <v>1229</v>
      </c>
      <c r="C64" s="23" t="str">
        <f t="shared" si="0"/>
        <v xml:space="preserve">109 </v>
      </c>
      <c r="D64" s="32" t="str">
        <f t="shared" si="1"/>
        <v>006D</v>
      </c>
      <c r="E64" s="23" t="str">
        <f t="shared" si="2"/>
        <v>Past Fishmonger</v>
      </c>
    </row>
    <row r="65" spans="1:5" x14ac:dyDescent="0.25">
      <c r="A65" s="23" t="e">
        <f>MATCH(D65,'All Items'!A:A,0)</f>
        <v>#N/A</v>
      </c>
      <c r="B65" s="23" t="s">
        <v>1230</v>
      </c>
      <c r="C65" s="23" t="str">
        <f t="shared" si="0"/>
        <v xml:space="preserve">110 </v>
      </c>
      <c r="D65" s="32" t="str">
        <f t="shared" si="1"/>
        <v>006E</v>
      </c>
      <c r="E65" s="23" t="str">
        <f t="shared" si="2"/>
        <v>Past Street Alley</v>
      </c>
    </row>
    <row r="66" spans="1:5" x14ac:dyDescent="0.25">
      <c r="A66" s="23" t="e">
        <f>MATCH(D66,'All Items'!A:A,0)</f>
        <v>#N/A</v>
      </c>
      <c r="B66" s="23" t="s">
        <v>1231</v>
      </c>
      <c r="C66" s="23" t="str">
        <f t="shared" si="0"/>
        <v xml:space="preserve">112 </v>
      </c>
      <c r="D66" s="32" t="str">
        <f t="shared" si="1"/>
        <v>0070</v>
      </c>
      <c r="E66" s="23" t="str">
        <f t="shared" si="2"/>
        <v>Palace Bathroom</v>
      </c>
    </row>
    <row r="67" spans="1:5" x14ac:dyDescent="0.25">
      <c r="A67" s="23" t="e">
        <f>MATCH(D67,'All Items'!A:A,0)</f>
        <v>#N/A</v>
      </c>
      <c r="B67" s="23" t="s">
        <v>1232</v>
      </c>
      <c r="C67" s="23" t="str">
        <f t="shared" ref="C67:C129" si="3">LEFT(B67,FIND(" ",B67))</f>
        <v xml:space="preserve">120 </v>
      </c>
      <c r="D67" s="32" t="str">
        <f t="shared" ref="D67:D130" si="4">DEC2HEX(C67,4)</f>
        <v>0078</v>
      </c>
      <c r="E67" s="23" t="str">
        <f t="shared" ref="E67:E130" si="5">RIGHT(B67,LEN(B67)-LEN(C67))</f>
        <v>Kitchen</v>
      </c>
    </row>
    <row r="68" spans="1:5" x14ac:dyDescent="0.25">
      <c r="A68" s="23" t="e">
        <f>MATCH(D68,'All Items'!A:A,0)</f>
        <v>#N/A</v>
      </c>
      <c r="B68" s="23" t="s">
        <v>1233</v>
      </c>
      <c r="C68" s="23" t="str">
        <f t="shared" si="3"/>
        <v xml:space="preserve">121 </v>
      </c>
      <c r="D68" s="32" t="str">
        <f t="shared" si="4"/>
        <v>0079</v>
      </c>
      <c r="E68" s="23" t="str">
        <f t="shared" si="5"/>
        <v>Back of university</v>
      </c>
    </row>
    <row r="69" spans="1:5" x14ac:dyDescent="0.25">
      <c r="A69" s="23" t="e">
        <f>MATCH(D69,'All Items'!A:A,0)</f>
        <v>#N/A</v>
      </c>
      <c r="B69" s="23" t="s">
        <v>1234</v>
      </c>
      <c r="C69" s="23" t="str">
        <f t="shared" si="3"/>
        <v xml:space="preserve">122 </v>
      </c>
      <c r="D69" s="32" t="str">
        <f t="shared" si="4"/>
        <v>007A</v>
      </c>
      <c r="E69" s="23" t="str">
        <f t="shared" si="5"/>
        <v>L-Space</v>
      </c>
    </row>
    <row r="70" spans="1:5" x14ac:dyDescent="0.25">
      <c r="A70" s="23" t="e">
        <f>MATCH(D70,'All Items'!A:A,0)</f>
        <v>#N/A</v>
      </c>
      <c r="B70" s="23" t="s">
        <v>1235</v>
      </c>
      <c r="C70" s="23" t="str">
        <f t="shared" si="3"/>
        <v xml:space="preserve">125 </v>
      </c>
      <c r="D70" s="32" t="str">
        <f t="shared" si="4"/>
        <v>007D</v>
      </c>
      <c r="E70" s="23" t="str">
        <f t="shared" si="5"/>
        <v>Dwarf Mine</v>
      </c>
    </row>
    <row r="71" spans="1:5" x14ac:dyDescent="0.25">
      <c r="A71" s="23" t="e">
        <f>MATCH(D71,'All Items'!A:A,0)</f>
        <v>#N/A</v>
      </c>
      <c r="B71" s="23" t="s">
        <v>1236</v>
      </c>
      <c r="C71" s="23" t="str">
        <f t="shared" si="3"/>
        <v xml:space="preserve">127 </v>
      </c>
      <c r="D71" s="32" t="str">
        <f t="shared" si="4"/>
        <v>007F</v>
      </c>
      <c r="E71" s="23" t="str">
        <f t="shared" si="5"/>
        <v>Past Corner</v>
      </c>
    </row>
    <row r="72" spans="1:5" x14ac:dyDescent="0.25">
      <c r="A72" s="23" t="e">
        <f>MATCH(D72,'All Items'!A:A,0)</f>
        <v>#N/A</v>
      </c>
      <c r="B72" s="23" t="s">
        <v>1237</v>
      </c>
      <c r="C72" s="23" t="str">
        <f t="shared" si="3"/>
        <v xml:space="preserve">129 </v>
      </c>
      <c r="D72" s="32" t="str">
        <f t="shared" si="4"/>
        <v>0081</v>
      </c>
      <c r="E72" s="23" t="str">
        <f t="shared" si="5"/>
        <v>Street Corner</v>
      </c>
    </row>
    <row r="73" spans="1:5" x14ac:dyDescent="0.25">
      <c r="A73" s="23" t="e">
        <f>MATCH(D73,'All Items'!A:A,0)</f>
        <v>#N/A</v>
      </c>
      <c r="B73" s="23" t="s">
        <v>1238</v>
      </c>
      <c r="C73" s="23" t="str">
        <f t="shared" si="3"/>
        <v xml:space="preserve">130 </v>
      </c>
      <c r="D73" s="32" t="str">
        <f t="shared" si="4"/>
        <v>0082</v>
      </c>
      <c r="E73" s="23" t="str">
        <f t="shared" si="5"/>
        <v>Nanny Ogg's home</v>
      </c>
    </row>
    <row r="74" spans="1:5" x14ac:dyDescent="0.25">
      <c r="A74" s="23" t="e">
        <f>MATCH(D74,'All Items'!A:A,0)</f>
        <v>#N/A</v>
      </c>
      <c r="B74" s="23" t="s">
        <v>1239</v>
      </c>
      <c r="C74" s="23" t="str">
        <f t="shared" si="3"/>
        <v xml:space="preserve">135 </v>
      </c>
      <c r="D74" s="32" t="str">
        <f t="shared" si="4"/>
        <v>0087</v>
      </c>
      <c r="E74" s="23" t="str">
        <f t="shared" si="5"/>
        <v>Psychiatrickerist's lobby</v>
      </c>
    </row>
    <row r="75" spans="1:5" x14ac:dyDescent="0.25">
      <c r="A75" s="23" t="e">
        <f>MATCH(D75,'All Items'!A:A,0)</f>
        <v>#N/A</v>
      </c>
      <c r="B75" s="23" t="s">
        <v>1240</v>
      </c>
      <c r="C75" s="23" t="str">
        <f t="shared" si="3"/>
        <v xml:space="preserve">136 </v>
      </c>
      <c r="D75" s="32" t="str">
        <f t="shared" si="4"/>
        <v>0088</v>
      </c>
      <c r="E75" s="23" t="str">
        <f t="shared" si="5"/>
        <v>Talent Agent lobby</v>
      </c>
    </row>
    <row r="76" spans="1:5" x14ac:dyDescent="0.25">
      <c r="A76" s="23" t="e">
        <f>MATCH(D76,'All Items'!A:A,0)</f>
        <v>#N/A</v>
      </c>
      <c r="B76" s="23" t="s">
        <v>1241</v>
      </c>
      <c r="C76" s="23" t="str">
        <f t="shared" si="3"/>
        <v xml:space="preserve">137 </v>
      </c>
      <c r="D76" s="32" t="str">
        <f t="shared" si="4"/>
        <v>0089</v>
      </c>
      <c r="E76" s="23" t="str">
        <f t="shared" si="5"/>
        <v>Tower of Art</v>
      </c>
    </row>
    <row r="77" spans="1:5" x14ac:dyDescent="0.25">
      <c r="A77" s="23" t="e">
        <f>MATCH(D77,'All Items'!A:A,0)</f>
        <v>#N/A</v>
      </c>
      <c r="B77" s="23" t="s">
        <v>1242</v>
      </c>
      <c r="C77" s="23" t="str">
        <f t="shared" si="3"/>
        <v xml:space="preserve">139 </v>
      </c>
      <c r="D77" s="32" t="str">
        <f t="shared" si="4"/>
        <v>008B</v>
      </c>
      <c r="E77" s="23" t="str">
        <f t="shared" si="5"/>
        <v>Past Thief's Shack</v>
      </c>
    </row>
    <row r="78" spans="1:5" x14ac:dyDescent="0.25">
      <c r="A78" s="23" t="e">
        <f>MATCH(D78,'All Items'!A:A,0)</f>
        <v>#N/A</v>
      </c>
      <c r="B78" s="23" t="s">
        <v>1243</v>
      </c>
      <c r="C78" s="23" t="str">
        <f t="shared" si="3"/>
        <v xml:space="preserve">140 </v>
      </c>
      <c r="D78" s="32" t="str">
        <f t="shared" si="4"/>
        <v>008C</v>
      </c>
      <c r="E78" s="23" t="str">
        <f t="shared" si="5"/>
        <v>Thief's Shack</v>
      </c>
    </row>
    <row r="79" spans="1:5" x14ac:dyDescent="0.25">
      <c r="A79" s="23" t="e">
        <f>MATCH(D79,'All Items'!A:A,0)</f>
        <v>#N/A</v>
      </c>
      <c r="B79" s="23" t="s">
        <v>1244</v>
      </c>
      <c r="C79" s="23" t="str">
        <f t="shared" si="3"/>
        <v xml:space="preserve">142 </v>
      </c>
      <c r="D79" s="32" t="str">
        <f t="shared" si="4"/>
        <v>008E</v>
      </c>
      <c r="E79" s="23" t="str">
        <f t="shared" si="5"/>
        <v>Sheep pen</v>
      </c>
    </row>
    <row r="80" spans="1:5" x14ac:dyDescent="0.25">
      <c r="A80" s="23" t="e">
        <f>MATCH(D80,'All Items'!A:A,0)</f>
        <v>#N/A</v>
      </c>
      <c r="B80" s="23" t="s">
        <v>1245</v>
      </c>
      <c r="C80" s="23" t="str">
        <f t="shared" si="3"/>
        <v xml:space="preserve">143 </v>
      </c>
      <c r="D80" s="32" t="str">
        <f t="shared" si="4"/>
        <v>008F</v>
      </c>
      <c r="E80" s="23" t="str">
        <f t="shared" si="5"/>
        <v>Toy Store</v>
      </c>
    </row>
    <row r="81" spans="1:5" x14ac:dyDescent="0.25">
      <c r="A81" s="23" t="e">
        <f>MATCH(D81,'All Items'!A:A,0)</f>
        <v>#N/A</v>
      </c>
      <c r="B81" s="23" t="s">
        <v>1246</v>
      </c>
      <c r="C81" s="23" t="str">
        <f t="shared" si="3"/>
        <v xml:space="preserve">146 </v>
      </c>
      <c r="D81" s="32" t="str">
        <f t="shared" si="4"/>
        <v>0092</v>
      </c>
      <c r="E81" s="23" t="str">
        <f t="shared" si="5"/>
        <v>False Location</v>
      </c>
    </row>
    <row r="82" spans="1:5" x14ac:dyDescent="0.25">
      <c r="A82" s="23" t="e">
        <f>MATCH(D82,'All Items'!A:A,0)</f>
        <v>#N/A</v>
      </c>
      <c r="B82" s="23" t="s">
        <v>1247</v>
      </c>
      <c r="C82" s="23" t="str">
        <f t="shared" si="3"/>
        <v xml:space="preserve">4 </v>
      </c>
      <c r="D82" s="32" t="str">
        <f t="shared" si="4"/>
        <v>0004</v>
      </c>
      <c r="E82" s="23" t="str">
        <f t="shared" si="5"/>
        <v>Testing dragon/M16</v>
      </c>
    </row>
    <row r="83" spans="1:5" x14ac:dyDescent="0.25">
      <c r="A83" s="23" t="e">
        <f>MATCH(D83,'All Items'!A:A,0)</f>
        <v>#N/A</v>
      </c>
      <c r="B83" s="23" t="s">
        <v>1248</v>
      </c>
      <c r="C83" s="23" t="str">
        <f t="shared" si="3"/>
        <v xml:space="preserve">5 </v>
      </c>
      <c r="D83" s="32" t="str">
        <f t="shared" si="4"/>
        <v>0005</v>
      </c>
      <c r="E83" s="23" t="str">
        <f t="shared" si="5"/>
        <v>End scene (dragons)</v>
      </c>
    </row>
    <row r="84" spans="1:5" x14ac:dyDescent="0.25">
      <c r="A84" s="23" t="e">
        <f>MATCH(D84,'All Items'!A:A,0)</f>
        <v>#N/A</v>
      </c>
      <c r="B84" s="23" t="s">
        <v>1249</v>
      </c>
      <c r="C84" s="23" t="str">
        <f t="shared" si="3"/>
        <v xml:space="preserve">8 </v>
      </c>
      <c r="D84" s="32" t="str">
        <f t="shared" si="4"/>
        <v>0008</v>
      </c>
      <c r="E84" s="23" t="str">
        <f t="shared" si="5"/>
        <v>Missile flying over Ankh-morpork</v>
      </c>
    </row>
    <row r="85" spans="1:5" x14ac:dyDescent="0.25">
      <c r="A85" s="23" t="e">
        <f>MATCH(D85,'All Items'!A:A,0)</f>
        <v>#N/A</v>
      </c>
      <c r="B85" s="23" t="s">
        <v>1250</v>
      </c>
      <c r="C85" s="23" t="str">
        <f t="shared" si="3"/>
        <v xml:space="preserve">9 </v>
      </c>
      <c r="D85" s="32" t="str">
        <f t="shared" si="4"/>
        <v>0009</v>
      </c>
      <c r="E85" s="23" t="str">
        <f t="shared" si="5"/>
        <v>Act IV</v>
      </c>
    </row>
    <row r="86" spans="1:5" x14ac:dyDescent="0.25">
      <c r="A86" s="23" t="e">
        <f>MATCH(D86,'All Items'!A:A,0)</f>
        <v>#N/A</v>
      </c>
      <c r="B86" s="23" t="s">
        <v>1251</v>
      </c>
      <c r="C86" s="23" t="str">
        <f t="shared" si="3"/>
        <v xml:space="preserve">11 </v>
      </c>
      <c r="D86" s="32" t="str">
        <f t="shared" si="4"/>
        <v>000B</v>
      </c>
      <c r="E86" s="23" t="str">
        <f t="shared" si="5"/>
        <v>Credits</v>
      </c>
    </row>
    <row r="87" spans="1:5" x14ac:dyDescent="0.25">
      <c r="A87" s="23" t="e">
        <f>MATCH(D87,'All Items'!A:A,0)</f>
        <v>#N/A</v>
      </c>
      <c r="B87" s="23" t="s">
        <v>1252</v>
      </c>
      <c r="C87" s="23" t="str">
        <f t="shared" si="3"/>
        <v xml:space="preserve">12 </v>
      </c>
      <c r="D87" s="32" t="str">
        <f t="shared" si="4"/>
        <v>000C</v>
      </c>
      <c r="E87" s="23" t="str">
        <f t="shared" si="5"/>
        <v>Introduction</v>
      </c>
    </row>
    <row r="88" spans="1:5" x14ac:dyDescent="0.25">
      <c r="A88" s="23" t="e">
        <f>MATCH(D88,'All Items'!A:A,0)</f>
        <v>#N/A</v>
      </c>
      <c r="B88" s="23" t="s">
        <v>1253</v>
      </c>
      <c r="C88" s="23" t="str">
        <f t="shared" si="3"/>
        <v xml:space="preserve">19 </v>
      </c>
      <c r="D88" s="32" t="str">
        <f t="shared" si="4"/>
        <v>0013</v>
      </c>
      <c r="E88" s="23" t="str">
        <f t="shared" si="5"/>
        <v>Act I</v>
      </c>
    </row>
    <row r="89" spans="1:5" x14ac:dyDescent="0.25">
      <c r="A89" s="23" t="e">
        <f>MATCH(D89,'All Items'!A:A,0)</f>
        <v>#N/A</v>
      </c>
      <c r="B89" s="23" t="s">
        <v>1254</v>
      </c>
      <c r="C89" s="23" t="str">
        <f t="shared" si="3"/>
        <v xml:space="preserve">20 </v>
      </c>
      <c r="D89" s="32" t="str">
        <f t="shared" si="4"/>
        <v>0014</v>
      </c>
      <c r="E89" s="23" t="str">
        <f t="shared" si="5"/>
        <v>Act II</v>
      </c>
    </row>
    <row r="90" spans="1:5" x14ac:dyDescent="0.25">
      <c r="A90" s="23" t="e">
        <f>MATCH(D90,'All Items'!A:A,0)</f>
        <v>#N/A</v>
      </c>
      <c r="B90" s="23" t="s">
        <v>1255</v>
      </c>
      <c r="C90" s="23" t="str">
        <f t="shared" si="3"/>
        <v xml:space="preserve">21 </v>
      </c>
      <c r="D90" s="32" t="str">
        <f t="shared" si="4"/>
        <v>0015</v>
      </c>
      <c r="E90" s="23" t="str">
        <f t="shared" si="5"/>
        <v>Act III</v>
      </c>
    </row>
    <row r="91" spans="1:5" x14ac:dyDescent="0.25">
      <c r="A91" s="23" t="e">
        <f>MATCH(D91,'All Items'!A:A,0)</f>
        <v>#N/A</v>
      </c>
      <c r="B91" s="23" t="s">
        <v>1256</v>
      </c>
      <c r="C91" s="23" t="str">
        <f t="shared" si="3"/>
        <v xml:space="preserve">25 </v>
      </c>
      <c r="D91" s="32" t="str">
        <f t="shared" si="4"/>
        <v>0019</v>
      </c>
      <c r="E91" s="23" t="str">
        <f t="shared" si="5"/>
        <v>Asassin on rooftops</v>
      </c>
    </row>
    <row r="92" spans="1:5" x14ac:dyDescent="0.25">
      <c r="A92" s="23" t="e">
        <f>MATCH(D92,'All Items'!A:A,0)</f>
        <v>#N/A</v>
      </c>
      <c r="B92" s="23" t="s">
        <v>1257</v>
      </c>
      <c r="C92" s="23" t="str">
        <f t="shared" si="3"/>
        <v xml:space="preserve">28 </v>
      </c>
      <c r="D92" s="32" t="str">
        <f t="shared" si="4"/>
        <v>001C</v>
      </c>
      <c r="E92" s="23" t="str">
        <f t="shared" si="5"/>
        <v>Smoke filling alchemist's</v>
      </c>
    </row>
    <row r="93" spans="1:5" x14ac:dyDescent="0.25">
      <c r="A93" s="23" t="e">
        <f>MATCH(D93,'All Items'!A:A,0)</f>
        <v>#N/A</v>
      </c>
      <c r="B93" s="23" t="s">
        <v>1258</v>
      </c>
      <c r="C93" s="23" t="str">
        <f t="shared" si="3"/>
        <v xml:space="preserve">29 </v>
      </c>
      <c r="D93" s="32" t="str">
        <f t="shared" si="4"/>
        <v>001D</v>
      </c>
      <c r="E93" s="23" t="str">
        <f t="shared" si="5"/>
        <v>Imp fleeing alchemist's</v>
      </c>
    </row>
    <row r="94" spans="1:5" x14ac:dyDescent="0.25">
      <c r="A94" s="23" t="e">
        <f>MATCH(D94,'All Items'!A:A,0)</f>
        <v>#N/A</v>
      </c>
      <c r="B94" s="23" t="s">
        <v>1259</v>
      </c>
      <c r="C94" s="23" t="str">
        <f t="shared" si="3"/>
        <v xml:space="preserve">32 </v>
      </c>
      <c r="D94" s="32" t="str">
        <f t="shared" si="4"/>
        <v>0020</v>
      </c>
      <c r="E94" s="23" t="str">
        <f t="shared" si="5"/>
        <v>Fleeing boulder</v>
      </c>
    </row>
    <row r="95" spans="1:5" x14ac:dyDescent="0.25">
      <c r="A95" s="23" t="e">
        <f>MATCH(D95,'All Items'!A:A,0)</f>
        <v>#N/A</v>
      </c>
      <c r="B95" s="23" t="s">
        <v>1260</v>
      </c>
      <c r="C95" s="23" t="str">
        <f t="shared" si="3"/>
        <v xml:space="preserve">62 </v>
      </c>
      <c r="D95" s="32" t="str">
        <f t="shared" si="4"/>
        <v>003E</v>
      </c>
      <c r="E95" s="23" t="str">
        <f t="shared" si="5"/>
        <v>Climbing handkerchief ladder</v>
      </c>
    </row>
    <row r="96" spans="1:5" x14ac:dyDescent="0.25">
      <c r="A96" s="23" t="e">
        <f>MATCH(D96,'All Items'!A:A,0)</f>
        <v>#N/A</v>
      </c>
      <c r="B96" s="23" t="s">
        <v>1261</v>
      </c>
      <c r="C96" s="23" t="str">
        <f t="shared" si="3"/>
        <v xml:space="preserve">67 </v>
      </c>
      <c r="D96" s="32" t="str">
        <f t="shared" si="4"/>
        <v>0043</v>
      </c>
      <c r="E96" s="23" t="str">
        <f t="shared" si="5"/>
        <v>Bogeyman entering Drum</v>
      </c>
    </row>
    <row r="97" spans="1:5" x14ac:dyDescent="0.25">
      <c r="A97" s="23" t="e">
        <f>MATCH(D97,'All Items'!A:A,0)</f>
        <v>#N/A</v>
      </c>
      <c r="B97" s="23" t="s">
        <v>1262</v>
      </c>
      <c r="C97" s="23" t="str">
        <f t="shared" si="3"/>
        <v xml:space="preserve">69 </v>
      </c>
      <c r="D97" s="32" t="str">
        <f t="shared" si="4"/>
        <v>0045</v>
      </c>
      <c r="E97" s="23" t="str">
        <f t="shared" si="5"/>
        <v>Finding treasure in barn</v>
      </c>
    </row>
    <row r="98" spans="1:5" x14ac:dyDescent="0.25">
      <c r="A98" s="23" t="e">
        <f>MATCH(D98,'All Items'!A:A,0)</f>
        <v>#N/A</v>
      </c>
      <c r="B98" s="23" t="s">
        <v>1263</v>
      </c>
      <c r="C98" s="23" t="str">
        <f t="shared" si="3"/>
        <v xml:space="preserve">70 </v>
      </c>
      <c r="D98" s="32" t="str">
        <f t="shared" si="4"/>
        <v>0046</v>
      </c>
      <c r="E98" s="23" t="str">
        <f t="shared" si="5"/>
        <v>Dragon summoning</v>
      </c>
    </row>
    <row r="99" spans="1:5" x14ac:dyDescent="0.25">
      <c r="A99" s="23" t="e">
        <f>MATCH(D99,'All Items'!A:A,0)</f>
        <v>#N/A</v>
      </c>
      <c r="B99" s="23" t="s">
        <v>1264</v>
      </c>
      <c r="C99" s="23" t="str">
        <f t="shared" si="3"/>
        <v xml:space="preserve">71 </v>
      </c>
      <c r="D99" s="32" t="str">
        <f t="shared" si="4"/>
        <v>0047</v>
      </c>
      <c r="E99" s="23" t="str">
        <f t="shared" si="5"/>
        <v>Dragon summoning</v>
      </c>
    </row>
    <row r="100" spans="1:5" x14ac:dyDescent="0.25">
      <c r="A100" s="23" t="e">
        <f>MATCH(D100,'All Items'!A:A,0)</f>
        <v>#N/A</v>
      </c>
      <c r="B100" s="23" t="s">
        <v>1265</v>
      </c>
      <c r="C100" s="23" t="str">
        <f t="shared" si="3"/>
        <v xml:space="preserve">72 </v>
      </c>
      <c r="D100" s="32" t="str">
        <f t="shared" si="4"/>
        <v>0048</v>
      </c>
      <c r="E100" s="23" t="str">
        <f t="shared" si="5"/>
        <v>Dragon summoning</v>
      </c>
    </row>
    <row r="101" spans="1:5" x14ac:dyDescent="0.25">
      <c r="A101" s="23" t="e">
        <f>MATCH(D101,'All Items'!A:A,0)</f>
        <v>#N/A</v>
      </c>
      <c r="B101" s="23" t="s">
        <v>1266</v>
      </c>
      <c r="C101" s="23" t="str">
        <f t="shared" si="3"/>
        <v xml:space="preserve">73 </v>
      </c>
      <c r="D101" s="32" t="str">
        <f t="shared" si="4"/>
        <v>0049</v>
      </c>
      <c r="E101" s="23" t="str">
        <f t="shared" si="5"/>
        <v>Dragon summoning</v>
      </c>
    </row>
    <row r="102" spans="1:5" x14ac:dyDescent="0.25">
      <c r="A102" s="23" t="e">
        <f>MATCH(D102,'All Items'!A:A,0)</f>
        <v>#N/A</v>
      </c>
      <c r="B102" s="23" t="s">
        <v>1267</v>
      </c>
      <c r="C102" s="23" t="str">
        <f t="shared" si="3"/>
        <v xml:space="preserve">74 </v>
      </c>
      <c r="D102" s="32" t="str">
        <f t="shared" si="4"/>
        <v>004A</v>
      </c>
      <c r="E102" s="23" t="str">
        <f t="shared" si="5"/>
        <v>Dragon summoning</v>
      </c>
    </row>
    <row r="103" spans="1:5" x14ac:dyDescent="0.25">
      <c r="A103" s="23" t="e">
        <f>MATCH(D103,'All Items'!A:A,0)</f>
        <v>#N/A</v>
      </c>
      <c r="B103" s="23" t="s">
        <v>1268</v>
      </c>
      <c r="C103" s="23" t="str">
        <f t="shared" si="3"/>
        <v xml:space="preserve">75 </v>
      </c>
      <c r="D103" s="32" t="str">
        <f t="shared" si="4"/>
        <v>004B</v>
      </c>
      <c r="E103" s="23" t="str">
        <f t="shared" si="5"/>
        <v>Dragon summoning</v>
      </c>
    </row>
    <row r="104" spans="1:5" x14ac:dyDescent="0.25">
      <c r="A104" s="23" t="e">
        <f>MATCH(D104,'All Items'!A:A,0)</f>
        <v>#N/A</v>
      </c>
      <c r="B104" s="23" t="s">
        <v>1269</v>
      </c>
      <c r="C104" s="23" t="str">
        <f t="shared" si="3"/>
        <v xml:space="preserve">76 </v>
      </c>
      <c r="D104" s="32" t="str">
        <f t="shared" si="4"/>
        <v>004C</v>
      </c>
      <c r="E104" s="23" t="str">
        <f t="shared" si="5"/>
        <v>Dragon summoning</v>
      </c>
    </row>
    <row r="105" spans="1:5" x14ac:dyDescent="0.25">
      <c r="A105" s="23" t="e">
        <f>MATCH(D105,'All Items'!A:A,0)</f>
        <v>#N/A</v>
      </c>
      <c r="B105" s="23" t="s">
        <v>1270</v>
      </c>
      <c r="C105" s="23" t="str">
        <f t="shared" si="3"/>
        <v xml:space="preserve">77 </v>
      </c>
      <c r="D105" s="32" t="str">
        <f t="shared" si="4"/>
        <v>004D</v>
      </c>
      <c r="E105" s="23" t="str">
        <f t="shared" si="5"/>
        <v>Dragon summoning</v>
      </c>
    </row>
    <row r="106" spans="1:5" x14ac:dyDescent="0.25">
      <c r="A106" s="23" t="e">
        <f>MATCH(D106,'All Items'!A:A,0)</f>
        <v>#N/A</v>
      </c>
      <c r="B106" s="23" t="s">
        <v>1271</v>
      </c>
      <c r="C106" s="23" t="str">
        <f t="shared" si="3"/>
        <v xml:space="preserve">78 </v>
      </c>
      <c r="D106" s="32" t="str">
        <f t="shared" si="4"/>
        <v>004E</v>
      </c>
      <c r="E106" s="23" t="str">
        <f t="shared" si="5"/>
        <v>Dragon summoning</v>
      </c>
    </row>
    <row r="107" spans="1:5" x14ac:dyDescent="0.25">
      <c r="A107" s="23" t="e">
        <f>MATCH(D107,'All Items'!A:A,0)</f>
        <v>#N/A</v>
      </c>
      <c r="B107" s="23" t="s">
        <v>1272</v>
      </c>
      <c r="C107" s="23" t="str">
        <f t="shared" si="3"/>
        <v xml:space="preserve">79 </v>
      </c>
      <c r="D107" s="32" t="str">
        <f t="shared" si="4"/>
        <v>004F</v>
      </c>
      <c r="E107" s="23" t="str">
        <f t="shared" si="5"/>
        <v>Dragon summoning</v>
      </c>
    </row>
    <row r="108" spans="1:5" x14ac:dyDescent="0.25">
      <c r="A108" s="23" t="e">
        <f>MATCH(D108,'All Items'!A:A,0)</f>
        <v>#N/A</v>
      </c>
      <c r="B108" s="23" t="s">
        <v>1273</v>
      </c>
      <c r="C108" s="23" t="str">
        <f t="shared" si="3"/>
        <v xml:space="preserve">80 </v>
      </c>
      <c r="D108" s="32" t="str">
        <f t="shared" si="4"/>
        <v>0050</v>
      </c>
      <c r="E108" s="23" t="str">
        <f t="shared" si="5"/>
        <v>Drunk leaving brothel</v>
      </c>
    </row>
    <row r="109" spans="1:5" x14ac:dyDescent="0.25">
      <c r="A109" s="23" t="e">
        <f>MATCH(D109,'All Items'!A:A,0)</f>
        <v>#N/A</v>
      </c>
      <c r="B109" s="23" t="s">
        <v>1274</v>
      </c>
      <c r="C109" s="23" t="str">
        <f t="shared" si="3"/>
        <v xml:space="preserve">83 </v>
      </c>
      <c r="D109" s="32" t="str">
        <f t="shared" si="4"/>
        <v>0053</v>
      </c>
      <c r="E109" s="23" t="str">
        <f t="shared" si="5"/>
        <v>Between goddess's breasts</v>
      </c>
    </row>
    <row r="110" spans="1:5" x14ac:dyDescent="0.25">
      <c r="A110" s="23" t="e">
        <f>MATCH(D110,'All Items'!A:A,0)</f>
        <v>#N/A</v>
      </c>
      <c r="B110" s="23" t="s">
        <v>1275</v>
      </c>
      <c r="C110" s="23" t="str">
        <f t="shared" si="3"/>
        <v xml:space="preserve">84 </v>
      </c>
      <c r="D110" s="32" t="str">
        <f t="shared" si="4"/>
        <v>0054</v>
      </c>
      <c r="E110" s="23" t="str">
        <f t="shared" si="5"/>
        <v>Lightning on the disc</v>
      </c>
    </row>
    <row r="111" spans="1:5" x14ac:dyDescent="0.25">
      <c r="A111" s="23" t="e">
        <f>MATCH(D111,'All Items'!A:A,0)</f>
        <v>#N/A</v>
      </c>
      <c r="B111" s="23" t="s">
        <v>1276</v>
      </c>
      <c r="C111" s="23" t="str">
        <f t="shared" si="3"/>
        <v xml:space="preserve">86 </v>
      </c>
      <c r="D111" s="32" t="str">
        <f t="shared" si="4"/>
        <v>0056</v>
      </c>
      <c r="E111" s="23" t="str">
        <f t="shared" si="5"/>
        <v>Rincewind's "Anybody home"</v>
      </c>
    </row>
    <row r="112" spans="1:5" x14ac:dyDescent="0.25">
      <c r="A112" s="23" t="e">
        <f>MATCH(D112,'All Items'!A:A,0)</f>
        <v>#N/A</v>
      </c>
      <c r="B112" s="23" t="s">
        <v>1277</v>
      </c>
      <c r="C112" s="23" t="str">
        <f t="shared" si="3"/>
        <v xml:space="preserve">94 </v>
      </c>
      <c r="D112" s="32" t="str">
        <f t="shared" si="4"/>
        <v>005E</v>
      </c>
      <c r="E112" s="23" t="str">
        <f t="shared" si="5"/>
        <v>Something purple with a 100 eyes</v>
      </c>
    </row>
    <row r="113" spans="1:5" x14ac:dyDescent="0.25">
      <c r="A113" s="23" t="e">
        <f>MATCH(D113,'All Items'!A:A,0)</f>
        <v>#N/A</v>
      </c>
      <c r="B113" s="23" t="s">
        <v>1278</v>
      </c>
      <c r="C113" s="23" t="str">
        <f t="shared" si="3"/>
        <v xml:space="preserve">95 </v>
      </c>
      <c r="D113" s="32" t="str">
        <f t="shared" si="4"/>
        <v>005F</v>
      </c>
      <c r="E113" s="23" t="str">
        <f t="shared" si="5"/>
        <v>Gods arguing</v>
      </c>
    </row>
    <row r="114" spans="1:5" x14ac:dyDescent="0.25">
      <c r="A114" s="23" t="e">
        <f>MATCH(D114,'All Items'!A:A,0)</f>
        <v>#N/A</v>
      </c>
      <c r="B114" s="23" t="s">
        <v>1279</v>
      </c>
      <c r="C114" s="23" t="str">
        <f t="shared" si="3"/>
        <v xml:space="preserve">100 </v>
      </c>
      <c r="D114" s="32" t="str">
        <f t="shared" si="4"/>
        <v>0064</v>
      </c>
      <c r="E114" s="23" t="str">
        <f t="shared" si="5"/>
        <v>Dunnyman flamed</v>
      </c>
    </row>
    <row r="115" spans="1:5" x14ac:dyDescent="0.25">
      <c r="A115" s="23" t="e">
        <f>MATCH(D115,'All Items'!A:A,0)</f>
        <v>#N/A</v>
      </c>
      <c r="B115" s="23" t="s">
        <v>1280</v>
      </c>
      <c r="C115" s="23" t="str">
        <f t="shared" si="3"/>
        <v xml:space="preserve">101 </v>
      </c>
      <c r="D115" s="32" t="str">
        <f t="shared" si="4"/>
        <v>0065</v>
      </c>
      <c r="E115" s="23" t="str">
        <f t="shared" si="5"/>
        <v>End scene (death)</v>
      </c>
    </row>
    <row r="116" spans="1:5" x14ac:dyDescent="0.25">
      <c r="A116" s="23" t="e">
        <f>MATCH(D116,'All Items'!A:A,0)</f>
        <v>#N/A</v>
      </c>
      <c r="B116" s="23" t="s">
        <v>1281</v>
      </c>
      <c r="C116" s="23" t="str">
        <f t="shared" si="3"/>
        <v xml:space="preserve">108 </v>
      </c>
      <c r="D116" s="32" t="str">
        <f t="shared" si="4"/>
        <v>006C</v>
      </c>
      <c r="E116" s="23" t="str">
        <f t="shared" si="5"/>
        <v>Fishmonger vs Octopus</v>
      </c>
    </row>
    <row r="117" spans="1:5" x14ac:dyDescent="0.25">
      <c r="A117" s="23" t="e">
        <f>MATCH(D117,'All Items'!A:A,0)</f>
        <v>#N/A</v>
      </c>
      <c r="B117" s="23" t="s">
        <v>1282</v>
      </c>
      <c r="C117" s="23" t="str">
        <f t="shared" si="3"/>
        <v xml:space="preserve">111 </v>
      </c>
      <c r="D117" s="32" t="str">
        <f t="shared" si="4"/>
        <v>006F</v>
      </c>
      <c r="E117" s="23" t="str">
        <f t="shared" si="5"/>
        <v>Fishmonger flamed</v>
      </c>
    </row>
    <row r="118" spans="1:5" x14ac:dyDescent="0.25">
      <c r="A118" s="23" t="e">
        <f>MATCH(D118,'All Items'!A:A,0)</f>
        <v>#N/A</v>
      </c>
      <c r="B118" s="23" t="s">
        <v>1283</v>
      </c>
      <c r="C118" s="23" t="str">
        <f t="shared" si="3"/>
        <v xml:space="preserve">113 </v>
      </c>
      <c r="D118" s="32" t="str">
        <f t="shared" si="4"/>
        <v>0071</v>
      </c>
      <c r="E118" s="23" t="str">
        <f t="shared" si="5"/>
        <v>Jester flamed</v>
      </c>
    </row>
    <row r="119" spans="1:5" x14ac:dyDescent="0.25">
      <c r="A119" s="23" t="e">
        <f>MATCH(D119,'All Items'!A:A,0)</f>
        <v>#N/A</v>
      </c>
      <c r="B119" s="23" t="s">
        <v>1284</v>
      </c>
      <c r="C119" s="23" t="str">
        <f t="shared" si="3"/>
        <v xml:space="preserve">114 </v>
      </c>
      <c r="D119" s="32" t="str">
        <f t="shared" si="4"/>
        <v>0072</v>
      </c>
      <c r="E119" s="23" t="str">
        <f t="shared" si="5"/>
        <v>Rincewind pulling out handkerchiefs</v>
      </c>
    </row>
    <row r="120" spans="1:5" x14ac:dyDescent="0.25">
      <c r="A120" s="23" t="e">
        <f>MATCH(D120,'All Items'!A:A,0)</f>
        <v>#N/A</v>
      </c>
      <c r="B120" s="23" t="s">
        <v>1285</v>
      </c>
      <c r="C120" s="23" t="str">
        <f t="shared" si="3"/>
        <v xml:space="preserve">115 </v>
      </c>
      <c r="D120" s="32" t="str">
        <f t="shared" si="4"/>
        <v>0073</v>
      </c>
      <c r="E120" s="23" t="str">
        <f t="shared" si="5"/>
        <v>Rincewind running past castle guards</v>
      </c>
    </row>
    <row r="121" spans="1:5" x14ac:dyDescent="0.25">
      <c r="A121" s="23" t="e">
        <f>MATCH(D121,'All Items'!A:A,0)</f>
        <v>#N/A</v>
      </c>
      <c r="B121" s="23" t="s">
        <v>1286</v>
      </c>
      <c r="C121" s="23" t="str">
        <f t="shared" si="3"/>
        <v xml:space="preserve">116 </v>
      </c>
      <c r="D121" s="32" t="str">
        <f t="shared" si="4"/>
        <v>0074</v>
      </c>
      <c r="E121" s="23" t="str">
        <f t="shared" si="5"/>
        <v>Custard filled up hideout</v>
      </c>
    </row>
    <row r="122" spans="1:5" x14ac:dyDescent="0.25">
      <c r="A122" s="23" t="e">
        <f>MATCH(D122,'All Items'!A:A,0)</f>
        <v>#N/A</v>
      </c>
      <c r="B122" s="23" t="s">
        <v>1287</v>
      </c>
      <c r="C122" s="23" t="str">
        <f t="shared" si="3"/>
        <v xml:space="preserve">117 </v>
      </c>
      <c r="D122" s="32" t="str">
        <f t="shared" si="4"/>
        <v>0075</v>
      </c>
      <c r="E122" s="23" t="str">
        <f t="shared" si="5"/>
        <v>Bogeyman approaching Drum</v>
      </c>
    </row>
    <row r="123" spans="1:5" x14ac:dyDescent="0.25">
      <c r="A123" s="23" t="e">
        <f>MATCH(D123,'All Items'!A:A,0)</f>
        <v>#N/A</v>
      </c>
      <c r="B123" s="23" t="s">
        <v>1288</v>
      </c>
      <c r="C123" s="23" t="str">
        <f t="shared" si="3"/>
        <v xml:space="preserve">118 </v>
      </c>
      <c r="D123" s="32" t="str">
        <f t="shared" si="4"/>
        <v>0076</v>
      </c>
      <c r="E123" s="23" t="str">
        <f t="shared" si="5"/>
        <v>Introduction to Unseen University</v>
      </c>
    </row>
    <row r="124" spans="1:5" x14ac:dyDescent="0.25">
      <c r="A124" s="23" t="e">
        <f>MATCH(D124,'All Items'!A:A,0)</f>
        <v>#N/A</v>
      </c>
      <c r="B124" s="23" t="s">
        <v>1289</v>
      </c>
      <c r="C124" s="23" t="str">
        <f t="shared" si="3"/>
        <v xml:space="preserve">119 </v>
      </c>
      <c r="D124" s="32" t="str">
        <f t="shared" si="4"/>
        <v>0077</v>
      </c>
      <c r="E124" s="23" t="str">
        <f t="shared" si="5"/>
        <v>Introduction - wizards talking</v>
      </c>
    </row>
    <row r="125" spans="1:5" x14ac:dyDescent="0.25">
      <c r="A125" s="23" t="e">
        <f>MATCH(D125,'All Items'!A:A,0)</f>
        <v>#N/A</v>
      </c>
      <c r="B125" s="23" t="s">
        <v>1290</v>
      </c>
      <c r="C125" s="23" t="str">
        <f t="shared" si="3"/>
        <v xml:space="preserve">123 </v>
      </c>
      <c r="D125" s="32" t="str">
        <f t="shared" si="4"/>
        <v>007B</v>
      </c>
      <c r="E125" s="23" t="str">
        <f t="shared" si="5"/>
        <v>Rincewind being read</v>
      </c>
    </row>
    <row r="126" spans="1:5" x14ac:dyDescent="0.25">
      <c r="A126" s="23" t="e">
        <f>MATCH(D126,'All Items'!A:A,0)</f>
        <v>#N/A</v>
      </c>
      <c r="B126" s="23" t="s">
        <v>1291</v>
      </c>
      <c r="C126" s="23" t="str">
        <f t="shared" si="3"/>
        <v xml:space="preserve">124 </v>
      </c>
      <c r="D126" s="32" t="str">
        <f t="shared" si="4"/>
        <v>007C</v>
      </c>
      <c r="E126" s="23" t="str">
        <f t="shared" si="5"/>
        <v>Realm of death</v>
      </c>
    </row>
    <row r="127" spans="1:5" x14ac:dyDescent="0.25">
      <c r="A127" s="23" t="e">
        <f>MATCH(D127,'All Items'!A:A,0)</f>
        <v>#N/A</v>
      </c>
      <c r="B127" s="23" t="s">
        <v>1292</v>
      </c>
      <c r="C127" s="23" t="str">
        <f t="shared" si="3"/>
        <v xml:space="preserve">126 </v>
      </c>
      <c r="D127" s="32" t="str">
        <f t="shared" si="4"/>
        <v>007E</v>
      </c>
      <c r="E127" s="23" t="str">
        <f t="shared" si="5"/>
        <v>Dragon looking at mirror</v>
      </c>
    </row>
    <row r="128" spans="1:5" x14ac:dyDescent="0.25">
      <c r="A128" s="23" t="e">
        <f>MATCH(D128,'All Items'!A:A,0)</f>
        <v>#N/A</v>
      </c>
      <c r="B128" s="23" t="s">
        <v>1293</v>
      </c>
      <c r="C128" s="23" t="str">
        <f t="shared" si="3"/>
        <v xml:space="preserve">128 </v>
      </c>
      <c r="D128" s="32" t="str">
        <f t="shared" si="4"/>
        <v>0080</v>
      </c>
      <c r="E128" s="23" t="str">
        <f t="shared" si="5"/>
        <v>Raining on cultist</v>
      </c>
    </row>
    <row r="129" spans="1:5" x14ac:dyDescent="0.25">
      <c r="A129" s="23" t="e">
        <f>MATCH(D129,'All Items'!A:A,0)</f>
        <v>#N/A</v>
      </c>
      <c r="B129" s="23" t="s">
        <v>1294</v>
      </c>
      <c r="C129" s="23" t="str">
        <f t="shared" si="3"/>
        <v xml:space="preserve">131 </v>
      </c>
      <c r="D129" s="32" t="str">
        <f t="shared" si="4"/>
        <v>0083</v>
      </c>
      <c r="E129" s="23" t="str">
        <f t="shared" si="5"/>
        <v>Rincewind rushed into Palace</v>
      </c>
    </row>
    <row r="130" spans="1:5" x14ac:dyDescent="0.25">
      <c r="A130" s="23" t="e">
        <f>MATCH(D130,'All Items'!A:A,0)</f>
        <v>#N/A</v>
      </c>
      <c r="B130" s="23" t="s">
        <v>1295</v>
      </c>
      <c r="C130" s="23" t="str">
        <f t="shared" ref="C130:C136" si="6">LEFT(B130,FIND(" ",B130))</f>
        <v xml:space="preserve">132 </v>
      </c>
      <c r="D130" s="32" t="str">
        <f t="shared" si="4"/>
        <v>0084</v>
      </c>
      <c r="E130" s="23" t="str">
        <f t="shared" si="5"/>
        <v>Tomato on mouse</v>
      </c>
    </row>
    <row r="131" spans="1:5" x14ac:dyDescent="0.25">
      <c r="A131" s="23" t="e">
        <f>MATCH(D131,'All Items'!A:A,0)</f>
        <v>#N/A</v>
      </c>
      <c r="B131" s="23" t="s">
        <v>1296</v>
      </c>
      <c r="C131" s="23" t="str">
        <f t="shared" si="6"/>
        <v xml:space="preserve">133 </v>
      </c>
      <c r="D131" s="32" t="str">
        <f t="shared" ref="D131:D136" si="7">DEC2HEX(C131,4)</f>
        <v>0085</v>
      </c>
      <c r="E131" s="23" t="str">
        <f t="shared" ref="E131:E136" si="8">RIGHT(B131,LEN(B131)-LEN(C131))</f>
        <v>Meeting with casting agent</v>
      </c>
    </row>
    <row r="132" spans="1:5" x14ac:dyDescent="0.25">
      <c r="A132" s="23" t="e">
        <f>MATCH(D132,'All Items'!A:A,0)</f>
        <v>#N/A</v>
      </c>
      <c r="B132" s="23" t="s">
        <v>1297</v>
      </c>
      <c r="C132" s="23" t="str">
        <f t="shared" si="6"/>
        <v xml:space="preserve">134 </v>
      </c>
      <c r="D132" s="32" t="str">
        <f t="shared" si="7"/>
        <v>0086</v>
      </c>
      <c r="E132" s="23" t="str">
        <f t="shared" si="8"/>
        <v>Meeting with Psychiatrickerist</v>
      </c>
    </row>
    <row r="133" spans="1:5" x14ac:dyDescent="0.25">
      <c r="A133" s="23" t="e">
        <f>MATCH(D133,'All Items'!A:A,0)</f>
        <v>#N/A</v>
      </c>
      <c r="B133" s="23" t="s">
        <v>1298</v>
      </c>
      <c r="C133" s="23" t="str">
        <f t="shared" si="6"/>
        <v xml:space="preserve">138 </v>
      </c>
      <c r="D133" s="32" t="str">
        <f t="shared" si="7"/>
        <v>008A</v>
      </c>
      <c r="E133" s="23" t="str">
        <f t="shared" si="8"/>
        <v>Chimney-sweep flamed</v>
      </c>
    </row>
    <row r="134" spans="1:5" x14ac:dyDescent="0.25">
      <c r="A134" s="23" t="e">
        <f>MATCH(D134,'All Items'!A:A,0)</f>
        <v>#N/A</v>
      </c>
      <c r="B134" s="23" t="s">
        <v>1299</v>
      </c>
      <c r="C134" s="23" t="str">
        <f t="shared" si="6"/>
        <v xml:space="preserve">141 </v>
      </c>
      <c r="D134" s="32" t="str">
        <f t="shared" si="7"/>
        <v>008D</v>
      </c>
      <c r="E134" s="23" t="str">
        <f t="shared" si="8"/>
        <v>Mason flamed</v>
      </c>
    </row>
    <row r="135" spans="1:5" x14ac:dyDescent="0.25">
      <c r="A135" s="23" t="e">
        <f>MATCH(D135,'All Items'!A:A,0)</f>
        <v>#N/A</v>
      </c>
      <c r="B135" s="23" t="s">
        <v>1300</v>
      </c>
      <c r="C135" s="23" t="str">
        <f t="shared" si="6"/>
        <v xml:space="preserve">144 </v>
      </c>
      <c r="D135" s="32" t="str">
        <f t="shared" si="7"/>
        <v>0090</v>
      </c>
      <c r="E135" s="23" t="str">
        <f t="shared" si="8"/>
        <v>Fleeing temple</v>
      </c>
    </row>
    <row r="136" spans="1:5" x14ac:dyDescent="0.25">
      <c r="A136" s="23" t="e">
        <f>MATCH(D136,'All Items'!A:A,0)</f>
        <v>#N/A</v>
      </c>
      <c r="B136" s="23" t="s">
        <v>1301</v>
      </c>
      <c r="C136" s="23" t="str">
        <f t="shared" si="6"/>
        <v xml:space="preserve">145 </v>
      </c>
      <c r="D136" s="32" t="str">
        <f t="shared" si="7"/>
        <v>0091</v>
      </c>
      <c r="E136" s="23" t="str">
        <f t="shared" si="8"/>
        <v>Thief flamed</v>
      </c>
    </row>
    <row r="137" spans="1:5" x14ac:dyDescent="0.25">
      <c r="D137" s="32"/>
    </row>
    <row r="138" spans="1:5" x14ac:dyDescent="0.25">
      <c r="D138" s="32"/>
    </row>
    <row r="139" spans="1:5" x14ac:dyDescent="0.25">
      <c r="D139" s="32"/>
    </row>
    <row r="140" spans="1:5" x14ac:dyDescent="0.25">
      <c r="D140" s="32"/>
    </row>
    <row r="141" spans="1:5" x14ac:dyDescent="0.25">
      <c r="D141" s="32"/>
    </row>
    <row r="142" spans="1:5" x14ac:dyDescent="0.25">
      <c r="D142" s="32"/>
    </row>
    <row r="143" spans="1:5" x14ac:dyDescent="0.25">
      <c r="D143" s="32"/>
    </row>
    <row r="144" spans="1:5" x14ac:dyDescent="0.25">
      <c r="D144" s="32"/>
    </row>
    <row r="145" spans="4:4" x14ac:dyDescent="0.25">
      <c r="D145" s="32"/>
    </row>
    <row r="146" spans="4:4" x14ac:dyDescent="0.25">
      <c r="D146" s="32"/>
    </row>
    <row r="147" spans="4:4" x14ac:dyDescent="0.25">
      <c r="D147" s="32"/>
    </row>
    <row r="148" spans="4:4" x14ac:dyDescent="0.25">
      <c r="D148" s="32"/>
    </row>
    <row r="149" spans="4:4" x14ac:dyDescent="0.25">
      <c r="D149" s="32"/>
    </row>
    <row r="150" spans="4:4" x14ac:dyDescent="0.25">
      <c r="D150" s="32"/>
    </row>
    <row r="151" spans="4:4" x14ac:dyDescent="0.25">
      <c r="D151" s="32"/>
    </row>
    <row r="152" spans="4:4" x14ac:dyDescent="0.25">
      <c r="D152" s="32"/>
    </row>
  </sheetData>
  <conditionalFormatting sqref="A2:A152">
    <cfRule type="containsErrors" dxfId="0" priority="1">
      <formula>ISERROR(A2)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6"/>
  <sheetViews>
    <sheetView workbookViewId="0">
      <selection activeCell="A76" sqref="A1:A76"/>
    </sheetView>
  </sheetViews>
  <sheetFormatPr defaultRowHeight="15" x14ac:dyDescent="0.25"/>
  <cols>
    <col min="1" max="1" width="129.42578125" customWidth="1"/>
  </cols>
  <sheetData>
    <row r="1" spans="1:1" x14ac:dyDescent="0.25">
      <c r="A1" t="str">
        <f>"Act I ("&amp;COUNTIF(Achievements!B:B,"Act I") &amp;" Achievements - "&amp;SUMIF(Achievements!B:B,"Act I",Achievements!F:F)&amp;" Points)"</f>
        <v>Act I (17 Achievements - 87 Points)</v>
      </c>
    </row>
    <row r="2" spans="1:1" x14ac:dyDescent="0.25">
      <c r="A2" t="s">
        <v>257</v>
      </c>
    </row>
    <row r="3" spans="1:1" x14ac:dyDescent="0.25">
      <c r="A3" t="str">
        <f>"[b]"&amp;Achievements!D2&amp;" ("&amp;Achievements!F2&amp;")[/b] - "&amp;Achievements!G2</f>
        <v>[b]Visit From Death (2)[/b] - Meet Death for the First Time</v>
      </c>
    </row>
    <row r="4" spans="1:1" x14ac:dyDescent="0.25">
      <c r="A4" t="str">
        <f>"[b]"&amp;Achievements!D3&amp;" ("&amp;Achievements!F3&amp;")[/b] - "&amp;Achievements!G3</f>
        <v>[b]Check Your Luggage? (5)[/b] - Wake up the Magical Luggage</v>
      </c>
    </row>
    <row r="5" spans="1:1" x14ac:dyDescent="0.25">
      <c r="A5" t="str">
        <f>"[b]"&amp;Achievements!D4&amp;" ("&amp;Achievements!F4&amp;")[/b] - "&amp;Achievements!G4</f>
        <v>[b]Books Must Be Returned No Later Than the Date Shown [m] (2)[/b] - Learn About the Librarian</v>
      </c>
    </row>
    <row r="6" spans="1:1" x14ac:dyDescent="0.25">
      <c r="A6" t="str">
        <f>"[b]"&amp;Achievements!D5&amp;" ("&amp;Achievements!F5&amp;")[/b] - "&amp;Achievements!G5</f>
        <v>[b]This Is the Action of a Clever Man [m] (2)[/b] - Receive Airmail From the Bursar</v>
      </c>
    </row>
    <row r="7" spans="1:1" x14ac:dyDescent="0.25">
      <c r="A7" t="str">
        <f>"[b]"&amp;Achievements!D6&amp;" ("&amp;Achievements!F6&amp;")[/b] - "&amp;Achievements!G6</f>
        <v>[b]Featherwinkle's Concise Compendium of Dragon's Lairs (5)[/b] - Retrieve a Book for the Arch Chancellor</v>
      </c>
    </row>
    <row r="8" spans="1:1" x14ac:dyDescent="0.25">
      <c r="A8" t="str">
        <f>"[b]"&amp;Achievements!D7&amp;" ("&amp;Achievements!F7&amp;")[/b] - "&amp;Achievements!G7</f>
        <v>[b]Blimey, Where's Me Bloomers! (3)[/b] - Learn How to Pickpocket</v>
      </c>
    </row>
    <row r="9" spans="1:1" x14ac:dyDescent="0.25">
      <c r="A9" t="str">
        <f>"[b]"&amp;Achievements!D8&amp;" ("&amp;Achievements!F8&amp;")[/b] - "&amp;Achievements!G8</f>
        <v>[b]The Semi-Benevolent Dictator of Ankh-Morpork [m] (3)[/b] - Learn About the Patrician</v>
      </c>
    </row>
    <row r="10" spans="1:1" x14ac:dyDescent="0.25">
      <c r="A10" t="str">
        <f>"[b]"&amp;Achievements!D9&amp;" ("&amp;Achievements!F9&amp;")[/b] - "&amp;Achievements!G9</f>
        <v>[b]A Twenty Percent Increase in Thief Quotas [m] (2)[/b] - Learn About the Thieve's Guild</v>
      </c>
    </row>
    <row r="11" spans="1:1" x14ac:dyDescent="0.25">
      <c r="A11" t="str">
        <f>"[b]"&amp;Achievements!D10&amp;" ("&amp;Achievements!F10&amp;")[/b] - "&amp;Achievements!G10</f>
        <v>[b]They All Want My Magic Stick! (5)[/b] - Bring a Staff of Tumultuous Thermaturgy to the Arch Chancellor</v>
      </c>
    </row>
    <row r="12" spans="1:1" x14ac:dyDescent="0.25">
      <c r="A12" t="str">
        <f>"[b]"&amp;Achievements!D11&amp;" ("&amp;Achievements!F11&amp;")[/b] - "&amp;Achievements!G11</f>
        <v>[b]In the Traditional Style (5)[/b] - Bring a Spiral of Neverfailing Induction to the Arch Chancellor</v>
      </c>
    </row>
    <row r="13" spans="1:1" x14ac:dyDescent="0.25">
      <c r="A13" t="str">
        <f>"[b]"&amp;Achievements!D12&amp;" ("&amp;Achievements!F12&amp;")[/b] - "&amp;Achievements!G12</f>
        <v>[b]Now Get Out There and Slay Them (5)[/b] - Bring a Sample of Breath From the Subject in Question to the Arch Chancellor</v>
      </c>
    </row>
    <row r="14" spans="1:1" x14ac:dyDescent="0.25">
      <c r="A14" t="str">
        <f>"[b]"&amp;Achievements!D13&amp;" ("&amp;Achievements!F13&amp;")[/b] - "&amp;Achievements!G13</f>
        <v>[b]Pesky Little Blighters (10)[/b] - Bring a Miniature Creature of Excitable Chitters to the Arch Chancellor</v>
      </c>
    </row>
    <row r="15" spans="1:1" x14ac:dyDescent="0.25">
      <c r="A15" t="str">
        <f>"[b]"&amp;Achievements!D14&amp;" ("&amp;Achievements!F14&amp;")[/b] - "&amp;Achievements!G14</f>
        <v>[b]I Am Ferrous Man! (10)[/b] - Bring a Container Made of the Strongest Ferrous Metal to the Arch Chancellor</v>
      </c>
    </row>
    <row r="16" spans="1:1" x14ac:dyDescent="0.25">
      <c r="A16" t="str">
        <f>"[b]"&amp;Achievements!D15&amp;" ("&amp;Achievements!F15&amp;")[/b] - "&amp;Achievements!G15</f>
        <v>[b]Dragon Quest (10)[/b] - Construct Recoglimento's Never Failing Dragon's Lair Revealer</v>
      </c>
    </row>
    <row r="17" spans="1:1" x14ac:dyDescent="0.25">
      <c r="A17" t="str">
        <f>"[b]"&amp;Achievements!D16&amp;" ("&amp;Achievements!F16&amp;")[/b] - "&amp;Achievements!G16</f>
        <v>[b]Act I: Let's Make a Dragon Detector (10)[/b] - Complete Act I</v>
      </c>
    </row>
    <row r="18" spans="1:1" x14ac:dyDescent="0.25">
      <c r="A18" t="str">
        <f>"[b]"&amp;Achievements!D17&amp;" ("&amp;Achievements!F17&amp;")[/b] - "&amp;Achievements!G17</f>
        <v>[b]Piercing Through the Veil [m] (3)[/b] - Meet All Four Horsemen of the Apocalypse</v>
      </c>
    </row>
    <row r="19" spans="1:1" x14ac:dyDescent="0.25">
      <c r="A19" t="str">
        <f>"[b]"&amp;Achievements!D18&amp;" ("&amp;Achievements!F18&amp;")[/b] - "&amp;Achievements!G18</f>
        <v>[b]Recoglimento's Never Failing Guide to Dragon Summonation (2)[/b] - Retrieve the Summoning of Dragons Book</v>
      </c>
    </row>
    <row r="21" spans="1:1" x14ac:dyDescent="0.25">
      <c r="A21" t="str">
        <f>"Act II ("&amp;COUNTIF(Achievements!B:B,"Act II") &amp;" Achievements - "&amp;SUMIF(Achievements!B:B,"Act II",Achievements!F:F)&amp;" Points)"</f>
        <v>Act II (20 Achievements - 102 Points)</v>
      </c>
    </row>
    <row r="22" spans="1:1" x14ac:dyDescent="0.25">
      <c r="A22" t="s">
        <v>257</v>
      </c>
    </row>
    <row r="23" spans="1:1" x14ac:dyDescent="0.25">
      <c r="A23" t="str">
        <f>"[b]"&amp;Achievements!D19&amp;" ("&amp;Achievements!F19&amp;")[/b] - "&amp;Achievements!G19</f>
        <v>[b]Them's Fighting Words (3)[/b] - Start a Fight</v>
      </c>
    </row>
    <row r="24" spans="1:1" x14ac:dyDescent="0.25">
      <c r="A24" t="str">
        <f>"[b]"&amp;Achievements!D20&amp;" ("&amp;Achievements!F20&amp;")[/b] - "&amp;Achievements!G20</f>
        <v>[b]What's the Password? (5)[/b] - Infiltrate the Elucidated Brethren of the Sword</v>
      </c>
    </row>
    <row r="25" spans="1:1" x14ac:dyDescent="0.25">
      <c r="A25" t="str">
        <f>"[b]"&amp;Achievements!D21&amp;" ("&amp;Achievements!F21&amp;")[/b] - "&amp;Achievements!G21</f>
        <v>[b]Repressed Sub-Neural Mogrophosis! (3)[/b] - Visit the Psychiatrickerist</v>
      </c>
    </row>
    <row r="26" spans="1:1" x14ac:dyDescent="0.25">
      <c r="A26" t="str">
        <f>"[b]"&amp;Achievements!D22&amp;" ("&amp;Achievements!F22&amp;")[/b] - "&amp;Achievements!G22</f>
        <v>[b]Ill Work Has Been Afoot [m] (2)[/b] - Help the Beggar Improve Bussiness</v>
      </c>
    </row>
    <row r="27" spans="1:1" x14ac:dyDescent="0.25">
      <c r="A27" t="str">
        <f>"[b]"&amp;Achievements!D23&amp;" ("&amp;Achievements!F23&amp;")[/b] - "&amp;Achievements!G23</f>
        <v>[b]The Special (10)[/b] - Ask Big Sal for the Special</v>
      </c>
    </row>
    <row r="28" spans="1:1" x14ac:dyDescent="0.25">
      <c r="A28" t="str">
        <f>"[b]"&amp;Achievements!D24&amp;" ("&amp;Achievements!F24&amp;")[/b] - "&amp;Achievements!G24</f>
        <v>[b]Members Only (3)[/b] - Learn the Secret Handshake</v>
      </c>
    </row>
    <row r="29" spans="1:1" x14ac:dyDescent="0.25">
      <c r="A29" t="str">
        <f>"[b]"&amp;Achievements!D25&amp;" ("&amp;Achievements!F25&amp;")[/b] - "&amp;Achievements!G25</f>
        <v>[b]Brother Doorkeeper's Gold (5)[/b] - Give Brother Doorkeeper's Gold to the Dragon</v>
      </c>
    </row>
    <row r="30" spans="1:1" x14ac:dyDescent="0.25">
      <c r="A30" t="str">
        <f>"[b]"&amp;Achievements!D26&amp;" ("&amp;Achievements!F26&amp;")[/b] - "&amp;Achievements!G26</f>
        <v>[b]Brother Watchtower's Gold (5)[/b] - Give Brother Watchtower's Gold to the Dragon</v>
      </c>
    </row>
    <row r="31" spans="1:1" x14ac:dyDescent="0.25">
      <c r="A31" t="str">
        <f>"[b]"&amp;Achievements!D27&amp;" ("&amp;Achievements!F27&amp;")[/b] - "&amp;Achievements!G27</f>
        <v>[b]Brother Brick-Wit's Gold (3)[/b] - Give Brother Brick-Wit's Gold to the Dragon</v>
      </c>
    </row>
    <row r="32" spans="1:1" x14ac:dyDescent="0.25">
      <c r="A32" t="str">
        <f>"[b]"&amp;Achievements!D28&amp;" ("&amp;Achievements!F28&amp;")[/b] - "&amp;Achievements!G28</f>
        <v>[b]Brother Fingers' Gold (5)[/b] - Give Brother Fingers' Gold to the Dragon</v>
      </c>
    </row>
    <row r="33" spans="1:1" x14ac:dyDescent="0.25">
      <c r="A33" t="str">
        <f>"[b]"&amp;Achievements!D30&amp;" ("&amp;Achievements!F30&amp;")[/b] - "&amp;Achievements!G30</f>
        <v>[b]Supreme Grand Master's Gold (5)[/b] - Give the Supreme Grand Master's Gold to the Dragon</v>
      </c>
    </row>
    <row r="34" spans="1:1" x14ac:dyDescent="0.25">
      <c r="A34" t="str">
        <f>"[b]"&amp;Achievements!D31&amp;" ("&amp;Achievements!F31&amp;")[/b] - "&amp;Achievements!G31</f>
        <v>[b]Six Golden Trinkets (10)[/b] - Give the Dragon All the Golden Trinkets</v>
      </c>
    </row>
    <row r="35" spans="1:1" x14ac:dyDescent="0.25">
      <c r="A35" t="str">
        <f>"[b]"&amp;Achievements!D32&amp;" ("&amp;Achievements!F32&amp;")[/b] - "&amp;Achievements!G32</f>
        <v>[b]Act II: Let's Steal the Six Golden Things From the Brotherhood (10)[/b] - Complete Act II</v>
      </c>
    </row>
    <row r="36" spans="1:1" x14ac:dyDescent="0.25">
      <c r="A36" t="str">
        <f>"[b]"&amp;Achievements!D33&amp;" ("&amp;Achievements!F33&amp;")[/b] - "&amp;Achievements!G33</f>
        <v>[b]Polly Want a Cracker! (5)[/b] - Capture the Parrot</v>
      </c>
    </row>
    <row r="37" spans="1:1" x14ac:dyDescent="0.25">
      <c r="A37" t="str">
        <f>"[b]"&amp;Achievements!D34&amp;" ("&amp;Achievements!F34&amp;")[/b] - "&amp;Achievements!G34</f>
        <v>[b]Now You See Me... (3)[/b] - Get Some Camel-Flage</v>
      </c>
    </row>
    <row r="38" spans="1:1" x14ac:dyDescent="0.25">
      <c r="A38" t="str">
        <f>"[b]"&amp;Achievements!D35&amp;" ("&amp;Achievements!F35&amp;")[/b] - "&amp;Achievements!G35</f>
        <v>[b]An Impersonation (5)[/b] - Reveal the Hidden Creature in the Dungeon</v>
      </c>
    </row>
    <row r="39" spans="1:1" x14ac:dyDescent="0.25">
      <c r="A39" t="str">
        <f>"[b]"&amp;Achievements!D36&amp;" ("&amp;Achievements!F36&amp;")[/b] - "&amp;Achievements!G36</f>
        <v>[b]Puppy Ventriloquist (5)[/b] - Stop the Talking Dog From Talking</v>
      </c>
    </row>
    <row r="40" spans="1:1" x14ac:dyDescent="0.25">
      <c r="A40" t="str">
        <f>"[b]"&amp;Achievements!D38&amp;" ("&amp;Achievements!F38&amp;")[/b] - "&amp;Achievements!G38</f>
        <v>[b]Donkey Under the Influence (5)[/b] - Learn the Number of That Donkey Cart!</v>
      </c>
    </row>
    <row r="42" spans="1:1" x14ac:dyDescent="0.25">
      <c r="A42" t="str">
        <f>"Act III ("&amp;COUNTIF(Achievements!B:B,"Act III") &amp;" Achievements - "&amp;SUMIF(Achievements!B:B,"Act III",Achievements!F:F)&amp;" Points)"</f>
        <v>Act III (22 Achievements - 117 Points)</v>
      </c>
    </row>
    <row r="43" spans="1:1" x14ac:dyDescent="0.25">
      <c r="A43" t="s">
        <v>257</v>
      </c>
    </row>
    <row r="44" spans="1:1" x14ac:dyDescent="0.25">
      <c r="A44" t="str">
        <f>"[b]"&amp;Achievements!D39&amp;" ("&amp;Achievements!F39&amp;")[/b] - "&amp;Achievements!G39</f>
        <v>[b]Stuck in a Loop [m] (3)[/b] - Get Stuck in a Circular Conversation</v>
      </c>
    </row>
    <row r="45" spans="1:1" x14ac:dyDescent="0.25">
      <c r="A45" t="str">
        <f>"[b]"&amp;Achievements!D41&amp;" ("&amp;Achievements!F41&amp;")[/b] - "&amp;Achievements!G41</f>
        <v>[b]Playthings of the Gods [m] (5)[/b] - Explore the Realm of the Gods for the First Time</v>
      </c>
    </row>
    <row r="46" spans="1:1" x14ac:dyDescent="0.25">
      <c r="A46" t="str">
        <f>"[b]"&amp;Achievements!D42&amp;" ("&amp;Achievements!F42&amp;")[/b] - "&amp;Achievements!G42</f>
        <v>[b]Act III: Turn Rincewind Into a Hero (10)[/b] - Complete Act III</v>
      </c>
    </row>
    <row r="47" spans="1:1" x14ac:dyDescent="0.25">
      <c r="A47" t="str">
        <f>"[b]"&amp;Achievements!D43&amp;" ("&amp;Achievements!F43&amp;")[/b] - "&amp;Achievements!G43</f>
        <v>[b]The Casting Couch (5)[/b] - See the Casting Director</v>
      </c>
    </row>
    <row r="48" spans="1:1" x14ac:dyDescent="0.25">
      <c r="A48" t="str">
        <f>"[b]"&amp;Achievements!D44&amp;" ("&amp;Achievements!F44&amp;")[/b] - "&amp;Achievements!G44</f>
        <v>[b]Pobody's Nerfect (10)[/b] - Get a Tattoo</v>
      </c>
    </row>
    <row r="49" spans="1:1" x14ac:dyDescent="0.25">
      <c r="A49" t="str">
        <f>"[b]"&amp;Achievements!D45&amp;" ("&amp;Achievements!F45&amp;")[/b] - "&amp;Achievements!G45</f>
        <v>[b]Ready For Movember (5)[/b] - Get a Moustache</v>
      </c>
    </row>
    <row r="50" spans="1:1" x14ac:dyDescent="0.25">
      <c r="A50" t="str">
        <f>"[b]"&amp;Achievements!D46&amp;" ("&amp;Achievements!F46&amp;")[/b] - "&amp;Achievements!G46</f>
        <v>[b]A Sharp Tuning (5)[/b] - Get a Sword That Goes "Ting"?</v>
      </c>
    </row>
    <row r="51" spans="1:1" x14ac:dyDescent="0.25">
      <c r="A51" t="str">
        <f>"[b]"&amp;Achievements!D48&amp;" ("&amp;Achievements!F48&amp;")[/b] - "&amp;Achievements!G48</f>
        <v>[b]Magic Chants for Dragon Slaying Heroes (3)[/b] - Learn a Spell</v>
      </c>
    </row>
    <row r="52" spans="1:1" x14ac:dyDescent="0.25">
      <c r="A52" t="str">
        <f>"[b]"&amp;Achievements!D50&amp;" ("&amp;Achievements!F50&amp;")[/b] - "&amp;Achievements!G50</f>
        <v>[b]I'll Be Back! (10)[/b] - Ready Yourself for the Final Confrontation</v>
      </c>
    </row>
    <row r="53" spans="1:1" x14ac:dyDescent="0.25">
      <c r="A53" t="str">
        <f>"[b]"&amp;Achievements!D47&amp;" ("&amp;Achievements!F47&amp;")[/b] - "&amp;Achievements!G47</f>
        <v>[b]Prepare to Meet Thy Doom! (10)[/b] - Get a Magical Talisman</v>
      </c>
    </row>
    <row r="54" spans="1:1" x14ac:dyDescent="0.25">
      <c r="A54" t="str">
        <f>"[b]"&amp;Achievements!D40&amp;" ("&amp;Achievements!F40&amp;")[/b] - "&amp;Achievements!G40</f>
        <v>[b]An Impstamatic Picture Is Worth 1000 Words (5)[/b] - Take an Impstamatic Picture</v>
      </c>
    </row>
    <row r="55" spans="1:1" x14ac:dyDescent="0.25">
      <c r="A55" t="str">
        <f>"[b]"&amp;Achievements!D51&amp;" ("&amp;Achievements!F51&amp;")[/b] - "&amp;Achievements!G51</f>
        <v>[b]Act IV: Let’s Kick the Dragon's Butt (25)[/b] - Complete Act IV</v>
      </c>
    </row>
    <row r="56" spans="1:1" x14ac:dyDescent="0.25">
      <c r="A56" t="str">
        <f>"[b]"&amp;Achievements!D54&amp;" ("&amp;Achievements!F54&amp;")[/b] - "&amp;Achievements!G54</f>
        <v>[b]Klatchian Cactus Juice (3)[/b] - Drink a Glass of Klatchian Cactus Juice</v>
      </c>
    </row>
    <row r="57" spans="1:1" x14ac:dyDescent="0.25">
      <c r="A57" t="str">
        <f>"[b]"&amp;Achievements!D55&amp;" ("&amp;Achievements!F55&amp;")[/b] - "&amp;Achievements!G55</f>
        <v>[b]Your Mother Was a Hamster and Your Father Smells of Elderberries [m] (2)[/b] - Drink a Glass of Klatchian Cactus Juice</v>
      </c>
    </row>
    <row r="58" spans="1:1" x14ac:dyDescent="0.25">
      <c r="A58" t="str">
        <f>"[b]"&amp;Achievements!D56&amp;" ("&amp;Achievements!F56&amp;")[/b] - "&amp;Achievements!G56</f>
        <v>[b]Tale of Two Cities (5)[/b] - Explore the Streets of Ankh-Morpork for the First Time</v>
      </c>
    </row>
    <row r="59" spans="1:1" x14ac:dyDescent="0.25">
      <c r="A59" t="str">
        <f>"[b]"&amp;Achievements!D57&amp;" ("&amp;Achievements!F57&amp;")[/b] - "&amp;Achievements!G57</f>
        <v>[b]L-Space Traveler (5)[/b] - Travel Through L-Space for the First Time</v>
      </c>
    </row>
    <row r="60" spans="1:1" x14ac:dyDescent="0.25">
      <c r="A60" t="str">
        <f>"[b]"&amp;Achievements!D58&amp;" ("&amp;Achievements!F58&amp;")[/b] - "&amp;Achievements!G58</f>
        <v>[b]A Brave New World (5)[/b] - Leave the City Gates for the First Time</v>
      </c>
    </row>
    <row r="61" spans="1:1" x14ac:dyDescent="0.25">
      <c r="A61" t="str">
        <f>"[b]"&amp;Achievements!D59&amp;" ("&amp;Achievements!F59&amp;")[/b] - "&amp;Achievements!G59</f>
        <v>[b]The Shady Underbelly of Ankh-Morpork (5)[/b] - Explore the Shades for the First Time</v>
      </c>
    </row>
    <row r="62" spans="1:1" x14ac:dyDescent="0.25">
      <c r="A62" t="str">
        <f>"[b]"&amp;Achievements!D60&amp;" ("&amp;Achievements!F60&amp;")[/b] - "&amp;Achievements!G60</f>
        <v>[b]What's Dwarves Is Mine (3)[/b] - Explore the Mines for the First Time</v>
      </c>
    </row>
    <row r="63" spans="1:1" x14ac:dyDescent="0.25">
      <c r="A63" t="str">
        <f>"[b]"&amp;Achievements!D61&amp;" ("&amp;Achievements!F61&amp;")[/b] - "&amp;Achievements!G61</f>
        <v>[b]Chelys Galactica (5)[/b] - Explore A'Tuin's Back for the First Time</v>
      </c>
    </row>
    <row r="65" spans="1:1" x14ac:dyDescent="0.25">
      <c r="A65" t="str">
        <f>"Act IV ("&amp;COUNTIF(Achievements!B:B,"Act IV") &amp;" Achievements - "&amp;SUMIF(Achievements!B:B,"Act IV",Achievements!F:F)&amp;" Points)"</f>
        <v>Act IV (2 Achievements - 35 Points)</v>
      </c>
    </row>
    <row r="66" spans="1:1" x14ac:dyDescent="0.25">
      <c r="A66" t="s">
        <v>257</v>
      </c>
    </row>
    <row r="67" spans="1:1" x14ac:dyDescent="0.25">
      <c r="A67" t="str">
        <f>"[b]"&amp;Achievements!D62&amp;" ("&amp;Achievements!F62&amp;")[/b] - "&amp;Achievements!G62</f>
        <v>[b]Sunshine Sanctuary for Sick Dragons (5)[/b] - Explore Lady Ramkin's Dragon Sanctuary for the First Time</v>
      </c>
    </row>
    <row r="68" spans="1:1" x14ac:dyDescent="0.25">
      <c r="A68" t="str">
        <f>"[b]"&amp;Achievements!D63&amp;" ("&amp;Achievements!F63&amp;")[/b] - "&amp;Achievements!G63</f>
        <v>[b]Spelunky (5)[/b] - Find The Cave of Offler</v>
      </c>
    </row>
    <row r="70" spans="1:1" x14ac:dyDescent="0.25">
      <c r="A70" t="str">
        <f>"Overall ("&amp;COUNTIF(Achievements!B:B,"Overall") &amp;" Achievements - "&amp;SUMIF(Achievements!B:B,"Overall",Achievements!F:F)&amp;" Points)"</f>
        <v>Overall (3 Achievements - 9 Points)</v>
      </c>
    </row>
    <row r="71" spans="1:1" x14ac:dyDescent="0.25">
      <c r="A71" t="s">
        <v>257</v>
      </c>
    </row>
    <row r="72" spans="1:1" x14ac:dyDescent="0.25">
      <c r="A72" t="str">
        <f>"[b]"&amp;Extras!D11&amp;" ("&amp;Extras!F11&amp;")[/b] - "&amp;Extras!G11</f>
        <v>[b]Did You Get the Number of That Donkey Cart? [m] (2)[/b] - Get Hit on the Head in 5 Different Locations in a Single Play Session</v>
      </c>
    </row>
    <row r="73" spans="1:1" x14ac:dyDescent="0.25">
      <c r="A73" t="str">
        <f>"[b]"&amp;Achievements!D64&amp;" ("&amp;Achievements!F64&amp;")[/b] - "&amp;Achievements!G64</f>
        <v>[b]Hello? Anybody Home?!? [m] (2)[/b] - Bore Rincewind</v>
      </c>
    </row>
    <row r="74" spans="1:1" x14ac:dyDescent="0.25">
      <c r="A74" t="str">
        <f>"[b]"&amp;Achievements!D65&amp;" ("&amp;Achievements!F65&amp;")[/b] - "&amp;Achievements!G65</f>
        <v>[b]Let's See How You Do Without It? [m] (2)[/b] - Keep Annoying Rincewind Until he Takes the Cursor Taken Away</v>
      </c>
    </row>
    <row r="76" spans="1:1" x14ac:dyDescent="0.25">
      <c r="A76" t="str">
        <f>"Total Set ("&amp;COUNTA(Achievements!B:B)-1 &amp;" Achievements - "&amp;SUM(Achievements!F:F)&amp;" Points)"</f>
        <v>Total Set (64 Achievements - 350 Points)</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1"/>
  <sheetViews>
    <sheetView workbookViewId="0">
      <selection activeCell="A9" sqref="A9:XFD9"/>
    </sheetView>
  </sheetViews>
  <sheetFormatPr defaultRowHeight="15" x14ac:dyDescent="0.25"/>
  <cols>
    <col min="1" max="1" width="9.140625" style="23"/>
    <col min="2" max="2" width="17.7109375" bestFit="1" customWidth="1"/>
    <col min="3" max="3" width="17.7109375" customWidth="1"/>
    <col min="4" max="4" width="65.140625" bestFit="1" customWidth="1"/>
    <col min="5" max="5" width="11.42578125" bestFit="1" customWidth="1"/>
    <col min="6" max="6" width="8.85546875" bestFit="1" customWidth="1"/>
    <col min="7" max="7" width="51.42578125" style="4" bestFit="1" customWidth="1"/>
    <col min="8" max="8" width="13.7109375" bestFit="1" customWidth="1"/>
    <col min="9" max="9" width="59.28515625" bestFit="1" customWidth="1"/>
    <col min="10" max="10" width="56" customWidth="1"/>
    <col min="11" max="11" width="50.140625" customWidth="1"/>
  </cols>
  <sheetData>
    <row r="1" spans="1:12" x14ac:dyDescent="0.25">
      <c r="A1" s="23" t="s">
        <v>897</v>
      </c>
      <c r="B1" s="2" t="s">
        <v>1</v>
      </c>
      <c r="C1" s="2" t="s">
        <v>196</v>
      </c>
      <c r="D1" s="1" t="s">
        <v>2</v>
      </c>
      <c r="E1" s="1" t="s">
        <v>166</v>
      </c>
      <c r="F1" s="1" t="s">
        <v>4</v>
      </c>
      <c r="G1" s="1" t="s">
        <v>3</v>
      </c>
      <c r="H1" s="3" t="s">
        <v>25</v>
      </c>
      <c r="I1" s="1" t="s">
        <v>46</v>
      </c>
      <c r="J1" s="1" t="s">
        <v>197</v>
      </c>
      <c r="K1" s="1" t="s">
        <v>298</v>
      </c>
    </row>
    <row r="2" spans="1:12" x14ac:dyDescent="0.25">
      <c r="B2" s="2" t="s">
        <v>75</v>
      </c>
      <c r="C2" s="2" t="s">
        <v>195</v>
      </c>
      <c r="D2" t="s">
        <v>525</v>
      </c>
      <c r="E2" t="s">
        <v>167</v>
      </c>
      <c r="F2">
        <f>VLOOKUP(E2,Stats!$E$1:$F$10,2,FALSE)</f>
        <v>2</v>
      </c>
      <c r="G2" t="s">
        <v>521</v>
      </c>
      <c r="H2" s="4">
        <v>2.974537037037037E-2</v>
      </c>
      <c r="I2" t="s">
        <v>28</v>
      </c>
    </row>
    <row r="3" spans="1:12" x14ac:dyDescent="0.25">
      <c r="B3" s="2" t="s">
        <v>75</v>
      </c>
      <c r="C3" s="2" t="s">
        <v>195</v>
      </c>
      <c r="D3" t="s">
        <v>40</v>
      </c>
      <c r="E3" t="s">
        <v>167</v>
      </c>
      <c r="F3">
        <f>VLOOKUP(E3,Stats!$E$1:$F$10,2,FALSE)</f>
        <v>2</v>
      </c>
      <c r="G3" t="s">
        <v>522</v>
      </c>
      <c r="H3" s="4">
        <v>6.9942129629629632E-2</v>
      </c>
      <c r="I3" t="s">
        <v>41</v>
      </c>
    </row>
    <row r="4" spans="1:12" x14ac:dyDescent="0.25">
      <c r="B4" s="2" t="s">
        <v>74</v>
      </c>
      <c r="C4" s="2" t="s">
        <v>193</v>
      </c>
      <c r="D4" t="s">
        <v>51</v>
      </c>
      <c r="E4" t="s">
        <v>169</v>
      </c>
      <c r="F4">
        <f>VLOOKUP(E4,Stats!$E$1:$F$10,2,FALSE)</f>
        <v>5</v>
      </c>
      <c r="G4" t="s">
        <v>33</v>
      </c>
      <c r="H4" s="4">
        <v>0.17899305555555556</v>
      </c>
    </row>
    <row r="5" spans="1:12" x14ac:dyDescent="0.25">
      <c r="B5" s="2" t="s">
        <v>76</v>
      </c>
      <c r="C5" s="2" t="s">
        <v>193</v>
      </c>
      <c r="D5" t="s">
        <v>160</v>
      </c>
      <c r="E5" t="s">
        <v>168</v>
      </c>
      <c r="F5">
        <f>VLOOKUP(E5,Stats!$E$1:$F$10,2,FALSE)</f>
        <v>5</v>
      </c>
      <c r="G5" t="s">
        <v>159</v>
      </c>
      <c r="H5" s="4">
        <v>0.2384375</v>
      </c>
    </row>
    <row r="6" spans="1:12" x14ac:dyDescent="0.25">
      <c r="B6" s="2" t="s">
        <v>29</v>
      </c>
      <c r="C6" s="2" t="s">
        <v>195</v>
      </c>
      <c r="D6" t="s">
        <v>48</v>
      </c>
      <c r="E6" t="s">
        <v>172</v>
      </c>
      <c r="F6">
        <f>VLOOKUP(E6,Stats!$E$1:$F$10,2,FALSE)</f>
        <v>25</v>
      </c>
      <c r="G6" t="s">
        <v>523</v>
      </c>
      <c r="H6" s="4">
        <v>0</v>
      </c>
    </row>
    <row r="7" spans="1:12" x14ac:dyDescent="0.25">
      <c r="B7" s="2" t="s">
        <v>76</v>
      </c>
      <c r="C7" s="2" t="s">
        <v>193</v>
      </c>
      <c r="D7" t="s">
        <v>37</v>
      </c>
      <c r="E7" t="s">
        <v>169</v>
      </c>
      <c r="F7">
        <f>VLOOKUP(E7,Stats!$E$1:$F$10,2,FALSE)</f>
        <v>5</v>
      </c>
      <c r="G7" t="s">
        <v>524</v>
      </c>
      <c r="H7" s="4">
        <v>0.23982638888888888</v>
      </c>
    </row>
    <row r="8" spans="1:12" x14ac:dyDescent="0.25">
      <c r="B8" s="2" t="s">
        <v>29</v>
      </c>
      <c r="C8" s="2" t="s">
        <v>195</v>
      </c>
      <c r="D8" s="13" t="s">
        <v>155</v>
      </c>
      <c r="E8" s="13" t="s">
        <v>171</v>
      </c>
      <c r="F8" s="13">
        <f>VLOOKUP(E8,Stats!$E$1:$F$10,2,FALSE)</f>
        <v>10</v>
      </c>
      <c r="G8" s="13" t="s">
        <v>187</v>
      </c>
      <c r="H8" s="4">
        <v>0</v>
      </c>
      <c r="K8" s="16"/>
    </row>
    <row r="9" spans="1:12" s="23" customFormat="1" x14ac:dyDescent="0.25">
      <c r="A9" s="23">
        <v>64</v>
      </c>
      <c r="B9" s="2" t="s">
        <v>29</v>
      </c>
      <c r="C9" s="2" t="s">
        <v>387</v>
      </c>
      <c r="D9" s="31" t="s">
        <v>920</v>
      </c>
      <c r="E9" s="13" t="s">
        <v>170</v>
      </c>
      <c r="F9" s="13">
        <f>VLOOKUP(E9,Stats!$E$1:$F$10,2,FALSE)</f>
        <v>10</v>
      </c>
      <c r="G9" s="13" t="s">
        <v>959</v>
      </c>
      <c r="H9" s="4">
        <v>0</v>
      </c>
      <c r="L9" s="33" t="s">
        <v>939</v>
      </c>
    </row>
    <row r="10" spans="1:12" s="23" customFormat="1" x14ac:dyDescent="0.25">
      <c r="B10" s="2" t="s">
        <v>76</v>
      </c>
      <c r="C10" s="2" t="s">
        <v>387</v>
      </c>
      <c r="D10" s="13" t="s">
        <v>526</v>
      </c>
      <c r="E10" s="13" t="s">
        <v>168</v>
      </c>
      <c r="F10" s="13">
        <f>VLOOKUP(E10,Stats!$E$1:$F$10,2,FALSE)</f>
        <v>5</v>
      </c>
      <c r="G10" s="13" t="s">
        <v>519</v>
      </c>
      <c r="H10" s="4"/>
      <c r="I10" s="23" t="s">
        <v>49</v>
      </c>
      <c r="K10" s="16"/>
    </row>
    <row r="11" spans="1:12" x14ac:dyDescent="0.25">
      <c r="B11" s="2" t="s">
        <v>29</v>
      </c>
      <c r="C11" s="2" t="s">
        <v>387</v>
      </c>
      <c r="D11" s="13" t="s">
        <v>1344</v>
      </c>
      <c r="E11" s="23" t="s">
        <v>167</v>
      </c>
      <c r="F11">
        <f>VLOOKUP(E11,Stats!$E$1:$F$10,2,FALSE)</f>
        <v>2</v>
      </c>
      <c r="G11" s="13" t="s">
        <v>1346</v>
      </c>
      <c r="H11" s="4">
        <v>0</v>
      </c>
      <c r="K11" s="23"/>
      <c r="L11" s="13" t="s">
        <v>356</v>
      </c>
    </row>
    <row r="12" spans="1:12" x14ac:dyDescent="0.25">
      <c r="B12" s="2"/>
      <c r="C12" s="2"/>
    </row>
    <row r="13" spans="1:12" x14ac:dyDescent="0.25">
      <c r="B13" s="2"/>
      <c r="C13" s="2"/>
    </row>
    <row r="14" spans="1:12" x14ac:dyDescent="0.25">
      <c r="B14" s="2"/>
      <c r="C14" s="2"/>
    </row>
    <row r="15" spans="1:12" x14ac:dyDescent="0.25">
      <c r="B15" s="2"/>
      <c r="C15" s="2"/>
    </row>
    <row r="21" ht="17.25" customHeight="1" x14ac:dyDescent="0.25"/>
  </sheetData>
  <autoFilter ref="A1:K21"/>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Stats!$E$2:$E$9</xm:f>
          </x14:formula1>
          <xm:sqref>E2:E11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F8" sqref="F8"/>
    </sheetView>
  </sheetViews>
  <sheetFormatPr defaultRowHeight="15" x14ac:dyDescent="0.25"/>
  <cols>
    <col min="1" max="1" width="22.7109375" customWidth="1"/>
    <col min="2" max="2" width="6.28515625" bestFit="1" customWidth="1"/>
    <col min="3" max="3" width="6.5703125" bestFit="1" customWidth="1"/>
    <col min="5" max="5" width="11" bestFit="1" customWidth="1"/>
    <col min="9" max="9" width="10.42578125" bestFit="1" customWidth="1"/>
  </cols>
  <sheetData>
    <row r="1" spans="1:11" x14ac:dyDescent="0.25">
      <c r="A1" s="1" t="s">
        <v>42</v>
      </c>
      <c r="B1" s="1" t="s">
        <v>44</v>
      </c>
      <c r="C1" s="1" t="s">
        <v>4</v>
      </c>
      <c r="E1" s="1" t="s">
        <v>166</v>
      </c>
      <c r="F1" s="1" t="s">
        <v>4</v>
      </c>
      <c r="G1" s="1" t="s">
        <v>44</v>
      </c>
      <c r="I1" s="1" t="s">
        <v>42</v>
      </c>
      <c r="J1" s="1" t="s">
        <v>44</v>
      </c>
      <c r="K1" s="1" t="s">
        <v>4</v>
      </c>
    </row>
    <row r="2" spans="1:11" x14ac:dyDescent="0.25">
      <c r="A2" s="2" t="s">
        <v>75</v>
      </c>
      <c r="B2" s="6">
        <f>COUNTIF(Achievements!B:B,A2)</f>
        <v>17</v>
      </c>
      <c r="C2">
        <f>SUMIF(Achievements!B:B,A2,Achievements!F:F)</f>
        <v>87</v>
      </c>
      <c r="E2" s="1" t="s">
        <v>173</v>
      </c>
      <c r="F2" s="1">
        <v>0</v>
      </c>
      <c r="G2">
        <f>COUNTIF(Achievements!E:E,E2)</f>
        <v>0</v>
      </c>
      <c r="I2" s="2" t="s">
        <v>193</v>
      </c>
      <c r="J2" s="6">
        <f>COUNTIF(Achievements!C:C,I2)</f>
        <v>42</v>
      </c>
      <c r="K2">
        <f>SUMIF(Achievements!C:C,I2,Achievements!F:F)</f>
        <v>276</v>
      </c>
    </row>
    <row r="3" spans="1:11" x14ac:dyDescent="0.25">
      <c r="A3" s="2" t="s">
        <v>74</v>
      </c>
      <c r="B3" s="6">
        <f>COUNTIF(Achievements!B:B,A3)</f>
        <v>20</v>
      </c>
      <c r="C3">
        <f>SUMIF(Achievements!B:B,A3,Achievements!F:F)</f>
        <v>102</v>
      </c>
      <c r="E3" t="s">
        <v>167</v>
      </c>
      <c r="F3">
        <v>2</v>
      </c>
      <c r="G3">
        <f>COUNTIF(Achievements!E:E,E3)</f>
        <v>9</v>
      </c>
      <c r="I3" s="2" t="s">
        <v>194</v>
      </c>
      <c r="J3" s="6">
        <f>COUNTIF(Achievements!C:C,I3)</f>
        <v>12</v>
      </c>
      <c r="K3">
        <f>SUMIF(Achievements!C:C,I3,Achievements!F:F)</f>
        <v>48</v>
      </c>
    </row>
    <row r="4" spans="1:11" x14ac:dyDescent="0.25">
      <c r="A4" s="2" t="s">
        <v>76</v>
      </c>
      <c r="B4" s="6">
        <f>COUNTIF(Achievements!B:B,A4)</f>
        <v>22</v>
      </c>
      <c r="C4">
        <f>SUMIF(Achievements!B:B,A4,Achievements!F:F)</f>
        <v>117</v>
      </c>
      <c r="E4" t="s">
        <v>256</v>
      </c>
      <c r="F4">
        <v>3</v>
      </c>
      <c r="G4">
        <f>COUNTIF(Achievements!E:E,E4)</f>
        <v>14</v>
      </c>
      <c r="I4" s="2" t="s">
        <v>387</v>
      </c>
      <c r="J4" s="6">
        <f>COUNTIF(Achievements!C:C,I4)</f>
        <v>10</v>
      </c>
      <c r="K4">
        <f>SUMIF(Achievements!C:C,I4,Achievements!F:F)</f>
        <v>26</v>
      </c>
    </row>
    <row r="5" spans="1:11" x14ac:dyDescent="0.25">
      <c r="A5" s="2" t="s">
        <v>77</v>
      </c>
      <c r="B5" s="6">
        <f>COUNTIF(Achievements!B:B,A5)</f>
        <v>2</v>
      </c>
      <c r="C5">
        <f>SUMIF(Achievements!B:B,A5,Achievements!F:F)</f>
        <v>35</v>
      </c>
      <c r="E5" t="s">
        <v>168</v>
      </c>
      <c r="F5">
        <v>5</v>
      </c>
      <c r="G5">
        <f>COUNTIF(Achievements!E:E,E5)</f>
        <v>15</v>
      </c>
      <c r="I5" s="2" t="s">
        <v>43</v>
      </c>
      <c r="J5" s="5">
        <f>SUM(J2:J4)</f>
        <v>64</v>
      </c>
      <c r="K5" s="5">
        <f>SUM(K2:K4)</f>
        <v>350</v>
      </c>
    </row>
    <row r="6" spans="1:11" x14ac:dyDescent="0.25">
      <c r="A6" s="2" t="s">
        <v>29</v>
      </c>
      <c r="B6" s="6">
        <f>COUNTIF(Achievements!B:B,A6)</f>
        <v>3</v>
      </c>
      <c r="C6">
        <f>SUMIF(Achievements!B:B,A6,Achievements!F:F)</f>
        <v>9</v>
      </c>
      <c r="E6" t="s">
        <v>169</v>
      </c>
      <c r="F6">
        <v>5</v>
      </c>
      <c r="G6">
        <f>COUNTIF(Achievements!E:E,E6)</f>
        <v>12</v>
      </c>
    </row>
    <row r="7" spans="1:11" x14ac:dyDescent="0.25">
      <c r="A7" s="2" t="s">
        <v>43</v>
      </c>
      <c r="B7" s="5">
        <f>SUM(B2:B6)</f>
        <v>64</v>
      </c>
      <c r="C7" s="5">
        <f>SUM(C2:C6)</f>
        <v>350</v>
      </c>
      <c r="E7" t="s">
        <v>170</v>
      </c>
      <c r="F7">
        <v>10</v>
      </c>
      <c r="G7">
        <f>COUNTIF(Achievements!E:E,E7)</f>
        <v>10</v>
      </c>
    </row>
    <row r="8" spans="1:11" x14ac:dyDescent="0.25">
      <c r="E8" t="s">
        <v>171</v>
      </c>
      <c r="F8">
        <v>10</v>
      </c>
      <c r="G8">
        <f>COUNTIF(Achievements!E:E,E8)</f>
        <v>3</v>
      </c>
    </row>
    <row r="9" spans="1:11" x14ac:dyDescent="0.25">
      <c r="E9" t="s">
        <v>172</v>
      </c>
      <c r="F9">
        <v>25</v>
      </c>
      <c r="G9">
        <f>COUNTIF(Achievements!E:E,E9)</f>
        <v>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6" sqref="A6"/>
    </sheetView>
  </sheetViews>
  <sheetFormatPr defaultRowHeight="15" x14ac:dyDescent="0.25"/>
  <cols>
    <col min="1" max="1" width="18" bestFit="1" customWidth="1"/>
    <col min="2" max="2" width="56.5703125" customWidth="1"/>
  </cols>
  <sheetData>
    <row r="1" spans="1:2" x14ac:dyDescent="0.25">
      <c r="A1" t="s">
        <v>179</v>
      </c>
      <c r="B1" t="s">
        <v>0</v>
      </c>
    </row>
    <row r="2" spans="1:2" s="23" customFormat="1" x14ac:dyDescent="0.25">
      <c r="A2" s="23" t="s">
        <v>180</v>
      </c>
      <c r="B2" s="23" t="s">
        <v>181</v>
      </c>
    </row>
    <row r="3" spans="1:2" x14ac:dyDescent="0.25">
      <c r="A3" t="s">
        <v>907</v>
      </c>
      <c r="B3" t="s">
        <v>908</v>
      </c>
    </row>
    <row r="4" spans="1:2" x14ac:dyDescent="0.25">
      <c r="A4" s="11" t="s">
        <v>182</v>
      </c>
      <c r="B4" t="s">
        <v>183</v>
      </c>
    </row>
    <row r="5" spans="1:2" x14ac:dyDescent="0.25">
      <c r="A5" s="11" t="s">
        <v>184</v>
      </c>
      <c r="B5" t="s">
        <v>185</v>
      </c>
    </row>
    <row r="6" spans="1:2" x14ac:dyDescent="0.25">
      <c r="A6" t="s">
        <v>1362</v>
      </c>
      <c r="B6" t="s">
        <v>903</v>
      </c>
    </row>
    <row r="7" spans="1:2" x14ac:dyDescent="0.25">
      <c r="A7" t="s">
        <v>900</v>
      </c>
      <c r="B7" t="s">
        <v>901</v>
      </c>
    </row>
    <row r="8" spans="1:2" x14ac:dyDescent="0.25">
      <c r="A8" s="23" t="s">
        <v>904</v>
      </c>
      <c r="B8" t="s">
        <v>902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topLeftCell="A40" workbookViewId="0">
      <selection activeCell="C69" sqref="C69"/>
    </sheetView>
  </sheetViews>
  <sheetFormatPr defaultRowHeight="15" x14ac:dyDescent="0.25"/>
  <cols>
    <col min="1" max="1" width="11.5703125" style="14" bestFit="1" customWidth="1"/>
    <col min="2" max="2" width="17.42578125" style="26" bestFit="1" customWidth="1"/>
    <col min="3" max="3" width="60.28515625" bestFit="1" customWidth="1"/>
    <col min="4" max="4" width="13.140625" style="23" bestFit="1" customWidth="1"/>
    <col min="5" max="5" width="37.28515625" bestFit="1" customWidth="1"/>
  </cols>
  <sheetData>
    <row r="1" spans="1:6" x14ac:dyDescent="0.25">
      <c r="A1" s="14" t="s">
        <v>16</v>
      </c>
      <c r="B1" s="26" t="s">
        <v>912</v>
      </c>
      <c r="C1" t="s">
        <v>0</v>
      </c>
      <c r="D1" s="23" t="s">
        <v>1347</v>
      </c>
      <c r="E1" t="s">
        <v>435</v>
      </c>
      <c r="F1" t="s">
        <v>46</v>
      </c>
    </row>
    <row r="2" spans="1:6" x14ac:dyDescent="0.25">
      <c r="A2" s="14" t="s">
        <v>911</v>
      </c>
      <c r="B2" s="26" t="s">
        <v>955</v>
      </c>
      <c r="C2" t="s">
        <v>949</v>
      </c>
      <c r="D2" s="23" t="b">
        <v>0</v>
      </c>
      <c r="E2" t="str">
        <f>IF(TRIM(A2)="","0",A2)&amp;"="&amp;C2</f>
        <v>*=Loading</v>
      </c>
    </row>
    <row r="3" spans="1:6" x14ac:dyDescent="0.25">
      <c r="A3" s="14" t="s">
        <v>837</v>
      </c>
      <c r="B3" s="26" t="s">
        <v>913</v>
      </c>
      <c r="C3" t="s">
        <v>838</v>
      </c>
      <c r="D3" s="23" t="b">
        <v>0</v>
      </c>
      <c r="E3" t="str">
        <f t="shared" ref="E3:E34" si="0">"0x"&amp;IF(TRIM(A3)="","0",A3)&amp;"="&amp;C3</f>
        <v>0x0074=Hanging From a Flagpole</v>
      </c>
    </row>
    <row r="4" spans="1:6" x14ac:dyDescent="0.25">
      <c r="A4" s="14" t="s">
        <v>867</v>
      </c>
      <c r="B4" s="26" t="s">
        <v>947</v>
      </c>
      <c r="C4" t="s">
        <v>551</v>
      </c>
      <c r="D4" s="23" t="b">
        <v>0</v>
      </c>
      <c r="E4" t="str">
        <f t="shared" si="0"/>
        <v>0x01c2=by the Alter of Offler</v>
      </c>
    </row>
    <row r="5" spans="1:6" x14ac:dyDescent="0.25">
      <c r="A5" s="14" t="s">
        <v>868</v>
      </c>
      <c r="B5" s="26" t="s">
        <v>914</v>
      </c>
      <c r="C5" t="s">
        <v>859</v>
      </c>
      <c r="D5" s="23" t="b">
        <v>0</v>
      </c>
      <c r="E5" t="str">
        <f t="shared" si="0"/>
        <v>0x01c3=in the Basement of the Broken Drum</v>
      </c>
    </row>
    <row r="6" spans="1:6" x14ac:dyDescent="0.25">
      <c r="A6" s="14" t="s">
        <v>13</v>
      </c>
      <c r="B6" s="26" t="s">
        <v>915</v>
      </c>
      <c r="C6" t="s">
        <v>531</v>
      </c>
      <c r="D6" s="23" t="b">
        <v>0</v>
      </c>
      <c r="E6" t="str">
        <f t="shared" si="0"/>
        <v>0x01c6=in the Closet</v>
      </c>
    </row>
    <row r="7" spans="1:6" x14ac:dyDescent="0.25">
      <c r="A7" s="14" t="s">
        <v>848</v>
      </c>
      <c r="B7" s="26" t="s">
        <v>916</v>
      </c>
      <c r="C7" t="s">
        <v>542</v>
      </c>
      <c r="D7" s="23" t="b">
        <v>0</v>
      </c>
      <c r="E7" t="str">
        <f t="shared" si="0"/>
        <v>0x0225=in the Park</v>
      </c>
      <c r="F7" t="s">
        <v>541</v>
      </c>
    </row>
    <row r="8" spans="1:6" x14ac:dyDescent="0.25">
      <c r="A8" s="14" t="s">
        <v>9</v>
      </c>
      <c r="B8" s="26" t="s">
        <v>915</v>
      </c>
      <c r="C8" t="s">
        <v>528</v>
      </c>
      <c r="D8" s="23" t="b">
        <v>0</v>
      </c>
      <c r="E8" t="str">
        <f t="shared" si="0"/>
        <v>0x0384=in Rincewind's Room</v>
      </c>
    </row>
    <row r="9" spans="1:6" x14ac:dyDescent="0.25">
      <c r="A9" s="14" t="s">
        <v>869</v>
      </c>
      <c r="B9" s="26" t="s">
        <v>941</v>
      </c>
      <c r="C9" t="s">
        <v>550</v>
      </c>
      <c r="D9" s="23" t="b">
        <v>0</v>
      </c>
      <c r="E9" t="str">
        <f t="shared" si="0"/>
        <v>0x03fd=by the Outhouse</v>
      </c>
    </row>
    <row r="10" spans="1:6" x14ac:dyDescent="0.25">
      <c r="A10" s="14" t="s">
        <v>870</v>
      </c>
      <c r="B10" s="26" t="s">
        <v>942</v>
      </c>
      <c r="C10" t="s">
        <v>1360</v>
      </c>
      <c r="D10" s="23" t="b">
        <v>0</v>
      </c>
      <c r="E10" t="str">
        <f t="shared" si="0"/>
        <v>0x047d=Outside the Hide Out of the Elucidated Brethren of the Sword</v>
      </c>
    </row>
    <row r="11" spans="1:6" x14ac:dyDescent="0.25">
      <c r="A11" s="14" t="s">
        <v>10</v>
      </c>
      <c r="B11" s="26" t="s">
        <v>915</v>
      </c>
      <c r="C11" t="s">
        <v>536</v>
      </c>
      <c r="D11" s="23" t="b">
        <v>0</v>
      </c>
      <c r="E11" t="str">
        <f t="shared" si="0"/>
        <v>0x049c=at the Top Of the Hallway</v>
      </c>
    </row>
    <row r="12" spans="1:6" x14ac:dyDescent="0.25">
      <c r="A12" s="14" t="s">
        <v>279</v>
      </c>
      <c r="B12" s="26" t="s">
        <v>916</v>
      </c>
      <c r="C12" t="s">
        <v>542</v>
      </c>
      <c r="D12" s="23" t="b">
        <v>0</v>
      </c>
      <c r="E12" t="str">
        <f t="shared" si="0"/>
        <v>0x0568=in the Park</v>
      </c>
      <c r="F12" t="s">
        <v>540</v>
      </c>
    </row>
    <row r="13" spans="1:6" x14ac:dyDescent="0.25">
      <c r="A13" s="14" t="s">
        <v>806</v>
      </c>
      <c r="B13" s="26" t="s">
        <v>943</v>
      </c>
      <c r="C13" t="s">
        <v>807</v>
      </c>
      <c r="D13" s="23" t="b">
        <v>0</v>
      </c>
      <c r="E13" t="str">
        <f t="shared" si="0"/>
        <v>0x0673=in the Inn's Room</v>
      </c>
    </row>
    <row r="14" spans="1:6" x14ac:dyDescent="0.25">
      <c r="A14" s="14" t="s">
        <v>277</v>
      </c>
      <c r="B14" s="26" t="s">
        <v>944</v>
      </c>
      <c r="C14" t="s">
        <v>278</v>
      </c>
      <c r="D14" s="23" t="b">
        <v>0</v>
      </c>
      <c r="E14" t="str">
        <f t="shared" si="0"/>
        <v>0x0784=Inside the Palace</v>
      </c>
    </row>
    <row r="15" spans="1:6" x14ac:dyDescent="0.25">
      <c r="A15" s="14" t="s">
        <v>463</v>
      </c>
      <c r="B15" s="26" t="s">
        <v>945</v>
      </c>
      <c r="C15" t="s">
        <v>414</v>
      </c>
      <c r="D15" s="23" t="b">
        <v>0</v>
      </c>
      <c r="E15" t="str">
        <f t="shared" si="0"/>
        <v>0x089e=Outside the Mine</v>
      </c>
    </row>
    <row r="16" spans="1:6" x14ac:dyDescent="0.25">
      <c r="A16" s="14" t="s">
        <v>871</v>
      </c>
      <c r="B16" s="26" t="s">
        <v>946</v>
      </c>
      <c r="C16" t="s">
        <v>537</v>
      </c>
      <c r="D16" s="23" t="b">
        <v>0</v>
      </c>
      <c r="E16" t="str">
        <f t="shared" si="0"/>
        <v>0x0ba2=Looking at the Map of Ankh-Morpork</v>
      </c>
      <c r="F16" t="s">
        <v>541</v>
      </c>
    </row>
    <row r="17" spans="1:6" x14ac:dyDescent="0.25">
      <c r="A17" s="14" t="s">
        <v>872</v>
      </c>
      <c r="B17" s="26" t="s">
        <v>947</v>
      </c>
      <c r="C17" t="s">
        <v>815</v>
      </c>
      <c r="D17" s="23" t="b">
        <v>0</v>
      </c>
      <c r="E17" t="str">
        <f t="shared" si="0"/>
        <v>0x0bc4=at Edge of the World</v>
      </c>
    </row>
    <row r="18" spans="1:6" x14ac:dyDescent="0.25">
      <c r="A18" s="14" t="s">
        <v>457</v>
      </c>
      <c r="B18" s="26" t="s">
        <v>941</v>
      </c>
      <c r="C18" t="s">
        <v>543</v>
      </c>
      <c r="D18" s="23" t="b">
        <v>0</v>
      </c>
      <c r="E18" t="str">
        <f t="shared" si="0"/>
        <v>0x0bfc=at the Barber's</v>
      </c>
    </row>
    <row r="19" spans="1:6" x14ac:dyDescent="0.25">
      <c r="A19" s="14" t="s">
        <v>892</v>
      </c>
      <c r="B19" s="26" t="s">
        <v>948</v>
      </c>
      <c r="C19" t="s">
        <v>866</v>
      </c>
      <c r="D19" s="23" t="b">
        <v>0</v>
      </c>
      <c r="E19" t="str">
        <f t="shared" si="0"/>
        <v>0x0e03=in the Alchemist's Shop</v>
      </c>
    </row>
    <row r="20" spans="1:6" x14ac:dyDescent="0.25">
      <c r="A20" s="14" t="s">
        <v>11</v>
      </c>
      <c r="B20" s="26" t="s">
        <v>915</v>
      </c>
      <c r="C20" t="s">
        <v>529</v>
      </c>
      <c r="D20" s="23" t="b">
        <v>0</v>
      </c>
      <c r="E20" t="str">
        <f t="shared" si="0"/>
        <v>0x0e8c=at the Bottom of Hallway</v>
      </c>
    </row>
    <row r="21" spans="1:6" x14ac:dyDescent="0.25">
      <c r="A21" s="14" t="s">
        <v>841</v>
      </c>
      <c r="B21" s="26" t="s">
        <v>947</v>
      </c>
      <c r="C21" t="s">
        <v>798</v>
      </c>
      <c r="D21" s="23" t="b">
        <v>0</v>
      </c>
      <c r="E21" t="str">
        <f t="shared" si="0"/>
        <v>0x1039=at the Gorge</v>
      </c>
    </row>
    <row r="22" spans="1:6" x14ac:dyDescent="0.25">
      <c r="A22" s="14" t="s">
        <v>873</v>
      </c>
      <c r="B22" s="26" t="s">
        <v>942</v>
      </c>
      <c r="C22" t="s">
        <v>1361</v>
      </c>
      <c r="D22" s="23" t="b">
        <v>0</v>
      </c>
      <c r="E22" t="str">
        <f t="shared" si="0"/>
        <v>0x10ea=Inside the Hide Out of the Elucidated Brethren of the Sword</v>
      </c>
    </row>
    <row r="23" spans="1:6" x14ac:dyDescent="0.25">
      <c r="A23" s="14" t="s">
        <v>856</v>
      </c>
      <c r="B23" s="26" t="s">
        <v>941</v>
      </c>
      <c r="C23" t="s">
        <v>857</v>
      </c>
      <c r="D23" s="23" t="b">
        <v>0</v>
      </c>
      <c r="E23" t="str">
        <f t="shared" si="0"/>
        <v>0x1279=at the Pottery Store</v>
      </c>
    </row>
    <row r="24" spans="1:6" x14ac:dyDescent="0.25">
      <c r="A24" s="14" t="s">
        <v>851</v>
      </c>
      <c r="B24" s="26" t="s">
        <v>947</v>
      </c>
      <c r="C24" t="s">
        <v>797</v>
      </c>
      <c r="D24" s="23" t="b">
        <v>0</v>
      </c>
      <c r="E24" t="str">
        <f t="shared" si="0"/>
        <v>0x1366=in the Dark Woods</v>
      </c>
    </row>
    <row r="25" spans="1:6" x14ac:dyDescent="0.25">
      <c r="A25" s="14" t="s">
        <v>874</v>
      </c>
      <c r="B25" s="26" t="s">
        <v>947</v>
      </c>
      <c r="C25" t="s">
        <v>802</v>
      </c>
      <c r="D25" s="23" t="b">
        <v>0</v>
      </c>
      <c r="E25" t="str">
        <f t="shared" si="0"/>
        <v>0x13fc=in Nanny Ogg's Backyard</v>
      </c>
    </row>
    <row r="26" spans="1:6" x14ac:dyDescent="0.25">
      <c r="A26" s="14" t="s">
        <v>875</v>
      </c>
      <c r="B26" s="26" t="s">
        <v>915</v>
      </c>
      <c r="C26" t="s">
        <v>534</v>
      </c>
      <c r="D26" s="23" t="b">
        <v>0</v>
      </c>
      <c r="E26" t="str">
        <f t="shared" si="0"/>
        <v>0x148a=on Path Behind the Unseen University</v>
      </c>
    </row>
    <row r="27" spans="1:6" x14ac:dyDescent="0.25">
      <c r="A27" s="14" t="s">
        <v>876</v>
      </c>
      <c r="B27" s="26" t="s">
        <v>914</v>
      </c>
      <c r="C27" t="s">
        <v>412</v>
      </c>
      <c r="D27" s="23" t="b">
        <v>1</v>
      </c>
      <c r="E27" t="str">
        <f t="shared" si="0"/>
        <v>0x14ed=Outside the Broken Drum</v>
      </c>
    </row>
    <row r="28" spans="1:6" x14ac:dyDescent="0.25">
      <c r="A28" s="26" t="s">
        <v>877</v>
      </c>
      <c r="B28" s="26" t="s">
        <v>947</v>
      </c>
      <c r="C28" s="23" t="s">
        <v>818</v>
      </c>
      <c r="D28" s="23" t="b">
        <v>0</v>
      </c>
      <c r="E28" s="23" t="str">
        <f t="shared" si="0"/>
        <v>0x167e=in the Realm of the Gods</v>
      </c>
      <c r="F28" s="23"/>
    </row>
    <row r="29" spans="1:6" x14ac:dyDescent="0.25">
      <c r="A29" s="14" t="s">
        <v>878</v>
      </c>
      <c r="B29" s="26" t="s">
        <v>941</v>
      </c>
      <c r="C29" s="23" t="s">
        <v>549</v>
      </c>
      <c r="D29" s="23" t="b">
        <v>0</v>
      </c>
      <c r="E29" t="str">
        <f t="shared" si="0"/>
        <v>0x17af=in the Toy Store</v>
      </c>
    </row>
    <row r="30" spans="1:6" x14ac:dyDescent="0.25">
      <c r="A30" s="14" t="s">
        <v>850</v>
      </c>
      <c r="B30" s="26" t="s">
        <v>947</v>
      </c>
      <c r="C30" t="s">
        <v>796</v>
      </c>
      <c r="D30" s="23" t="b">
        <v>0</v>
      </c>
      <c r="E30" t="str">
        <f t="shared" si="0"/>
        <v>0x1867=in the Woods</v>
      </c>
    </row>
    <row r="31" spans="1:6" x14ac:dyDescent="0.25">
      <c r="A31" s="14" t="s">
        <v>879</v>
      </c>
      <c r="B31" s="26" t="s">
        <v>943</v>
      </c>
      <c r="C31" t="s">
        <v>805</v>
      </c>
      <c r="D31" s="23" t="b">
        <v>0</v>
      </c>
      <c r="E31" t="str">
        <f t="shared" si="0"/>
        <v>0x188e=in the Inn's Courtyard</v>
      </c>
    </row>
    <row r="32" spans="1:6" x14ac:dyDescent="0.25">
      <c r="A32" s="14" t="s">
        <v>462</v>
      </c>
      <c r="B32" s="26" t="s">
        <v>915</v>
      </c>
      <c r="C32" s="23" t="s">
        <v>535</v>
      </c>
      <c r="D32" s="23" t="b">
        <v>0</v>
      </c>
      <c r="E32" t="str">
        <f t="shared" si="0"/>
        <v>0x18e7=in the Unseen University's Courtyard</v>
      </c>
    </row>
    <row r="33" spans="1:6" x14ac:dyDescent="0.25">
      <c r="A33" s="14" t="s">
        <v>453</v>
      </c>
      <c r="B33" s="26" t="s">
        <v>946</v>
      </c>
      <c r="C33" t="s">
        <v>537</v>
      </c>
      <c r="D33" s="23" t="b">
        <v>0</v>
      </c>
      <c r="E33" t="str">
        <f t="shared" si="0"/>
        <v>0x1a3a=Looking at the Map of Ankh-Morpork</v>
      </c>
      <c r="F33" t="s">
        <v>540</v>
      </c>
    </row>
    <row r="34" spans="1:6" s="23" customFormat="1" x14ac:dyDescent="0.25">
      <c r="A34" s="26" t="s">
        <v>880</v>
      </c>
      <c r="B34" s="26" t="s">
        <v>950</v>
      </c>
      <c r="C34" s="23" t="s">
        <v>849</v>
      </c>
      <c r="D34" s="23" t="b">
        <v>0</v>
      </c>
      <c r="E34" s="23" t="str">
        <f t="shared" si="0"/>
        <v>0x1a3f=at The Dunnyking's</v>
      </c>
    </row>
    <row r="35" spans="1:6" x14ac:dyDescent="0.25">
      <c r="A35" s="14" t="s">
        <v>454</v>
      </c>
      <c r="B35" s="26" t="s">
        <v>944</v>
      </c>
      <c r="C35" t="s">
        <v>276</v>
      </c>
      <c r="D35" s="23" t="b">
        <v>0</v>
      </c>
      <c r="E35" t="str">
        <f t="shared" ref="E35:E66" si="1">"0x"&amp;IF(TRIM(A35)="","0",A35)&amp;"="&amp;C35</f>
        <v>0x1abf=Outside the Palace</v>
      </c>
    </row>
    <row r="36" spans="1:6" x14ac:dyDescent="0.25">
      <c r="A36" s="14" t="s">
        <v>456</v>
      </c>
      <c r="B36" s="26" t="s">
        <v>950</v>
      </c>
      <c r="C36" s="23" t="s">
        <v>548</v>
      </c>
      <c r="D36" s="23" t="b">
        <v>0</v>
      </c>
      <c r="E36" t="str">
        <f t="shared" si="1"/>
        <v>0x1b1f=in the Psychiatrickerist's Waiting Room</v>
      </c>
    </row>
    <row r="37" spans="1:6" x14ac:dyDescent="0.25">
      <c r="A37" s="14" t="s">
        <v>881</v>
      </c>
      <c r="B37" s="26" t="s">
        <v>941</v>
      </c>
      <c r="C37" t="s">
        <v>855</v>
      </c>
      <c r="D37" s="23" t="b">
        <v>0</v>
      </c>
      <c r="E37" t="str">
        <f t="shared" si="1"/>
        <v>0x1d91=by the Fishmonger's Stand</v>
      </c>
    </row>
    <row r="38" spans="1:6" x14ac:dyDescent="0.25">
      <c r="A38" s="14" t="s">
        <v>882</v>
      </c>
      <c r="B38" s="26" t="s">
        <v>947</v>
      </c>
      <c r="C38" t="s">
        <v>852</v>
      </c>
      <c r="D38" s="23" t="b">
        <v>0</v>
      </c>
      <c r="E38" t="str">
        <f t="shared" si="1"/>
        <v>0x1df4=in the Cave of Offler</v>
      </c>
    </row>
    <row r="39" spans="1:6" x14ac:dyDescent="0.25">
      <c r="A39" s="14" t="s">
        <v>883</v>
      </c>
      <c r="B39" s="26" t="s">
        <v>947</v>
      </c>
      <c r="C39" t="s">
        <v>801</v>
      </c>
      <c r="D39" s="23" t="b">
        <v>0</v>
      </c>
      <c r="E39" t="str">
        <f t="shared" si="1"/>
        <v>0x1f88=in Nanny Ogg's House</v>
      </c>
    </row>
    <row r="40" spans="1:6" x14ac:dyDescent="0.25">
      <c r="A40" s="14" t="s">
        <v>884</v>
      </c>
      <c r="B40" s="26" t="s">
        <v>943</v>
      </c>
      <c r="C40" t="s">
        <v>805</v>
      </c>
      <c r="D40" s="23" t="b">
        <v>0</v>
      </c>
      <c r="E40" t="str">
        <f t="shared" si="1"/>
        <v>0x1f93=in the Inn's Courtyard</v>
      </c>
    </row>
    <row r="41" spans="1:6" x14ac:dyDescent="0.25">
      <c r="A41" s="14" t="s">
        <v>885</v>
      </c>
      <c r="B41" s="26" t="s">
        <v>950</v>
      </c>
      <c r="C41" t="s">
        <v>858</v>
      </c>
      <c r="D41" s="23" t="b">
        <v>0</v>
      </c>
      <c r="E41" t="str">
        <f t="shared" si="1"/>
        <v>0x203c=at The Custardking's</v>
      </c>
    </row>
    <row r="42" spans="1:6" x14ac:dyDescent="0.25">
      <c r="A42" s="14" t="s">
        <v>461</v>
      </c>
      <c r="B42" s="26" t="s">
        <v>947</v>
      </c>
      <c r="C42" t="s">
        <v>413</v>
      </c>
      <c r="D42" s="23" t="b">
        <v>0</v>
      </c>
      <c r="E42" t="str">
        <f t="shared" si="1"/>
        <v>0x21f6=Inside the Mine</v>
      </c>
    </row>
    <row r="43" spans="1:6" x14ac:dyDescent="0.25">
      <c r="A43" s="14" t="s">
        <v>886</v>
      </c>
      <c r="B43" s="26" t="s">
        <v>952</v>
      </c>
      <c r="C43" t="s">
        <v>804</v>
      </c>
      <c r="D43" s="23" t="b">
        <v>0</v>
      </c>
      <c r="E43" t="str">
        <f t="shared" si="1"/>
        <v>0x23e9=in Lady Ramkin's Dragon Roost</v>
      </c>
    </row>
    <row r="44" spans="1:6" x14ac:dyDescent="0.25">
      <c r="A44" s="26" t="s">
        <v>996</v>
      </c>
      <c r="B44" s="26" t="s">
        <v>915</v>
      </c>
      <c r="C44" t="s">
        <v>997</v>
      </c>
      <c r="D44" s="23" t="b">
        <v>0</v>
      </c>
      <c r="E44" s="23" t="str">
        <f t="shared" si="1"/>
        <v>0x256D=in the Arch Chancellor's Office</v>
      </c>
    </row>
    <row r="45" spans="1:6" x14ac:dyDescent="0.25">
      <c r="A45" s="26" t="s">
        <v>15</v>
      </c>
      <c r="B45" s="26" t="s">
        <v>915</v>
      </c>
      <c r="C45" s="23" t="s">
        <v>533</v>
      </c>
      <c r="D45" s="23" t="b">
        <v>1</v>
      </c>
      <c r="E45" s="23" t="str">
        <f t="shared" si="1"/>
        <v>0x2932=in the Kitchen</v>
      </c>
    </row>
    <row r="46" spans="1:6" x14ac:dyDescent="0.25">
      <c r="A46" s="26" t="s">
        <v>455</v>
      </c>
      <c r="B46" s="26" t="s">
        <v>944</v>
      </c>
      <c r="C46" s="23" t="s">
        <v>538</v>
      </c>
      <c r="D46" s="23" t="b">
        <v>0</v>
      </c>
      <c r="E46" s="23" t="str">
        <f t="shared" si="1"/>
        <v>0x297f=in the Palace Bathroom</v>
      </c>
    </row>
    <row r="47" spans="1:6" x14ac:dyDescent="0.25">
      <c r="A47" s="26" t="s">
        <v>860</v>
      </c>
      <c r="B47" s="26" t="s">
        <v>944</v>
      </c>
      <c r="C47" s="23" t="s">
        <v>539</v>
      </c>
      <c r="D47" s="23" t="b">
        <v>0</v>
      </c>
      <c r="E47" s="23" t="str">
        <f t="shared" si="1"/>
        <v>0x2980=in the Palace Dungeon</v>
      </c>
    </row>
    <row r="48" spans="1:6" x14ac:dyDescent="0.25">
      <c r="A48" s="26" t="s">
        <v>667</v>
      </c>
      <c r="B48" s="26" t="s">
        <v>947</v>
      </c>
      <c r="C48" t="s">
        <v>664</v>
      </c>
      <c r="D48" s="23" t="b">
        <v>0</v>
      </c>
      <c r="E48" s="23" t="str">
        <f t="shared" si="1"/>
        <v>0x2a97=on A'Tuin's Back</v>
      </c>
    </row>
    <row r="49" spans="1:5" x14ac:dyDescent="0.25">
      <c r="A49" s="26" t="s">
        <v>887</v>
      </c>
      <c r="B49" s="26" t="s">
        <v>950</v>
      </c>
      <c r="C49" t="s">
        <v>800</v>
      </c>
      <c r="D49" s="23" t="b">
        <v>0</v>
      </c>
      <c r="E49" s="23" t="str">
        <f t="shared" si="1"/>
        <v>0x2ac7=in the Crowded Square</v>
      </c>
    </row>
    <row r="50" spans="1:5" x14ac:dyDescent="0.25">
      <c r="A50" s="14" t="s">
        <v>888</v>
      </c>
      <c r="B50" s="26" t="s">
        <v>952</v>
      </c>
      <c r="C50" t="s">
        <v>803</v>
      </c>
      <c r="D50" s="23" t="b">
        <v>0</v>
      </c>
      <c r="E50" s="23" t="str">
        <f t="shared" si="1"/>
        <v>0x2c02=at Lady Ramkin's Dragon Sanctuary</v>
      </c>
    </row>
    <row r="51" spans="1:5" x14ac:dyDescent="0.25">
      <c r="A51" s="14" t="s">
        <v>458</v>
      </c>
      <c r="B51" s="26" t="s">
        <v>951</v>
      </c>
      <c r="C51" t="s">
        <v>544</v>
      </c>
      <c r="D51" s="23" t="b">
        <v>0</v>
      </c>
      <c r="E51" t="str">
        <f t="shared" si="1"/>
        <v>0x2db6=in the Barn</v>
      </c>
    </row>
    <row r="52" spans="1:5" x14ac:dyDescent="0.25">
      <c r="A52" s="14" t="s">
        <v>14</v>
      </c>
      <c r="B52" s="26" t="s">
        <v>915</v>
      </c>
      <c r="C52" t="s">
        <v>532</v>
      </c>
      <c r="D52" s="23" t="b">
        <v>1</v>
      </c>
      <c r="E52" t="str">
        <f t="shared" si="1"/>
        <v>0x2ef3=in the Library</v>
      </c>
    </row>
    <row r="53" spans="1:5" x14ac:dyDescent="0.25">
      <c r="A53" s="14" t="s">
        <v>889</v>
      </c>
      <c r="B53" s="26" t="s">
        <v>914</v>
      </c>
      <c r="C53" t="s">
        <v>411</v>
      </c>
      <c r="D53" s="23" t="b">
        <v>0</v>
      </c>
      <c r="E53" t="str">
        <f t="shared" si="1"/>
        <v>0x31b6=Inside the Broken Drum</v>
      </c>
    </row>
    <row r="54" spans="1:5" x14ac:dyDescent="0.25">
      <c r="A54" s="14" t="s">
        <v>864</v>
      </c>
      <c r="B54" s="26" t="s">
        <v>953</v>
      </c>
      <c r="C54" t="s">
        <v>865</v>
      </c>
      <c r="D54" s="23" t="b">
        <v>0</v>
      </c>
      <c r="E54" t="str">
        <f t="shared" si="1"/>
        <v>0x3316=in Front of the Cathouse</v>
      </c>
    </row>
    <row r="55" spans="1:5" x14ac:dyDescent="0.25">
      <c r="A55" s="14" t="s">
        <v>861</v>
      </c>
      <c r="B55" s="26" t="s">
        <v>941</v>
      </c>
      <c r="C55" t="s">
        <v>857</v>
      </c>
      <c r="D55" s="23" t="b">
        <v>0</v>
      </c>
      <c r="E55" t="str">
        <f t="shared" si="1"/>
        <v>0x3374=at the Pottery Store</v>
      </c>
    </row>
    <row r="56" spans="1:5" x14ac:dyDescent="0.25">
      <c r="A56" s="14" t="s">
        <v>1004</v>
      </c>
      <c r="B56" s="26" t="s">
        <v>1003</v>
      </c>
      <c r="C56" t="s">
        <v>1005</v>
      </c>
      <c r="D56" s="23" t="b">
        <v>0</v>
      </c>
      <c r="E56" s="23" t="str">
        <f t="shared" si="1"/>
        <v>0x33C5=at Ozwald's Livery Stables</v>
      </c>
    </row>
    <row r="57" spans="1:5" x14ac:dyDescent="0.25">
      <c r="A57" s="26" t="s">
        <v>890</v>
      </c>
      <c r="B57" s="26" t="s">
        <v>947</v>
      </c>
      <c r="C57" s="23" t="s">
        <v>843</v>
      </c>
      <c r="D57" s="23" t="b">
        <v>0</v>
      </c>
      <c r="E57" s="23" t="str">
        <f t="shared" si="1"/>
        <v>0x359e=the Ending Credits</v>
      </c>
    </row>
    <row r="58" spans="1:5" x14ac:dyDescent="0.25">
      <c r="A58" s="26" t="s">
        <v>315</v>
      </c>
      <c r="B58" s="26" t="s">
        <v>941</v>
      </c>
      <c r="C58" s="23" t="s">
        <v>799</v>
      </c>
      <c r="D58" s="23" t="b">
        <v>0</v>
      </c>
      <c r="E58" s="23" t="str">
        <f t="shared" si="1"/>
        <v>0x3669=in the Streets</v>
      </c>
    </row>
    <row r="59" spans="1:5" x14ac:dyDescent="0.25">
      <c r="A59" s="14" t="s">
        <v>853</v>
      </c>
      <c r="B59" s="26" t="s">
        <v>954</v>
      </c>
      <c r="C59" s="23" t="s">
        <v>854</v>
      </c>
      <c r="D59" s="23" t="b">
        <v>0</v>
      </c>
      <c r="E59" s="23" t="str">
        <f t="shared" si="1"/>
        <v>0x3694=at the City Gates</v>
      </c>
    </row>
    <row r="60" spans="1:5" x14ac:dyDescent="0.25">
      <c r="A60" s="26" t="s">
        <v>862</v>
      </c>
      <c r="B60" s="26" t="s">
        <v>953</v>
      </c>
      <c r="C60" s="23" t="s">
        <v>863</v>
      </c>
      <c r="D60" s="23" t="b">
        <v>0</v>
      </c>
      <c r="E60" s="23" t="str">
        <f t="shared" si="1"/>
        <v>0x3811=in the Shades</v>
      </c>
    </row>
    <row r="61" spans="1:5" x14ac:dyDescent="0.25">
      <c r="A61" s="26" t="s">
        <v>891</v>
      </c>
      <c r="B61" s="26" t="s">
        <v>947</v>
      </c>
      <c r="C61" s="23" t="s">
        <v>816</v>
      </c>
      <c r="D61" s="23" t="b">
        <v>0</v>
      </c>
      <c r="E61" s="23" t="str">
        <f t="shared" si="1"/>
        <v>0x3a51=on Monster Island</v>
      </c>
    </row>
    <row r="62" spans="1:5" x14ac:dyDescent="0.25">
      <c r="A62" s="26" t="s">
        <v>381</v>
      </c>
      <c r="B62" s="26" t="s">
        <v>950</v>
      </c>
      <c r="C62" s="23" t="s">
        <v>547</v>
      </c>
      <c r="D62" s="23" t="b">
        <v>0</v>
      </c>
      <c r="E62" s="23" t="str">
        <f t="shared" si="1"/>
        <v>0x3bc8=in the Psychiatrickerist's Office</v>
      </c>
    </row>
    <row r="63" spans="1:5" s="23" customFormat="1" x14ac:dyDescent="0.25">
      <c r="A63" s="26" t="s">
        <v>12</v>
      </c>
      <c r="B63" s="26" t="s">
        <v>915</v>
      </c>
      <c r="C63" s="23" t="s">
        <v>530</v>
      </c>
      <c r="D63" s="23" t="b">
        <v>1</v>
      </c>
      <c r="E63" s="23" t="str">
        <f t="shared" si="1"/>
        <v>0x3d32=in the Dinning Room</v>
      </c>
    </row>
    <row r="64" spans="1:5" s="23" customFormat="1" x14ac:dyDescent="0.25">
      <c r="A64" s="26" t="s">
        <v>460</v>
      </c>
      <c r="B64" s="26" t="s">
        <v>947</v>
      </c>
      <c r="C64" s="23" t="s">
        <v>546</v>
      </c>
      <c r="D64" s="23" t="b">
        <v>0</v>
      </c>
      <c r="E64" s="23" t="str">
        <f t="shared" si="1"/>
        <v>0x3ff6=Peering Through the Veil</v>
      </c>
    </row>
    <row r="65" spans="1:5" x14ac:dyDescent="0.25">
      <c r="A65" s="14" t="s">
        <v>459</v>
      </c>
      <c r="B65" s="26" t="s">
        <v>947</v>
      </c>
      <c r="C65" t="s">
        <v>545</v>
      </c>
      <c r="D65" s="23" t="b">
        <v>0</v>
      </c>
      <c r="E65" t="str">
        <f t="shared" si="1"/>
        <v>0x43ff=Travelling Through L-Space</v>
      </c>
    </row>
    <row r="66" spans="1:5" x14ac:dyDescent="0.25">
      <c r="A66" s="14" t="s">
        <v>666</v>
      </c>
      <c r="B66" s="26" t="s">
        <v>947</v>
      </c>
      <c r="C66" t="s">
        <v>665</v>
      </c>
      <c r="D66" s="23" t="b">
        <v>0</v>
      </c>
      <c r="E66" s="23" t="str">
        <f t="shared" si="1"/>
        <v>0xa228=Climbing Down A'Tuin's Back</v>
      </c>
    </row>
  </sheetData>
  <autoFilter ref="A1:F66">
    <sortState ref="A2:F66">
      <sortCondition ref="A1:A66"/>
    </sortState>
  </autoFilter>
  <conditionalFormatting sqref="A45:A49 A35:A40 A29:A33 A2:A27">
    <cfRule type="cellIs" dxfId="58" priority="18" operator="equal">
      <formula>0</formula>
    </cfRule>
  </conditionalFormatting>
  <conditionalFormatting sqref="A44">
    <cfRule type="cellIs" dxfId="57" priority="17" operator="equal">
      <formula>0</formula>
    </cfRule>
  </conditionalFormatting>
  <conditionalFormatting sqref="A28">
    <cfRule type="cellIs" dxfId="56" priority="15" operator="equal">
      <formula>0</formula>
    </cfRule>
  </conditionalFormatting>
  <conditionalFormatting sqref="A35:A49 A1:A33">
    <cfRule type="duplicateValues" dxfId="55" priority="21"/>
  </conditionalFormatting>
  <conditionalFormatting sqref="A34">
    <cfRule type="cellIs" dxfId="54" priority="10" operator="equal">
      <formula>0</formula>
    </cfRule>
  </conditionalFormatting>
  <conditionalFormatting sqref="A34">
    <cfRule type="duplicateValues" dxfId="53" priority="11"/>
  </conditionalFormatting>
  <conditionalFormatting sqref="A34">
    <cfRule type="duplicateValues" dxfId="52" priority="12"/>
  </conditionalFormatting>
  <conditionalFormatting sqref="A35:A51 A2:A33">
    <cfRule type="duplicateValues" dxfId="51" priority="24"/>
  </conditionalFormatting>
  <conditionalFormatting sqref="A61:A62">
    <cfRule type="cellIs" dxfId="50" priority="4" operator="equal">
      <formula>0</formula>
    </cfRule>
  </conditionalFormatting>
  <conditionalFormatting sqref="A61:A62">
    <cfRule type="duplicateValues" dxfId="49" priority="5"/>
  </conditionalFormatting>
  <conditionalFormatting sqref="A61:A62">
    <cfRule type="duplicateValues" dxfId="48" priority="6"/>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zoomScaleNormal="100" workbookViewId="0">
      <selection activeCell="A34" sqref="A34"/>
    </sheetView>
  </sheetViews>
  <sheetFormatPr defaultRowHeight="15" x14ac:dyDescent="0.25"/>
  <cols>
    <col min="1" max="1" width="11.5703125" style="26" bestFit="1" customWidth="1"/>
    <col min="2" max="2" width="22.28515625" style="26" bestFit="1" customWidth="1"/>
    <col min="3" max="3" width="29.28515625" style="23" bestFit="1" customWidth="1"/>
    <col min="4" max="4" width="37.28515625" style="23" bestFit="1" customWidth="1"/>
    <col min="5" max="16384" width="9.140625" style="23"/>
  </cols>
  <sheetData>
    <row r="1" spans="1:5" x14ac:dyDescent="0.25">
      <c r="A1" s="26" t="s">
        <v>1008</v>
      </c>
      <c r="B1" s="26" t="s">
        <v>912</v>
      </c>
      <c r="C1" s="23" t="s">
        <v>0</v>
      </c>
      <c r="D1" s="23" t="s">
        <v>435</v>
      </c>
      <c r="E1" s="23" t="s">
        <v>46</v>
      </c>
    </row>
    <row r="2" spans="1:5" x14ac:dyDescent="0.25">
      <c r="A2" s="26" t="s">
        <v>1453</v>
      </c>
      <c r="B2" s="26" t="s">
        <v>1439</v>
      </c>
      <c r="C2" s="23" t="s">
        <v>1396</v>
      </c>
      <c r="D2" s="23" t="str">
        <f t="shared" ref="D2:D33" si="0">"0x"&amp;IF(TRIM(A2)="","0",A2)&amp;"="&amp;B2&amp;" - "&amp;C2</f>
        <v>0x0D=Barber Shop - Barber</v>
      </c>
    </row>
    <row r="3" spans="1:5" x14ac:dyDescent="0.25">
      <c r="A3" s="26" t="s">
        <v>1460</v>
      </c>
      <c r="B3" s="26" t="s">
        <v>1439</v>
      </c>
      <c r="C3" s="23" t="s">
        <v>1386</v>
      </c>
      <c r="D3" s="23" t="str">
        <f t="shared" si="0"/>
        <v>0x0E=Barber Shop - Lady Ramkin</v>
      </c>
    </row>
    <row r="4" spans="1:5" x14ac:dyDescent="0.25">
      <c r="A4" s="26" t="s">
        <v>1466</v>
      </c>
      <c r="B4" s="26" t="s">
        <v>1439</v>
      </c>
      <c r="C4" s="23" t="s">
        <v>1441</v>
      </c>
      <c r="D4" s="23" t="str">
        <f t="shared" si="0"/>
        <v>0x0F=Barber Shop - Dunnyking</v>
      </c>
    </row>
    <row r="5" spans="1:5" x14ac:dyDescent="0.25">
      <c r="A5" s="26" t="s">
        <v>1463</v>
      </c>
      <c r="B5" s="26" t="s">
        <v>951</v>
      </c>
      <c r="C5" s="23" t="s">
        <v>1440</v>
      </c>
      <c r="D5" s="23" t="str">
        <f t="shared" si="0"/>
        <v>0x06=Barn - Dragon</v>
      </c>
    </row>
    <row r="6" spans="1:5" x14ac:dyDescent="0.25">
      <c r="A6" s="26">
        <v>25</v>
      </c>
      <c r="B6" s="26" t="s">
        <v>914</v>
      </c>
      <c r="C6" s="23" t="s">
        <v>1400</v>
      </c>
      <c r="D6" s="23" t="str">
        <f t="shared" si="0"/>
        <v>0x25=Broken Drum - Barman</v>
      </c>
    </row>
    <row r="7" spans="1:5" x14ac:dyDescent="0.25">
      <c r="A7" s="26">
        <v>26</v>
      </c>
      <c r="B7" s="26" t="s">
        <v>914</v>
      </c>
      <c r="C7" s="23" t="s">
        <v>1422</v>
      </c>
      <c r="D7" s="23" t="str">
        <f t="shared" si="0"/>
        <v>0x26=Broken Drum - Braggart</v>
      </c>
    </row>
    <row r="8" spans="1:5" x14ac:dyDescent="0.25">
      <c r="A8" s="26">
        <v>27</v>
      </c>
      <c r="B8" s="26" t="s">
        <v>914</v>
      </c>
      <c r="C8" s="23" t="s">
        <v>1423</v>
      </c>
      <c r="D8" s="23" t="str">
        <f t="shared" si="0"/>
        <v>0x27=Broken Drum - Drunk A</v>
      </c>
    </row>
    <row r="9" spans="1:5" x14ac:dyDescent="0.25">
      <c r="A9" s="26">
        <v>28</v>
      </c>
      <c r="B9" s="26" t="s">
        <v>914</v>
      </c>
      <c r="C9" s="23" t="s">
        <v>1424</v>
      </c>
      <c r="D9" s="23" t="str">
        <f t="shared" si="0"/>
        <v>0x28=Broken Drum - Drunk B</v>
      </c>
    </row>
    <row r="10" spans="1:5" x14ac:dyDescent="0.25">
      <c r="A10" s="26">
        <v>29</v>
      </c>
      <c r="B10" s="26" t="s">
        <v>914</v>
      </c>
      <c r="C10" s="23" t="s">
        <v>1427</v>
      </c>
      <c r="D10" s="23" t="str">
        <f t="shared" si="0"/>
        <v>0x29=Broken Drum - Hublander A</v>
      </c>
    </row>
    <row r="11" spans="1:5" x14ac:dyDescent="0.25">
      <c r="A11" s="26" t="s">
        <v>1452</v>
      </c>
      <c r="B11" s="26" t="s">
        <v>914</v>
      </c>
      <c r="C11" s="23" t="s">
        <v>1428</v>
      </c>
      <c r="D11" s="23" t="str">
        <f t="shared" si="0"/>
        <v>0x2a=Broken Drum - Hublander B</v>
      </c>
    </row>
    <row r="12" spans="1:5" x14ac:dyDescent="0.25">
      <c r="A12" s="26" t="s">
        <v>1451</v>
      </c>
      <c r="B12" s="26" t="s">
        <v>914</v>
      </c>
      <c r="C12" s="23" t="s">
        <v>1426</v>
      </c>
      <c r="D12" s="23" t="str">
        <f t="shared" si="0"/>
        <v>0x2b=Broken Drum - Little Guy</v>
      </c>
    </row>
    <row r="13" spans="1:5" x14ac:dyDescent="0.25">
      <c r="A13" s="26" t="s">
        <v>1450</v>
      </c>
      <c r="B13" s="26" t="s">
        <v>914</v>
      </c>
      <c r="C13" s="23" t="s">
        <v>1425</v>
      </c>
      <c r="D13" s="23" t="str">
        <f t="shared" si="0"/>
        <v>0x2c=Broken Drum - Scared Guy</v>
      </c>
    </row>
    <row r="14" spans="1:5" x14ac:dyDescent="0.25">
      <c r="A14" s="26">
        <v>15</v>
      </c>
      <c r="B14" s="26" t="s">
        <v>1350</v>
      </c>
      <c r="C14" s="23" t="s">
        <v>1429</v>
      </c>
      <c r="D14" s="23" t="str">
        <f t="shared" si="0"/>
        <v>0x15=Broken Drum Basement - Elderwine Barrel</v>
      </c>
    </row>
    <row r="15" spans="1:5" x14ac:dyDescent="0.25">
      <c r="A15" s="26" t="s">
        <v>1443</v>
      </c>
      <c r="B15" s="26" t="s">
        <v>1350</v>
      </c>
      <c r="C15" s="23" t="s">
        <v>1484</v>
      </c>
      <c r="D15" s="23" t="str">
        <f t="shared" si="0"/>
        <v>0x10=Broken Drum Basement - Mouse</v>
      </c>
    </row>
    <row r="16" spans="1:5" x14ac:dyDescent="0.25">
      <c r="A16" s="26" t="s">
        <v>1483</v>
      </c>
      <c r="B16" s="26" t="s">
        <v>1350</v>
      </c>
      <c r="C16" s="23" t="s">
        <v>1482</v>
      </c>
      <c r="D16" s="23" t="str">
        <f t="shared" si="0"/>
        <v>0x11=Broken Drum Basement - Boogeyman</v>
      </c>
    </row>
    <row r="17" spans="1:4" x14ac:dyDescent="0.25">
      <c r="A17" s="26">
        <v>25</v>
      </c>
      <c r="B17" s="26" t="s">
        <v>1472</v>
      </c>
      <c r="C17" s="23" t="s">
        <v>1473</v>
      </c>
      <c r="D17" s="23" t="str">
        <f t="shared" si="0"/>
        <v>0x25=Broken Drum Door - Bouncer</v>
      </c>
    </row>
    <row r="18" spans="1:4" x14ac:dyDescent="0.25">
      <c r="A18" s="26">
        <v>15</v>
      </c>
      <c r="B18" s="26" t="s">
        <v>954</v>
      </c>
      <c r="C18" s="23" t="s">
        <v>1393</v>
      </c>
      <c r="D18" s="23" t="str">
        <f t="shared" si="0"/>
        <v>0x15=City Gates - Guard C</v>
      </c>
    </row>
    <row r="19" spans="1:4" x14ac:dyDescent="0.25">
      <c r="A19" s="26">
        <v>16</v>
      </c>
      <c r="B19" s="26" t="s">
        <v>954</v>
      </c>
      <c r="C19" s="23" t="s">
        <v>1392</v>
      </c>
      <c r="D19" s="23" t="str">
        <f t="shared" si="0"/>
        <v>0x16=City Gates - Guard B</v>
      </c>
    </row>
    <row r="20" spans="1:4" x14ac:dyDescent="0.25">
      <c r="A20" s="26">
        <v>18</v>
      </c>
      <c r="B20" s="26" t="s">
        <v>954</v>
      </c>
      <c r="C20" s="23" t="s">
        <v>1391</v>
      </c>
      <c r="D20" s="23" t="str">
        <f t="shared" si="0"/>
        <v>0x18=City Gates - Guard A</v>
      </c>
    </row>
    <row r="21" spans="1:4" x14ac:dyDescent="0.25">
      <c r="A21" s="26" t="s">
        <v>1461</v>
      </c>
      <c r="B21" s="26" t="s">
        <v>1442</v>
      </c>
      <c r="C21" s="26" t="s">
        <v>1465</v>
      </c>
      <c r="D21" s="23" t="str">
        <f t="shared" si="0"/>
        <v>0x0B=Custardking - Custardman</v>
      </c>
    </row>
    <row r="22" spans="1:4" x14ac:dyDescent="0.25">
      <c r="A22" s="26">
        <v>10</v>
      </c>
      <c r="B22" s="26" t="s">
        <v>1380</v>
      </c>
      <c r="C22" s="23" t="s">
        <v>1348</v>
      </c>
      <c r="D22" s="23" t="str">
        <f t="shared" si="0"/>
        <v>0x10=Dungeon - Chucky</v>
      </c>
    </row>
    <row r="23" spans="1:4" x14ac:dyDescent="0.25">
      <c r="A23" s="26">
        <v>17</v>
      </c>
      <c r="B23" s="26" t="s">
        <v>1380</v>
      </c>
      <c r="C23" s="23" t="s">
        <v>1381</v>
      </c>
      <c r="D23" s="23" t="str">
        <f t="shared" si="0"/>
        <v>0x17=Dungeon - Torture Master</v>
      </c>
    </row>
    <row r="24" spans="1:4" x14ac:dyDescent="0.25">
      <c r="A24" s="26" t="s">
        <v>1444</v>
      </c>
      <c r="B24" s="26" t="s">
        <v>1380</v>
      </c>
      <c r="C24" s="23" t="s">
        <v>1413</v>
      </c>
      <c r="D24" s="23" t="str">
        <f t="shared" si="0"/>
        <v>0x0f=Dungeon - Fool</v>
      </c>
    </row>
    <row r="25" spans="1:4" x14ac:dyDescent="0.25">
      <c r="A25" s="26" t="s">
        <v>1461</v>
      </c>
      <c r="B25" s="26" t="s">
        <v>1441</v>
      </c>
      <c r="C25" s="23" t="s">
        <v>1464</v>
      </c>
      <c r="D25" s="23" t="str">
        <f t="shared" si="0"/>
        <v>0x0B=Dunnyking - Dunnyman</v>
      </c>
    </row>
    <row r="26" spans="1:4" x14ac:dyDescent="0.25">
      <c r="A26" s="26" t="s">
        <v>1443</v>
      </c>
      <c r="B26" s="26" t="s">
        <v>1478</v>
      </c>
      <c r="C26" s="23" t="s">
        <v>1407</v>
      </c>
      <c r="D26" s="23" t="str">
        <f t="shared" si="0"/>
        <v>0x10=Gorge - Monk</v>
      </c>
    </row>
    <row r="27" spans="1:4" x14ac:dyDescent="0.25">
      <c r="A27" s="26">
        <v>12</v>
      </c>
      <c r="B27" s="26" t="s">
        <v>1397</v>
      </c>
      <c r="C27" s="23" t="s">
        <v>1402</v>
      </c>
      <c r="D27" s="23" t="str">
        <f t="shared" si="0"/>
        <v>0x12=Inn Courtyard - Innkeeper</v>
      </c>
    </row>
    <row r="28" spans="1:4" x14ac:dyDescent="0.25">
      <c r="A28" s="26">
        <v>14</v>
      </c>
      <c r="B28" s="26" t="s">
        <v>1397</v>
      </c>
      <c r="C28" s="23" t="s">
        <v>1401</v>
      </c>
      <c r="D28" s="23" t="str">
        <f t="shared" si="0"/>
        <v>0x14=Inn Courtyard - Man</v>
      </c>
    </row>
    <row r="29" spans="1:4" x14ac:dyDescent="0.25">
      <c r="A29" s="26">
        <v>15</v>
      </c>
      <c r="B29" s="26" t="s">
        <v>1397</v>
      </c>
      <c r="C29" s="23" t="s">
        <v>1399</v>
      </c>
      <c r="D29" s="23" t="str">
        <f t="shared" si="0"/>
        <v>0x15=Inn Courtyard - Dog</v>
      </c>
    </row>
    <row r="30" spans="1:4" x14ac:dyDescent="0.25">
      <c r="A30" s="26">
        <v>17</v>
      </c>
      <c r="B30" s="26" t="s">
        <v>1397</v>
      </c>
      <c r="C30" s="23" t="s">
        <v>1398</v>
      </c>
      <c r="D30" s="23" t="str">
        <f t="shared" si="0"/>
        <v>0x17=Inn Courtyard - Sailor</v>
      </c>
    </row>
    <row r="31" spans="1:4" x14ac:dyDescent="0.25">
      <c r="A31" s="26" t="s">
        <v>1453</v>
      </c>
      <c r="B31" s="26" t="s">
        <v>1403</v>
      </c>
      <c r="C31" s="23" t="s">
        <v>1404</v>
      </c>
      <c r="D31" s="23" t="str">
        <f t="shared" si="0"/>
        <v>0x0D=Inn Room - Boogey Man</v>
      </c>
    </row>
    <row r="32" spans="1:4" x14ac:dyDescent="0.25">
      <c r="A32" s="26" t="s">
        <v>1462</v>
      </c>
      <c r="B32" s="26" t="s">
        <v>1403</v>
      </c>
      <c r="C32" s="23" t="s">
        <v>1425</v>
      </c>
      <c r="D32" s="23" t="str">
        <f t="shared" si="0"/>
        <v>0x13=Inn Room - Scared Guy</v>
      </c>
    </row>
    <row r="33" spans="1:4" x14ac:dyDescent="0.25">
      <c r="A33" s="26" t="s">
        <v>1455</v>
      </c>
      <c r="B33" s="26" t="s">
        <v>1384</v>
      </c>
      <c r="C33" s="23" t="s">
        <v>691</v>
      </c>
      <c r="D33" s="23" t="str">
        <f t="shared" si="0"/>
        <v>0x0b=Livery Stables - Donkey</v>
      </c>
    </row>
    <row r="34" spans="1:4" x14ac:dyDescent="0.25">
      <c r="A34" s="26">
        <v>17</v>
      </c>
      <c r="B34" s="26" t="s">
        <v>945</v>
      </c>
      <c r="C34" s="23" t="s">
        <v>1383</v>
      </c>
      <c r="D34" s="23" t="str">
        <f t="shared" ref="D34:D65" si="1">"0x"&amp;IF(TRIM(A34)="","0",A34)&amp;"="&amp;B34&amp;" - "&amp;C34</f>
        <v>0x17=Mine - Dwarf</v>
      </c>
    </row>
    <row r="35" spans="1:4" x14ac:dyDescent="0.25">
      <c r="A35" s="26">
        <v>18</v>
      </c>
      <c r="B35" s="26" t="s">
        <v>945</v>
      </c>
      <c r="C35" s="23" t="s">
        <v>1382</v>
      </c>
      <c r="D35" s="23" t="str">
        <f t="shared" si="1"/>
        <v>0x18=Mine - Dwarven Smith</v>
      </c>
    </row>
    <row r="36" spans="1:4" x14ac:dyDescent="0.25">
      <c r="A36" s="26" t="s">
        <v>1456</v>
      </c>
      <c r="B36" s="26" t="s">
        <v>1388</v>
      </c>
      <c r="C36" s="23" t="s">
        <v>1389</v>
      </c>
      <c r="D36" s="23" t="str">
        <f t="shared" si="1"/>
        <v>0x0A=Nanny Ogg's Backyard - Sheep</v>
      </c>
    </row>
    <row r="37" spans="1:4" x14ac:dyDescent="0.25">
      <c r="A37" s="26" t="s">
        <v>1456</v>
      </c>
      <c r="B37" s="26" t="s">
        <v>1394</v>
      </c>
      <c r="C37" s="23" t="s">
        <v>1390</v>
      </c>
      <c r="D37" s="23" t="str">
        <f t="shared" si="1"/>
        <v>0x0A=Nanny Ogg's House - Nanny Ogg</v>
      </c>
    </row>
    <row r="38" spans="1:4" x14ac:dyDescent="0.25">
      <c r="A38" s="26" t="s">
        <v>1462</v>
      </c>
      <c r="B38" s="26" t="s">
        <v>1469</v>
      </c>
      <c r="C38" s="23" t="s">
        <v>1413</v>
      </c>
      <c r="D38" s="23" t="str">
        <f t="shared" si="1"/>
        <v>0x13=Palace Bathroom - Fool</v>
      </c>
    </row>
    <row r="39" spans="1:4" x14ac:dyDescent="0.25">
      <c r="A39" s="26" t="s">
        <v>1459</v>
      </c>
      <c r="B39" s="26" t="s">
        <v>1467</v>
      </c>
      <c r="C39" s="23" t="s">
        <v>1410</v>
      </c>
      <c r="D39" s="23" t="str">
        <f t="shared" si="1"/>
        <v>0x08=Palace Gates - Short Palace Guard</v>
      </c>
    </row>
    <row r="40" spans="1:4" x14ac:dyDescent="0.25">
      <c r="A40" s="26" t="s">
        <v>1458</v>
      </c>
      <c r="B40" s="26" t="s">
        <v>1467</v>
      </c>
      <c r="C40" s="23" t="s">
        <v>1409</v>
      </c>
      <c r="D40" s="23" t="str">
        <f t="shared" si="1"/>
        <v>0x09=Palace Gates - Tall Palace Guard</v>
      </c>
    </row>
    <row r="41" spans="1:4" x14ac:dyDescent="0.25">
      <c r="A41" s="26">
        <v>10</v>
      </c>
      <c r="B41" s="26" t="s">
        <v>1468</v>
      </c>
      <c r="C41" s="23" t="s">
        <v>1411</v>
      </c>
      <c r="D41" s="23" t="str">
        <f t="shared" si="1"/>
        <v>0x10=Palace Throne Room - Peasant</v>
      </c>
    </row>
    <row r="42" spans="1:4" x14ac:dyDescent="0.25">
      <c r="A42" s="26">
        <v>11</v>
      </c>
      <c r="B42" s="26" t="s">
        <v>1468</v>
      </c>
      <c r="C42" s="23" t="s">
        <v>1412</v>
      </c>
      <c r="D42" s="23" t="str">
        <f t="shared" si="1"/>
        <v>0x11=Palace Throne Room - Witch</v>
      </c>
    </row>
    <row r="43" spans="1:4" x14ac:dyDescent="0.25">
      <c r="A43" s="26">
        <v>12</v>
      </c>
      <c r="B43" s="26" t="s">
        <v>1468</v>
      </c>
      <c r="C43" s="23" t="s">
        <v>1406</v>
      </c>
      <c r="D43" s="23" t="str">
        <f t="shared" si="1"/>
        <v>0x12=Palace Throne Room - Thief</v>
      </c>
    </row>
    <row r="44" spans="1:4" x14ac:dyDescent="0.25">
      <c r="A44" s="26">
        <v>15</v>
      </c>
      <c r="B44" s="26" t="s">
        <v>1468</v>
      </c>
      <c r="C44" s="23" t="s">
        <v>1348</v>
      </c>
      <c r="D44" s="23" t="str">
        <f t="shared" si="1"/>
        <v>0x15=Palace Throne Room - Chucky</v>
      </c>
    </row>
    <row r="45" spans="1:4" x14ac:dyDescent="0.25">
      <c r="A45" s="26">
        <v>15</v>
      </c>
      <c r="B45" s="26" t="s">
        <v>1468</v>
      </c>
      <c r="C45" s="23" t="s">
        <v>1413</v>
      </c>
      <c r="D45" s="23" t="str">
        <f t="shared" si="1"/>
        <v>0x15=Palace Throne Room - Fool</v>
      </c>
    </row>
    <row r="46" spans="1:4" x14ac:dyDescent="0.25">
      <c r="A46" s="26">
        <v>18</v>
      </c>
      <c r="B46" s="26" t="s">
        <v>1468</v>
      </c>
      <c r="C46" s="23" t="s">
        <v>1414</v>
      </c>
      <c r="D46" s="23" t="str">
        <f t="shared" si="1"/>
        <v>0x18=Palace Throne Room - Patrician</v>
      </c>
    </row>
    <row r="47" spans="1:4" x14ac:dyDescent="0.25">
      <c r="A47" s="26" t="s">
        <v>1463</v>
      </c>
      <c r="B47" s="26" t="s">
        <v>916</v>
      </c>
      <c r="C47" s="23" t="s">
        <v>1470</v>
      </c>
      <c r="D47" s="23" t="str">
        <f t="shared" si="1"/>
        <v>0x06=Park - Drunk</v>
      </c>
    </row>
    <row r="48" spans="1:4" x14ac:dyDescent="0.25">
      <c r="A48" s="26">
        <v>10</v>
      </c>
      <c r="B48" s="26" t="s">
        <v>1375</v>
      </c>
      <c r="C48" s="23" t="s">
        <v>1378</v>
      </c>
      <c r="D48" s="23" t="str">
        <f t="shared" si="1"/>
        <v>0x10=Psychiatrickerist's Office - Troll</v>
      </c>
    </row>
    <row r="49" spans="1:4" x14ac:dyDescent="0.25">
      <c r="A49" s="26">
        <v>11</v>
      </c>
      <c r="B49" s="26" t="s">
        <v>1375</v>
      </c>
      <c r="C49" s="23" t="s">
        <v>1377</v>
      </c>
      <c r="D49" s="23" t="str">
        <f t="shared" si="1"/>
        <v>0x11=Psychiatrickerist's Office - Milk Maid</v>
      </c>
    </row>
    <row r="50" spans="1:4" x14ac:dyDescent="0.25">
      <c r="A50" s="26">
        <v>15</v>
      </c>
      <c r="B50" s="26" t="s">
        <v>1375</v>
      </c>
      <c r="C50" s="23" t="s">
        <v>1376</v>
      </c>
      <c r="D50" s="23" t="str">
        <f t="shared" si="1"/>
        <v>0x15=Psychiatrickerist's Office - Receptionist</v>
      </c>
    </row>
    <row r="51" spans="1:4" x14ac:dyDescent="0.25">
      <c r="A51" s="26">
        <v>29</v>
      </c>
      <c r="B51" s="26" t="s">
        <v>1385</v>
      </c>
      <c r="C51" s="23" t="s">
        <v>1386</v>
      </c>
      <c r="D51" s="23" t="str">
        <f t="shared" si="1"/>
        <v>0x29=Sanctuary House - Lady Ramkin</v>
      </c>
    </row>
    <row r="52" spans="1:4" x14ac:dyDescent="0.25">
      <c r="A52" s="26">
        <v>14</v>
      </c>
      <c r="B52" s="26" t="s">
        <v>1387</v>
      </c>
      <c r="C52" s="23" t="s">
        <v>1386</v>
      </c>
      <c r="D52" s="23" t="str">
        <f t="shared" si="1"/>
        <v>0x14=Sanctuary Roost - Lady Ramkin</v>
      </c>
    </row>
    <row r="53" spans="1:4" x14ac:dyDescent="0.25">
      <c r="A53" s="26" t="s">
        <v>1458</v>
      </c>
      <c r="B53" s="26" t="s">
        <v>953</v>
      </c>
      <c r="C53" s="23" t="s">
        <v>1406</v>
      </c>
      <c r="D53" s="23" t="str">
        <f t="shared" si="1"/>
        <v>0x09=Shades - Thief</v>
      </c>
    </row>
    <row r="54" spans="1:4" x14ac:dyDescent="0.25">
      <c r="A54" s="26" t="s">
        <v>1446</v>
      </c>
      <c r="B54" s="26" t="s">
        <v>953</v>
      </c>
      <c r="C54" s="23" t="s">
        <v>1379</v>
      </c>
      <c r="D54" s="23" t="str">
        <f t="shared" si="1"/>
        <v>0x0e=Shades - Lady of Negotiable Affection</v>
      </c>
    </row>
    <row r="55" spans="1:4" x14ac:dyDescent="0.25">
      <c r="A55" s="26" t="s">
        <v>1471</v>
      </c>
      <c r="B55" s="26" t="s">
        <v>953</v>
      </c>
      <c r="C55" s="23" t="s">
        <v>1405</v>
      </c>
      <c r="D55" s="23" t="str">
        <f t="shared" si="1"/>
        <v>0x26=Shades - Mason</v>
      </c>
    </row>
    <row r="56" spans="1:4" x14ac:dyDescent="0.25">
      <c r="A56" s="26">
        <v>12</v>
      </c>
      <c r="B56" s="26" t="s">
        <v>950</v>
      </c>
      <c r="C56" s="23" t="s">
        <v>1430</v>
      </c>
      <c r="D56" s="23" t="str">
        <f t="shared" si="1"/>
        <v>0x12=Square - Old Timers</v>
      </c>
    </row>
    <row r="57" spans="1:4" ht="15.75" customHeight="1" x14ac:dyDescent="0.25">
      <c r="A57" s="26">
        <v>13</v>
      </c>
      <c r="B57" s="26" t="s">
        <v>950</v>
      </c>
      <c r="C57" s="23" t="s">
        <v>1431</v>
      </c>
      <c r="D57" s="23" t="str">
        <f t="shared" si="1"/>
        <v>0x13=Square - Dibbler</v>
      </c>
    </row>
    <row r="58" spans="1:4" x14ac:dyDescent="0.25">
      <c r="A58" s="26">
        <v>15</v>
      </c>
      <c r="B58" s="26" t="s">
        <v>950</v>
      </c>
      <c r="C58" s="23" t="s">
        <v>1433</v>
      </c>
      <c r="D58" s="23" t="str">
        <f t="shared" si="1"/>
        <v>0x15=Square - Amazon Warrior</v>
      </c>
    </row>
    <row r="59" spans="1:4" x14ac:dyDescent="0.25">
      <c r="A59" s="26">
        <v>20</v>
      </c>
      <c r="B59" s="26" t="s">
        <v>950</v>
      </c>
      <c r="C59" s="23" t="s">
        <v>1434</v>
      </c>
      <c r="D59" s="23" t="str">
        <f t="shared" si="1"/>
        <v>0x20=Square - Cook</v>
      </c>
    </row>
    <row r="60" spans="1:4" x14ac:dyDescent="0.25">
      <c r="A60" s="26" t="s">
        <v>1459</v>
      </c>
      <c r="B60" s="26" t="s">
        <v>950</v>
      </c>
      <c r="C60" s="23" t="s">
        <v>1432</v>
      </c>
      <c r="D60" s="23" t="str">
        <f t="shared" si="1"/>
        <v>0x08=Square - Lovable Street Starfish</v>
      </c>
    </row>
    <row r="61" spans="1:4" x14ac:dyDescent="0.25">
      <c r="A61" s="26" t="s">
        <v>1460</v>
      </c>
      <c r="B61" s="26" t="s">
        <v>950</v>
      </c>
      <c r="C61" s="23" t="s">
        <v>1440</v>
      </c>
      <c r="D61" s="23" t="str">
        <f t="shared" si="1"/>
        <v>0x0E=Square - Dragon</v>
      </c>
    </row>
    <row r="62" spans="1:4" x14ac:dyDescent="0.25">
      <c r="A62" s="26" t="s">
        <v>1443</v>
      </c>
      <c r="B62" s="26" t="s">
        <v>950</v>
      </c>
      <c r="C62" s="23" t="s">
        <v>1477</v>
      </c>
      <c r="D62" s="23" t="str">
        <f t="shared" si="1"/>
        <v>0x10=Square - Strange Man</v>
      </c>
    </row>
    <row r="63" spans="1:4" x14ac:dyDescent="0.25">
      <c r="A63" s="26" t="s">
        <v>1462</v>
      </c>
      <c r="B63" s="26" t="s">
        <v>950</v>
      </c>
      <c r="C63" s="23" t="s">
        <v>1386</v>
      </c>
      <c r="D63" s="23" t="str">
        <f t="shared" si="1"/>
        <v>0x13=Square - Lady Ramkin</v>
      </c>
    </row>
    <row r="64" spans="1:4" x14ac:dyDescent="0.25">
      <c r="A64" s="26" t="s">
        <v>1476</v>
      </c>
      <c r="B64" s="26" t="s">
        <v>950</v>
      </c>
      <c r="C64" s="23" t="s">
        <v>1475</v>
      </c>
      <c r="D64" s="23" t="str">
        <f t="shared" si="1"/>
        <v>0x16=Square - Crowd</v>
      </c>
    </row>
    <row r="65" spans="1:4" x14ac:dyDescent="0.25">
      <c r="A65" s="26" t="s">
        <v>1474</v>
      </c>
      <c r="B65" s="26" t="s">
        <v>950</v>
      </c>
      <c r="C65" s="23" t="s">
        <v>691</v>
      </c>
      <c r="D65" s="23" t="str">
        <f t="shared" si="1"/>
        <v>0x21=Square - Donkey</v>
      </c>
    </row>
    <row r="66" spans="1:4" x14ac:dyDescent="0.25">
      <c r="A66" s="26">
        <v>20</v>
      </c>
      <c r="B66" s="26" t="s">
        <v>941</v>
      </c>
      <c r="C66" s="23" t="s">
        <v>1408</v>
      </c>
      <c r="D66" s="23" t="str">
        <f t="shared" ref="D66:D80" si="2">"0x"&amp;IF(TRIM(A66)="","0",A66)&amp;"="&amp;B66&amp;" - "&amp;C66</f>
        <v>0x20=Streets - Beggar</v>
      </c>
    </row>
    <row r="67" spans="1:4" x14ac:dyDescent="0.25">
      <c r="A67" s="26" t="s">
        <v>1461</v>
      </c>
      <c r="B67" s="26" t="s">
        <v>941</v>
      </c>
      <c r="C67" s="23" t="s">
        <v>1407</v>
      </c>
      <c r="D67" s="23" t="str">
        <f t="shared" si="2"/>
        <v>0x0B=Streets - Monk</v>
      </c>
    </row>
    <row r="68" spans="1:4" x14ac:dyDescent="0.25">
      <c r="A68" s="26" t="s">
        <v>1457</v>
      </c>
      <c r="B68" s="26" t="s">
        <v>941</v>
      </c>
      <c r="C68" s="23" t="s">
        <v>1436</v>
      </c>
      <c r="D68" s="23" t="str">
        <f t="shared" si="2"/>
        <v>0x0C=Streets - Fish Monger</v>
      </c>
    </row>
    <row r="69" spans="1:4" x14ac:dyDescent="0.25">
      <c r="A69" s="26" t="s">
        <v>1453</v>
      </c>
      <c r="B69" s="26" t="s">
        <v>941</v>
      </c>
      <c r="C69" s="23" t="s">
        <v>1378</v>
      </c>
      <c r="D69" s="23" t="str">
        <f t="shared" si="2"/>
        <v>0x0D=Streets - Troll</v>
      </c>
    </row>
    <row r="70" spans="1:4" x14ac:dyDescent="0.25">
      <c r="A70" s="26" t="s">
        <v>1460</v>
      </c>
      <c r="B70" s="26" t="s">
        <v>1437</v>
      </c>
      <c r="C70" s="23" t="s">
        <v>1438</v>
      </c>
      <c r="D70" s="23" t="str">
        <f t="shared" si="2"/>
        <v>0x0E=Toyshop - Toy Maker</v>
      </c>
    </row>
    <row r="71" spans="1:4" x14ac:dyDescent="0.25">
      <c r="A71" s="26" t="s">
        <v>1454</v>
      </c>
      <c r="B71" s="26" t="s">
        <v>1374</v>
      </c>
      <c r="C71" s="23" t="s">
        <v>1435</v>
      </c>
      <c r="D71" s="23" t="str">
        <f t="shared" si="2"/>
        <v>0x1D=UU Courtyard - Apprentice Wizard</v>
      </c>
    </row>
    <row r="72" spans="1:4" x14ac:dyDescent="0.25">
      <c r="A72" s="26">
        <v>10</v>
      </c>
      <c r="B72" s="26" t="s">
        <v>1007</v>
      </c>
      <c r="C72" s="23" t="s">
        <v>1415</v>
      </c>
      <c r="D72" s="23" t="str">
        <f t="shared" si="2"/>
        <v>0x10=UU Dinner Room - Lecturer in Recent Runes</v>
      </c>
    </row>
    <row r="73" spans="1:4" x14ac:dyDescent="0.25">
      <c r="A73" s="26" t="s">
        <v>1447</v>
      </c>
      <c r="B73" s="26" t="s">
        <v>1007</v>
      </c>
      <c r="C73" s="23" t="s">
        <v>1418</v>
      </c>
      <c r="D73" s="23" t="str">
        <f t="shared" si="2"/>
        <v>0x0c=UU Dinner Room - Windle Poon</v>
      </c>
    </row>
    <row r="74" spans="1:4" x14ac:dyDescent="0.25">
      <c r="A74" s="26" t="s">
        <v>1448</v>
      </c>
      <c r="B74" s="26" t="s">
        <v>1007</v>
      </c>
      <c r="C74" s="23" t="s">
        <v>1419</v>
      </c>
      <c r="D74" s="23" t="str">
        <f t="shared" si="2"/>
        <v>0x0d=UU Dinner Room - Senior Wrangler</v>
      </c>
    </row>
    <row r="75" spans="1:4" x14ac:dyDescent="0.25">
      <c r="A75" s="26" t="s">
        <v>1446</v>
      </c>
      <c r="B75" s="26" t="s">
        <v>1007</v>
      </c>
      <c r="C75" s="23" t="s">
        <v>1417</v>
      </c>
      <c r="D75" s="23" t="str">
        <f t="shared" si="2"/>
        <v>0x0e=UU Dinner Room - Bursar</v>
      </c>
    </row>
    <row r="76" spans="1:4" x14ac:dyDescent="0.25">
      <c r="A76" s="26" t="s">
        <v>1445</v>
      </c>
      <c r="B76" s="26" t="s">
        <v>1007</v>
      </c>
      <c r="C76" s="23" t="s">
        <v>1416</v>
      </c>
      <c r="D76" s="23" t="str">
        <f t="shared" si="2"/>
        <v>0xf0=UU Dinner Room - Dean</v>
      </c>
    </row>
    <row r="77" spans="1:4" x14ac:dyDescent="0.25">
      <c r="A77" s="26" t="s">
        <v>1453</v>
      </c>
      <c r="B77" s="26" t="s">
        <v>1373</v>
      </c>
      <c r="C77" s="23" t="s">
        <v>1434</v>
      </c>
      <c r="D77" s="23" t="str">
        <f t="shared" si="2"/>
        <v>0x0D=UU Kitchen - Cook</v>
      </c>
    </row>
    <row r="78" spans="1:4" x14ac:dyDescent="0.25">
      <c r="A78" s="26">
        <v>28</v>
      </c>
      <c r="B78" s="26" t="s">
        <v>1342</v>
      </c>
      <c r="C78" s="23" t="s">
        <v>1420</v>
      </c>
      <c r="D78" s="23" t="str">
        <f t="shared" si="2"/>
        <v>0x28=UU Library - Librarian</v>
      </c>
    </row>
    <row r="79" spans="1:4" x14ac:dyDescent="0.25">
      <c r="A79" s="26" t="s">
        <v>1449</v>
      </c>
      <c r="B79" s="26" t="s">
        <v>1342</v>
      </c>
      <c r="C79" s="23" t="s">
        <v>1421</v>
      </c>
      <c r="D79" s="23" t="str">
        <f t="shared" si="2"/>
        <v>0x2d=UU Library - Sleazy Guy</v>
      </c>
    </row>
    <row r="80" spans="1:4" x14ac:dyDescent="0.25">
      <c r="A80" s="26" t="s">
        <v>1457</v>
      </c>
      <c r="B80" s="26" t="s">
        <v>1395</v>
      </c>
      <c r="C80" s="23" t="s">
        <v>1396</v>
      </c>
      <c r="D80" s="23" t="str">
        <f t="shared" si="2"/>
        <v>0x0C=Woods - Barber</v>
      </c>
    </row>
  </sheetData>
  <autoFilter ref="A1:E1">
    <sortState ref="A2:E80">
      <sortCondition ref="B1"/>
    </sortState>
  </autoFilter>
  <conditionalFormatting sqref="A13">
    <cfRule type="cellIs" dxfId="47" priority="75" operator="equal">
      <formula>0</formula>
    </cfRule>
  </conditionalFormatting>
  <conditionalFormatting sqref="A13 A1">
    <cfRule type="duplicateValues" dxfId="46" priority="91"/>
  </conditionalFormatting>
  <conditionalFormatting sqref="A13">
    <cfRule type="duplicateValues" dxfId="45" priority="92"/>
  </conditionalFormatting>
  <conditionalFormatting sqref="A4">
    <cfRule type="cellIs" dxfId="44" priority="64" operator="equal">
      <formula>0</formula>
    </cfRule>
  </conditionalFormatting>
  <conditionalFormatting sqref="A4">
    <cfRule type="duplicateValues" dxfId="43" priority="65"/>
  </conditionalFormatting>
  <conditionalFormatting sqref="A4">
    <cfRule type="duplicateValues" dxfId="42" priority="66"/>
  </conditionalFormatting>
  <conditionalFormatting sqref="A3">
    <cfRule type="cellIs" dxfId="41" priority="61" operator="equal">
      <formula>0</formula>
    </cfRule>
  </conditionalFormatting>
  <conditionalFormatting sqref="A3">
    <cfRule type="duplicateValues" dxfId="40" priority="62"/>
  </conditionalFormatting>
  <conditionalFormatting sqref="A3">
    <cfRule type="duplicateValues" dxfId="39" priority="63"/>
  </conditionalFormatting>
  <conditionalFormatting sqref="A2">
    <cfRule type="cellIs" dxfId="38" priority="58" operator="equal">
      <formula>0</formula>
    </cfRule>
  </conditionalFormatting>
  <conditionalFormatting sqref="A2">
    <cfRule type="duplicateValues" dxfId="37" priority="59"/>
  </conditionalFormatting>
  <conditionalFormatting sqref="A2">
    <cfRule type="duplicateValues" dxfId="36" priority="60"/>
  </conditionalFormatting>
  <conditionalFormatting sqref="A12">
    <cfRule type="cellIs" dxfId="35" priority="55" operator="equal">
      <formula>0</formula>
    </cfRule>
  </conditionalFormatting>
  <conditionalFormatting sqref="A12">
    <cfRule type="duplicateValues" dxfId="34" priority="56"/>
  </conditionalFormatting>
  <conditionalFormatting sqref="A12">
    <cfRule type="duplicateValues" dxfId="33" priority="57"/>
  </conditionalFormatting>
  <conditionalFormatting sqref="A6">
    <cfRule type="cellIs" dxfId="32" priority="28" operator="equal">
      <formula>0</formula>
    </cfRule>
  </conditionalFormatting>
  <conditionalFormatting sqref="A6">
    <cfRule type="duplicateValues" dxfId="31" priority="29"/>
  </conditionalFormatting>
  <conditionalFormatting sqref="A6">
    <cfRule type="duplicateValues" dxfId="30" priority="30"/>
  </conditionalFormatting>
  <conditionalFormatting sqref="A5">
    <cfRule type="cellIs" dxfId="29" priority="25" operator="equal">
      <formula>0</formula>
    </cfRule>
  </conditionalFormatting>
  <conditionalFormatting sqref="A5">
    <cfRule type="duplicateValues" dxfId="28" priority="26"/>
  </conditionalFormatting>
  <conditionalFormatting sqref="A5">
    <cfRule type="duplicateValues" dxfId="27" priority="27"/>
  </conditionalFormatting>
  <conditionalFormatting sqref="A11">
    <cfRule type="cellIs" dxfId="26" priority="22" operator="equal">
      <formula>0</formula>
    </cfRule>
  </conditionalFormatting>
  <conditionalFormatting sqref="A11">
    <cfRule type="duplicateValues" dxfId="25" priority="23"/>
  </conditionalFormatting>
  <conditionalFormatting sqref="A11">
    <cfRule type="duplicateValues" dxfId="24" priority="24"/>
  </conditionalFormatting>
  <conditionalFormatting sqref="A10">
    <cfRule type="cellIs" dxfId="23" priority="19" operator="equal">
      <formula>0</formula>
    </cfRule>
  </conditionalFormatting>
  <conditionalFormatting sqref="A10">
    <cfRule type="duplicateValues" dxfId="22" priority="20"/>
  </conditionalFormatting>
  <conditionalFormatting sqref="A10">
    <cfRule type="duplicateValues" dxfId="21" priority="21"/>
  </conditionalFormatting>
  <conditionalFormatting sqref="A9">
    <cfRule type="cellIs" dxfId="20" priority="16" operator="equal">
      <formula>0</formula>
    </cfRule>
  </conditionalFormatting>
  <conditionalFormatting sqref="A9">
    <cfRule type="duplicateValues" dxfId="19" priority="17"/>
  </conditionalFormatting>
  <conditionalFormatting sqref="A9">
    <cfRule type="duplicateValues" dxfId="18" priority="18"/>
  </conditionalFormatting>
  <conditionalFormatting sqref="A7">
    <cfRule type="cellIs" dxfId="17" priority="13" operator="equal">
      <formula>0</formula>
    </cfRule>
  </conditionalFormatting>
  <conditionalFormatting sqref="A7">
    <cfRule type="duplicateValues" dxfId="16" priority="14"/>
  </conditionalFormatting>
  <conditionalFormatting sqref="A7">
    <cfRule type="duplicateValues" dxfId="15" priority="15"/>
  </conditionalFormatting>
  <conditionalFormatting sqref="A2:A7 A9:A13 A24:A46 A51:A78 A16:A22">
    <cfRule type="cellIs" dxfId="14" priority="12" operator="equal">
      <formula>0</formula>
    </cfRule>
  </conditionalFormatting>
  <conditionalFormatting sqref="A8">
    <cfRule type="cellIs" dxfId="13" priority="9" operator="equal">
      <formula>0</formula>
    </cfRule>
  </conditionalFormatting>
  <conditionalFormatting sqref="A8">
    <cfRule type="duplicateValues" dxfId="12" priority="10"/>
  </conditionalFormatting>
  <conditionalFormatting sqref="A8">
    <cfRule type="duplicateValues" dxfId="11" priority="11"/>
  </conditionalFormatting>
  <conditionalFormatting sqref="A8">
    <cfRule type="cellIs" dxfId="10" priority="8" operator="equal">
      <formula>0</formula>
    </cfRule>
  </conditionalFormatting>
  <conditionalFormatting sqref="A23">
    <cfRule type="cellIs" dxfId="9" priority="7" operator="equal">
      <formula>0</formula>
    </cfRule>
  </conditionalFormatting>
  <conditionalFormatting sqref="A47">
    <cfRule type="cellIs" dxfId="8" priority="6" operator="equal">
      <formula>0</formula>
    </cfRule>
  </conditionalFormatting>
  <conditionalFormatting sqref="A49">
    <cfRule type="cellIs" dxfId="7" priority="5" operator="equal">
      <formula>0</formula>
    </cfRule>
  </conditionalFormatting>
  <conditionalFormatting sqref="A48">
    <cfRule type="cellIs" dxfId="6" priority="4" operator="equal">
      <formula>0</formula>
    </cfRule>
  </conditionalFormatting>
  <conditionalFormatting sqref="A50">
    <cfRule type="cellIs" dxfId="5" priority="3" operator="equal">
      <formula>0</formula>
    </cfRule>
  </conditionalFormatting>
  <conditionalFormatting sqref="A14">
    <cfRule type="cellIs" dxfId="4" priority="2" operator="equal">
      <formula>0</formula>
    </cfRule>
  </conditionalFormatting>
  <conditionalFormatting sqref="A15">
    <cfRule type="cellIs" dxfId="3" priority="1" operator="equal">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6"/>
  <sheetViews>
    <sheetView topLeftCell="A25" workbookViewId="0">
      <selection activeCell="A33" sqref="A33"/>
    </sheetView>
  </sheetViews>
  <sheetFormatPr defaultRowHeight="15" x14ac:dyDescent="0.25"/>
  <cols>
    <col min="1" max="1" width="9.140625" style="28"/>
    <col min="2" max="2" width="34.5703125" style="18" bestFit="1" customWidth="1"/>
    <col min="3" max="3" width="76.7109375" style="7" bestFit="1" customWidth="1"/>
    <col min="4" max="4" width="9.140625" style="7"/>
    <col min="5" max="5" width="101.85546875" style="8" customWidth="1"/>
    <col min="6" max="6" width="22.140625" bestFit="1" customWidth="1"/>
  </cols>
  <sheetData>
    <row r="1" spans="1:6" x14ac:dyDescent="0.25">
      <c r="A1" s="27" t="s">
        <v>6</v>
      </c>
      <c r="B1" s="17" t="s">
        <v>686</v>
      </c>
      <c r="C1" s="9" t="s">
        <v>151</v>
      </c>
      <c r="D1" s="9" t="s">
        <v>152</v>
      </c>
      <c r="E1" s="10" t="s">
        <v>0</v>
      </c>
      <c r="F1" t="s">
        <v>435</v>
      </c>
    </row>
    <row r="2" spans="1:6" s="23" customFormat="1" ht="30" x14ac:dyDescent="0.25">
      <c r="A2" s="28" t="s">
        <v>479</v>
      </c>
      <c r="B2" s="28" t="s">
        <v>737</v>
      </c>
      <c r="C2" s="29" t="s">
        <v>602</v>
      </c>
      <c r="D2" s="24" t="s">
        <v>76</v>
      </c>
      <c r="E2" s="25" t="s">
        <v>114</v>
      </c>
      <c r="F2" s="23" t="str">
        <f t="shared" ref="F2:F33" si="0">"0x"&amp;IF(TRIM(A2)="","0",A2)&amp;"="&amp;C2</f>
        <v>0x00bd=an Appointment Book</v>
      </c>
    </row>
    <row r="3" spans="1:6" ht="30" x14ac:dyDescent="0.25">
      <c r="A3" s="28" t="s">
        <v>1165</v>
      </c>
      <c r="B3" s="28" t="s">
        <v>737</v>
      </c>
      <c r="C3" s="19" t="s">
        <v>1166</v>
      </c>
      <c r="D3" s="7" t="s">
        <v>76</v>
      </c>
      <c r="E3" s="8" t="s">
        <v>114</v>
      </c>
      <c r="F3" t="str">
        <f t="shared" si="0"/>
        <v>0x00be=an Autographed Appointment Book</v>
      </c>
    </row>
    <row r="4" spans="1:6" x14ac:dyDescent="0.25">
      <c r="A4" s="28" t="s">
        <v>45</v>
      </c>
      <c r="B4" s="21" t="s">
        <v>687</v>
      </c>
      <c r="C4" s="19" t="s">
        <v>553</v>
      </c>
      <c r="D4" s="7" t="s">
        <v>75</v>
      </c>
      <c r="E4" s="8" t="s">
        <v>52</v>
      </c>
      <c r="F4" t="str">
        <f t="shared" si="0"/>
        <v>0x00bf=a Banana</v>
      </c>
    </row>
    <row r="5" spans="1:6" ht="30" x14ac:dyDescent="0.25">
      <c r="A5" s="28" t="s">
        <v>390</v>
      </c>
      <c r="B5" s="21" t="s">
        <v>705</v>
      </c>
      <c r="C5" s="19" t="s">
        <v>568</v>
      </c>
      <c r="D5" s="7" t="s">
        <v>74</v>
      </c>
      <c r="E5" s="8" t="s">
        <v>78</v>
      </c>
      <c r="F5" t="str">
        <f t="shared" si="0"/>
        <v>0x00c0=a Belt</v>
      </c>
    </row>
    <row r="6" spans="1:6" ht="30" x14ac:dyDescent="0.25">
      <c r="A6" s="28" t="s">
        <v>771</v>
      </c>
      <c r="B6" s="28" t="s">
        <v>738</v>
      </c>
      <c r="C6" s="19" t="s">
        <v>603</v>
      </c>
      <c r="D6" s="7" t="s">
        <v>76</v>
      </c>
      <c r="E6" s="8" t="s">
        <v>115</v>
      </c>
      <c r="F6" t="str">
        <f t="shared" si="0"/>
        <v>0x00c1=a Birthmark</v>
      </c>
    </row>
    <row r="7" spans="1:6" x14ac:dyDescent="0.25">
      <c r="A7" s="28" t="s">
        <v>772</v>
      </c>
      <c r="B7" s="28" t="s">
        <v>739</v>
      </c>
      <c r="C7" s="19" t="s">
        <v>604</v>
      </c>
      <c r="D7" s="7" t="s">
        <v>76</v>
      </c>
      <c r="E7" s="8" t="s">
        <v>116</v>
      </c>
      <c r="F7" t="str">
        <f t="shared" si="0"/>
        <v>0x00c2=a Blindfold</v>
      </c>
    </row>
    <row r="8" spans="1:6" ht="30" x14ac:dyDescent="0.25">
      <c r="A8" s="28" t="s">
        <v>629</v>
      </c>
      <c r="B8" s="29" t="s">
        <v>436</v>
      </c>
      <c r="C8" s="19" t="s">
        <v>436</v>
      </c>
      <c r="D8" s="7" t="s">
        <v>74</v>
      </c>
      <c r="E8" s="8" t="s">
        <v>79</v>
      </c>
      <c r="F8" t="str">
        <f t="shared" si="0"/>
        <v>0x00c3=Bloomers</v>
      </c>
    </row>
    <row r="9" spans="1:6" x14ac:dyDescent="0.25">
      <c r="A9" s="28" t="s">
        <v>331</v>
      </c>
      <c r="B9" s="21" t="s">
        <v>436</v>
      </c>
      <c r="C9" s="19" t="s">
        <v>436</v>
      </c>
      <c r="D9" s="7" t="s">
        <v>75</v>
      </c>
      <c r="E9" s="8" t="s">
        <v>53</v>
      </c>
      <c r="F9" t="str">
        <f t="shared" si="0"/>
        <v>0x00c4=Bloomers</v>
      </c>
    </row>
    <row r="10" spans="1:6" ht="30" x14ac:dyDescent="0.25">
      <c r="A10" s="28" t="s">
        <v>784</v>
      </c>
      <c r="B10" s="28" t="s">
        <v>740</v>
      </c>
      <c r="C10" s="19" t="s">
        <v>605</v>
      </c>
      <c r="D10" s="7" t="s">
        <v>76</v>
      </c>
      <c r="E10" s="8" t="s">
        <v>117</v>
      </c>
      <c r="F10" t="str">
        <f t="shared" si="0"/>
        <v>0x00C5=a Bone</v>
      </c>
    </row>
    <row r="11" spans="1:6" ht="30" x14ac:dyDescent="0.25">
      <c r="A11" s="28" t="s">
        <v>480</v>
      </c>
      <c r="B11" s="28" t="s">
        <v>741</v>
      </c>
      <c r="C11" s="19" t="s">
        <v>606</v>
      </c>
      <c r="D11" s="7" t="s">
        <v>76</v>
      </c>
      <c r="E11" s="8" t="s">
        <v>117</v>
      </c>
      <c r="F11" t="str">
        <f t="shared" si="0"/>
        <v>0x00c6=a Sticky Bone</v>
      </c>
    </row>
    <row r="12" spans="1:6" ht="30" x14ac:dyDescent="0.25">
      <c r="A12" s="28" t="s">
        <v>332</v>
      </c>
      <c r="B12" s="29" t="s">
        <v>688</v>
      </c>
      <c r="C12" s="19" t="s">
        <v>281</v>
      </c>
      <c r="D12" s="7" t="s">
        <v>75</v>
      </c>
      <c r="E12" s="8" t="s">
        <v>54</v>
      </c>
      <c r="F12" t="str">
        <f t="shared" si="0"/>
        <v>0x00c7=Featherwinkle's Concise Compendium of Dragon's Lairs</v>
      </c>
    </row>
    <row r="13" spans="1:6" x14ac:dyDescent="0.25">
      <c r="A13" s="28" t="s">
        <v>768</v>
      </c>
      <c r="B13" s="21" t="s">
        <v>706</v>
      </c>
      <c r="C13" s="19" t="s">
        <v>569</v>
      </c>
      <c r="D13" s="7" t="s">
        <v>74</v>
      </c>
      <c r="E13" s="8" t="s">
        <v>80</v>
      </c>
      <c r="F13" t="str">
        <f t="shared" si="0"/>
        <v>0x00c8=a Bra</v>
      </c>
    </row>
    <row r="14" spans="1:6" ht="30" x14ac:dyDescent="0.25">
      <c r="A14" s="28" t="s">
        <v>8</v>
      </c>
      <c r="B14" s="21" t="s">
        <v>689</v>
      </c>
      <c r="C14" s="19" t="s">
        <v>554</v>
      </c>
      <c r="D14" s="7" t="s">
        <v>75</v>
      </c>
      <c r="E14" s="8" t="s">
        <v>55</v>
      </c>
      <c r="F14" t="str">
        <f t="shared" si="0"/>
        <v>0x00c9=a Broom</v>
      </c>
    </row>
    <row r="15" spans="1:6" ht="30" x14ac:dyDescent="0.25">
      <c r="A15" s="28" t="s">
        <v>658</v>
      </c>
      <c r="B15" s="28" t="s">
        <v>742</v>
      </c>
      <c r="C15" s="19" t="s">
        <v>607</v>
      </c>
      <c r="D15" s="7" t="s">
        <v>76</v>
      </c>
      <c r="E15" s="8" t="s">
        <v>118</v>
      </c>
      <c r="F15" t="str">
        <f t="shared" si="0"/>
        <v>0x00ca=a Broom Handle</v>
      </c>
    </row>
    <row r="16" spans="1:6" ht="30" x14ac:dyDescent="0.25">
      <c r="A16" s="28" t="s">
        <v>465</v>
      </c>
      <c r="B16" s="29" t="s">
        <v>707</v>
      </c>
      <c r="C16" s="19" t="s">
        <v>570</v>
      </c>
      <c r="D16" s="7" t="s">
        <v>74</v>
      </c>
      <c r="E16" s="8" t="s">
        <v>81</v>
      </c>
      <c r="F16" t="str">
        <f t="shared" si="0"/>
        <v>0x00cb=a Brush</v>
      </c>
    </row>
    <row r="17" spans="1:6" ht="30" x14ac:dyDescent="0.25">
      <c r="A17" s="28" t="s">
        <v>481</v>
      </c>
      <c r="B17" s="28" t="s">
        <v>707</v>
      </c>
      <c r="C17" s="19" t="s">
        <v>570</v>
      </c>
      <c r="D17" s="7" t="s">
        <v>76</v>
      </c>
      <c r="E17" s="8" t="s">
        <v>119</v>
      </c>
      <c r="F17" t="str">
        <f t="shared" si="0"/>
        <v>0x00cd=a Brush</v>
      </c>
    </row>
    <row r="18" spans="1:6" ht="30" x14ac:dyDescent="0.25">
      <c r="A18" s="28" t="s">
        <v>905</v>
      </c>
      <c r="B18" s="28" t="s">
        <v>707</v>
      </c>
      <c r="C18" s="19" t="s">
        <v>906</v>
      </c>
      <c r="D18" s="7" t="s">
        <v>76</v>
      </c>
      <c r="E18" s="8" t="s">
        <v>119</v>
      </c>
      <c r="F18" t="str">
        <f t="shared" si="0"/>
        <v>0x00ce=a Soapy Brush</v>
      </c>
    </row>
    <row r="19" spans="1:6" x14ac:dyDescent="0.25">
      <c r="A19" s="28" t="s">
        <v>642</v>
      </c>
      <c r="B19" s="21" t="s">
        <v>440</v>
      </c>
      <c r="C19" s="19" t="s">
        <v>440</v>
      </c>
      <c r="D19" s="7" t="s">
        <v>74</v>
      </c>
      <c r="E19" s="8" t="s">
        <v>82</v>
      </c>
      <c r="F19" t="str">
        <f t="shared" si="0"/>
        <v>0x00cf=Bubble Bath</v>
      </c>
    </row>
    <row r="20" spans="1:6" ht="30" x14ac:dyDescent="0.25">
      <c r="A20" s="28" t="s">
        <v>643</v>
      </c>
      <c r="B20" s="21" t="s">
        <v>708</v>
      </c>
      <c r="C20" s="19" t="s">
        <v>571</v>
      </c>
      <c r="D20" s="7" t="s">
        <v>74</v>
      </c>
      <c r="E20" s="8" t="s">
        <v>83</v>
      </c>
      <c r="F20" t="str">
        <f t="shared" si="0"/>
        <v>0x00d0=a Butterfly</v>
      </c>
    </row>
    <row r="21" spans="1:6" ht="75" x14ac:dyDescent="0.25">
      <c r="A21" s="28" t="s">
        <v>333</v>
      </c>
      <c r="B21" s="21" t="s">
        <v>690</v>
      </c>
      <c r="C21" s="19" t="s">
        <v>555</v>
      </c>
      <c r="D21" s="7" t="s">
        <v>75</v>
      </c>
      <c r="E21" s="8" t="s">
        <v>56</v>
      </c>
      <c r="F21" t="str">
        <f t="shared" si="0"/>
        <v>0x00d1=a Butterfly Net</v>
      </c>
    </row>
    <row r="22" spans="1:6" ht="30" x14ac:dyDescent="0.25">
      <c r="A22" s="28" t="s">
        <v>466</v>
      </c>
      <c r="B22" s="21" t="s">
        <v>709</v>
      </c>
      <c r="C22" s="19" t="s">
        <v>572</v>
      </c>
      <c r="D22" s="7" t="s">
        <v>74</v>
      </c>
      <c r="E22" s="8" t="s">
        <v>85</v>
      </c>
      <c r="F22" t="str">
        <f t="shared" si="0"/>
        <v>0x00d3=a Cap</v>
      </c>
    </row>
    <row r="23" spans="1:6" ht="30" x14ac:dyDescent="0.25">
      <c r="A23" s="28" t="s">
        <v>496</v>
      </c>
      <c r="B23" s="22" t="s">
        <v>710</v>
      </c>
      <c r="C23" s="19" t="s">
        <v>573</v>
      </c>
      <c r="D23" s="7" t="s">
        <v>74</v>
      </c>
      <c r="E23" s="8" t="s">
        <v>84</v>
      </c>
      <c r="F23" t="str">
        <f t="shared" si="0"/>
        <v>0x00d4=a Carpet</v>
      </c>
    </row>
    <row r="24" spans="1:6" x14ac:dyDescent="0.25">
      <c r="A24" s="28" t="s">
        <v>634</v>
      </c>
      <c r="B24" s="22" t="s">
        <v>437</v>
      </c>
      <c r="C24" s="19" t="s">
        <v>437</v>
      </c>
      <c r="D24" s="7" t="s">
        <v>75</v>
      </c>
      <c r="E24" s="8" t="s">
        <v>57</v>
      </c>
      <c r="F24" t="str">
        <f t="shared" si="0"/>
        <v>0x00d7=Corn</v>
      </c>
    </row>
    <row r="25" spans="1:6" x14ac:dyDescent="0.25">
      <c r="A25" s="28" t="s">
        <v>631</v>
      </c>
      <c r="B25" s="22" t="s">
        <v>441</v>
      </c>
      <c r="C25" s="19" t="s">
        <v>441</v>
      </c>
      <c r="D25" s="7" t="s">
        <v>74</v>
      </c>
      <c r="E25" s="8" t="s">
        <v>87</v>
      </c>
      <c r="F25" t="str">
        <f t="shared" si="0"/>
        <v>0x00d8=Corn Flour</v>
      </c>
    </row>
    <row r="26" spans="1:6" ht="30" x14ac:dyDescent="0.25">
      <c r="A26" s="28" t="s">
        <v>482</v>
      </c>
      <c r="B26" s="28" t="s">
        <v>743</v>
      </c>
      <c r="C26" s="19" t="s">
        <v>608</v>
      </c>
      <c r="D26" s="7" t="s">
        <v>76</v>
      </c>
      <c r="E26" s="8" t="s">
        <v>120</v>
      </c>
      <c r="F26" t="str">
        <f t="shared" si="0"/>
        <v>0x00d9=a Crank</v>
      </c>
    </row>
    <row r="27" spans="1:6" ht="30" x14ac:dyDescent="0.25">
      <c r="A27" s="28" t="s">
        <v>580</v>
      </c>
      <c r="B27" s="22" t="s">
        <v>712</v>
      </c>
      <c r="C27" s="19" t="s">
        <v>577</v>
      </c>
      <c r="D27" s="7" t="s">
        <v>74</v>
      </c>
      <c r="E27" s="8" t="s">
        <v>88</v>
      </c>
      <c r="F27" t="str">
        <f t="shared" si="0"/>
        <v>0x00da=the Secrets of Forbidden Confectionery, Volume Three - Love Custard for Beginners</v>
      </c>
    </row>
    <row r="28" spans="1:6" ht="45" x14ac:dyDescent="0.25">
      <c r="A28" s="28" t="s">
        <v>483</v>
      </c>
      <c r="B28" s="28" t="s">
        <v>744</v>
      </c>
      <c r="C28" s="19" t="s">
        <v>609</v>
      </c>
      <c r="D28" s="7" t="s">
        <v>76</v>
      </c>
      <c r="E28" s="8" t="s">
        <v>121</v>
      </c>
      <c r="F28" t="str">
        <f t="shared" si="0"/>
        <v>0x00db=a Custard Tart</v>
      </c>
    </row>
    <row r="29" spans="1:6" x14ac:dyDescent="0.25">
      <c r="A29" s="28" t="s">
        <v>484</v>
      </c>
      <c r="B29" s="28" t="s">
        <v>745</v>
      </c>
      <c r="C29" s="19" t="s">
        <v>610</v>
      </c>
      <c r="D29" s="7" t="s">
        <v>76</v>
      </c>
      <c r="E29" s="8" t="s">
        <v>58</v>
      </c>
      <c r="F29" t="str">
        <f t="shared" si="0"/>
        <v>0x00dc=a Toy Dinosaur</v>
      </c>
    </row>
    <row r="30" spans="1:6" x14ac:dyDescent="0.25">
      <c r="A30" s="28" t="s">
        <v>370</v>
      </c>
      <c r="B30" s="29" t="s">
        <v>713</v>
      </c>
      <c r="C30" s="19" t="s">
        <v>893</v>
      </c>
      <c r="D30" s="7" t="s">
        <v>74</v>
      </c>
      <c r="E30" s="8" t="s">
        <v>89</v>
      </c>
      <c r="F30" t="str">
        <f t="shared" si="0"/>
        <v>0x00dd=a Hogfather Doll</v>
      </c>
    </row>
    <row r="31" spans="1:6" x14ac:dyDescent="0.25">
      <c r="A31" s="28" t="s">
        <v>336</v>
      </c>
      <c r="B31" s="29" t="s">
        <v>691</v>
      </c>
      <c r="C31" s="19" t="s">
        <v>556</v>
      </c>
      <c r="D31" s="7" t="s">
        <v>75</v>
      </c>
      <c r="E31" s="8" t="s">
        <v>58</v>
      </c>
      <c r="F31" t="str">
        <f t="shared" si="0"/>
        <v>0x00de=a Toy Donkey</v>
      </c>
    </row>
    <row r="32" spans="1:6" x14ac:dyDescent="0.25">
      <c r="A32" s="28" t="s">
        <v>769</v>
      </c>
      <c r="B32" s="29" t="s">
        <v>714</v>
      </c>
      <c r="C32" s="19" t="s">
        <v>575</v>
      </c>
      <c r="D32" s="7" t="s">
        <v>74</v>
      </c>
      <c r="E32" s="8" t="s">
        <v>90</v>
      </c>
      <c r="F32" t="str">
        <f t="shared" si="0"/>
        <v>0x00df=a Donut</v>
      </c>
    </row>
    <row r="33" spans="1:6" ht="30" x14ac:dyDescent="0.25">
      <c r="A33" s="30" t="s">
        <v>579</v>
      </c>
      <c r="B33" s="29" t="s">
        <v>715</v>
      </c>
      <c r="C33" s="19" t="s">
        <v>578</v>
      </c>
      <c r="D33" s="7" t="s">
        <v>74</v>
      </c>
      <c r="E33" s="8" t="s">
        <v>91</v>
      </c>
      <c r="F33" t="str">
        <f t="shared" si="0"/>
        <v>0x00e0=Recoglimento's Neverfailing Guide to Dragon Summonation</v>
      </c>
    </row>
    <row r="34" spans="1:6" s="23" customFormat="1" ht="30" x14ac:dyDescent="0.25">
      <c r="A34" s="28" t="s">
        <v>335</v>
      </c>
      <c r="B34" s="29" t="s">
        <v>692</v>
      </c>
      <c r="C34" s="29" t="s">
        <v>576</v>
      </c>
      <c r="D34" s="24" t="s">
        <v>75</v>
      </c>
      <c r="E34" s="25" t="s">
        <v>59</v>
      </c>
      <c r="F34" s="23" t="str">
        <f t="shared" ref="F34:F65" si="1">"0x"&amp;IF(TRIM(A34)="","0",A34)&amp;"="&amp;C34</f>
        <v>0x00e1=Dragon's Breath</v>
      </c>
    </row>
    <row r="35" spans="1:6" ht="30" x14ac:dyDescent="0.25">
      <c r="A35" s="30" t="s">
        <v>470</v>
      </c>
      <c r="B35" s="29" t="s">
        <v>716</v>
      </c>
      <c r="C35" s="19" t="s">
        <v>582</v>
      </c>
      <c r="D35" s="7" t="s">
        <v>74</v>
      </c>
      <c r="E35" s="8" t="s">
        <v>92</v>
      </c>
      <c r="F35" t="str">
        <f t="shared" si="1"/>
        <v>0x00e2=a Drumstick</v>
      </c>
    </row>
    <row r="36" spans="1:6" x14ac:dyDescent="0.25">
      <c r="A36" s="30" t="s">
        <v>633</v>
      </c>
      <c r="B36" s="29" t="s">
        <v>717</v>
      </c>
      <c r="C36" s="19" t="s">
        <v>583</v>
      </c>
      <c r="D36" s="7" t="s">
        <v>74</v>
      </c>
      <c r="E36" s="8" t="s">
        <v>93</v>
      </c>
      <c r="F36" t="str">
        <f t="shared" si="1"/>
        <v>0x00e4=an Egg</v>
      </c>
    </row>
    <row r="37" spans="1:6" x14ac:dyDescent="0.25">
      <c r="A37" s="30" t="s">
        <v>773</v>
      </c>
      <c r="B37" s="28" t="s">
        <v>445</v>
      </c>
      <c r="C37" s="19" t="s">
        <v>445</v>
      </c>
      <c r="D37" s="7" t="s">
        <v>76</v>
      </c>
      <c r="E37" s="8" t="s">
        <v>122</v>
      </c>
      <c r="F37" t="str">
        <f t="shared" si="1"/>
        <v>0x00e5=Eye of Offler</v>
      </c>
    </row>
    <row r="38" spans="1:6" ht="30" x14ac:dyDescent="0.25">
      <c r="A38" s="30" t="s">
        <v>494</v>
      </c>
      <c r="B38" s="29" t="s">
        <v>718</v>
      </c>
      <c r="C38" s="19" t="s">
        <v>584</v>
      </c>
      <c r="D38" s="7" t="s">
        <v>74</v>
      </c>
      <c r="E38" s="8" t="s">
        <v>94</v>
      </c>
      <c r="F38" t="str">
        <f t="shared" si="1"/>
        <v>0x00e6=a Feather</v>
      </c>
    </row>
    <row r="39" spans="1:6" x14ac:dyDescent="0.25">
      <c r="A39" s="28" t="s">
        <v>334</v>
      </c>
      <c r="B39" s="29" t="s">
        <v>469</v>
      </c>
      <c r="C39" s="19" t="s">
        <v>469</v>
      </c>
      <c r="D39" s="7" t="s">
        <v>75</v>
      </c>
      <c r="E39" s="8" t="s">
        <v>60</v>
      </c>
      <c r="F39" t="str">
        <f t="shared" si="1"/>
        <v>0x00e7=Fertiliser</v>
      </c>
    </row>
    <row r="40" spans="1:6" ht="45" x14ac:dyDescent="0.25">
      <c r="A40" s="30" t="s">
        <v>495</v>
      </c>
      <c r="B40" s="29" t="s">
        <v>442</v>
      </c>
      <c r="C40" s="19" t="s">
        <v>442</v>
      </c>
      <c r="D40" s="7" t="s">
        <v>74</v>
      </c>
      <c r="E40" s="8" t="s">
        <v>95</v>
      </c>
      <c r="F40" t="str">
        <f t="shared" si="1"/>
        <v>0x00e8=Fireworks</v>
      </c>
    </row>
    <row r="41" spans="1:6" x14ac:dyDescent="0.25">
      <c r="A41" s="28" t="s">
        <v>650</v>
      </c>
      <c r="B41" s="29" t="s">
        <v>651</v>
      </c>
      <c r="C41" s="19" t="s">
        <v>651</v>
      </c>
      <c r="D41" s="7" t="s">
        <v>76</v>
      </c>
      <c r="E41" s="8" t="s">
        <v>122</v>
      </c>
      <c r="F41" t="str">
        <f t="shared" si="1"/>
        <v>0x00ea=Firecracker</v>
      </c>
    </row>
    <row r="42" spans="1:6" x14ac:dyDescent="0.25">
      <c r="A42" s="28" t="s">
        <v>340</v>
      </c>
      <c r="B42" s="29" t="s">
        <v>693</v>
      </c>
      <c r="C42" s="19" t="s">
        <v>557</v>
      </c>
      <c r="D42" s="7" t="s">
        <v>75</v>
      </c>
      <c r="E42" s="8" t="s">
        <v>61</v>
      </c>
      <c r="F42" t="str">
        <f t="shared" si="1"/>
        <v>0x00eb=a Frog</v>
      </c>
    </row>
    <row r="43" spans="1:6" x14ac:dyDescent="0.25">
      <c r="A43" s="28" t="s">
        <v>497</v>
      </c>
      <c r="B43" s="29" t="s">
        <v>694</v>
      </c>
      <c r="C43" s="19" t="s">
        <v>558</v>
      </c>
      <c r="D43" s="7" t="s">
        <v>75</v>
      </c>
      <c r="E43" s="8" t="s">
        <v>62</v>
      </c>
      <c r="F43" t="str">
        <f t="shared" si="1"/>
        <v>0x00ec=a Frying Pan</v>
      </c>
    </row>
    <row r="44" spans="1:6" x14ac:dyDescent="0.25">
      <c r="A44" s="28" t="s">
        <v>645</v>
      </c>
      <c r="B44" s="29" t="s">
        <v>719</v>
      </c>
      <c r="C44" s="19" t="s">
        <v>585</v>
      </c>
      <c r="D44" s="7" t="s">
        <v>74</v>
      </c>
      <c r="E44" s="8" t="s">
        <v>96</v>
      </c>
      <c r="F44" t="str">
        <f t="shared" si="1"/>
        <v>0x00ed=a Garbage Can</v>
      </c>
    </row>
    <row r="45" spans="1:6" ht="30" x14ac:dyDescent="0.25">
      <c r="A45" s="28" t="s">
        <v>472</v>
      </c>
      <c r="B45" s="29" t="s">
        <v>720</v>
      </c>
      <c r="C45" s="19" t="s">
        <v>586</v>
      </c>
      <c r="D45" s="7" t="s">
        <v>74</v>
      </c>
      <c r="E45" s="8" t="s">
        <v>97</v>
      </c>
      <c r="F45" t="str">
        <f t="shared" si="1"/>
        <v>0x00ef=a Glass</v>
      </c>
    </row>
    <row r="46" spans="1:6" ht="30" x14ac:dyDescent="0.25">
      <c r="A46" s="28" t="s">
        <v>357</v>
      </c>
      <c r="B46" s="29" t="s">
        <v>721</v>
      </c>
      <c r="C46" s="19" t="s">
        <v>587</v>
      </c>
      <c r="D46" s="7" t="s">
        <v>74</v>
      </c>
      <c r="E46" s="8" t="s">
        <v>98</v>
      </c>
      <c r="F46" t="str">
        <f t="shared" si="1"/>
        <v>0x00f0=a Golden Banana</v>
      </c>
    </row>
    <row r="47" spans="1:6" x14ac:dyDescent="0.25">
      <c r="A47" s="28" t="s">
        <v>316</v>
      </c>
      <c r="B47" s="29" t="s">
        <v>695</v>
      </c>
      <c r="C47" s="19" t="s">
        <v>559</v>
      </c>
      <c r="D47" s="7" t="s">
        <v>75</v>
      </c>
      <c r="E47" s="8" t="s">
        <v>63</v>
      </c>
      <c r="F47" t="str">
        <f t="shared" si="1"/>
        <v>0x00f1=a Hair Roller</v>
      </c>
    </row>
    <row r="48" spans="1:6" ht="30" x14ac:dyDescent="0.25">
      <c r="A48" s="28" t="s">
        <v>464</v>
      </c>
      <c r="B48" s="29" t="s">
        <v>722</v>
      </c>
      <c r="C48" s="19" t="s">
        <v>588</v>
      </c>
      <c r="D48" s="7" t="s">
        <v>74</v>
      </c>
      <c r="E48" s="8" t="s">
        <v>99</v>
      </c>
      <c r="F48" t="str">
        <f t="shared" si="1"/>
        <v>0x00f2=a Secret Handshake</v>
      </c>
    </row>
    <row r="49" spans="1:6" ht="30" x14ac:dyDescent="0.25">
      <c r="A49" s="28" t="s">
        <v>653</v>
      </c>
      <c r="B49" s="28" t="s">
        <v>746</v>
      </c>
      <c r="C49" s="19" t="s">
        <v>652</v>
      </c>
      <c r="D49" s="7" t="s">
        <v>76</v>
      </c>
      <c r="E49" s="8" t="s">
        <v>123</v>
      </c>
      <c r="F49" t="str">
        <f t="shared" si="1"/>
        <v>0x00f3=the Arch Chancellor's Hat</v>
      </c>
    </row>
    <row r="50" spans="1:6" ht="30" x14ac:dyDescent="0.25">
      <c r="A50" s="28" t="s">
        <v>822</v>
      </c>
      <c r="B50" s="28" t="s">
        <v>746</v>
      </c>
      <c r="C50" s="19" t="s">
        <v>652</v>
      </c>
      <c r="D50" s="7" t="s">
        <v>76</v>
      </c>
      <c r="E50" s="8" t="s">
        <v>123</v>
      </c>
      <c r="F50" t="str">
        <f t="shared" si="1"/>
        <v>0x00f4=the Arch Chancellor's Hat</v>
      </c>
    </row>
    <row r="51" spans="1:6" ht="30" x14ac:dyDescent="0.25">
      <c r="A51" s="28" t="s">
        <v>452</v>
      </c>
      <c r="B51" s="29" t="s">
        <v>696</v>
      </c>
      <c r="C51" s="19" t="s">
        <v>560</v>
      </c>
      <c r="D51" s="7" t="s">
        <v>75</v>
      </c>
      <c r="E51" s="8" t="s">
        <v>64</v>
      </c>
      <c r="F51" t="str">
        <f t="shared" si="1"/>
        <v>0x00f5=an Imp</v>
      </c>
    </row>
    <row r="52" spans="1:6" ht="45" x14ac:dyDescent="0.25">
      <c r="A52" s="28" t="s">
        <v>654</v>
      </c>
      <c r="B52" s="28" t="s">
        <v>747</v>
      </c>
      <c r="C52" s="19" t="s">
        <v>611</v>
      </c>
      <c r="D52" s="7" t="s">
        <v>76</v>
      </c>
      <c r="E52" s="8" t="s">
        <v>124</v>
      </c>
      <c r="F52" t="str">
        <f t="shared" si="1"/>
        <v>0x00f8=an Impstamatic Camera</v>
      </c>
    </row>
    <row r="53" spans="1:6" ht="30" x14ac:dyDescent="0.25">
      <c r="A53" s="28" t="s">
        <v>644</v>
      </c>
      <c r="B53" s="29" t="s">
        <v>723</v>
      </c>
      <c r="C53" s="19" t="s">
        <v>589</v>
      </c>
      <c r="D53" s="7" t="s">
        <v>74</v>
      </c>
      <c r="E53" s="8" t="s">
        <v>100</v>
      </c>
      <c r="F53" t="str">
        <f t="shared" si="1"/>
        <v>0x00f9=an Ink Blot</v>
      </c>
    </row>
    <row r="54" spans="1:6" ht="30" x14ac:dyDescent="0.25">
      <c r="A54" s="28" t="s">
        <v>475</v>
      </c>
      <c r="B54" s="29" t="s">
        <v>723</v>
      </c>
      <c r="C54" s="19" t="s">
        <v>589</v>
      </c>
      <c r="D54" s="7" t="s">
        <v>74</v>
      </c>
      <c r="E54" s="8" t="s">
        <v>100</v>
      </c>
      <c r="F54" t="str">
        <f t="shared" si="1"/>
        <v>0x00fa=an Ink Blot</v>
      </c>
    </row>
    <row r="55" spans="1:6" s="23" customFormat="1" ht="30" x14ac:dyDescent="0.25">
      <c r="A55" s="28" t="s">
        <v>630</v>
      </c>
      <c r="B55" s="29" t="s">
        <v>724</v>
      </c>
      <c r="C55" s="29" t="s">
        <v>957</v>
      </c>
      <c r="D55" s="24" t="s">
        <v>74</v>
      </c>
      <c r="E55" s="25" t="s">
        <v>101</v>
      </c>
      <c r="F55" s="23" t="str">
        <f t="shared" si="1"/>
        <v>0x00fc=a Keg of Gunpowder</v>
      </c>
    </row>
    <row r="56" spans="1:6" ht="30" x14ac:dyDescent="0.25">
      <c r="A56" s="28" t="s">
        <v>780</v>
      </c>
      <c r="B56" s="28" t="s">
        <v>766</v>
      </c>
      <c r="C56" s="19" t="s">
        <v>627</v>
      </c>
      <c r="D56" s="7" t="s">
        <v>77</v>
      </c>
      <c r="E56" s="8" t="s">
        <v>148</v>
      </c>
      <c r="F56" t="str">
        <f t="shared" si="1"/>
        <v>0x00fd=a Key</v>
      </c>
    </row>
    <row r="57" spans="1:6" ht="30" x14ac:dyDescent="0.25">
      <c r="A57" s="28" t="s">
        <v>485</v>
      </c>
      <c r="B57" s="28" t="s">
        <v>748</v>
      </c>
      <c r="C57" s="19" t="s">
        <v>612</v>
      </c>
      <c r="D57" s="7" t="s">
        <v>76</v>
      </c>
      <c r="E57" s="8" t="s">
        <v>125</v>
      </c>
      <c r="F57" t="str">
        <f t="shared" si="1"/>
        <v>0x00fe=a Knife</v>
      </c>
    </row>
    <row r="58" spans="1:6" ht="45" x14ac:dyDescent="0.25">
      <c r="A58" s="28" t="s">
        <v>337</v>
      </c>
      <c r="B58" s="29" t="s">
        <v>697</v>
      </c>
      <c r="C58" s="19" t="s">
        <v>561</v>
      </c>
      <c r="D58" s="7" t="s">
        <v>75</v>
      </c>
      <c r="E58" s="8" t="s">
        <v>65</v>
      </c>
      <c r="F58" t="str">
        <f t="shared" si="1"/>
        <v>0x00ff=a Ladder</v>
      </c>
    </row>
    <row r="59" spans="1:6" x14ac:dyDescent="0.25">
      <c r="A59" s="28" t="s">
        <v>770</v>
      </c>
      <c r="B59" s="29" t="s">
        <v>725</v>
      </c>
      <c r="C59" s="19" t="s">
        <v>590</v>
      </c>
      <c r="D59" s="7" t="s">
        <v>74</v>
      </c>
      <c r="E59" s="8" t="s">
        <v>153</v>
      </c>
      <c r="F59" t="str">
        <f t="shared" si="1"/>
        <v>0x0100=a Lantern</v>
      </c>
    </row>
    <row r="60" spans="1:6" x14ac:dyDescent="0.25">
      <c r="A60" s="28" t="s">
        <v>655</v>
      </c>
      <c r="B60" s="28" t="s">
        <v>749</v>
      </c>
      <c r="C60" s="19" t="s">
        <v>613</v>
      </c>
      <c r="D60" s="7" t="s">
        <v>76</v>
      </c>
      <c r="E60" s="8" t="s">
        <v>126</v>
      </c>
      <c r="F60" t="str">
        <f t="shared" si="1"/>
        <v>0x0101=a Leash</v>
      </c>
    </row>
    <row r="61" spans="1:6" x14ac:dyDescent="0.25">
      <c r="A61" s="28" t="s">
        <v>785</v>
      </c>
      <c r="B61" s="28" t="s">
        <v>446</v>
      </c>
      <c r="C61" s="19" t="s">
        <v>446</v>
      </c>
      <c r="D61" s="7" t="s">
        <v>76</v>
      </c>
      <c r="E61" s="8" t="s">
        <v>127</v>
      </c>
      <c r="F61" t="str">
        <f t="shared" si="1"/>
        <v>0x0102=Leeches</v>
      </c>
    </row>
    <row r="62" spans="1:6" ht="30" x14ac:dyDescent="0.25">
      <c r="A62" s="28" t="s">
        <v>782</v>
      </c>
      <c r="B62" s="28" t="s">
        <v>767</v>
      </c>
      <c r="C62" s="19" t="s">
        <v>628</v>
      </c>
      <c r="D62" s="7" t="s">
        <v>77</v>
      </c>
      <c r="E62" s="8" t="s">
        <v>149</v>
      </c>
      <c r="F62" t="str">
        <f t="shared" si="1"/>
        <v>0x0103=a M-16</v>
      </c>
    </row>
    <row r="63" spans="1:6" ht="30" x14ac:dyDescent="0.25">
      <c r="A63" s="28" t="s">
        <v>781</v>
      </c>
      <c r="B63" s="28" t="s">
        <v>451</v>
      </c>
      <c r="C63" s="19" t="s">
        <v>451</v>
      </c>
      <c r="D63" s="7" t="s">
        <v>77</v>
      </c>
      <c r="E63" s="8" t="s">
        <v>150</v>
      </c>
      <c r="F63" t="str">
        <f t="shared" si="1"/>
        <v>0x0105=Mambo</v>
      </c>
    </row>
    <row r="64" spans="1:6" ht="30" x14ac:dyDescent="0.25">
      <c r="A64" s="28" t="s">
        <v>656</v>
      </c>
      <c r="B64" s="28" t="s">
        <v>750</v>
      </c>
      <c r="C64" s="19" t="s">
        <v>614</v>
      </c>
      <c r="D64" s="7" t="s">
        <v>76</v>
      </c>
      <c r="E64" s="8" t="s">
        <v>128</v>
      </c>
      <c r="F64" t="str">
        <f t="shared" si="1"/>
        <v>0x0106=a Mallet</v>
      </c>
    </row>
    <row r="65" spans="1:6" ht="60" x14ac:dyDescent="0.25">
      <c r="A65" s="28" t="s">
        <v>476</v>
      </c>
      <c r="B65" s="29" t="s">
        <v>443</v>
      </c>
      <c r="C65" s="19" t="s">
        <v>443</v>
      </c>
      <c r="D65" s="7" t="s">
        <v>74</v>
      </c>
      <c r="E65" s="8" t="s">
        <v>102</v>
      </c>
      <c r="F65" t="str">
        <f t="shared" si="1"/>
        <v>0x0107=Matches</v>
      </c>
    </row>
    <row r="66" spans="1:6" x14ac:dyDescent="0.25">
      <c r="A66" s="28" t="s">
        <v>636</v>
      </c>
      <c r="B66" s="29" t="s">
        <v>698</v>
      </c>
      <c r="C66" s="19" t="s">
        <v>562</v>
      </c>
      <c r="D66" s="7" t="s">
        <v>75</v>
      </c>
      <c r="E66" s="8" t="s">
        <v>66</v>
      </c>
      <c r="F66" t="str">
        <f t="shared" ref="F66:F97" si="2">"0x"&amp;IF(TRIM(A66)="","0",A66)&amp;"="&amp;C66</f>
        <v>0x0108=a Mirror</v>
      </c>
    </row>
    <row r="67" spans="1:6" x14ac:dyDescent="0.25">
      <c r="A67" s="28" t="s">
        <v>774</v>
      </c>
      <c r="B67" s="28" t="s">
        <v>751</v>
      </c>
      <c r="C67" s="19" t="s">
        <v>615</v>
      </c>
      <c r="D67" s="7" t="s">
        <v>76</v>
      </c>
      <c r="E67" s="8" t="s">
        <v>129</v>
      </c>
      <c r="F67" t="str">
        <f t="shared" si="2"/>
        <v>0x0109=a Moustache</v>
      </c>
    </row>
    <row r="68" spans="1:6" ht="45" x14ac:dyDescent="0.25">
      <c r="A68" s="28" t="s">
        <v>824</v>
      </c>
      <c r="B68" s="29" t="s">
        <v>697</v>
      </c>
      <c r="C68" s="19" t="s">
        <v>823</v>
      </c>
      <c r="D68" s="7" t="s">
        <v>75</v>
      </c>
      <c r="E68" s="8" t="s">
        <v>65</v>
      </c>
      <c r="F68" t="str">
        <f t="shared" si="2"/>
        <v>0x010A=a Silenced Ladder</v>
      </c>
    </row>
    <row r="69" spans="1:6" ht="30" x14ac:dyDescent="0.25">
      <c r="A69" s="28" t="s">
        <v>657</v>
      </c>
      <c r="B69" s="18" t="s">
        <v>752</v>
      </c>
      <c r="C69" s="19" t="s">
        <v>616</v>
      </c>
      <c r="D69" s="7" t="s">
        <v>76</v>
      </c>
      <c r="E69" s="8" t="s">
        <v>130</v>
      </c>
      <c r="F69" t="str">
        <f t="shared" si="2"/>
        <v>0x010b=a Nail</v>
      </c>
    </row>
    <row r="70" spans="1:6" ht="30" x14ac:dyDescent="0.25">
      <c r="A70" s="28" t="s">
        <v>647</v>
      </c>
      <c r="B70" s="29" t="s">
        <v>726</v>
      </c>
      <c r="C70" s="19" t="s">
        <v>591</v>
      </c>
      <c r="D70" s="7" t="s">
        <v>74</v>
      </c>
      <c r="E70" s="8" t="s">
        <v>103</v>
      </c>
      <c r="F70" t="str">
        <f t="shared" si="2"/>
        <v>0x010c=a Note</v>
      </c>
    </row>
    <row r="71" spans="1:6" ht="30" x14ac:dyDescent="0.25">
      <c r="A71" s="28" t="s">
        <v>646</v>
      </c>
      <c r="B71" s="29" t="s">
        <v>727</v>
      </c>
      <c r="C71" s="19" t="s">
        <v>592</v>
      </c>
      <c r="D71" s="7" t="s">
        <v>74</v>
      </c>
      <c r="E71" s="8" t="s">
        <v>104</v>
      </c>
      <c r="F71" t="str">
        <f t="shared" si="2"/>
        <v>0x010d=an Octopus</v>
      </c>
    </row>
    <row r="72" spans="1:6" ht="30" x14ac:dyDescent="0.25">
      <c r="A72" s="28" t="s">
        <v>632</v>
      </c>
      <c r="B72" s="29" t="s">
        <v>711</v>
      </c>
      <c r="C72" s="19" t="s">
        <v>574</v>
      </c>
      <c r="D72" s="7" t="s">
        <v>74</v>
      </c>
      <c r="E72" s="8" t="s">
        <v>86</v>
      </c>
      <c r="F72" t="str">
        <f t="shared" si="2"/>
        <v>0x010e=a Coconut</v>
      </c>
    </row>
    <row r="73" spans="1:6" x14ac:dyDescent="0.25">
      <c r="A73" s="28" t="s">
        <v>486</v>
      </c>
      <c r="B73" s="18" t="s">
        <v>753</v>
      </c>
      <c r="C73" s="19" t="s">
        <v>617</v>
      </c>
      <c r="D73" s="7" t="s">
        <v>76</v>
      </c>
      <c r="E73" s="8" t="s">
        <v>131</v>
      </c>
      <c r="F73" t="str">
        <f t="shared" si="2"/>
        <v>0x010f=a Paper Bag</v>
      </c>
    </row>
    <row r="74" spans="1:6" ht="30" x14ac:dyDescent="0.25">
      <c r="A74" s="28" t="s">
        <v>787</v>
      </c>
      <c r="B74" s="18" t="s">
        <v>754</v>
      </c>
      <c r="C74" s="19" t="s">
        <v>618</v>
      </c>
      <c r="D74" s="7" t="s">
        <v>76</v>
      </c>
      <c r="E74" s="8" t="s">
        <v>132</v>
      </c>
      <c r="F74" t="str">
        <f t="shared" si="2"/>
        <v>0x0111=a Parrot</v>
      </c>
    </row>
    <row r="75" spans="1:6" s="23" customFormat="1" ht="30" x14ac:dyDescent="0.25">
      <c r="A75" s="28" t="s">
        <v>648</v>
      </c>
      <c r="B75" s="29" t="s">
        <v>728</v>
      </c>
      <c r="C75" s="29" t="s">
        <v>593</v>
      </c>
      <c r="D75" s="24" t="s">
        <v>74</v>
      </c>
      <c r="E75" s="25" t="s">
        <v>105</v>
      </c>
      <c r="F75" s="23" t="str">
        <f t="shared" si="2"/>
        <v>0x0112=a Pass</v>
      </c>
    </row>
    <row r="76" spans="1:6" ht="30" x14ac:dyDescent="0.25">
      <c r="A76" s="28" t="s">
        <v>467</v>
      </c>
      <c r="B76" s="29" t="s">
        <v>699</v>
      </c>
      <c r="C76" s="19" t="s">
        <v>563</v>
      </c>
      <c r="D76" s="7" t="s">
        <v>75</v>
      </c>
      <c r="E76" s="8" t="s">
        <v>67</v>
      </c>
      <c r="F76" t="str">
        <f t="shared" si="2"/>
        <v>0x0113=a Pickpocket</v>
      </c>
    </row>
    <row r="77" spans="1:6" x14ac:dyDescent="0.25">
      <c r="A77" s="28" t="s">
        <v>487</v>
      </c>
      <c r="B77" s="28" t="s">
        <v>755</v>
      </c>
      <c r="C77" s="19" t="s">
        <v>662</v>
      </c>
      <c r="D77" s="7" t="s">
        <v>76</v>
      </c>
      <c r="E77" s="8" t="s">
        <v>133</v>
      </c>
      <c r="F77" t="str">
        <f t="shared" si="2"/>
        <v>0x0114=a Picture of an Octopus</v>
      </c>
    </row>
    <row r="78" spans="1:6" x14ac:dyDescent="0.25">
      <c r="A78" s="28" t="s">
        <v>795</v>
      </c>
      <c r="B78" s="18" t="s">
        <v>909</v>
      </c>
      <c r="C78" s="19" t="s">
        <v>659</v>
      </c>
      <c r="D78" s="7" t="s">
        <v>76</v>
      </c>
      <c r="E78" s="8" t="s">
        <v>660</v>
      </c>
      <c r="F78" t="str">
        <f t="shared" si="2"/>
        <v>0x0117=an Impstamatic Photo</v>
      </c>
    </row>
    <row r="79" spans="1:6" ht="45" x14ac:dyDescent="0.25">
      <c r="A79" s="28" t="s">
        <v>663</v>
      </c>
      <c r="B79" s="18" t="s">
        <v>755</v>
      </c>
      <c r="C79" s="19" t="s">
        <v>661</v>
      </c>
      <c r="D79" s="7" t="s">
        <v>76</v>
      </c>
      <c r="E79" s="8" t="s">
        <v>134</v>
      </c>
      <c r="F79" t="str">
        <f t="shared" si="2"/>
        <v>0x0118=a Picture of a Prizing Winning Sheep</v>
      </c>
    </row>
    <row r="80" spans="1:6" ht="60" x14ac:dyDescent="0.25">
      <c r="A80" s="28" t="s">
        <v>581</v>
      </c>
      <c r="B80" s="29" t="s">
        <v>729</v>
      </c>
      <c r="C80" s="19" t="s">
        <v>594</v>
      </c>
      <c r="D80" s="7" t="s">
        <v>74</v>
      </c>
      <c r="E80" s="8" t="s">
        <v>106</v>
      </c>
      <c r="F80" t="str">
        <f t="shared" si="2"/>
        <v>0x0119=a Pot</v>
      </c>
    </row>
    <row r="81" spans="1:6" ht="60" x14ac:dyDescent="0.25">
      <c r="A81" s="28" t="s">
        <v>477</v>
      </c>
      <c r="B81" s="29" t="s">
        <v>730</v>
      </c>
      <c r="C81" s="19" t="s">
        <v>595</v>
      </c>
      <c r="D81" s="7" t="s">
        <v>74</v>
      </c>
      <c r="E81" s="8" t="s">
        <v>106</v>
      </c>
      <c r="F81" t="str">
        <f t="shared" si="2"/>
        <v>0x011c=a Pot Full of Water</v>
      </c>
    </row>
    <row r="82" spans="1:6" s="23" customFormat="1" ht="30" x14ac:dyDescent="0.25">
      <c r="A82" s="28" t="s">
        <v>7</v>
      </c>
      <c r="B82" s="29" t="s">
        <v>700</v>
      </c>
      <c r="C82" s="29" t="s">
        <v>552</v>
      </c>
      <c r="D82" s="24" t="s">
        <v>75</v>
      </c>
      <c r="E82" s="25" t="s">
        <v>70</v>
      </c>
      <c r="F82" s="23" t="str">
        <f t="shared" si="2"/>
        <v>0x011d=a Pouch</v>
      </c>
    </row>
    <row r="83" spans="1:6" ht="30" x14ac:dyDescent="0.25">
      <c r="A83" s="28" t="s">
        <v>840</v>
      </c>
      <c r="B83" s="29" t="s">
        <v>700</v>
      </c>
      <c r="C83" s="19" t="s">
        <v>839</v>
      </c>
      <c r="D83" s="7" t="s">
        <v>75</v>
      </c>
      <c r="E83" s="8" t="s">
        <v>70</v>
      </c>
      <c r="F83" t="str">
        <f t="shared" si="2"/>
        <v>0x011e=a Pouch Full of Sand</v>
      </c>
    </row>
    <row r="84" spans="1:6" ht="45" x14ac:dyDescent="0.25">
      <c r="A84" s="28" t="s">
        <v>471</v>
      </c>
      <c r="B84" s="29" t="s">
        <v>444</v>
      </c>
      <c r="C84" s="19" t="s">
        <v>444</v>
      </c>
      <c r="D84" s="7" t="s">
        <v>74</v>
      </c>
      <c r="E84" s="8" t="s">
        <v>107</v>
      </c>
      <c r="F84" t="str">
        <f t="shared" si="2"/>
        <v>0x011f=Prunes</v>
      </c>
    </row>
    <row r="85" spans="1:6" ht="30" x14ac:dyDescent="0.25">
      <c r="A85" s="28" t="s">
        <v>783</v>
      </c>
      <c r="B85" s="28" t="s">
        <v>756</v>
      </c>
      <c r="C85" s="19" t="s">
        <v>619</v>
      </c>
      <c r="D85" s="7" t="s">
        <v>76</v>
      </c>
      <c r="E85" s="8" t="s">
        <v>135</v>
      </c>
      <c r="F85" t="str">
        <f t="shared" si="2"/>
        <v>0x0120=a Rat</v>
      </c>
    </row>
    <row r="86" spans="1:6" ht="45" x14ac:dyDescent="0.25">
      <c r="A86" s="28" t="s">
        <v>473</v>
      </c>
      <c r="B86" s="29" t="s">
        <v>731</v>
      </c>
      <c r="C86" s="19" t="s">
        <v>596</v>
      </c>
      <c r="D86" s="7" t="s">
        <v>74</v>
      </c>
      <c r="E86" s="8" t="s">
        <v>108</v>
      </c>
      <c r="F86" t="str">
        <f t="shared" si="2"/>
        <v>0x0121=a Robe</v>
      </c>
    </row>
    <row r="87" spans="1:6" ht="30" x14ac:dyDescent="0.25">
      <c r="A87" s="28" t="s">
        <v>788</v>
      </c>
      <c r="B87" s="28" t="s">
        <v>757</v>
      </c>
      <c r="C87" s="19" t="s">
        <v>620</v>
      </c>
      <c r="D87" s="7" t="s">
        <v>76</v>
      </c>
      <c r="E87" s="8" t="s">
        <v>136</v>
      </c>
      <c r="F87" t="str">
        <f t="shared" si="2"/>
        <v>0x0122=a Rosette</v>
      </c>
    </row>
    <row r="88" spans="1:6" ht="30" x14ac:dyDescent="0.25">
      <c r="A88" s="28" t="s">
        <v>775</v>
      </c>
      <c r="B88" s="28" t="s">
        <v>758</v>
      </c>
      <c r="C88" s="19" t="s">
        <v>621</v>
      </c>
      <c r="D88" s="7" t="s">
        <v>76</v>
      </c>
      <c r="E88" s="8" t="s">
        <v>137</v>
      </c>
      <c r="F88" t="str">
        <f t="shared" si="2"/>
        <v>0x0123=a Rubber Belt</v>
      </c>
    </row>
    <row r="89" spans="1:6" ht="30" x14ac:dyDescent="0.25">
      <c r="A89" s="28" t="s">
        <v>488</v>
      </c>
      <c r="B89" s="28" t="s">
        <v>447</v>
      </c>
      <c r="C89" s="19" t="s">
        <v>447</v>
      </c>
      <c r="D89" s="7" t="s">
        <v>76</v>
      </c>
      <c r="E89" s="8" t="s">
        <v>138</v>
      </c>
      <c r="F89" t="str">
        <f t="shared" si="2"/>
        <v>0x0124=Scissors</v>
      </c>
    </row>
    <row r="90" spans="1:6" ht="30" x14ac:dyDescent="0.25">
      <c r="A90" s="28" t="s">
        <v>478</v>
      </c>
      <c r="B90" s="29" t="s">
        <v>732</v>
      </c>
      <c r="C90" s="19" t="s">
        <v>597</v>
      </c>
      <c r="D90" s="7" t="s">
        <v>74</v>
      </c>
      <c r="E90" s="8" t="s">
        <v>109</v>
      </c>
      <c r="F90" t="str">
        <f t="shared" si="2"/>
        <v>0x0125=a Screwdriver</v>
      </c>
    </row>
    <row r="91" spans="1:6" x14ac:dyDescent="0.25">
      <c r="A91" s="28" t="s">
        <v>474</v>
      </c>
      <c r="B91" s="29" t="s">
        <v>733</v>
      </c>
      <c r="C91" s="19" t="s">
        <v>598</v>
      </c>
      <c r="D91" s="7" t="s">
        <v>74</v>
      </c>
      <c r="E91" s="8" t="s">
        <v>110</v>
      </c>
      <c r="F91" t="str">
        <f t="shared" si="2"/>
        <v>0x0126=a Sheet</v>
      </c>
    </row>
    <row r="92" spans="1:6" x14ac:dyDescent="0.25">
      <c r="A92" s="28" t="s">
        <v>391</v>
      </c>
      <c r="B92" s="29" t="s">
        <v>734</v>
      </c>
      <c r="C92" s="19" t="s">
        <v>599</v>
      </c>
      <c r="D92" s="7" t="s">
        <v>74</v>
      </c>
      <c r="E92" s="8" t="s">
        <v>111</v>
      </c>
      <c r="F92" t="str">
        <f t="shared" si="2"/>
        <v>0x0127=a Skeleton Key</v>
      </c>
    </row>
    <row r="93" spans="1:6" ht="45" x14ac:dyDescent="0.25">
      <c r="A93" s="28" t="s">
        <v>489</v>
      </c>
      <c r="B93" s="28" t="s">
        <v>759</v>
      </c>
      <c r="C93" s="19" t="s">
        <v>622</v>
      </c>
      <c r="D93" s="7" t="s">
        <v>76</v>
      </c>
      <c r="E93" s="8" t="s">
        <v>139</v>
      </c>
      <c r="F93" t="str">
        <f t="shared" si="2"/>
        <v>0x0128=a Snake</v>
      </c>
    </row>
    <row r="94" spans="1:6" x14ac:dyDescent="0.25">
      <c r="A94" s="28" t="s">
        <v>404</v>
      </c>
      <c r="B94" s="28" t="s">
        <v>448</v>
      </c>
      <c r="C94" s="19" t="s">
        <v>448</v>
      </c>
      <c r="D94" s="7" t="s">
        <v>76</v>
      </c>
      <c r="E94" s="8" t="s">
        <v>154</v>
      </c>
      <c r="F94" t="str">
        <f t="shared" si="2"/>
        <v>0x012C=Soot</v>
      </c>
    </row>
    <row r="95" spans="1:6" x14ac:dyDescent="0.25">
      <c r="A95" s="28" t="s">
        <v>490</v>
      </c>
      <c r="B95" s="28" t="s">
        <v>760</v>
      </c>
      <c r="C95" s="19" t="s">
        <v>623</v>
      </c>
      <c r="D95" s="7" t="s">
        <v>76</v>
      </c>
      <c r="E95" s="8" t="s">
        <v>140</v>
      </c>
      <c r="F95" t="str">
        <f t="shared" si="2"/>
        <v>0x012e=a Spatula</v>
      </c>
    </row>
    <row r="96" spans="1:6" s="23" customFormat="1" x14ac:dyDescent="0.25">
      <c r="A96" s="28" t="s">
        <v>776</v>
      </c>
      <c r="B96" s="28" t="s">
        <v>761</v>
      </c>
      <c r="C96" s="29" t="s">
        <v>509</v>
      </c>
      <c r="D96" s="24" t="s">
        <v>76</v>
      </c>
      <c r="E96" s="25" t="s">
        <v>141</v>
      </c>
      <c r="F96" s="23" t="str">
        <f t="shared" si="2"/>
        <v>0x012F=Magic Chants for Dragon Slaying Heroes</v>
      </c>
    </row>
    <row r="97" spans="1:6" ht="30" x14ac:dyDescent="0.25">
      <c r="A97" s="28" t="s">
        <v>338</v>
      </c>
      <c r="B97" s="29" t="s">
        <v>701</v>
      </c>
      <c r="C97" s="19" t="s">
        <v>564</v>
      </c>
      <c r="D97" s="7" t="s">
        <v>75</v>
      </c>
      <c r="E97" s="8" t="s">
        <v>71</v>
      </c>
      <c r="F97" t="str">
        <f t="shared" si="2"/>
        <v>0x0130=a Staff</v>
      </c>
    </row>
    <row r="98" spans="1:6" ht="30" x14ac:dyDescent="0.25">
      <c r="A98" s="28" t="s">
        <v>491</v>
      </c>
      <c r="B98" s="28" t="s">
        <v>449</v>
      </c>
      <c r="C98" s="19" t="s">
        <v>449</v>
      </c>
      <c r="D98" s="7" t="s">
        <v>76</v>
      </c>
      <c r="E98" s="8" t="s">
        <v>142</v>
      </c>
      <c r="F98" t="str">
        <f t="shared" ref="F98:F116" si="3">"0x"&amp;IF(TRIM(A98)="","0",A98)&amp;"="&amp;C98</f>
        <v>0x0131=Starch</v>
      </c>
    </row>
    <row r="99" spans="1:6" ht="45" x14ac:dyDescent="0.25">
      <c r="A99" s="28" t="s">
        <v>339</v>
      </c>
      <c r="B99" s="29" t="s">
        <v>438</v>
      </c>
      <c r="C99" s="19" t="s">
        <v>438</v>
      </c>
      <c r="D99" s="7" t="s">
        <v>75</v>
      </c>
      <c r="E99" s="8" t="s">
        <v>72</v>
      </c>
      <c r="F99" t="str">
        <f t="shared" si="3"/>
        <v>0x0132=String</v>
      </c>
    </row>
    <row r="100" spans="1:6" ht="45" x14ac:dyDescent="0.25">
      <c r="A100" s="28" t="s">
        <v>492</v>
      </c>
      <c r="B100" s="28" t="s">
        <v>762</v>
      </c>
      <c r="C100" s="19" t="s">
        <v>777</v>
      </c>
      <c r="D100" s="7" t="s">
        <v>76</v>
      </c>
      <c r="E100" s="8" t="s">
        <v>143</v>
      </c>
      <c r="F100" t="str">
        <f t="shared" si="3"/>
        <v>0x0133=an Untuned Sword</v>
      </c>
    </row>
    <row r="101" spans="1:6" ht="45" x14ac:dyDescent="0.25">
      <c r="A101" s="28" t="s">
        <v>794</v>
      </c>
      <c r="B101" s="28" t="s">
        <v>762</v>
      </c>
      <c r="C101" s="19" t="s">
        <v>778</v>
      </c>
      <c r="D101" s="7" t="s">
        <v>76</v>
      </c>
      <c r="E101" s="8" t="s">
        <v>143</v>
      </c>
      <c r="F101" t="str">
        <f t="shared" si="3"/>
        <v>0x0134=a Sword That Goes "Ting"</v>
      </c>
    </row>
    <row r="102" spans="1:6" ht="30" x14ac:dyDescent="0.25">
      <c r="A102" s="28" t="s">
        <v>493</v>
      </c>
      <c r="B102" s="28" t="s">
        <v>763</v>
      </c>
      <c r="C102" s="19" t="s">
        <v>624</v>
      </c>
      <c r="D102" s="7" t="s">
        <v>76</v>
      </c>
      <c r="E102" s="8" t="s">
        <v>144</v>
      </c>
      <c r="F102" t="str">
        <f t="shared" si="3"/>
        <v>0x0135=a Tankard</v>
      </c>
    </row>
    <row r="103" spans="1:6" x14ac:dyDescent="0.25">
      <c r="A103" s="28" t="s">
        <v>789</v>
      </c>
      <c r="B103" s="28" t="s">
        <v>450</v>
      </c>
      <c r="C103" s="19" t="s">
        <v>450</v>
      </c>
      <c r="D103" s="7" t="s">
        <v>76</v>
      </c>
      <c r="E103" s="8" t="s">
        <v>791</v>
      </c>
      <c r="F103" t="str">
        <f t="shared" si="3"/>
        <v>0x0139=Tankards</v>
      </c>
    </row>
    <row r="104" spans="1:6" x14ac:dyDescent="0.25">
      <c r="A104" s="28" t="s">
        <v>793</v>
      </c>
      <c r="B104" s="28" t="s">
        <v>450</v>
      </c>
      <c r="C104" s="19" t="s">
        <v>792</v>
      </c>
      <c r="D104" s="7" t="s">
        <v>76</v>
      </c>
      <c r="E104" s="8" t="s">
        <v>790</v>
      </c>
      <c r="F104" t="str">
        <f t="shared" si="3"/>
        <v>0x013A=Drugged Tankards</v>
      </c>
    </row>
    <row r="105" spans="1:6" x14ac:dyDescent="0.25">
      <c r="A105" s="28" t="s">
        <v>637</v>
      </c>
      <c r="B105" s="29" t="s">
        <v>702</v>
      </c>
      <c r="C105" s="19" t="s">
        <v>565</v>
      </c>
      <c r="D105" s="7" t="s">
        <v>75</v>
      </c>
      <c r="E105" s="8" t="s">
        <v>68</v>
      </c>
      <c r="F105" t="str">
        <f t="shared" si="3"/>
        <v>0x013b=a Tomato</v>
      </c>
    </row>
    <row r="106" spans="1:6" s="23" customFormat="1" ht="30" x14ac:dyDescent="0.25">
      <c r="A106" s="28" t="s">
        <v>388</v>
      </c>
      <c r="B106" s="29" t="s">
        <v>735</v>
      </c>
      <c r="C106" s="29" t="s">
        <v>600</v>
      </c>
      <c r="D106" s="24" t="s">
        <v>74</v>
      </c>
      <c r="E106" s="25" t="s">
        <v>112</v>
      </c>
      <c r="F106" s="23" t="str">
        <f t="shared" si="3"/>
        <v>0x013C=a Tooth</v>
      </c>
    </row>
    <row r="107" spans="1:6" ht="30" x14ac:dyDescent="0.25">
      <c r="A107" s="28" t="s">
        <v>638</v>
      </c>
      <c r="B107" s="29" t="s">
        <v>439</v>
      </c>
      <c r="C107" s="19" t="s">
        <v>439</v>
      </c>
      <c r="D107" s="7" t="s">
        <v>75</v>
      </c>
      <c r="E107" s="8" t="s">
        <v>69</v>
      </c>
      <c r="F107" t="str">
        <f t="shared" si="3"/>
        <v>0x013d=Treasure</v>
      </c>
    </row>
    <row r="108" spans="1:6" ht="30" x14ac:dyDescent="0.25">
      <c r="A108" s="28" t="s">
        <v>639</v>
      </c>
      <c r="B108" s="29" t="s">
        <v>439</v>
      </c>
      <c r="C108" s="19" t="s">
        <v>439</v>
      </c>
      <c r="D108" s="7" t="s">
        <v>75</v>
      </c>
      <c r="E108" s="8" t="s">
        <v>69</v>
      </c>
      <c r="F108" t="str">
        <f t="shared" si="3"/>
        <v>0x013e=Treasure</v>
      </c>
    </row>
    <row r="109" spans="1:6" s="23" customFormat="1" ht="30" x14ac:dyDescent="0.25">
      <c r="A109" s="28" t="s">
        <v>640</v>
      </c>
      <c r="B109" s="29" t="s">
        <v>439</v>
      </c>
      <c r="C109" s="29" t="s">
        <v>439</v>
      </c>
      <c r="D109" s="24" t="s">
        <v>75</v>
      </c>
      <c r="E109" s="25" t="s">
        <v>69</v>
      </c>
      <c r="F109" s="23" t="str">
        <f t="shared" si="3"/>
        <v>0x013f=Treasure</v>
      </c>
    </row>
    <row r="110" spans="1:6" ht="30" x14ac:dyDescent="0.25">
      <c r="A110" s="28" t="s">
        <v>641</v>
      </c>
      <c r="B110" s="29" t="s">
        <v>439</v>
      </c>
      <c r="C110" s="19" t="s">
        <v>439</v>
      </c>
      <c r="D110" s="7" t="s">
        <v>75</v>
      </c>
      <c r="E110" s="8" t="s">
        <v>69</v>
      </c>
      <c r="F110" t="str">
        <f t="shared" si="3"/>
        <v>0x0140=Treasure</v>
      </c>
    </row>
    <row r="111" spans="1:6" x14ac:dyDescent="0.25">
      <c r="A111" s="28" t="s">
        <v>389</v>
      </c>
      <c r="B111" s="29" t="s">
        <v>736</v>
      </c>
      <c r="C111" s="19" t="s">
        <v>601</v>
      </c>
      <c r="D111" s="7" t="s">
        <v>74</v>
      </c>
      <c r="E111" s="8" t="s">
        <v>113</v>
      </c>
      <c r="F111" t="str">
        <f t="shared" si="3"/>
        <v>0x0141=a Trowel</v>
      </c>
    </row>
    <row r="112" spans="1:6" ht="30" x14ac:dyDescent="0.25">
      <c r="A112" s="28" t="s">
        <v>779</v>
      </c>
      <c r="B112" s="28" t="s">
        <v>764</v>
      </c>
      <c r="C112" s="19" t="s">
        <v>625</v>
      </c>
      <c r="D112" s="7" t="s">
        <v>76</v>
      </c>
      <c r="E112" s="8" t="s">
        <v>145</v>
      </c>
      <c r="F112" t="str">
        <f t="shared" si="3"/>
        <v>0x0142=a Truth Potion</v>
      </c>
    </row>
    <row r="113" spans="1:6" ht="45" x14ac:dyDescent="0.25">
      <c r="A113" s="28" t="s">
        <v>786</v>
      </c>
      <c r="B113" s="28" t="s">
        <v>765</v>
      </c>
      <c r="C113" s="19" t="s">
        <v>626</v>
      </c>
      <c r="D113" s="7" t="s">
        <v>76</v>
      </c>
      <c r="E113" s="8" t="s">
        <v>146</v>
      </c>
      <c r="F113" t="str">
        <f t="shared" si="3"/>
        <v>0x0143=a Whistle</v>
      </c>
    </row>
    <row r="114" spans="1:6" ht="45" x14ac:dyDescent="0.25">
      <c r="A114" s="28" t="s">
        <v>635</v>
      </c>
      <c r="B114" s="29" t="s">
        <v>703</v>
      </c>
      <c r="C114" s="19" t="s">
        <v>566</v>
      </c>
      <c r="D114" s="7" t="s">
        <v>75</v>
      </c>
      <c r="E114" s="8" t="s">
        <v>73</v>
      </c>
      <c r="F114" t="str">
        <f t="shared" si="3"/>
        <v>0x0144=a Worm</v>
      </c>
    </row>
    <row r="115" spans="1:6" ht="45" x14ac:dyDescent="0.25">
      <c r="A115" s="28" t="s">
        <v>649</v>
      </c>
      <c r="B115" s="28" t="s">
        <v>703</v>
      </c>
      <c r="C115" s="19" t="s">
        <v>566</v>
      </c>
      <c r="D115" s="7" t="s">
        <v>76</v>
      </c>
      <c r="E115" s="8" t="s">
        <v>147</v>
      </c>
      <c r="F115" t="str">
        <f t="shared" si="3"/>
        <v>0x0145=a Worm</v>
      </c>
    </row>
    <row r="116" spans="1:6" ht="45" x14ac:dyDescent="0.25">
      <c r="A116" s="28" t="s">
        <v>468</v>
      </c>
      <c r="B116" s="29" t="s">
        <v>704</v>
      </c>
      <c r="C116" s="19" t="s">
        <v>567</v>
      </c>
      <c r="D116" s="7" t="s">
        <v>75</v>
      </c>
      <c r="E116" s="8" t="s">
        <v>73</v>
      </c>
      <c r="F116" t="str">
        <f t="shared" si="3"/>
        <v>0x0146=a Worm on a String</v>
      </c>
    </row>
    <row r="117" spans="1:6" x14ac:dyDescent="0.25">
      <c r="A117" s="28" t="s">
        <v>1302</v>
      </c>
      <c r="B117" s="18" t="s">
        <v>1303</v>
      </c>
      <c r="C117" s="28" t="s">
        <v>1303</v>
      </c>
      <c r="D117" s="7" t="s">
        <v>1338</v>
      </c>
      <c r="F117" s="23" t="str">
        <f t="shared" ref="F117:F134" si="4">"0x"&amp;IF(TRIM(A117)="","0",A117)&amp;"="&amp;C117</f>
        <v>0x0148=Icon - pleasantries</v>
      </c>
    </row>
    <row r="118" spans="1:6" x14ac:dyDescent="0.25">
      <c r="A118" s="28" t="s">
        <v>1304</v>
      </c>
      <c r="B118" s="18" t="s">
        <v>1305</v>
      </c>
      <c r="C118" s="28" t="s">
        <v>1305</v>
      </c>
      <c r="D118" s="24" t="s">
        <v>1338</v>
      </c>
      <c r="F118" s="23" t="str">
        <f t="shared" si="4"/>
        <v>0x0149=Icon - question</v>
      </c>
    </row>
    <row r="119" spans="1:6" x14ac:dyDescent="0.25">
      <c r="A119" s="28" t="s">
        <v>1306</v>
      </c>
      <c r="B119" s="18" t="s">
        <v>1307</v>
      </c>
      <c r="C119" s="28" t="s">
        <v>1307</v>
      </c>
      <c r="D119" s="24" t="s">
        <v>1338</v>
      </c>
      <c r="F119" s="23" t="str">
        <f t="shared" si="4"/>
        <v>0x014A=Icon - anger</v>
      </c>
    </row>
    <row r="120" spans="1:6" x14ac:dyDescent="0.25">
      <c r="A120" s="28" t="s">
        <v>1308</v>
      </c>
      <c r="B120" s="18" t="s">
        <v>1309</v>
      </c>
      <c r="C120" s="28" t="s">
        <v>1309</v>
      </c>
      <c r="D120" s="24" t="s">
        <v>1338</v>
      </c>
      <c r="F120" s="23" t="str">
        <f t="shared" si="4"/>
        <v>0x014B=Icon - sarcasm</v>
      </c>
    </row>
    <row r="121" spans="1:6" x14ac:dyDescent="0.25">
      <c r="A121" s="28" t="s">
        <v>1310</v>
      </c>
      <c r="B121" s="18" t="s">
        <v>1311</v>
      </c>
      <c r="C121" s="28" t="s">
        <v>1311</v>
      </c>
      <c r="D121" s="24" t="s">
        <v>1338</v>
      </c>
      <c r="F121" s="23" t="str">
        <f t="shared" si="4"/>
        <v>0x014C=Icon - goodbye</v>
      </c>
    </row>
    <row r="122" spans="1:6" x14ac:dyDescent="0.25">
      <c r="A122" s="28" t="s">
        <v>1312</v>
      </c>
      <c r="B122" s="18" t="s">
        <v>1313</v>
      </c>
      <c r="C122" s="28" t="s">
        <v>1313</v>
      </c>
      <c r="D122" s="7" t="s">
        <v>1339</v>
      </c>
      <c r="F122" s="23" t="str">
        <f t="shared" si="4"/>
        <v>0x014D=Topic - foot</v>
      </c>
    </row>
    <row r="123" spans="1:6" x14ac:dyDescent="0.25">
      <c r="A123" s="28" t="s">
        <v>1314</v>
      </c>
      <c r="B123" s="18" t="s">
        <v>1315</v>
      </c>
      <c r="C123" s="28" t="s">
        <v>1315</v>
      </c>
      <c r="D123" s="24" t="s">
        <v>1339</v>
      </c>
      <c r="F123" s="23" t="str">
        <f t="shared" si="4"/>
        <v>0x014F=Topic - book</v>
      </c>
    </row>
    <row r="124" spans="1:6" x14ac:dyDescent="0.25">
      <c r="A124" s="28" t="s">
        <v>1316</v>
      </c>
      <c r="B124" s="18" t="s">
        <v>1317</v>
      </c>
      <c r="C124" s="28" t="s">
        <v>1317</v>
      </c>
      <c r="D124" s="24" t="s">
        <v>1339</v>
      </c>
      <c r="F124" s="23" t="str">
        <f t="shared" si="4"/>
        <v>0x0150=Topic - banana</v>
      </c>
    </row>
    <row r="125" spans="1:6" x14ac:dyDescent="0.25">
      <c r="A125" s="28" t="s">
        <v>1318</v>
      </c>
      <c r="B125" s="18" t="s">
        <v>1319</v>
      </c>
      <c r="C125" s="28" t="s">
        <v>1319</v>
      </c>
      <c r="D125" s="24" t="s">
        <v>1339</v>
      </c>
      <c r="F125" s="23" t="str">
        <f t="shared" si="4"/>
        <v>0x0151=Topic - L-space</v>
      </c>
    </row>
    <row r="126" spans="1:6" x14ac:dyDescent="0.25">
      <c r="A126" s="28" t="s">
        <v>1320</v>
      </c>
      <c r="B126" s="18" t="s">
        <v>1321</v>
      </c>
      <c r="C126" s="28" t="s">
        <v>1321</v>
      </c>
      <c r="D126" s="24" t="s">
        <v>1339</v>
      </c>
      <c r="F126" s="23" t="str">
        <f t="shared" si="4"/>
        <v>0x0152=Topic - amulet</v>
      </c>
    </row>
    <row r="127" spans="1:6" x14ac:dyDescent="0.25">
      <c r="A127" s="28" t="s">
        <v>1322</v>
      </c>
      <c r="B127" s="18" t="s">
        <v>1323</v>
      </c>
      <c r="C127" s="28" t="s">
        <v>1323</v>
      </c>
      <c r="D127" s="24" t="s">
        <v>1339</v>
      </c>
      <c r="F127" s="23" t="str">
        <f t="shared" si="4"/>
        <v>0x0154=Topic - dragon</v>
      </c>
    </row>
    <row r="128" spans="1:6" x14ac:dyDescent="0.25">
      <c r="A128" s="28" t="s">
        <v>1324</v>
      </c>
      <c r="B128" s="18" t="s">
        <v>1325</v>
      </c>
      <c r="C128" s="28" t="s">
        <v>1325</v>
      </c>
      <c r="D128" s="24" t="s">
        <v>1339</v>
      </c>
      <c r="F128" s="23" t="str">
        <f t="shared" si="4"/>
        <v>0x0155=Topic - sword</v>
      </c>
    </row>
    <row r="129" spans="1:6" x14ac:dyDescent="0.25">
      <c r="A129" s="28" t="s">
        <v>1326</v>
      </c>
      <c r="B129" s="18" t="s">
        <v>1327</v>
      </c>
      <c r="C129" s="28" t="s">
        <v>1327</v>
      </c>
      <c r="D129" s="24" t="s">
        <v>1339</v>
      </c>
      <c r="F129" s="23" t="str">
        <f t="shared" si="4"/>
        <v>0x0156=Topic - potion</v>
      </c>
    </row>
    <row r="130" spans="1:6" x14ac:dyDescent="0.25">
      <c r="A130" s="28" t="s">
        <v>1328</v>
      </c>
      <c r="B130" s="18" t="s">
        <v>1329</v>
      </c>
      <c r="C130" s="28" t="s">
        <v>1329</v>
      </c>
      <c r="D130" s="24" t="s">
        <v>1339</v>
      </c>
      <c r="F130" s="23" t="str">
        <f t="shared" si="4"/>
        <v>0x0157=Topic - mon.. Err.. I mean 'orangutan'.</v>
      </c>
    </row>
    <row r="131" spans="1:6" x14ac:dyDescent="0.25">
      <c r="A131" s="28" t="s">
        <v>1330</v>
      </c>
      <c r="B131" s="18" t="s">
        <v>1331</v>
      </c>
      <c r="C131" s="28" t="s">
        <v>1331</v>
      </c>
      <c r="D131" s="24" t="s">
        <v>1339</v>
      </c>
      <c r="F131" s="23" t="str">
        <f t="shared" si="4"/>
        <v>0x0158=Topic - luggage</v>
      </c>
    </row>
    <row r="132" spans="1:6" x14ac:dyDescent="0.25">
      <c r="A132" s="28" t="s">
        <v>1332</v>
      </c>
      <c r="B132" s="18" t="s">
        <v>1333</v>
      </c>
      <c r="C132" s="28" t="s">
        <v>1333</v>
      </c>
      <c r="D132" s="24" t="s">
        <v>1339</v>
      </c>
      <c r="F132" s="23" t="str">
        <f t="shared" si="4"/>
        <v>0x01F7=Topic - pouch</v>
      </c>
    </row>
    <row r="133" spans="1:6" x14ac:dyDescent="0.25">
      <c r="A133" s="28" t="s">
        <v>1334</v>
      </c>
      <c r="B133" s="18" t="s">
        <v>1335</v>
      </c>
      <c r="C133" s="28" t="s">
        <v>1335</v>
      </c>
      <c r="D133" s="24" t="s">
        <v>1339</v>
      </c>
      <c r="F133" s="23" t="str">
        <f t="shared" si="4"/>
        <v>0x01F8=Topic - tattoo</v>
      </c>
    </row>
    <row r="134" spans="1:6" x14ac:dyDescent="0.25">
      <c r="A134" s="28" t="s">
        <v>1336</v>
      </c>
      <c r="B134" s="18" t="s">
        <v>1337</v>
      </c>
      <c r="C134" s="28" t="s">
        <v>1337</v>
      </c>
      <c r="D134" s="24" t="s">
        <v>1339</v>
      </c>
      <c r="F134" s="23" t="str">
        <f t="shared" si="4"/>
        <v>0x01F9=Topic - dice</v>
      </c>
    </row>
    <row r="135" spans="1:6" x14ac:dyDescent="0.25">
      <c r="F135" s="23"/>
    </row>
    <row r="136" spans="1:6" x14ac:dyDescent="0.25">
      <c r="F136" s="23"/>
    </row>
  </sheetData>
  <autoFilter ref="A1:F116">
    <sortState ref="A2:F116">
      <sortCondition ref="A1:A116"/>
    </sortState>
  </autoFilter>
  <sortState ref="A2:E548">
    <sortCondition ref="D2:D548"/>
    <sortCondition ref="C2:C548"/>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topLeftCell="A13" workbookViewId="0">
      <selection activeCell="B6" sqref="B6"/>
    </sheetView>
  </sheetViews>
  <sheetFormatPr defaultRowHeight="15" x14ac:dyDescent="0.25"/>
  <cols>
    <col min="1" max="1" width="11.140625" bestFit="1" customWidth="1"/>
    <col min="2" max="2" width="59.140625" customWidth="1"/>
    <col min="3" max="3" width="4.28515625" style="23" bestFit="1" customWidth="1"/>
    <col min="4" max="4" width="56.42578125" style="23" bestFit="1" customWidth="1"/>
    <col min="5" max="5" width="56.42578125" style="23" customWidth="1"/>
    <col min="6" max="6" width="97.85546875" bestFit="1" customWidth="1"/>
  </cols>
  <sheetData>
    <row r="1" spans="1:6" x14ac:dyDescent="0.25">
      <c r="A1" t="s">
        <v>6</v>
      </c>
      <c r="B1" t="s">
        <v>0</v>
      </c>
      <c r="C1" s="23" t="s">
        <v>897</v>
      </c>
      <c r="D1" s="23" t="s">
        <v>896</v>
      </c>
      <c r="E1" s="23" t="s">
        <v>46</v>
      </c>
      <c r="F1" t="s">
        <v>898</v>
      </c>
    </row>
    <row r="2" spans="1:6" x14ac:dyDescent="0.25">
      <c r="A2" t="s">
        <v>260</v>
      </c>
      <c r="B2" t="s">
        <v>247</v>
      </c>
      <c r="D2" s="23" t="str">
        <f ca="1">IFERROR(INDIRECT("Achievements!D"&amp;MATCH(C2,Achievements!A:A,0)),"NONE")</f>
        <v>NONE</v>
      </c>
      <c r="E2" s="23" t="s">
        <v>47</v>
      </c>
      <c r="F2" t="str">
        <f t="shared" ref="F2:F47" ca="1" si="0">"0x"&amp;A2&amp;" = | " &amp;D2&amp;" | "&amp;B2</f>
        <v>0x0x001ea800 = | NONE | Rincewind: Did you get the number On that Donkey Cart?</v>
      </c>
    </row>
    <row r="3" spans="1:6" x14ac:dyDescent="0.25">
      <c r="A3" t="s">
        <v>675</v>
      </c>
      <c r="B3" t="s">
        <v>676</v>
      </c>
      <c r="D3" s="23" t="str">
        <f ca="1">IFERROR(INDIRECT("Achievements!D"&amp;MATCH(C3,Achievements!A:A,0)),"NONE")</f>
        <v>NONE</v>
      </c>
      <c r="F3" s="23" t="str">
        <f t="shared" ca="1" si="0"/>
        <v>0x0x00a51800 = | NONE | Brusar: For instance - this is the action of a clever man</v>
      </c>
    </row>
    <row r="4" spans="1:6" x14ac:dyDescent="0.25">
      <c r="A4" t="s">
        <v>341</v>
      </c>
      <c r="B4" t="s">
        <v>342</v>
      </c>
      <c r="D4" s="23" t="str">
        <f ca="1">IFERROR(INDIRECT("Achievements!D"&amp;MATCH(C4,Achievements!A:A,0)),"NONE")</f>
        <v>NONE</v>
      </c>
      <c r="E4" s="23" t="s">
        <v>345</v>
      </c>
      <c r="F4" s="23" t="str">
        <f t="shared" ca="1" si="0"/>
        <v>0x0x015BF000 = | NONE | Arch Chancellor: Now that you've finished all the tedious work, all wee need is a truly heroic wizard to actually trace the lair and take of of the gol… er, glory</v>
      </c>
    </row>
    <row r="5" spans="1:6" x14ac:dyDescent="0.25">
      <c r="A5" t="s">
        <v>894</v>
      </c>
      <c r="B5" t="s">
        <v>899</v>
      </c>
      <c r="C5" s="23">
        <v>38</v>
      </c>
      <c r="D5" s="23" t="str">
        <f ca="1">IFERROR(INDIRECT("Achievements!D"&amp;MATCH(C5,Achievements!A:A,0)),"NONE")</f>
        <v>Klatchian Cactus Juice</v>
      </c>
      <c r="F5" s="23" t="str">
        <f t="shared" ca="1" si="0"/>
        <v>0x0x07F16800 = | Klatchian Cactus Juice | Rincewind gives up on winning the loop</v>
      </c>
    </row>
    <row r="6" spans="1:6" x14ac:dyDescent="0.25">
      <c r="A6" t="s">
        <v>895</v>
      </c>
      <c r="B6" t="s">
        <v>1006</v>
      </c>
      <c r="C6" s="23">
        <v>38</v>
      </c>
      <c r="D6" s="23" t="str">
        <f ca="1">IFERROR(INDIRECT("Achievements!D"&amp;MATCH(C6,Achievements!A:A,0)),"NONE")</f>
        <v>Klatchian Cactus Juice</v>
      </c>
      <c r="F6" s="23" t="str">
        <f t="shared" ca="1" si="0"/>
        <v>0x0x07F27800 = | Klatchian Cactus Juice | Old Timers on being open to old ideas</v>
      </c>
    </row>
    <row r="7" spans="1:6" x14ac:dyDescent="0.25">
      <c r="A7" t="s">
        <v>683</v>
      </c>
      <c r="B7" t="s">
        <v>681</v>
      </c>
      <c r="D7" s="23" t="str">
        <f ca="1">IFERROR(INDIRECT("Achievements!D"&amp;MATCH(C7,Achievements!A:A,0)),"NONE")</f>
        <v>NONE</v>
      </c>
      <c r="F7" s="23" t="str">
        <f t="shared" ca="1" si="0"/>
        <v>0x0x0925C800 = | NONE | Beggar: No sir, no one would attack an unarmed man</v>
      </c>
    </row>
    <row r="8" spans="1:6" x14ac:dyDescent="0.25">
      <c r="A8" t="s">
        <v>408</v>
      </c>
      <c r="B8" t="s">
        <v>409</v>
      </c>
      <c r="D8" s="23" t="str">
        <f ca="1">IFERROR(INDIRECT("Achievements!D"&amp;MATCH(C8,Achievements!A:A,0)),"NONE")</f>
        <v>NONE</v>
      </c>
      <c r="E8" s="23" t="s">
        <v>410</v>
      </c>
      <c r="F8" s="23" t="str">
        <f t="shared" ca="1" si="0"/>
        <v>0x0x117577fc = | NONE | Rincewind: Barkeep a drink</v>
      </c>
    </row>
    <row r="9" spans="1:6" x14ac:dyDescent="0.25">
      <c r="A9" t="s">
        <v>405</v>
      </c>
      <c r="B9" t="s">
        <v>406</v>
      </c>
      <c r="D9" s="23" t="str">
        <f ca="1">IFERROR(INDIRECT("Achievements!D"&amp;MATCH(C9,Achievements!A:A,0)),"NONE")</f>
        <v>NONE</v>
      </c>
      <c r="E9" s="23" t="s">
        <v>407</v>
      </c>
      <c r="F9" s="23" t="str">
        <f t="shared" ca="1" si="0"/>
        <v>0x0x11757800 = | NONE | Rincewind: Klatchian Cactus Juice</v>
      </c>
    </row>
    <row r="10" spans="1:6" x14ac:dyDescent="0.25">
      <c r="A10" s="23" t="s">
        <v>322</v>
      </c>
      <c r="B10" t="s">
        <v>323</v>
      </c>
      <c r="D10" s="23" t="str">
        <f ca="1">IFERROR(INDIRECT("Achievements!D"&amp;MATCH(C10,Achievements!A:A,0)),"NONE")</f>
        <v>NONE</v>
      </c>
      <c r="E10" s="23" t="s">
        <v>324</v>
      </c>
      <c r="F10" s="23" t="str">
        <f t="shared" ca="1" si="0"/>
        <v>0x0x14c45000 = | NONE | Dragon: Now get out there and slay them</v>
      </c>
    </row>
    <row r="11" spans="1:6" x14ac:dyDescent="0.25">
      <c r="A11" t="s">
        <v>265</v>
      </c>
      <c r="B11" t="s">
        <v>263</v>
      </c>
      <c r="D11" s="23" t="str">
        <f ca="1">IFERROR(INDIRECT("Achievements!D"&amp;MATCH(C11,Achievements!A:A,0)),"NONE")</f>
        <v>NONE</v>
      </c>
      <c r="E11" s="23" t="s">
        <v>264</v>
      </c>
      <c r="F11" s="23" t="str">
        <f t="shared" ca="1" si="0"/>
        <v>0x0x156a800 = | NONE | Arch Chancellor: Well don't just stand there! Off you go!</v>
      </c>
    </row>
    <row r="12" spans="1:6" x14ac:dyDescent="0.25">
      <c r="A12" t="s">
        <v>825</v>
      </c>
      <c r="B12" t="s">
        <v>826</v>
      </c>
      <c r="D12" s="23" t="str">
        <f ca="1">IFERROR(INDIRECT("Achievements!D"&amp;MATCH(C12,Achievements!A:A,0)),"NONE")</f>
        <v>NONE</v>
      </c>
      <c r="F12" s="23" t="str">
        <f t="shared" ca="1" si="0"/>
        <v>0x0x15814800 = | NONE | Narrator Explain About A'Tuin</v>
      </c>
    </row>
    <row r="13" spans="1:6" x14ac:dyDescent="0.25">
      <c r="A13" t="s">
        <v>673</v>
      </c>
      <c r="B13" t="s">
        <v>674</v>
      </c>
      <c r="D13" s="23" t="str">
        <f ca="1">IFERROR(INDIRECT("Achievements!D"&amp;MATCH(C13,Achievements!A:A,0)),"NONE")</f>
        <v>NONE</v>
      </c>
      <c r="F13" s="23" t="str">
        <f t="shared" ca="1" si="0"/>
        <v>0x0x15845800 = | NONE | Narrator Describing the Librarian</v>
      </c>
    </row>
    <row r="14" spans="1:6" x14ac:dyDescent="0.25">
      <c r="A14" s="23" t="s">
        <v>360</v>
      </c>
      <c r="B14" t="s">
        <v>361</v>
      </c>
      <c r="D14" s="23" t="str">
        <f ca="1">IFERROR(INDIRECT("Achievements!D"&amp;MATCH(C14,Achievements!A:A,0)),"NONE")</f>
        <v>NONE</v>
      </c>
      <c r="E14" s="23" t="s">
        <v>364</v>
      </c>
      <c r="F14" s="23" t="str">
        <f t="shared" ca="1" si="0"/>
        <v>0x0x158b2800 = | NONE | Narrator Describing the Patrician</v>
      </c>
    </row>
    <row r="15" spans="1:6" x14ac:dyDescent="0.25">
      <c r="A15" t="s">
        <v>327</v>
      </c>
      <c r="B15" t="s">
        <v>325</v>
      </c>
      <c r="D15" s="23" t="str">
        <f ca="1">IFERROR(INDIRECT("Achievements!D"&amp;MATCH(C15,Achievements!A:A,0)),"NONE")</f>
        <v>NONE</v>
      </c>
      <c r="E15" s="23" t="s">
        <v>326</v>
      </c>
      <c r="F15" s="23" t="str">
        <f t="shared" ca="1" si="0"/>
        <v>0x0x15d53000 = | NONE | Narrator: Hence the saying: have a hair from the dog that is going to bite you.</v>
      </c>
    </row>
    <row r="16" spans="1:6" x14ac:dyDescent="0.25">
      <c r="A16" t="s">
        <v>369</v>
      </c>
      <c r="B16" t="s">
        <v>368</v>
      </c>
      <c r="D16" s="23" t="str">
        <f ca="1">IFERROR(INDIRECT("Achievements!D"&amp;MATCH(C16,Achievements!A:A,0)),"NONE")</f>
        <v>NONE</v>
      </c>
      <c r="E16" s="23" t="s">
        <v>367</v>
      </c>
      <c r="F16" s="23" t="str">
        <f t="shared" ca="1" si="0"/>
        <v>0x0x15D72000 = | NONE | Narrator Describing the Thief Quotas</v>
      </c>
    </row>
    <row r="17" spans="1:6" x14ac:dyDescent="0.25">
      <c r="A17" t="s">
        <v>320</v>
      </c>
      <c r="B17" t="s">
        <v>321</v>
      </c>
      <c r="D17" s="23" t="str">
        <f ca="1">IFERROR(INDIRECT("Achievements!D"&amp;MATCH(C17,Achievements!A:A,0)),"NONE")</f>
        <v>NONE</v>
      </c>
      <c r="E17" s="23" t="s">
        <v>318</v>
      </c>
      <c r="F17" s="23" t="str">
        <f t="shared" ca="1" si="0"/>
        <v>0x0x15dd9000 = | NONE | Narrator: He is not a cheery dinner companion</v>
      </c>
    </row>
    <row r="18" spans="1:6" x14ac:dyDescent="0.25">
      <c r="A18" t="s">
        <v>267</v>
      </c>
      <c r="B18" t="s">
        <v>268</v>
      </c>
      <c r="D18" s="23" t="str">
        <f ca="1">IFERROR(INDIRECT("Achievements!D"&amp;MATCH(C18,Achievements!A:A,0)),"NONE")</f>
        <v>NONE</v>
      </c>
      <c r="E18" s="23" t="s">
        <v>296</v>
      </c>
      <c r="F18" s="23" t="str">
        <f t="shared" ca="1" si="0"/>
        <v>0x0x15efa800 = | NONE | Narrator: The truth is all roads lead away from Ankh-Morpork</v>
      </c>
    </row>
    <row r="19" spans="1:6" x14ac:dyDescent="0.25">
      <c r="A19" t="s">
        <v>259</v>
      </c>
      <c r="B19" t="s">
        <v>261</v>
      </c>
      <c r="D19" s="23" t="str">
        <f ca="1">IFERROR(INDIRECT("Achievements!D"&amp;MATCH(C19,Achievements!A:A,0)),"NONE")</f>
        <v>NONE</v>
      </c>
      <c r="E19" s="23" t="s">
        <v>262</v>
      </c>
      <c r="F19" s="23" t="str">
        <f t="shared" ca="1" si="0"/>
        <v>0x0x16654ffc = | NONE | Sound of Luggage Landing on the Ground</v>
      </c>
    </row>
    <row r="20" spans="1:6" x14ac:dyDescent="0.25">
      <c r="A20" t="s">
        <v>244</v>
      </c>
      <c r="B20" t="s">
        <v>245</v>
      </c>
      <c r="D20" s="23" t="str">
        <f ca="1">IFERROR(INDIRECT("Achievements!D"&amp;MATCH(C20,Achievements!A:A,0)),"NONE")</f>
        <v>NONE</v>
      </c>
      <c r="E20" s="23" t="s">
        <v>246</v>
      </c>
      <c r="F20" s="23" t="str">
        <f t="shared" ca="1" si="0"/>
        <v>0x0x168ea800 = | NONE | Swoosh of item going in the luggage</v>
      </c>
    </row>
    <row r="21" spans="1:6" x14ac:dyDescent="0.25">
      <c r="A21" t="s">
        <v>810</v>
      </c>
      <c r="B21" t="s">
        <v>811</v>
      </c>
      <c r="D21" s="23" t="str">
        <f ca="1">IFERROR(INDIRECT("Achievements!D"&amp;MATCH(C21,Achievements!A:A,0)),"NONE")</f>
        <v>NONE</v>
      </c>
      <c r="F21" s="23" t="str">
        <f t="shared" ca="1" si="0"/>
        <v>0x0x1697b000 = | NONE | Swipe when the dog takes the Sticky Bone</v>
      </c>
    </row>
    <row r="22" spans="1:6" x14ac:dyDescent="0.25">
      <c r="A22" t="s">
        <v>343</v>
      </c>
      <c r="B22" t="s">
        <v>344</v>
      </c>
      <c r="D22" s="23" t="str">
        <f ca="1">IFERROR(INDIRECT("Achievements!D"&amp;MATCH(C22,Achievements!A:A,0)),"NONE")</f>
        <v>NONE</v>
      </c>
      <c r="E22" s="23" t="s">
        <v>346</v>
      </c>
      <c r="F22" s="23" t="str">
        <f t="shared" ca="1" si="0"/>
        <v>0x0x169ad000 = | NONE | Sound of the dragon detector</v>
      </c>
    </row>
    <row r="23" spans="1:6" x14ac:dyDescent="0.25">
      <c r="A23" t="s">
        <v>827</v>
      </c>
      <c r="B23" t="s">
        <v>812</v>
      </c>
      <c r="D23" s="23" t="str">
        <f ca="1">IFERROR(INDIRECT("Achievements!D"&amp;MATCH(C23,Achievements!A:A,0)),"NONE")</f>
        <v>NONE</v>
      </c>
      <c r="F23" s="23" t="str">
        <f t="shared" ca="1" si="0"/>
        <v>0x0x169C7800 = | NONE | Parrot Screaming</v>
      </c>
    </row>
    <row r="24" spans="1:6" x14ac:dyDescent="0.25">
      <c r="A24" t="s">
        <v>813</v>
      </c>
      <c r="B24" t="s">
        <v>814</v>
      </c>
      <c r="D24" s="23" t="str">
        <f ca="1">IFERROR(INDIRECT("Achievements!D"&amp;MATCH(C24,Achievements!A:A,0)),"NONE")</f>
        <v>NONE</v>
      </c>
      <c r="F24" s="23" t="str">
        <f t="shared" ca="1" si="0"/>
        <v>0x0x16d73000 = | NONE | Fire Cracking Explosion</v>
      </c>
    </row>
    <row r="25" spans="1:6" x14ac:dyDescent="0.25">
      <c r="A25" t="s">
        <v>249</v>
      </c>
      <c r="B25" t="s">
        <v>250</v>
      </c>
      <c r="D25" s="23" t="str">
        <f ca="1">IFERROR(INDIRECT("Achievements!D"&amp;MATCH(C25,Achievements!A:A,0)),"NONE")</f>
        <v>NONE</v>
      </c>
      <c r="E25" s="23" t="s">
        <v>266</v>
      </c>
      <c r="F25" s="23" t="str">
        <f t="shared" ca="1" si="0"/>
        <v>0x0x17883000 = | NONE | Ding!</v>
      </c>
    </row>
    <row r="26" spans="1:6" x14ac:dyDescent="0.25">
      <c r="A26" t="s">
        <v>1000</v>
      </c>
      <c r="B26" t="s">
        <v>1002</v>
      </c>
      <c r="C26" s="23">
        <v>62</v>
      </c>
      <c r="D26" s="23" t="str">
        <f ca="1">IFERROR(INDIRECT("Achievements!D"&amp;MATCH(C26,Achievements!A:A,0)),"NONE")</f>
        <v>Act IV: Let’s Kick the Dragon's Butt</v>
      </c>
      <c r="F26" s="23" t="str">
        <f t="shared" ca="1" si="0"/>
        <v>0x0x178927fc = | Act IV: Let’s Kick the Dragon's Butt | Rincewind Tapping on screen</v>
      </c>
    </row>
    <row r="27" spans="1:6" x14ac:dyDescent="0.25">
      <c r="A27" t="s">
        <v>1001</v>
      </c>
      <c r="B27" t="s">
        <v>1002</v>
      </c>
      <c r="C27" s="23">
        <v>62</v>
      </c>
      <c r="D27" s="23" t="str">
        <f ca="1">IFERROR(INDIRECT("Achievements!D"&amp;MATCH(C27,Achievements!A:A,0)),"NONE")</f>
        <v>Act IV: Let’s Kick the Dragon's Butt</v>
      </c>
      <c r="F27" s="23" t="str">
        <f t="shared" ca="1" si="0"/>
        <v>0x0x17892800 = | Act IV: Let’s Kick the Dragon's Butt | Rincewind Tapping on screen</v>
      </c>
    </row>
    <row r="28" spans="1:6" x14ac:dyDescent="0.25">
      <c r="A28" t="s">
        <v>374</v>
      </c>
      <c r="B28" t="s">
        <v>375</v>
      </c>
      <c r="D28" s="23" t="str">
        <f ca="1">IFERROR(INDIRECT("Achievements!D"&amp;MATCH(C28,Achievements!A:A,0)),"NONE")</f>
        <v>NONE</v>
      </c>
      <c r="E28" s="23" t="s">
        <v>376</v>
      </c>
      <c r="F28" s="23" t="str">
        <f t="shared" ca="1" si="0"/>
        <v>0x0x17ad6000 = | NONE | Door Keeper welcomes you</v>
      </c>
    </row>
    <row r="29" spans="1:6" x14ac:dyDescent="0.25">
      <c r="A29" t="s">
        <v>845</v>
      </c>
      <c r="B29" t="s">
        <v>847</v>
      </c>
      <c r="D29" s="23" t="str">
        <f ca="1">IFERROR(INDIRECT("Achievements!D"&amp;MATCH(C29,Achievements!A:A,0)),"NONE")</f>
        <v>NONE</v>
      </c>
      <c r="F29" s="23" t="str">
        <f t="shared" ca="1" si="0"/>
        <v>0x0x17e74800 = | NONE | Dragons zoooming away at the end of the game</v>
      </c>
    </row>
    <row r="30" spans="1:6" x14ac:dyDescent="0.25">
      <c r="A30" t="s">
        <v>844</v>
      </c>
      <c r="B30" t="s">
        <v>846</v>
      </c>
      <c r="D30" s="23" t="str">
        <f ca="1">IFERROR(INDIRECT("Achievements!D"&amp;MATCH(C30,Achievements!A:A,0)),"NONE")</f>
        <v>NONE</v>
      </c>
      <c r="F30" s="23" t="str">
        <f t="shared" ca="1" si="0"/>
        <v>0x0x182aa800 = | NONE | Dragons flying at  the end of the game</v>
      </c>
    </row>
    <row r="31" spans="1:6" x14ac:dyDescent="0.25">
      <c r="A31" t="s">
        <v>378</v>
      </c>
      <c r="B31" t="s">
        <v>379</v>
      </c>
      <c r="D31" s="23" t="str">
        <f ca="1">IFERROR(INDIRECT("Achievements!D"&amp;MATCH(C31,Achievements!A:A,0)),"NONE")</f>
        <v>NONE</v>
      </c>
      <c r="E31" s="23" t="s">
        <v>380</v>
      </c>
      <c r="F31" s="23" t="str">
        <f t="shared" ca="1" si="0"/>
        <v>0x0x18309000 = | NONE | Psychiatrickerist welcomes you</v>
      </c>
    </row>
    <row r="32" spans="1:6" x14ac:dyDescent="0.25">
      <c r="A32" t="s">
        <v>371</v>
      </c>
      <c r="B32" t="s">
        <v>372</v>
      </c>
      <c r="D32" s="23" t="str">
        <f ca="1">IFERROR(INDIRECT("Achievements!D"&amp;MATCH(C32,Achievements!A:A,0)),"NONE")</f>
        <v>NONE</v>
      </c>
      <c r="E32" s="23" t="s">
        <v>373</v>
      </c>
      <c r="F32" s="23" t="str">
        <f t="shared" ca="1" si="0"/>
        <v>0x0x1847a000 = | NONE | Fighting Noises</v>
      </c>
    </row>
    <row r="33" spans="1:6" x14ac:dyDescent="0.25">
      <c r="A33" t="s">
        <v>808</v>
      </c>
      <c r="B33" t="s">
        <v>809</v>
      </c>
      <c r="D33" s="23" t="str">
        <f ca="1">IFERROR(INDIRECT("Achievements!D"&amp;MATCH(C33,Achievements!A:A,0)),"NONE")</f>
        <v>NONE</v>
      </c>
      <c r="F33" s="23" t="str">
        <f t="shared" ca="1" si="0"/>
        <v>0x0x185ba800 = | NONE | Dogging Munching on the Sticky Bone</v>
      </c>
    </row>
    <row r="34" spans="1:6" x14ac:dyDescent="0.25">
      <c r="A34" t="s">
        <v>328</v>
      </c>
      <c r="B34" t="s">
        <v>329</v>
      </c>
      <c r="D34" s="23" t="str">
        <f ca="1">IFERROR(INDIRECT("Achievements!D"&amp;MATCH(C34,Achievements!A:A,0)),"NONE")</f>
        <v>NONE</v>
      </c>
      <c r="E34" s="23" t="s">
        <v>330</v>
      </c>
      <c r="F34" s="23" t="str">
        <f t="shared" ca="1" si="0"/>
        <v>0x0x27c5000 = | NONE | Rincewind: give me a glass of Zinemoth's Lacontile Splenetic Emollient</v>
      </c>
    </row>
    <row r="35" spans="1:6" x14ac:dyDescent="0.25">
      <c r="A35" t="s">
        <v>400</v>
      </c>
      <c r="B35" t="s">
        <v>402</v>
      </c>
      <c r="D35" s="23" t="str">
        <f ca="1">IFERROR(INDIRECT("Achievements!D"&amp;MATCH(C35,Achievements!A:A,0)),"NONE")</f>
        <v>NONE</v>
      </c>
      <c r="E35" s="23" t="s">
        <v>401</v>
      </c>
      <c r="F35" s="23" t="str">
        <f t="shared" ca="1" si="0"/>
        <v>0x0x5213000 = | NONE | Rincewind: Well here we go again</v>
      </c>
    </row>
    <row r="36" spans="1:6" x14ac:dyDescent="0.25">
      <c r="A36" t="s">
        <v>677</v>
      </c>
      <c r="B36" t="s">
        <v>678</v>
      </c>
      <c r="D36" s="23" t="str">
        <f ca="1">IFERROR(INDIRECT("Achievements!D"&amp;MATCH(C36,Achievements!A:A,0)),"NONE")</f>
        <v>NONE</v>
      </c>
      <c r="F36" s="23" t="str">
        <f t="shared" ca="1" si="0"/>
        <v>0x0x8eda800 = | NONE | Rincewind: Ill work has been afoot</v>
      </c>
    </row>
    <row r="37" spans="1:6" x14ac:dyDescent="0.25">
      <c r="A37" t="s">
        <v>679</v>
      </c>
      <c r="B37" s="23" t="s">
        <v>680</v>
      </c>
      <c r="D37" s="23" t="str">
        <f ca="1">IFERROR(INDIRECT("Achievements!D"&amp;MATCH(C37,Achievements!A:A,0)),"NONE")</f>
        <v>NONE</v>
      </c>
      <c r="F37" s="23" t="str">
        <f t="shared" ca="1" si="0"/>
        <v>0x0x9193800 = | NONE | Beggar: Arms for the poor sir?</v>
      </c>
    </row>
    <row r="38" spans="1:6" x14ac:dyDescent="0.25">
      <c r="A38" t="s">
        <v>682</v>
      </c>
      <c r="B38" t="s">
        <v>684</v>
      </c>
      <c r="D38" s="23" t="str">
        <f ca="1">IFERROR(INDIRECT("Achievements!D"&amp;MATCH(C38,Achievements!A:A,0)),"NONE")</f>
        <v>NONE</v>
      </c>
      <c r="F38" s="23" t="str">
        <f t="shared" ca="1" si="0"/>
        <v>0x0xa26d800 = | NONE | Casting Director: So you want to be a Hero eh?</v>
      </c>
    </row>
    <row r="39" spans="1:6" x14ac:dyDescent="0.25">
      <c r="A39" s="23" t="s">
        <v>394</v>
      </c>
      <c r="B39" s="23" t="s">
        <v>392</v>
      </c>
      <c r="D39" s="23" t="str">
        <f ca="1">IFERROR(INDIRECT("Achievements!D"&amp;MATCH(C39,Achievements!A:A,0)),"NONE")</f>
        <v>NONE</v>
      </c>
      <c r="E39" s="23" t="s">
        <v>393</v>
      </c>
      <c r="F39" s="23" t="str">
        <f t="shared" ca="1" si="0"/>
        <v>0x0xc440800 = | NONE | Dragon: Ahh now I have them</v>
      </c>
    </row>
    <row r="40" spans="1:6" x14ac:dyDescent="0.25">
      <c r="A40" t="s">
        <v>395</v>
      </c>
      <c r="B40" t="s">
        <v>396</v>
      </c>
      <c r="D40" s="23" t="str">
        <f ca="1">IFERROR(INDIRECT("Achievements!D"&amp;MATCH(C40,Achievements!A:A,0)),"NONE")</f>
        <v>NONE</v>
      </c>
      <c r="E40" s="23" t="s">
        <v>393</v>
      </c>
      <c r="F40" s="23" t="str">
        <f t="shared" ca="1" si="0"/>
        <v>0x0xc4c5000 = | NONE | Dragon: Don't make any plans for the evening</v>
      </c>
    </row>
    <row r="41" spans="1:6" x14ac:dyDescent="0.25">
      <c r="A41" t="s">
        <v>819</v>
      </c>
      <c r="B41" t="s">
        <v>910</v>
      </c>
      <c r="C41" s="23">
        <v>61</v>
      </c>
      <c r="D41" s="23" t="str">
        <f ca="1">IFERROR(INDIRECT("Achievements!D"&amp;MATCH(C41,Achievements!A:A,0)),"NONE")</f>
        <v>I'll Be Back!</v>
      </c>
      <c r="F41" s="23" t="str">
        <f t="shared" ca="1" si="0"/>
        <v>0x0xdaf8800 = | I'll Be Back! | The god of Offler says he hasn't had any fun with Rincewind yet</v>
      </c>
    </row>
    <row r="42" spans="1:6" x14ac:dyDescent="0.25">
      <c r="A42" s="23" t="s">
        <v>821</v>
      </c>
      <c r="B42" s="23" t="s">
        <v>820</v>
      </c>
      <c r="C42" s="23">
        <v>61</v>
      </c>
      <c r="D42" s="23" t="str">
        <f ca="1">IFERROR(INDIRECT("Achievements!D"&amp;MATCH(C42,Achievements!A:A,0)),"NONE")</f>
        <v>I'll Be Back!</v>
      </c>
      <c r="F42" s="23" t="str">
        <f t="shared" ca="1" si="0"/>
        <v>0x0xdb2c000 = | I'll Be Back! | Other God says to get back to the game</v>
      </c>
    </row>
    <row r="43" spans="1:6" x14ac:dyDescent="0.25">
      <c r="A43" t="s">
        <v>399</v>
      </c>
      <c r="B43" t="s">
        <v>397</v>
      </c>
      <c r="D43" s="23" t="str">
        <f ca="1">IFERROR(INDIRECT("Achievements!D"&amp;MATCH(C43,Achievements!A:A,0)),"NONE")</f>
        <v>NONE</v>
      </c>
      <c r="E43" s="23" t="s">
        <v>398</v>
      </c>
      <c r="F43" s="23" t="str">
        <f t="shared" ca="1" si="0"/>
        <v>0x0xddcc800 = | NONE | Jestor: Good Grief</v>
      </c>
    </row>
    <row r="44" spans="1:6" x14ac:dyDescent="0.25">
      <c r="A44" s="11" t="s">
        <v>317</v>
      </c>
      <c r="B44" t="s">
        <v>319</v>
      </c>
      <c r="D44" s="23" t="str">
        <f ca="1">IFERROR(INDIRECT("Achievements!D"&amp;MATCH(C44,Achievements!A:A,0)),"NONE")</f>
        <v>NONE</v>
      </c>
      <c r="E44" s="23" t="s">
        <v>318</v>
      </c>
      <c r="F44" s="23" t="str">
        <f t="shared" ca="1" si="0"/>
        <v>0x0xe258800 = | NONE | Death: Don't Start Reading any long books</v>
      </c>
    </row>
    <row r="45" spans="1:6" x14ac:dyDescent="0.25">
      <c r="A45" t="s">
        <v>291</v>
      </c>
      <c r="B45" s="23" t="s">
        <v>292</v>
      </c>
      <c r="D45" s="23" t="str">
        <f ca="1">IFERROR(INDIRECT("Achievements!D"&amp;MATCH(C45,Achievements!A:A,0)),"NONE")</f>
        <v>NONE</v>
      </c>
      <c r="E45" s="23" t="s">
        <v>293</v>
      </c>
      <c r="F45" s="23" t="str">
        <f t="shared" ca="1" si="0"/>
        <v>0x0xfa58000 = | NONE | Rincewind: Right… That's it… Poke a man in the ribs… Let's see how you do without it!</v>
      </c>
    </row>
    <row r="46" spans="1:6" x14ac:dyDescent="0.25">
      <c r="A46" t="s">
        <v>294</v>
      </c>
      <c r="B46" s="23" t="s">
        <v>295</v>
      </c>
      <c r="D46" s="23" t="str">
        <f ca="1">IFERROR(INDIRECT("Achievements!D"&amp;MATCH(C46,Achievements!A:A,0)),"NONE")</f>
        <v>NONE</v>
      </c>
      <c r="E46" s="23" t="s">
        <v>297</v>
      </c>
      <c r="F46" s="23" t="str">
        <f t="shared" ca="1" si="0"/>
        <v>0x0xfa73800 = | NONE | Rincewind: Oh Alright, you can have it back if you promise to use it wisely</v>
      </c>
    </row>
    <row r="47" spans="1:6" x14ac:dyDescent="0.25">
      <c r="A47" t="s">
        <v>998</v>
      </c>
      <c r="B47" s="23" t="s">
        <v>999</v>
      </c>
      <c r="C47" s="23">
        <v>62</v>
      </c>
      <c r="D47" s="23" t="str">
        <f ca="1">IFERROR(INDIRECT("Achievements!D"&amp;MATCH(C47,Achievements!A:A,0)),"NONE")</f>
        <v>Act IV: Let’s Kick the Dragon's Butt</v>
      </c>
      <c r="F47" s="23" t="str">
        <f t="shared" ca="1" si="0"/>
        <v>0x0xfb4a000 = | Act IV: Let’s Kick the Dragon's Butt | Rincewind: Hello? Anybody Home?!?</v>
      </c>
    </row>
  </sheetData>
  <autoFilter ref="A1:F1">
    <sortState ref="A2:F47">
      <sortCondition ref="A1"/>
    </sortState>
  </autoFilter>
  <conditionalFormatting sqref="D44:E44 E43 D2:D43 D45:D47">
    <cfRule type="cellIs" dxfId="2" priority="1" operator="equal">
      <formula>"NONe"</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D6" sqref="D6"/>
    </sheetView>
  </sheetViews>
  <sheetFormatPr defaultRowHeight="15" x14ac:dyDescent="0.25"/>
  <cols>
    <col min="2" max="2" width="11.28515625" bestFit="1" customWidth="1"/>
  </cols>
  <sheetData>
    <row r="1" spans="1:3" x14ac:dyDescent="0.25">
      <c r="A1" t="s">
        <v>20</v>
      </c>
    </row>
    <row r="2" spans="1:3" x14ac:dyDescent="0.25">
      <c r="A2" t="s">
        <v>311</v>
      </c>
      <c r="B2" t="s">
        <v>312</v>
      </c>
      <c r="C2" t="s">
        <v>22</v>
      </c>
    </row>
    <row r="3" spans="1:3" x14ac:dyDescent="0.25">
      <c r="A3" t="s">
        <v>308</v>
      </c>
      <c r="B3" t="s">
        <v>313</v>
      </c>
      <c r="C3" t="s">
        <v>21</v>
      </c>
    </row>
    <row r="4" spans="1:3" x14ac:dyDescent="0.25">
      <c r="A4" t="s">
        <v>309</v>
      </c>
      <c r="B4" t="s">
        <v>314</v>
      </c>
      <c r="C4" t="s">
        <v>306</v>
      </c>
    </row>
    <row r="5" spans="1:3" x14ac:dyDescent="0.25">
      <c r="A5" t="s">
        <v>310</v>
      </c>
      <c r="B5" t="s">
        <v>314</v>
      </c>
      <c r="C5" s="11" t="s">
        <v>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Achievements</vt:lpstr>
      <vt:lpstr>Extras</vt:lpstr>
      <vt:lpstr>Stats</vt:lpstr>
      <vt:lpstr>Memory</vt:lpstr>
      <vt:lpstr>Screens</vt:lpstr>
      <vt:lpstr>People</vt:lpstr>
      <vt:lpstr>All Items</vt:lpstr>
      <vt:lpstr>Speech</vt:lpstr>
      <vt:lpstr>Rom Info</vt:lpstr>
      <vt:lpstr>Tinsel Items</vt:lpstr>
      <vt:lpstr>Tinsel Places</vt:lpstr>
      <vt:lpstr>Text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egreavette@hotmail.com</dc:creator>
  <cp:lastModifiedBy>Terra</cp:lastModifiedBy>
  <dcterms:created xsi:type="dcterms:W3CDTF">2021-05-03T04:03:16Z</dcterms:created>
  <dcterms:modified xsi:type="dcterms:W3CDTF">2021-06-28T22:23:03Z</dcterms:modified>
</cp:coreProperties>
</file>