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Rez\Docs\"/>
    </mc:Choice>
  </mc:AlternateContent>
  <bookViews>
    <workbookView xWindow="-105" yWindow="-105" windowWidth="23250" windowHeight="12570" tabRatio="704" activeTab="5"/>
  </bookViews>
  <sheets>
    <sheet name="Achievements" sheetId="2" r:id="rId1"/>
    <sheet name="Pointer Calculation" sheetId="50" r:id="rId2"/>
    <sheet name="Text Conversion" sheetId="51" r:id="rId3"/>
    <sheet name="Extras" sheetId="15" r:id="rId4"/>
    <sheet name="Leaderboards" sheetId="27" r:id="rId5"/>
    <sheet name="Checklist" sheetId="49" r:id="rId6"/>
    <sheet name="Text" sheetId="11" r:id="rId7"/>
    <sheet name="Stats" sheetId="7" r:id="rId8"/>
    <sheet name="Game Dec" sheetId="16" state="hidden" r:id="rId9"/>
  </sheets>
  <definedNames>
    <definedName name="_xlnm._FilterDatabase" localSheetId="0" hidden="1">Achievements!$B$1:$G$218</definedName>
    <definedName name="_xlnm._FilterDatabase" localSheetId="5" hidden="1">Checklist!$A$1:$I$1</definedName>
    <definedName name="_xlnm._FilterDatabase" localSheetId="3" hidden="1">Extras!$A$1:$F$61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2" l="1"/>
  <c r="F44" i="2"/>
  <c r="F43" i="2"/>
  <c r="F42" i="2"/>
  <c r="F41" i="2"/>
  <c r="F40" i="2"/>
  <c r="F39" i="2"/>
  <c r="F38" i="2"/>
  <c r="E15" i="51"/>
  <c r="E13" i="51"/>
  <c r="E17" i="51"/>
  <c r="E23" i="51"/>
  <c r="E21" i="51"/>
  <c r="E22" i="51"/>
  <c r="E20" i="51"/>
  <c r="E6" i="51"/>
  <c r="E7" i="51"/>
  <c r="E8" i="51"/>
  <c r="E9" i="51"/>
  <c r="E10" i="51"/>
  <c r="E16" i="51"/>
  <c r="E2" i="51"/>
  <c r="E3" i="51"/>
  <c r="E11" i="51"/>
  <c r="E14" i="51"/>
  <c r="E24" i="51"/>
  <c r="E12" i="51"/>
  <c r="E5" i="51"/>
  <c r="E19" i="51"/>
  <c r="E18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4" i="51"/>
  <c r="D22" i="51" l="1"/>
  <c r="B22" i="51"/>
  <c r="G45" i="2"/>
  <c r="G44" i="2"/>
  <c r="G43" i="2"/>
  <c r="G42" i="2"/>
  <c r="G39" i="2"/>
  <c r="G40" i="2"/>
  <c r="G41" i="2"/>
  <c r="G38" i="2"/>
  <c r="D10" i="51"/>
  <c r="B10" i="51"/>
  <c r="E52" i="49"/>
  <c r="F52" i="49"/>
  <c r="G52" i="49"/>
  <c r="H52" i="49"/>
  <c r="D52" i="49"/>
  <c r="E5" i="15"/>
  <c r="E4" i="15"/>
  <c r="E3" i="15"/>
  <c r="E2" i="15"/>
  <c r="B18" i="51" l="1"/>
  <c r="D18" i="51"/>
  <c r="B19" i="51"/>
  <c r="D19" i="51"/>
  <c r="B5" i="51"/>
  <c r="D5" i="51"/>
  <c r="D12" i="51"/>
  <c r="B12" i="51"/>
  <c r="B24" i="51" l="1"/>
  <c r="D24" i="51"/>
  <c r="B28" i="49" l="1"/>
  <c r="I36" i="49" l="1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A48" i="49"/>
  <c r="B48" i="49"/>
  <c r="C48" i="49"/>
  <c r="A49" i="49"/>
  <c r="B49" i="49"/>
  <c r="C49" i="49"/>
  <c r="A50" i="49"/>
  <c r="B50" i="49"/>
  <c r="C50" i="49"/>
  <c r="A51" i="49"/>
  <c r="B51" i="49"/>
  <c r="C51" i="49"/>
  <c r="A39" i="49"/>
  <c r="B39" i="49"/>
  <c r="C39" i="49"/>
  <c r="A40" i="49"/>
  <c r="B40" i="49"/>
  <c r="C40" i="49"/>
  <c r="A41" i="49"/>
  <c r="B41" i="49"/>
  <c r="C41" i="49"/>
  <c r="A42" i="49"/>
  <c r="B42" i="49"/>
  <c r="C42" i="49"/>
  <c r="A43" i="49"/>
  <c r="B43" i="49"/>
  <c r="C43" i="49"/>
  <c r="A44" i="49"/>
  <c r="B44" i="49"/>
  <c r="C44" i="49"/>
  <c r="A45" i="49"/>
  <c r="B45" i="49"/>
  <c r="C45" i="49"/>
  <c r="A46" i="49"/>
  <c r="B46" i="49"/>
  <c r="C46" i="49"/>
  <c r="A47" i="49"/>
  <c r="B47" i="49"/>
  <c r="C47" i="49"/>
  <c r="A3" i="49"/>
  <c r="B3" i="49"/>
  <c r="C3" i="49"/>
  <c r="A4" i="49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B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A22" i="49"/>
  <c r="B22" i="49"/>
  <c r="C22" i="49"/>
  <c r="A23" i="49"/>
  <c r="B23" i="49"/>
  <c r="C23" i="49"/>
  <c r="A24" i="49"/>
  <c r="B24" i="49"/>
  <c r="C24" i="49"/>
  <c r="A25" i="49"/>
  <c r="B25" i="49"/>
  <c r="C25" i="49"/>
  <c r="A26" i="49"/>
  <c r="B26" i="49"/>
  <c r="C26" i="49"/>
  <c r="A27" i="49"/>
  <c r="B27" i="49"/>
  <c r="C27" i="49"/>
  <c r="A28" i="49"/>
  <c r="C28" i="49"/>
  <c r="A29" i="49"/>
  <c r="B29" i="49"/>
  <c r="C29" i="49"/>
  <c r="A30" i="49"/>
  <c r="B30" i="49"/>
  <c r="C30" i="49"/>
  <c r="A31" i="49"/>
  <c r="B31" i="49"/>
  <c r="C31" i="49"/>
  <c r="A32" i="49"/>
  <c r="B32" i="49"/>
  <c r="C32" i="49"/>
  <c r="A33" i="49"/>
  <c r="B33" i="49"/>
  <c r="C33" i="49"/>
  <c r="A34" i="49"/>
  <c r="B34" i="49"/>
  <c r="C34" i="49"/>
  <c r="A35" i="49"/>
  <c r="B35" i="49"/>
  <c r="C35" i="49"/>
  <c r="A36" i="49"/>
  <c r="B36" i="49"/>
  <c r="C36" i="49"/>
  <c r="A37" i="49"/>
  <c r="B37" i="49"/>
  <c r="C37" i="49"/>
  <c r="A38" i="49"/>
  <c r="B38" i="49"/>
  <c r="C38" i="49"/>
  <c r="E46" i="2"/>
  <c r="B14" i="51"/>
  <c r="D14" i="51"/>
  <c r="B11" i="51" l="1"/>
  <c r="D3" i="51"/>
  <c r="D11" i="51"/>
  <c r="D4" i="51"/>
  <c r="D15" i="51"/>
  <c r="D13" i="51"/>
  <c r="D17" i="51"/>
  <c r="D23" i="51"/>
  <c r="D21" i="51"/>
  <c r="D20" i="51"/>
  <c r="D6" i="51"/>
  <c r="D7" i="51"/>
  <c r="D8" i="51"/>
  <c r="D9" i="51"/>
  <c r="D16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B3" i="51"/>
  <c r="D2" i="51"/>
  <c r="B4" i="51"/>
  <c r="B15" i="51"/>
  <c r="B13" i="51"/>
  <c r="B17" i="51"/>
  <c r="B23" i="51"/>
  <c r="B21" i="51"/>
  <c r="B20" i="51"/>
  <c r="B6" i="51"/>
  <c r="B7" i="51"/>
  <c r="B8" i="51"/>
  <c r="B9" i="51"/>
  <c r="B16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2" i="51"/>
  <c r="E19" i="2"/>
  <c r="E18" i="2"/>
  <c r="E17" i="2"/>
  <c r="E16" i="2"/>
  <c r="A20" i="11"/>
  <c r="A63" i="11"/>
  <c r="A62" i="11"/>
  <c r="A59" i="11"/>
  <c r="A60" i="11"/>
  <c r="A57" i="11"/>
  <c r="A58" i="11"/>
  <c r="A64" i="11"/>
  <c r="A61" i="11"/>
  <c r="A67" i="11"/>
  <c r="A68" i="11"/>
  <c r="A65" i="11"/>
  <c r="A66" i="11"/>
  <c r="C12" i="50" l="1"/>
  <c r="C13" i="50"/>
  <c r="C11" i="50"/>
  <c r="B9" i="50"/>
  <c r="B6" i="50"/>
  <c r="C6" i="50" s="1"/>
  <c r="B5" i="50"/>
  <c r="C5" i="50" s="1"/>
  <c r="E43" i="2"/>
  <c r="E42" i="2"/>
  <c r="A19" i="11"/>
  <c r="A18" i="11"/>
  <c r="E39" i="2" l="1"/>
  <c r="E45" i="2"/>
  <c r="A47" i="11"/>
  <c r="A44" i="11"/>
  <c r="E37" i="2" l="1"/>
  <c r="E36" i="2"/>
  <c r="E35" i="2"/>
  <c r="E34" i="2"/>
  <c r="E33" i="2"/>
  <c r="E38" i="2"/>
  <c r="E40" i="2"/>
  <c r="E41" i="2"/>
  <c r="E44" i="2"/>
  <c r="E28" i="2"/>
  <c r="E27" i="2"/>
  <c r="E26" i="2"/>
  <c r="E25" i="2"/>
  <c r="A40" i="11"/>
  <c r="A38" i="11"/>
  <c r="A46" i="11"/>
  <c r="A39" i="11"/>
  <c r="A37" i="11"/>
  <c r="A29" i="11"/>
  <c r="A41" i="11"/>
  <c r="A45" i="11"/>
  <c r="A43" i="11"/>
  <c r="A42" i="11"/>
  <c r="I11" i="49" l="1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" i="49"/>
  <c r="I4" i="49"/>
  <c r="I5" i="49"/>
  <c r="I6" i="49"/>
  <c r="I7" i="49"/>
  <c r="I8" i="49"/>
  <c r="I9" i="49"/>
  <c r="I10" i="49"/>
  <c r="E31" i="2" l="1"/>
  <c r="E32" i="2"/>
  <c r="E30" i="2"/>
  <c r="E29" i="2"/>
  <c r="E24" i="2"/>
  <c r="E5" i="2"/>
  <c r="E48" i="2"/>
  <c r="E49" i="2"/>
  <c r="E50" i="2"/>
  <c r="E51" i="2"/>
  <c r="E47" i="2"/>
  <c r="E7" i="2"/>
  <c r="E6" i="2"/>
  <c r="A32" i="11"/>
  <c r="A49" i="11"/>
  <c r="A30" i="11"/>
  <c r="A52" i="11"/>
  <c r="A71" i="11"/>
  <c r="A53" i="11"/>
  <c r="A72" i="11"/>
  <c r="A54" i="11"/>
  <c r="A76" i="11"/>
  <c r="A7" i="11"/>
  <c r="A51" i="11"/>
  <c r="A28" i="11"/>
  <c r="A17" i="11"/>
  <c r="A6" i="11"/>
  <c r="A48" i="11"/>
  <c r="A50" i="11"/>
  <c r="A31" i="11"/>
  <c r="A69" i="11"/>
  <c r="A33" i="11"/>
  <c r="A35" i="11"/>
  <c r="A34" i="11"/>
  <c r="A36" i="11"/>
  <c r="A56" i="11"/>
  <c r="A75" i="11"/>
  <c r="A74" i="11"/>
  <c r="A55" i="11"/>
  <c r="A8" i="11"/>
  <c r="A70" i="11"/>
  <c r="E10" i="2" l="1"/>
  <c r="E11" i="2"/>
  <c r="E12" i="2"/>
  <c r="E13" i="2"/>
  <c r="E14" i="2"/>
  <c r="E15" i="2"/>
  <c r="E9" i="2"/>
  <c r="E8" i="2"/>
  <c r="E23" i="2"/>
  <c r="E20" i="2"/>
  <c r="E3" i="2"/>
  <c r="E21" i="2"/>
  <c r="E4" i="2"/>
  <c r="E22" i="2"/>
  <c r="C2" i="49"/>
  <c r="A23" i="11"/>
  <c r="A16" i="11"/>
  <c r="A5" i="11"/>
  <c r="A24" i="11"/>
  <c r="A10" i="11"/>
  <c r="A9" i="11"/>
  <c r="A25" i="11"/>
  <c r="A12" i="11"/>
  <c r="A21" i="11"/>
  <c r="A22" i="11"/>
  <c r="A14" i="11"/>
  <c r="A4" i="11"/>
  <c r="A27" i="11"/>
  <c r="A13" i="11"/>
  <c r="A15" i="11"/>
  <c r="A11" i="11"/>
  <c r="A26" i="11"/>
  <c r="F9" i="7" l="1"/>
  <c r="G9" i="7" l="1"/>
  <c r="B2" i="49" l="1"/>
  <c r="A2" i="49"/>
  <c r="F7" i="7" l="1"/>
  <c r="F8" i="7"/>
  <c r="E2" i="2" l="1"/>
  <c r="A3" i="11"/>
  <c r="G8" i="7" l="1"/>
  <c r="I2" i="49" l="1"/>
  <c r="I52" i="49" s="1"/>
  <c r="G7" i="7" l="1"/>
  <c r="E85" i="2"/>
  <c r="A73" i="11"/>
  <c r="F5" i="7" l="1"/>
  <c r="F3" i="7" l="1"/>
  <c r="C9" i="7" l="1"/>
  <c r="G5" i="7" l="1"/>
  <c r="G3" i="7"/>
  <c r="F6" i="7"/>
  <c r="G6" i="7" l="1"/>
  <c r="F4" i="7"/>
  <c r="F2" i="7"/>
  <c r="F10" i="7" l="1"/>
  <c r="G4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10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<sst xmlns="http://schemas.openxmlformats.org/spreadsheetml/2006/main" count="615" uniqueCount="239">
  <si>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</si>
  <si>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</si>
  <si>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</si>
  <si>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</si>
  <si>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</si>
  <si>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</si>
  <si>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</si>
  <si>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</si>
  <si>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</si>
  <si>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</si>
  <si>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</si>
  <si>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</si>
  <si>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</si>
  <si>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</si>
  <si>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</si>
  <si>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</si>
  <si>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</si>
  <si>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</si>
  <si>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</si>
  <si>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</si>
  <si>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</si>
  <si>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</si>
  <si>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</si>
  <si>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</si>
  <si>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</si>
  <si>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</si>
  <si>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</si>
  <si>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</si>
  <si>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</si>
  <si>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</si>
  <si>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</si>
  <si>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</si>
  <si>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Fun</t>
  </si>
  <si>
    <t>Upgrade</t>
  </si>
  <si>
    <t>Final Description</t>
  </si>
  <si>
    <t>Enemies</t>
  </si>
  <si>
    <t>Score</t>
  </si>
  <si>
    <t>Time</t>
  </si>
  <si>
    <t>Complete Area 1</t>
  </si>
  <si>
    <t>Complete Area 2</t>
  </si>
  <si>
    <t>Complete Area 3</t>
  </si>
  <si>
    <t>Complete Area 4</t>
  </si>
  <si>
    <t>Complete Area 5</t>
  </si>
  <si>
    <t>Complete Direct Assault Trance</t>
  </si>
  <si>
    <t>Complete Direct Assault Psychedelic</t>
  </si>
  <si>
    <t>Complete Direct Assault Punk</t>
  </si>
  <si>
    <t>Complete Direct Assault Normal</t>
  </si>
  <si>
    <t>Complete Lost Area</t>
  </si>
  <si>
    <t>Complete Boss Rush</t>
  </si>
  <si>
    <t>Maximum Overdrive</t>
  </si>
  <si>
    <t>Have 4 overdrive attacks built up at once</t>
  </si>
  <si>
    <t>Reach Evolution Level 02</t>
  </si>
  <si>
    <t>Reach Evolution Level 03</t>
  </si>
  <si>
    <t>Reach Evolution Level 04</t>
  </si>
  <si>
    <t>Reach Evolution Level 05</t>
  </si>
  <si>
    <t>Reach Evolution Level 06</t>
  </si>
  <si>
    <t>Upgrades</t>
  </si>
  <si>
    <t>Highest Score in Score Attack Area 1</t>
  </si>
  <si>
    <t>Highest Score in Score Attack Area 2</t>
  </si>
  <si>
    <t>Highest Score in Score Attack Area 3</t>
  </si>
  <si>
    <t>Highest Score in Score Attack Area 4</t>
  </si>
  <si>
    <t>Highest Score in Score Attack Area 5</t>
  </si>
  <si>
    <t>Boss Speed Rush</t>
  </si>
  <si>
    <t>Highest Score in Direct Assault</t>
  </si>
  <si>
    <t>Fastest Boss Rush Time</t>
  </si>
  <si>
    <t>Defeat the Tera form Earth boss in Area 1</t>
  </si>
  <si>
    <t>Defeat the Tera form Mars boss in Area 2</t>
  </si>
  <si>
    <t>Defeat the Tera form Venus boss in Area 3</t>
  </si>
  <si>
    <t>Defeat the Tera form Uranus boss in Area 4</t>
  </si>
  <si>
    <t>Defeat the Uranus boss in Area 4 without Devolving</t>
  </si>
  <si>
    <t>Defeat the Venus boss in Area 3 without Devolving</t>
  </si>
  <si>
    <t>Defeat the Mars boss in Area 2 without Devolving</t>
  </si>
  <si>
    <t>Defeat the Earth boss in Area 1 without Devolving</t>
  </si>
  <si>
    <t>Complete Direct Assault Ambient</t>
  </si>
  <si>
    <t>Mem1</t>
  </si>
  <si>
    <t>Mem2</t>
  </si>
  <si>
    <t>Mem3</t>
  </si>
  <si>
    <t>Diff1_2</t>
  </si>
  <si>
    <t>Diff2_3</t>
  </si>
  <si>
    <t>Pointer</t>
  </si>
  <si>
    <t>Offset</t>
  </si>
  <si>
    <t>Get 100% Analyzation in any area</t>
  </si>
  <si>
    <t>Get 95% or more Shot Down in any area</t>
  </si>
  <si>
    <t>Get 95% or more Support Items in any area</t>
  </si>
  <si>
    <t>Trance Mission</t>
  </si>
  <si>
    <t>Lost Area</t>
  </si>
  <si>
    <t>Boss Rush</t>
  </si>
  <si>
    <t>Direct Assault Normal</t>
  </si>
  <si>
    <t>Direct Assault Ambient</t>
  </si>
  <si>
    <t>Direct Assault Punk</t>
  </si>
  <si>
    <t>Direct Assault Psychedelic</t>
  </si>
  <si>
    <t>Direct Assault Trance</t>
  </si>
  <si>
    <t>Complete Analysis</t>
  </si>
  <si>
    <t>Expert Shot</t>
  </si>
  <si>
    <t>Fully Supported</t>
  </si>
  <si>
    <t>Tera Earth</t>
  </si>
  <si>
    <t>Tera Mars</t>
  </si>
  <si>
    <t>Tera Venus</t>
  </si>
  <si>
    <t>Tera Uranus</t>
  </si>
  <si>
    <t>Earth Evolved</t>
  </si>
  <si>
    <t>Mars Evolved</t>
  </si>
  <si>
    <t>Venus Evolved</t>
  </si>
  <si>
    <t>Uranus Evolved</t>
  </si>
  <si>
    <t>Apex Earth Evolution</t>
  </si>
  <si>
    <t>Apex Mars Evolution</t>
  </si>
  <si>
    <t>Apex Venus Evolution</t>
  </si>
  <si>
    <t>Apex Uranus Evolution</t>
  </si>
  <si>
    <t>Final Evolution</t>
  </si>
  <si>
    <t>Primal Earth</t>
  </si>
  <si>
    <t>Primal Mars</t>
  </si>
  <si>
    <t>Primal Venus</t>
  </si>
  <si>
    <t>Primal Uranus</t>
  </si>
  <si>
    <t>Primal Lost Area</t>
  </si>
  <si>
    <t>Earth</t>
  </si>
  <si>
    <t>Mars</t>
  </si>
  <si>
    <t>Venus</t>
  </si>
  <si>
    <t>Uranus</t>
  </si>
  <si>
    <t>Earth High Score</t>
  </si>
  <si>
    <t>Mars High Score</t>
  </si>
  <si>
    <t>Venus High Score</t>
  </si>
  <si>
    <t>Uranus High Score</t>
  </si>
  <si>
    <t>Boss Rush High Score</t>
  </si>
  <si>
    <t>Lost Area High Score</t>
  </si>
  <si>
    <t>Direct Assault High Score</t>
  </si>
  <si>
    <t>Synthesis</t>
  </si>
  <si>
    <t>Analysis</t>
  </si>
  <si>
    <t>Enlightenment</t>
  </si>
  <si>
    <t>Cognitive</t>
  </si>
  <si>
    <t>Autonomous</t>
  </si>
  <si>
    <t>960c50</t>
  </si>
  <si>
    <t>96e8d0</t>
  </si>
  <si>
    <t>ASCII Text</t>
  </si>
  <si>
    <t>ear_ch.mdp</t>
  </si>
  <si>
    <t>s_ear_c.stp</t>
  </si>
  <si>
    <t>mar_ch.mdp</t>
  </si>
  <si>
    <t>s_mar_c.stp</t>
  </si>
  <si>
    <t>ven_ch.mdp</t>
  </si>
  <si>
    <t>s_ven_c.stp</t>
  </si>
  <si>
    <t>s_ura_c.stp</t>
  </si>
  <si>
    <t>eden_s1.pmm</t>
  </si>
  <si>
    <t>eden_s2.pmm</t>
  </si>
  <si>
    <t>eden_s3.pmm</t>
  </si>
  <si>
    <t>eden_s4.pmm</t>
  </si>
  <si>
    <t>s_ede_c.stp</t>
  </si>
  <si>
    <t>Mars[Mega]</t>
  </si>
  <si>
    <t>Mars[Giga]</t>
  </si>
  <si>
    <t>Mars[Tera]</t>
  </si>
  <si>
    <t>Uranus[Mega]</t>
  </si>
  <si>
    <t>Uranus[Giga]</t>
  </si>
  <si>
    <t>Uranus[Tera]</t>
  </si>
  <si>
    <t>Venus[Mega]</t>
  </si>
  <si>
    <t>Venus[Giga]</t>
  </si>
  <si>
    <t>Venus[Tera]</t>
  </si>
  <si>
    <t>Earth[Mega]</t>
  </si>
  <si>
    <t>Earth[Giga]</t>
  </si>
  <si>
    <t>Earth[Tera]</t>
  </si>
  <si>
    <t>Hex Array</t>
  </si>
  <si>
    <t>Giga Earth</t>
  </si>
  <si>
    <t>Giga Mars</t>
  </si>
  <si>
    <t>Giga Venus</t>
  </si>
  <si>
    <t>Giga Uranus</t>
  </si>
  <si>
    <t>Defeat the Giga form Earth boss in Area 1</t>
  </si>
  <si>
    <t>Defeat the Giga form Mars boss in Area 2</t>
  </si>
  <si>
    <t>Defeat the Giga form Venus boss in Area 3</t>
  </si>
  <si>
    <t>Defeat the Giga form Uranus boss in Area 4</t>
  </si>
  <si>
    <t>Defeat the Eden Earth boss in Area 5 without Devolving</t>
  </si>
  <si>
    <t>Defeat the Eden Mars boss in Area 5 without Devolving</t>
  </si>
  <si>
    <t>Defeat the Eden Venus boss in Area 5 without Devolving</t>
  </si>
  <si>
    <t>Defeat the Eden Uranus boss in Area 5 without Devolving</t>
  </si>
  <si>
    <t>Defeat the Final Eden boss in Area 5 without Devolving</t>
  </si>
  <si>
    <t>Lenth</t>
  </si>
  <si>
    <t>areacho.bin</t>
  </si>
  <si>
    <t>areasel.bin</t>
  </si>
  <si>
    <t>extra.bin</t>
  </si>
  <si>
    <t>Boss Rush Score</t>
  </si>
  <si>
    <t>Highest Score in Boss Rush</t>
  </si>
  <si>
    <t>Lost Area Score</t>
  </si>
  <si>
    <t>Highest Score in Lost Area</t>
  </si>
  <si>
    <t>Eden</t>
  </si>
  <si>
    <t>result.nbp</t>
  </si>
  <si>
    <t>Direct Assault Old-school</t>
  </si>
  <si>
    <t>Complete Direct Assault Old-school</t>
  </si>
  <si>
    <t>Beat Area 1 without Evolving (form level 2 or lower)</t>
  </si>
  <si>
    <t>Beat Area 2 without Evolving (form level 2 or lower)</t>
  </si>
  <si>
    <t>Beat Area 3 without Evolving (form level 2 or lower)</t>
  </si>
  <si>
    <t>Beat Area 4 without Evolving (form level 2 or lower)</t>
  </si>
  <si>
    <t>Beat Area 5 without Evolving (form level 2 or lower)</t>
  </si>
  <si>
    <t>Beat Lost Area without Evolving (form level 2 or lower)</t>
  </si>
  <si>
    <t>Eden High Score</t>
  </si>
  <si>
    <t>Score Attack Earth</t>
  </si>
  <si>
    <t>Score Attack Mars</t>
  </si>
  <si>
    <t>Score Attack Venus</t>
  </si>
  <si>
    <t>Score Attack Uranus</t>
  </si>
  <si>
    <t>Score Attack Eden</t>
  </si>
  <si>
    <t>Direct Assault Score</t>
  </si>
  <si>
    <t>Primal Eden</t>
  </si>
  <si>
    <t>venus.nb</t>
  </si>
  <si>
    <t>eden_s5.pmm</t>
  </si>
  <si>
    <t>gameover.bin</t>
  </si>
  <si>
    <t>eden_d5.pmm</t>
  </si>
  <si>
    <t>s_title2.stm</t>
  </si>
  <si>
    <t>s_null_c.mpb</t>
  </si>
  <si>
    <t>ura_ch.mdp</t>
  </si>
  <si>
    <t>Earth boss (start)</t>
  </si>
  <si>
    <t>Earth boss (end)</t>
  </si>
  <si>
    <t>Mars boss (start)</t>
  </si>
  <si>
    <t>Mars boss (end)</t>
  </si>
  <si>
    <t>Venus boss (pre battle)</t>
  </si>
  <si>
    <t>Venus boss (start &amp; end)</t>
  </si>
  <si>
    <t>Uranus boss (start &amp; end)</t>
  </si>
  <si>
    <t>Uranus boss (pre battle)</t>
  </si>
  <si>
    <t>Form 1 of the final boss (start &amp; end)</t>
  </si>
  <si>
    <t>Form 2 of the final boss (start &amp; end)</t>
  </si>
  <si>
    <t>Form 3 of the final boss (start &amp; end)</t>
  </si>
  <si>
    <t>Form 4 of the final boss (start &amp; end)</t>
  </si>
  <si>
    <t>Form 5 of the final boss (start &amp; end)</t>
  </si>
  <si>
    <t>Form 5 of the final boss (pre battle)</t>
  </si>
  <si>
    <t>Form 5 of the final boss end movie</t>
  </si>
  <si>
    <t>Game over screen</t>
  </si>
  <si>
    <t>The beyond extra menu</t>
  </si>
  <si>
    <t>The results screen</t>
  </si>
  <si>
    <t>The Main menu</t>
  </si>
  <si>
    <t>Screen after game over or log out</t>
  </si>
  <si>
    <t>Play area menu</t>
  </si>
  <si>
    <t>Score attack menu</t>
  </si>
  <si>
    <t>Mars Giga form</t>
  </si>
  <si>
    <t>Mars Tera form</t>
  </si>
  <si>
    <t>Mars Mega form</t>
  </si>
  <si>
    <t>Venus Mega form</t>
  </si>
  <si>
    <t>Venus Giga form</t>
  </si>
  <si>
    <t>Venus Tera form</t>
  </si>
  <si>
    <t>Earth Mega form</t>
  </si>
  <si>
    <t>Earth Giga form</t>
  </si>
  <si>
    <t>Earth Tera form</t>
  </si>
  <si>
    <t>Uranus Mega form</t>
  </si>
  <si>
    <t>Uranus Giga form</t>
  </si>
  <si>
    <t>Uranus Tera form</t>
  </si>
  <si>
    <t>Text</t>
  </si>
  <si>
    <t>Score more than 150,000 in the Trance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</si>
</sst>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0" fillId="0" borderId="0" xfId="0" quotePrefix="1"/>
    <xf numFmtId="0" fontId="2" fillId="0" borderId="0" xfId="0" applyFont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18"/>
  <sheetViews>
    <sheetView zoomScale="85" zoomScaleNormal="85" workbookViewId="0">
      <selection activeCell="F11" sqref="F11"/>
    </sheetView>
  </sheetViews>
  <sheetFormatPr defaultRowHeight="15" x14ac:dyDescent="0.25"/>
  <cols>
    <col min="1" max="1" width="3" style="5" bestFit="1" customWidth="1"/>
    <col min="2" max="2" width="13.28515625" style="5" bestFit="1" customWidth="1"/>
    <col min="3" max="3" width="61.28515625" style="5" customWidth="1"/>
    <col min="4" max="4" width="11.42578125" style="5" customWidth="1"/>
    <col min="5" max="5" width="8.42578125" style="5" customWidth="1"/>
    <col min="6" max="6" width="84.140625" style="5" bestFit="1" customWidth="1"/>
    <col min="7" max="7" width="9.28515625" style="5" bestFit="1" customWidth="1"/>
    <col min="8" max="8" width="9.85546875" style="5" customWidth="1"/>
    <col min="9" max="16384" width="9.140625" style="5"/>
  </cols>
  <sheetData>
    <row r="1" spans="1:7" x14ac:dyDescent="0.25">
      <c r="A1" s="5" t="s">
        <v>31</v>
      </c>
      <c r="B1" s="9" t="s">
        <v>16</v>
      </c>
      <c r="C1" s="7" t="s">
        <v>1</v>
      </c>
      <c r="D1" s="7" t="s">
        <v>30</v>
      </c>
      <c r="E1" s="7" t="s">
        <v>3</v>
      </c>
      <c r="F1" s="7" t="s">
        <v>2</v>
      </c>
      <c r="G1" s="7" t="s">
        <v>7</v>
      </c>
    </row>
    <row r="2" spans="1:7" x14ac:dyDescent="0.25">
      <c r="A2" s="5">
        <v>1</v>
      </c>
      <c r="B2" s="9" t="s">
        <v>28</v>
      </c>
      <c r="C2" s="5" t="s">
        <v>113</v>
      </c>
      <c r="D2" s="5" t="s">
        <v>17</v>
      </c>
      <c r="E2" s="5">
        <f>VLOOKUP(D2,Stats!$A$1:$B$10,2,FALSE)</f>
        <v>2</v>
      </c>
      <c r="F2" s="5" t="s">
        <v>38</v>
      </c>
    </row>
    <row r="3" spans="1:7" x14ac:dyDescent="0.25">
      <c r="A3" s="5">
        <v>2</v>
      </c>
      <c r="B3" s="9" t="s">
        <v>28</v>
      </c>
      <c r="C3" s="5" t="s">
        <v>114</v>
      </c>
      <c r="D3" s="5" t="s">
        <v>10</v>
      </c>
      <c r="E3" s="5">
        <f>VLOOKUP(D3,Stats!$A$1:$B$10,2,FALSE)</f>
        <v>3</v>
      </c>
      <c r="F3" s="5" t="s">
        <v>39</v>
      </c>
    </row>
    <row r="4" spans="1:7" x14ac:dyDescent="0.25">
      <c r="A4" s="5">
        <v>3</v>
      </c>
      <c r="B4" s="9" t="s">
        <v>28</v>
      </c>
      <c r="C4" s="5" t="s">
        <v>115</v>
      </c>
      <c r="D4" s="5" t="s">
        <v>12</v>
      </c>
      <c r="E4" s="5">
        <f>VLOOKUP(D4,Stats!$A$1:$B$10,2,FALSE)</f>
        <v>5</v>
      </c>
      <c r="F4" s="5" t="s">
        <v>40</v>
      </c>
    </row>
    <row r="5" spans="1:7" x14ac:dyDescent="0.25">
      <c r="A5" s="5">
        <v>4</v>
      </c>
      <c r="B5" s="9" t="s">
        <v>28</v>
      </c>
      <c r="C5" s="5" t="s">
        <v>116</v>
      </c>
      <c r="D5" s="5" t="s">
        <v>12</v>
      </c>
      <c r="E5" s="5">
        <f>VLOOKUP(D5,Stats!$A$1:$B$10,2,FALSE)</f>
        <v>5</v>
      </c>
      <c r="F5" s="5" t="s">
        <v>41</v>
      </c>
    </row>
    <row r="6" spans="1:7" x14ac:dyDescent="0.25">
      <c r="A6" s="5">
        <v>5</v>
      </c>
      <c r="B6" s="9" t="s">
        <v>28</v>
      </c>
      <c r="C6" s="5" t="s">
        <v>178</v>
      </c>
      <c r="D6" s="5" t="s">
        <v>13</v>
      </c>
      <c r="E6" s="5">
        <f>VLOOKUP(D6,Stats!$A$1:$B$10,2,FALSE)</f>
        <v>10</v>
      </c>
      <c r="F6" s="5" t="s">
        <v>42</v>
      </c>
    </row>
    <row r="7" spans="1:7" x14ac:dyDescent="0.25">
      <c r="A7" s="5">
        <v>6</v>
      </c>
      <c r="B7" s="9" t="s">
        <v>28</v>
      </c>
      <c r="C7" s="5" t="s">
        <v>85</v>
      </c>
      <c r="D7" s="5" t="s">
        <v>13</v>
      </c>
      <c r="E7" s="5">
        <f>VLOOKUP(D7,Stats!$A$1:$B$10,2,FALSE)</f>
        <v>10</v>
      </c>
      <c r="F7" s="5" t="s">
        <v>47</v>
      </c>
    </row>
    <row r="8" spans="1:7" x14ac:dyDescent="0.25">
      <c r="A8" s="5">
        <v>7</v>
      </c>
      <c r="B8" s="9" t="s">
        <v>28</v>
      </c>
      <c r="C8" s="5" t="s">
        <v>84</v>
      </c>
      <c r="D8" s="5" t="s">
        <v>12</v>
      </c>
      <c r="E8" s="5">
        <f>VLOOKUP(D8,Stats!$A$1:$B$10,2,FALSE)</f>
        <v>5</v>
      </c>
      <c r="F8" s="5" t="s">
        <v>238</v>
      </c>
    </row>
    <row r="9" spans="1:7" x14ac:dyDescent="0.25">
      <c r="A9" s="5">
        <v>8</v>
      </c>
      <c r="B9" s="9" t="s">
        <v>28</v>
      </c>
      <c r="C9" s="5" t="s">
        <v>86</v>
      </c>
      <c r="D9" s="5" t="s">
        <v>14</v>
      </c>
      <c r="E9" s="5">
        <f>VLOOKUP(D9,Stats!$A$1:$B$10,2,FALSE)</f>
        <v>25</v>
      </c>
      <c r="F9" s="5" t="s">
        <v>48</v>
      </c>
    </row>
    <row r="10" spans="1:7" x14ac:dyDescent="0.25">
      <c r="A10" s="5">
        <v>9</v>
      </c>
      <c r="B10" s="9" t="s">
        <v>28</v>
      </c>
      <c r="C10" s="5" t="s">
        <v>87</v>
      </c>
      <c r="D10" s="5" t="s">
        <v>14</v>
      </c>
      <c r="E10" s="5">
        <f>VLOOKUP(D10,Stats!$A$1:$B$10,2,FALSE)</f>
        <v>25</v>
      </c>
      <c r="F10" s="5" t="s">
        <v>46</v>
      </c>
    </row>
    <row r="11" spans="1:7" x14ac:dyDescent="0.25">
      <c r="A11" s="5">
        <v>10</v>
      </c>
      <c r="B11" s="9" t="s">
        <v>28</v>
      </c>
      <c r="C11" s="5" t="s">
        <v>88</v>
      </c>
      <c r="D11" s="5" t="s">
        <v>14</v>
      </c>
      <c r="E11" s="5">
        <f>VLOOKUP(D11,Stats!$A$1:$B$10,2,FALSE)</f>
        <v>25</v>
      </c>
      <c r="F11" s="5" t="s">
        <v>73</v>
      </c>
    </row>
    <row r="12" spans="1:7" x14ac:dyDescent="0.25">
      <c r="A12" s="5">
        <v>11</v>
      </c>
      <c r="B12" s="9" t="s">
        <v>28</v>
      </c>
      <c r="C12" s="5" t="s">
        <v>89</v>
      </c>
      <c r="D12" s="5" t="s">
        <v>14</v>
      </c>
      <c r="E12" s="5">
        <f>VLOOKUP(D12,Stats!$A$1:$B$10,2,FALSE)</f>
        <v>25</v>
      </c>
      <c r="F12" s="5" t="s">
        <v>45</v>
      </c>
    </row>
    <row r="13" spans="1:7" x14ac:dyDescent="0.25">
      <c r="A13" s="5">
        <v>12</v>
      </c>
      <c r="B13" s="9" t="s">
        <v>28</v>
      </c>
      <c r="C13" s="5" t="s">
        <v>180</v>
      </c>
      <c r="D13" s="5" t="s">
        <v>14</v>
      </c>
      <c r="E13" s="5">
        <f>VLOOKUP(D13,Stats!$A$1:$B$10,2,FALSE)</f>
        <v>25</v>
      </c>
      <c r="F13" s="5" t="s">
        <v>181</v>
      </c>
    </row>
    <row r="14" spans="1:7" x14ac:dyDescent="0.25">
      <c r="A14" s="5">
        <v>13</v>
      </c>
      <c r="B14" s="9" t="s">
        <v>28</v>
      </c>
      <c r="C14" s="5" t="s">
        <v>90</v>
      </c>
      <c r="D14" s="5" t="s">
        <v>14</v>
      </c>
      <c r="E14" s="5">
        <f>VLOOKUP(D14,Stats!$A$1:$B$10,2,FALSE)</f>
        <v>25</v>
      </c>
      <c r="F14" s="5" t="s">
        <v>44</v>
      </c>
    </row>
    <row r="15" spans="1:7" x14ac:dyDescent="0.25">
      <c r="A15" s="5">
        <v>14</v>
      </c>
      <c r="B15" s="9" t="s">
        <v>28</v>
      </c>
      <c r="C15" s="5" t="s">
        <v>91</v>
      </c>
      <c r="D15" s="5" t="s">
        <v>14</v>
      </c>
      <c r="E15" s="5">
        <f>VLOOKUP(D15,Stats!$A$1:$B$10,2,FALSE)</f>
        <v>25</v>
      </c>
      <c r="F15" s="5" t="s">
        <v>43</v>
      </c>
    </row>
    <row r="16" spans="1:7" x14ac:dyDescent="0.25">
      <c r="A16" s="5">
        <v>18</v>
      </c>
      <c r="B16" s="9" t="s">
        <v>30</v>
      </c>
      <c r="C16" s="5" t="s">
        <v>157</v>
      </c>
      <c r="D16" s="5" t="s">
        <v>12</v>
      </c>
      <c r="E16" s="5">
        <f>VLOOKUP(D16,Stats!$A$1:$B$10,2,FALSE)</f>
        <v>5</v>
      </c>
      <c r="F16" s="5" t="s">
        <v>161</v>
      </c>
    </row>
    <row r="17" spans="1:6" x14ac:dyDescent="0.25">
      <c r="A17" s="5">
        <v>19</v>
      </c>
      <c r="B17" s="9" t="s">
        <v>30</v>
      </c>
      <c r="C17" s="5" t="s">
        <v>158</v>
      </c>
      <c r="D17" s="5" t="s">
        <v>12</v>
      </c>
      <c r="E17" s="5">
        <f>VLOOKUP(D17,Stats!$A$1:$B$10,2,FALSE)</f>
        <v>5</v>
      </c>
      <c r="F17" s="5" t="s">
        <v>162</v>
      </c>
    </row>
    <row r="18" spans="1:6" x14ac:dyDescent="0.25">
      <c r="A18" s="5">
        <v>20</v>
      </c>
      <c r="B18" s="9" t="s">
        <v>30</v>
      </c>
      <c r="C18" s="5" t="s">
        <v>159</v>
      </c>
      <c r="D18" s="5" t="s">
        <v>12</v>
      </c>
      <c r="E18" s="5">
        <f>VLOOKUP(D18,Stats!$A$1:$B$10,2,FALSE)</f>
        <v>5</v>
      </c>
      <c r="F18" s="5" t="s">
        <v>163</v>
      </c>
    </row>
    <row r="19" spans="1:6" x14ac:dyDescent="0.25">
      <c r="A19" s="5">
        <v>21</v>
      </c>
      <c r="B19" s="9" t="s">
        <v>30</v>
      </c>
      <c r="C19" s="5" t="s">
        <v>160</v>
      </c>
      <c r="D19" s="5" t="s">
        <v>12</v>
      </c>
      <c r="E19" s="5">
        <f>VLOOKUP(D19,Stats!$A$1:$B$10,2,FALSE)</f>
        <v>5</v>
      </c>
      <c r="F19" s="5" t="s">
        <v>164</v>
      </c>
    </row>
    <row r="20" spans="1:6" x14ac:dyDescent="0.25">
      <c r="A20" s="5">
        <v>22</v>
      </c>
      <c r="B20" s="9" t="s">
        <v>30</v>
      </c>
      <c r="C20" s="5" t="s">
        <v>95</v>
      </c>
      <c r="D20" s="5" t="s">
        <v>13</v>
      </c>
      <c r="E20" s="5">
        <f>VLOOKUP(D20,Stats!$A$1:$B$10,2,FALSE)</f>
        <v>10</v>
      </c>
      <c r="F20" s="5" t="s">
        <v>65</v>
      </c>
    </row>
    <row r="21" spans="1:6" x14ac:dyDescent="0.25">
      <c r="A21" s="5">
        <v>23</v>
      </c>
      <c r="B21" s="9" t="s">
        <v>30</v>
      </c>
      <c r="C21" s="5" t="s">
        <v>96</v>
      </c>
      <c r="D21" s="5" t="s">
        <v>13</v>
      </c>
      <c r="E21" s="5">
        <f>VLOOKUP(D21,Stats!$A$1:$B$10,2,FALSE)</f>
        <v>10</v>
      </c>
      <c r="F21" s="5" t="s">
        <v>66</v>
      </c>
    </row>
    <row r="22" spans="1:6" x14ac:dyDescent="0.25">
      <c r="A22" s="5">
        <v>24</v>
      </c>
      <c r="B22" s="9" t="s">
        <v>30</v>
      </c>
      <c r="C22" s="5" t="s">
        <v>97</v>
      </c>
      <c r="D22" s="5" t="s">
        <v>13</v>
      </c>
      <c r="E22" s="5">
        <f>VLOOKUP(D22,Stats!$A$1:$B$10,2,FALSE)</f>
        <v>10</v>
      </c>
      <c r="F22" s="5" t="s">
        <v>67</v>
      </c>
    </row>
    <row r="23" spans="1:6" x14ac:dyDescent="0.25">
      <c r="A23" s="5">
        <v>25</v>
      </c>
      <c r="B23" s="9" t="s">
        <v>30</v>
      </c>
      <c r="C23" s="5" t="s">
        <v>98</v>
      </c>
      <c r="D23" s="5" t="s">
        <v>13</v>
      </c>
      <c r="E23" s="5">
        <f>VLOOKUP(D23,Stats!$A$1:$B$10,2,FALSE)</f>
        <v>10</v>
      </c>
      <c r="F23" s="5" t="s">
        <v>68</v>
      </c>
    </row>
    <row r="24" spans="1:6" x14ac:dyDescent="0.25">
      <c r="A24" s="5">
        <v>26</v>
      </c>
      <c r="B24" s="9" t="s">
        <v>30</v>
      </c>
      <c r="C24" s="5" t="s">
        <v>99</v>
      </c>
      <c r="D24" s="5" t="s">
        <v>13</v>
      </c>
      <c r="E24" s="5">
        <f>VLOOKUP(D24,Stats!$A$1:$B$10,2,FALSE)</f>
        <v>10</v>
      </c>
      <c r="F24" s="5" t="s">
        <v>72</v>
      </c>
    </row>
    <row r="25" spans="1:6" x14ac:dyDescent="0.25">
      <c r="A25" s="5">
        <v>27</v>
      </c>
      <c r="B25" s="9" t="s">
        <v>30</v>
      </c>
      <c r="C25" s="5" t="s">
        <v>100</v>
      </c>
      <c r="D25" s="5" t="s">
        <v>13</v>
      </c>
      <c r="E25" s="5">
        <f>VLOOKUP(D25,Stats!$A$1:$B$10,2,FALSE)</f>
        <v>10</v>
      </c>
      <c r="F25" s="5" t="s">
        <v>71</v>
      </c>
    </row>
    <row r="26" spans="1:6" x14ac:dyDescent="0.25">
      <c r="A26" s="5">
        <v>28</v>
      </c>
      <c r="B26" s="9" t="s">
        <v>30</v>
      </c>
      <c r="C26" s="5" t="s">
        <v>101</v>
      </c>
      <c r="D26" s="5" t="s">
        <v>13</v>
      </c>
      <c r="E26" s="5">
        <f>VLOOKUP(D26,Stats!$A$1:$B$10,2,FALSE)</f>
        <v>10</v>
      </c>
      <c r="F26" s="5" t="s">
        <v>70</v>
      </c>
    </row>
    <row r="27" spans="1:6" x14ac:dyDescent="0.25">
      <c r="A27" s="5">
        <v>29</v>
      </c>
      <c r="B27" s="9" t="s">
        <v>30</v>
      </c>
      <c r="C27" s="5" t="s">
        <v>102</v>
      </c>
      <c r="D27" s="5" t="s">
        <v>13</v>
      </c>
      <c r="E27" s="5">
        <f>VLOOKUP(D27,Stats!$A$1:$B$10,2,FALSE)</f>
        <v>10</v>
      </c>
      <c r="F27" s="5" t="s">
        <v>69</v>
      </c>
    </row>
    <row r="28" spans="1:6" x14ac:dyDescent="0.25">
      <c r="A28" s="5">
        <v>30</v>
      </c>
      <c r="B28" s="9" t="s">
        <v>30</v>
      </c>
      <c r="C28" s="5" t="s">
        <v>103</v>
      </c>
      <c r="D28" s="5" t="s">
        <v>13</v>
      </c>
      <c r="E28" s="5">
        <f>VLOOKUP(D28,Stats!$A$1:$B$10,2,FALSE)</f>
        <v>10</v>
      </c>
      <c r="F28" s="5" t="s">
        <v>165</v>
      </c>
    </row>
    <row r="29" spans="1:6" x14ac:dyDescent="0.25">
      <c r="A29" s="5">
        <v>31</v>
      </c>
      <c r="B29" s="9" t="s">
        <v>30</v>
      </c>
      <c r="C29" s="5" t="s">
        <v>104</v>
      </c>
      <c r="D29" s="5" t="s">
        <v>13</v>
      </c>
      <c r="E29" s="5">
        <f>VLOOKUP(D29,Stats!$A$1:$B$10,2,FALSE)</f>
        <v>10</v>
      </c>
      <c r="F29" s="5" t="s">
        <v>166</v>
      </c>
    </row>
    <row r="30" spans="1:6" x14ac:dyDescent="0.25">
      <c r="A30" s="5">
        <v>32</v>
      </c>
      <c r="B30" s="9" t="s">
        <v>30</v>
      </c>
      <c r="C30" s="5" t="s">
        <v>105</v>
      </c>
      <c r="D30" s="5" t="s">
        <v>13</v>
      </c>
      <c r="E30" s="5">
        <f>VLOOKUP(D30,Stats!$A$1:$B$10,2,FALSE)</f>
        <v>10</v>
      </c>
      <c r="F30" s="5" t="s">
        <v>167</v>
      </c>
    </row>
    <row r="31" spans="1:6" x14ac:dyDescent="0.25">
      <c r="A31" s="5">
        <v>33</v>
      </c>
      <c r="B31" s="9" t="s">
        <v>30</v>
      </c>
      <c r="C31" s="5" t="s">
        <v>106</v>
      </c>
      <c r="D31" s="5" t="s">
        <v>13</v>
      </c>
      <c r="E31" s="5">
        <f>VLOOKUP(D31,Stats!$A$1:$B$10,2,FALSE)</f>
        <v>10</v>
      </c>
      <c r="F31" s="5" t="s">
        <v>168</v>
      </c>
    </row>
    <row r="32" spans="1:6" x14ac:dyDescent="0.25">
      <c r="A32" s="5">
        <v>34</v>
      </c>
      <c r="B32" s="9" t="s">
        <v>30</v>
      </c>
      <c r="C32" s="5" t="s">
        <v>107</v>
      </c>
      <c r="D32" s="5" t="s">
        <v>13</v>
      </c>
      <c r="E32" s="5">
        <f>VLOOKUP(D32,Stats!$A$1:$B$10,2,FALSE)</f>
        <v>10</v>
      </c>
      <c r="F32" s="5" t="s">
        <v>169</v>
      </c>
    </row>
    <row r="33" spans="1:7" x14ac:dyDescent="0.25">
      <c r="A33" s="5">
        <v>35</v>
      </c>
      <c r="B33" s="9" t="s">
        <v>30</v>
      </c>
      <c r="C33" s="5" t="s">
        <v>108</v>
      </c>
      <c r="D33" s="5" t="s">
        <v>13</v>
      </c>
      <c r="E33" s="5">
        <f>VLOOKUP(D33,Stats!$A$1:$B$10,2,FALSE)</f>
        <v>10</v>
      </c>
      <c r="F33" s="5" t="s">
        <v>182</v>
      </c>
    </row>
    <row r="34" spans="1:7" x14ac:dyDescent="0.25">
      <c r="A34" s="5">
        <v>36</v>
      </c>
      <c r="B34" s="9" t="s">
        <v>30</v>
      </c>
      <c r="C34" s="5" t="s">
        <v>109</v>
      </c>
      <c r="D34" s="5" t="s">
        <v>13</v>
      </c>
      <c r="E34" s="5">
        <f>VLOOKUP(D34,Stats!$A$1:$B$10,2,FALSE)</f>
        <v>10</v>
      </c>
      <c r="F34" s="5" t="s">
        <v>183</v>
      </c>
    </row>
    <row r="35" spans="1:7" x14ac:dyDescent="0.25">
      <c r="A35" s="5">
        <v>37</v>
      </c>
      <c r="B35" s="9" t="s">
        <v>30</v>
      </c>
      <c r="C35" s="5" t="s">
        <v>110</v>
      </c>
      <c r="D35" s="5" t="s">
        <v>13</v>
      </c>
      <c r="E35" s="5">
        <f>VLOOKUP(D35,Stats!$A$1:$B$10,2,FALSE)</f>
        <v>10</v>
      </c>
      <c r="F35" s="5" t="s">
        <v>184</v>
      </c>
    </row>
    <row r="36" spans="1:7" x14ac:dyDescent="0.25">
      <c r="A36" s="5">
        <v>38</v>
      </c>
      <c r="B36" s="9" t="s">
        <v>30</v>
      </c>
      <c r="C36" s="5" t="s">
        <v>111</v>
      </c>
      <c r="D36" s="5" t="s">
        <v>13</v>
      </c>
      <c r="E36" s="5">
        <f>VLOOKUP(D36,Stats!$A$1:$B$10,2,FALSE)</f>
        <v>10</v>
      </c>
      <c r="F36" s="5" t="s">
        <v>185</v>
      </c>
    </row>
    <row r="37" spans="1:7" x14ac:dyDescent="0.25">
      <c r="A37" s="5">
        <v>40</v>
      </c>
      <c r="B37" s="9" t="s">
        <v>30</v>
      </c>
      <c r="C37" s="5" t="s">
        <v>112</v>
      </c>
      <c r="D37" s="5" t="s">
        <v>13</v>
      </c>
      <c r="E37" s="5">
        <f>VLOOKUP(D37,Stats!$A$1:$B$10,2,FALSE)</f>
        <v>10</v>
      </c>
      <c r="F37" s="5" t="s">
        <v>187</v>
      </c>
    </row>
    <row r="38" spans="1:7" x14ac:dyDescent="0.25">
      <c r="A38" s="5">
        <v>41</v>
      </c>
      <c r="B38" s="9" t="s">
        <v>30</v>
      </c>
      <c r="C38" s="5" t="s">
        <v>117</v>
      </c>
      <c r="D38" s="5" t="s">
        <v>13</v>
      </c>
      <c r="E38" s="5">
        <f>VLOOKUP(D38,Stats!$A$1:$B$10,2,FALSE)</f>
        <v>10</v>
      </c>
      <c r="F38" s="5" t="str">
        <f>"Score "&amp;G38&amp;" or higher in Area 1 score attack"</f>
        <v>Score 150,000 or higher in Area 1 score attack</v>
      </c>
      <c r="G38" s="14" t="str">
        <f>"150,000"</f>
        <v>150,000</v>
      </c>
    </row>
    <row r="39" spans="1:7" x14ac:dyDescent="0.25">
      <c r="A39" s="5">
        <v>42</v>
      </c>
      <c r="B39" s="9" t="s">
        <v>30</v>
      </c>
      <c r="C39" s="5" t="s">
        <v>118</v>
      </c>
      <c r="D39" s="5" t="s">
        <v>13</v>
      </c>
      <c r="E39" s="5">
        <f>VLOOKUP(D39,Stats!$A$1:$B$10,2,FALSE)</f>
        <v>10</v>
      </c>
      <c r="F39" s="5" t="str">
        <f>"Score "&amp;G39&amp;" or higher in Area 2 score attack"</f>
        <v>Score 150,000 or higher in Area 2 score attack</v>
      </c>
      <c r="G39" s="14" t="str">
        <f t="shared" ref="G39:G43" si="0">"150,000"</f>
        <v>150,000</v>
      </c>
    </row>
    <row r="40" spans="1:7" x14ac:dyDescent="0.25">
      <c r="A40" s="5">
        <v>43</v>
      </c>
      <c r="B40" s="9" t="s">
        <v>30</v>
      </c>
      <c r="C40" s="5" t="s">
        <v>119</v>
      </c>
      <c r="D40" s="5" t="s">
        <v>13</v>
      </c>
      <c r="E40" s="5">
        <f>VLOOKUP(D40,Stats!$A$1:$B$10,2,FALSE)</f>
        <v>10</v>
      </c>
      <c r="F40" s="5" t="str">
        <f>"Score "&amp;G40&amp;" or higher in Area 3 score attack"</f>
        <v>Score 150,000 or higher in Area 3 score attack</v>
      </c>
      <c r="G40" s="14" t="str">
        <f t="shared" si="0"/>
        <v>150,000</v>
      </c>
    </row>
    <row r="41" spans="1:7" x14ac:dyDescent="0.25">
      <c r="A41" s="5">
        <v>44</v>
      </c>
      <c r="B41" s="9" t="s">
        <v>30</v>
      </c>
      <c r="C41" s="5" t="s">
        <v>120</v>
      </c>
      <c r="D41" s="5" t="s">
        <v>13</v>
      </c>
      <c r="E41" s="5">
        <f>VLOOKUP(D41,Stats!$A$1:$B$10,2,FALSE)</f>
        <v>10</v>
      </c>
      <c r="F41" s="5" t="str">
        <f>"Score "&amp;G41&amp;" or higher in Area 4 score attack"</f>
        <v>Score 150,000 or higher in Area 4 score attack</v>
      </c>
      <c r="G41" s="14" t="str">
        <f t="shared" si="0"/>
        <v>150,000</v>
      </c>
    </row>
    <row r="42" spans="1:7" x14ac:dyDescent="0.25">
      <c r="A42" s="5">
        <v>45</v>
      </c>
      <c r="B42" s="9" t="s">
        <v>30</v>
      </c>
      <c r="C42" s="5" t="s">
        <v>188</v>
      </c>
      <c r="D42" s="5" t="s">
        <v>13</v>
      </c>
      <c r="E42" s="5">
        <f>VLOOKUP(D42,Stats!$A$1:$B$10,2,FALSE)</f>
        <v>10</v>
      </c>
      <c r="F42" s="5" t="str">
        <f>"Score "&amp;G42&amp;" or higher in Area 5 score attack"</f>
        <v>Score 300,000 or higher in Area 5 score attack</v>
      </c>
      <c r="G42" s="14" t="str">
        <f>"300,000"</f>
        <v>300,000</v>
      </c>
    </row>
    <row r="43" spans="1:7" x14ac:dyDescent="0.25">
      <c r="A43" s="5">
        <v>46</v>
      </c>
      <c r="B43" s="9" t="s">
        <v>30</v>
      </c>
      <c r="C43" s="5" t="s">
        <v>122</v>
      </c>
      <c r="D43" s="5" t="s">
        <v>13</v>
      </c>
      <c r="E43" s="5">
        <f>VLOOKUP(D43,Stats!$A$1:$B$10,2,FALSE)</f>
        <v>10</v>
      </c>
      <c r="F43" s="5" t="str">
        <f>"Score "&amp;G43&amp;" or higher in the Lost Area"</f>
        <v>Score 150,000 or higher in the Lost Area</v>
      </c>
      <c r="G43" s="14" t="str">
        <f t="shared" si="0"/>
        <v>150,000</v>
      </c>
    </row>
    <row r="44" spans="1:7" x14ac:dyDescent="0.25">
      <c r="A44" s="5">
        <v>47</v>
      </c>
      <c r="B44" s="9" t="s">
        <v>30</v>
      </c>
      <c r="C44" s="5" t="s">
        <v>121</v>
      </c>
      <c r="D44" s="5" t="s">
        <v>13</v>
      </c>
      <c r="E44" s="5">
        <f>VLOOKUP(D44,Stats!$A$1:$B$10,2,FALSE)</f>
        <v>10</v>
      </c>
      <c r="F44" s="5" t="str">
        <f>"Score "&amp;G44&amp;" or higher in Boss Rushk"</f>
        <v>Score 300,000 or higher in Boss Rushk</v>
      </c>
      <c r="G44" s="14" t="str">
        <f>"300,000"</f>
        <v>300,000</v>
      </c>
    </row>
    <row r="45" spans="1:7" x14ac:dyDescent="0.25">
      <c r="A45" s="5">
        <v>48</v>
      </c>
      <c r="B45" s="9" t="s">
        <v>30</v>
      </c>
      <c r="C45" s="5" t="s">
        <v>123</v>
      </c>
      <c r="D45" s="5" t="s">
        <v>14</v>
      </c>
      <c r="E45" s="5">
        <f>VLOOKUP(D45,Stats!$A$1:$B$10,2,FALSE)</f>
        <v>25</v>
      </c>
      <c r="F45" s="5" t="str">
        <f>"Score "&amp;G45&amp;" or higher in any Direct Assault"</f>
        <v>Score 1,000,000 or higher in any Direct Assault</v>
      </c>
      <c r="G45" s="14" t="str">
        <f>"1,000,000"</f>
        <v>1,000,000</v>
      </c>
    </row>
    <row r="46" spans="1:7" x14ac:dyDescent="0.25">
      <c r="A46" s="5">
        <v>49</v>
      </c>
      <c r="B46" s="9" t="s">
        <v>56</v>
      </c>
      <c r="C46" s="5" t="s">
        <v>128</v>
      </c>
      <c r="D46" s="5" t="s">
        <v>9</v>
      </c>
      <c r="E46" s="5">
        <f>VLOOKUP(D46,Stats!$A$1:$B$10,2,FALSE)</f>
        <v>1</v>
      </c>
      <c r="F46" s="5" t="s">
        <v>51</v>
      </c>
    </row>
    <row r="47" spans="1:7" x14ac:dyDescent="0.25">
      <c r="A47" s="5">
        <v>50</v>
      </c>
      <c r="B47" s="9" t="s">
        <v>56</v>
      </c>
      <c r="C47" s="5" t="s">
        <v>127</v>
      </c>
      <c r="D47" s="5" t="s">
        <v>17</v>
      </c>
      <c r="E47" s="5">
        <f>VLOOKUP(D47,Stats!$A$1:$B$10,2,FALSE)</f>
        <v>2</v>
      </c>
      <c r="F47" s="5" t="s">
        <v>52</v>
      </c>
    </row>
    <row r="48" spans="1:7" x14ac:dyDescent="0.25">
      <c r="A48" s="5">
        <v>51</v>
      </c>
      <c r="B48" s="9" t="s">
        <v>56</v>
      </c>
      <c r="C48" s="5" t="s">
        <v>125</v>
      </c>
      <c r="D48" s="5" t="s">
        <v>10</v>
      </c>
      <c r="E48" s="5">
        <f>VLOOKUP(D48,Stats!$A$1:$B$10,2,FALSE)</f>
        <v>3</v>
      </c>
      <c r="F48" s="5" t="s">
        <v>53</v>
      </c>
    </row>
    <row r="49" spans="1:6" x14ac:dyDescent="0.25">
      <c r="A49" s="5">
        <v>52</v>
      </c>
      <c r="B49" s="9" t="s">
        <v>56</v>
      </c>
      <c r="C49" s="5" t="s">
        <v>124</v>
      </c>
      <c r="D49" s="5" t="s">
        <v>11</v>
      </c>
      <c r="E49" s="5">
        <f>VLOOKUP(D49,Stats!$A$1:$B$10,2,FALSE)</f>
        <v>4</v>
      </c>
      <c r="F49" s="5" t="s">
        <v>54</v>
      </c>
    </row>
    <row r="50" spans="1:6" x14ac:dyDescent="0.25">
      <c r="A50" s="5">
        <v>53</v>
      </c>
      <c r="B50" s="9" t="s">
        <v>56</v>
      </c>
      <c r="C50" s="5" t="s">
        <v>126</v>
      </c>
      <c r="D50" s="5" t="s">
        <v>12</v>
      </c>
      <c r="E50" s="5">
        <f>VLOOKUP(D50,Stats!$A$1:$B$10,2,FALSE)</f>
        <v>5</v>
      </c>
      <c r="F50" s="5" t="s">
        <v>55</v>
      </c>
    </row>
    <row r="51" spans="1:6" x14ac:dyDescent="0.25">
      <c r="A51" s="5">
        <v>54</v>
      </c>
      <c r="B51" s="9" t="s">
        <v>56</v>
      </c>
      <c r="C51" s="5" t="s">
        <v>49</v>
      </c>
      <c r="D51" s="5" t="s">
        <v>12</v>
      </c>
      <c r="E51" s="5">
        <f>VLOOKUP(D51,Stats!$A$1:$B$10,2,FALSE)</f>
        <v>5</v>
      </c>
      <c r="F51" s="5" t="s">
        <v>50</v>
      </c>
    </row>
    <row r="52" spans="1:6" x14ac:dyDescent="0.25">
      <c r="B52" s="9"/>
    </row>
    <row r="53" spans="1:6" x14ac:dyDescent="0.25">
      <c r="B53" s="9"/>
    </row>
    <row r="54" spans="1:6" x14ac:dyDescent="0.25">
      <c r="B54" s="9"/>
    </row>
    <row r="55" spans="1:6" x14ac:dyDescent="0.25">
      <c r="B55" s="9"/>
    </row>
    <row r="56" spans="1:6" x14ac:dyDescent="0.25">
      <c r="B56" s="9"/>
    </row>
    <row r="57" spans="1:6" x14ac:dyDescent="0.25">
      <c r="B57" s="9"/>
    </row>
    <row r="58" spans="1:6" x14ac:dyDescent="0.25">
      <c r="B58" s="9"/>
    </row>
    <row r="59" spans="1:6" x14ac:dyDescent="0.25">
      <c r="B59" s="9"/>
    </row>
    <row r="60" spans="1:6" x14ac:dyDescent="0.25">
      <c r="B60" s="9"/>
    </row>
    <row r="61" spans="1:6" x14ac:dyDescent="0.25">
      <c r="B61" s="9"/>
    </row>
    <row r="62" spans="1:6" x14ac:dyDescent="0.25">
      <c r="B62" s="9"/>
    </row>
    <row r="63" spans="1:6" x14ac:dyDescent="0.25">
      <c r="B63" s="9"/>
    </row>
    <row r="64" spans="1:6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5" x14ac:dyDescent="0.25">
      <c r="B81" s="9"/>
    </row>
    <row r="82" spans="2:5" x14ac:dyDescent="0.25">
      <c r="B82" s="9"/>
    </row>
    <row r="83" spans="2:5" x14ac:dyDescent="0.25">
      <c r="B83" s="9"/>
    </row>
    <row r="84" spans="2:5" x14ac:dyDescent="0.25">
      <c r="B84" s="9"/>
    </row>
    <row r="85" spans="2:5" x14ac:dyDescent="0.25">
      <c r="B85" s="9"/>
      <c r="E85" s="5">
        <f>SUM(E2:E84)</f>
        <v>530</v>
      </c>
    </row>
    <row r="86" spans="2:5" x14ac:dyDescent="0.25">
      <c r="B86" s="9"/>
    </row>
    <row r="87" spans="2:5" x14ac:dyDescent="0.25">
      <c r="B87" s="9"/>
    </row>
    <row r="88" spans="2:5" x14ac:dyDescent="0.25">
      <c r="B88" s="9"/>
    </row>
    <row r="89" spans="2:5" x14ac:dyDescent="0.25">
      <c r="B89" s="9"/>
    </row>
    <row r="90" spans="2:5" x14ac:dyDescent="0.25">
      <c r="B90" s="9"/>
    </row>
    <row r="91" spans="2:5" x14ac:dyDescent="0.25">
      <c r="B91" s="9"/>
    </row>
    <row r="92" spans="2:5" x14ac:dyDescent="0.25">
      <c r="B92" s="9"/>
    </row>
    <row r="93" spans="2:5" x14ac:dyDescent="0.25">
      <c r="B93" s="9"/>
    </row>
    <row r="94" spans="2:5" x14ac:dyDescent="0.25">
      <c r="B94" s="9"/>
    </row>
    <row r="95" spans="2:5" x14ac:dyDescent="0.25">
      <c r="B95" s="9"/>
    </row>
    <row r="96" spans="2:5" x14ac:dyDescent="0.25">
      <c r="B96" s="9"/>
    </row>
    <row r="97" spans="2:3" x14ac:dyDescent="0.25">
      <c r="B97" s="9"/>
      <c r="C97" s="11"/>
    </row>
    <row r="98" spans="2:3" x14ac:dyDescent="0.25">
      <c r="B98" s="9"/>
      <c r="C98" s="11"/>
    </row>
    <row r="99" spans="2:3" x14ac:dyDescent="0.25">
      <c r="B99" s="9"/>
      <c r="C99" s="11"/>
    </row>
    <row r="100" spans="2:3" x14ac:dyDescent="0.25">
      <c r="B100" s="9"/>
      <c r="C100" s="11"/>
    </row>
    <row r="101" spans="2:3" x14ac:dyDescent="0.25">
      <c r="B101" s="9"/>
      <c r="C101" s="11"/>
    </row>
    <row r="102" spans="2:3" x14ac:dyDescent="0.25">
      <c r="B102" s="9"/>
      <c r="C102" s="11"/>
    </row>
    <row r="103" spans="2:3" x14ac:dyDescent="0.25">
      <c r="B103" s="9"/>
    </row>
    <row r="104" spans="2:3" x14ac:dyDescent="0.25">
      <c r="B104" s="9"/>
    </row>
    <row r="105" spans="2:3" x14ac:dyDescent="0.25">
      <c r="B105" s="9"/>
    </row>
    <row r="106" spans="2:3" x14ac:dyDescent="0.25">
      <c r="B106" s="9"/>
    </row>
    <row r="107" spans="2:3" x14ac:dyDescent="0.25">
      <c r="B107" s="9"/>
    </row>
    <row r="108" spans="2:3" x14ac:dyDescent="0.25">
      <c r="B108" s="9"/>
    </row>
    <row r="109" spans="2:3" x14ac:dyDescent="0.25">
      <c r="B109" s="9"/>
    </row>
    <row r="110" spans="2:3" x14ac:dyDescent="0.25">
      <c r="B110" s="9"/>
    </row>
    <row r="111" spans="2:3" x14ac:dyDescent="0.25">
      <c r="B111" s="9"/>
    </row>
    <row r="112" spans="2:3" x14ac:dyDescent="0.25">
      <c r="B112" s="9"/>
    </row>
    <row r="113" spans="2:3" x14ac:dyDescent="0.25">
      <c r="B113" s="9"/>
    </row>
    <row r="114" spans="2:3" x14ac:dyDescent="0.25">
      <c r="B114" s="9"/>
    </row>
    <row r="115" spans="2:3" x14ac:dyDescent="0.25">
      <c r="B115" s="9"/>
    </row>
    <row r="116" spans="2:3" x14ac:dyDescent="0.25">
      <c r="B116" s="9"/>
    </row>
    <row r="117" spans="2:3" x14ac:dyDescent="0.25">
      <c r="B117" s="9"/>
    </row>
    <row r="118" spans="2:3" x14ac:dyDescent="0.25">
      <c r="B118" s="9"/>
      <c r="C118" s="11"/>
    </row>
    <row r="119" spans="2:3" x14ac:dyDescent="0.25">
      <c r="B119" s="9"/>
      <c r="C119" s="11"/>
    </row>
    <row r="120" spans="2:3" x14ac:dyDescent="0.25">
      <c r="B120" s="9"/>
      <c r="C120" s="11"/>
    </row>
    <row r="121" spans="2:3" x14ac:dyDescent="0.25">
      <c r="B121" s="9"/>
      <c r="C121" s="11"/>
    </row>
    <row r="122" spans="2:3" x14ac:dyDescent="0.25">
      <c r="B122" s="9"/>
      <c r="C122" s="11"/>
    </row>
    <row r="123" spans="2:3" x14ac:dyDescent="0.25">
      <c r="B123" s="9"/>
      <c r="C123" s="11"/>
    </row>
    <row r="124" spans="2:3" x14ac:dyDescent="0.25">
      <c r="B124" s="9"/>
      <c r="C124" s="11"/>
    </row>
    <row r="125" spans="2:3" x14ac:dyDescent="0.25">
      <c r="B125" s="9"/>
      <c r="C125" s="11"/>
    </row>
    <row r="126" spans="2:3" x14ac:dyDescent="0.25">
      <c r="B126" s="9"/>
      <c r="C126" s="11"/>
    </row>
    <row r="127" spans="2:3" x14ac:dyDescent="0.25">
      <c r="B127" s="9"/>
      <c r="C127" s="11"/>
    </row>
    <row r="128" spans="2:3" x14ac:dyDescent="0.25">
      <c r="B128" s="9"/>
      <c r="C128" s="11"/>
    </row>
    <row r="129" spans="2:3" x14ac:dyDescent="0.25">
      <c r="B129" s="9"/>
      <c r="C129" s="11"/>
    </row>
    <row r="130" spans="2:3" x14ac:dyDescent="0.25">
      <c r="B130" s="9"/>
      <c r="C130" s="11"/>
    </row>
    <row r="131" spans="2:3" x14ac:dyDescent="0.25">
      <c r="B131" s="9"/>
      <c r="C131" s="11"/>
    </row>
    <row r="132" spans="2:3" x14ac:dyDescent="0.25">
      <c r="B132" s="9"/>
      <c r="C132" s="11"/>
    </row>
    <row r="133" spans="2:3" x14ac:dyDescent="0.25">
      <c r="B133" s="9"/>
    </row>
    <row r="134" spans="2:3" x14ac:dyDescent="0.25">
      <c r="B134" s="9"/>
      <c r="C134" s="11"/>
    </row>
    <row r="143" spans="2:3" x14ac:dyDescent="0.25">
      <c r="B143" s="9"/>
      <c r="C143" s="11"/>
    </row>
    <row r="144" spans="2:3" x14ac:dyDescent="0.25">
      <c r="B144" s="9"/>
      <c r="C144" s="11"/>
    </row>
    <row r="145" spans="2:3" x14ac:dyDescent="0.25">
      <c r="B145" s="9"/>
      <c r="C145" s="11"/>
    </row>
    <row r="146" spans="2:3" x14ac:dyDescent="0.25">
      <c r="B146" s="9"/>
      <c r="C146" s="11"/>
    </row>
    <row r="147" spans="2:3" x14ac:dyDescent="0.25">
      <c r="B147" s="9"/>
    </row>
    <row r="148" spans="2:3" x14ac:dyDescent="0.25">
      <c r="B148" s="9"/>
    </row>
    <row r="149" spans="2:3" x14ac:dyDescent="0.25">
      <c r="B149" s="9"/>
    </row>
    <row r="150" spans="2:3" x14ac:dyDescent="0.25">
      <c r="B150" s="9"/>
    </row>
    <row r="151" spans="2:3" x14ac:dyDescent="0.25">
      <c r="B151" s="9"/>
    </row>
    <row r="152" spans="2:3" x14ac:dyDescent="0.25">
      <c r="B152" s="9"/>
    </row>
    <row r="153" spans="2:3" x14ac:dyDescent="0.25">
      <c r="B153" s="9"/>
    </row>
    <row r="154" spans="2:3" x14ac:dyDescent="0.25">
      <c r="B154" s="9"/>
    </row>
    <row r="155" spans="2:3" x14ac:dyDescent="0.25">
      <c r="B155" s="9"/>
    </row>
    <row r="156" spans="2:3" x14ac:dyDescent="0.25">
      <c r="B156" s="9"/>
    </row>
    <row r="157" spans="2:3" x14ac:dyDescent="0.25">
      <c r="B157" s="9"/>
    </row>
    <row r="158" spans="2:3" x14ac:dyDescent="0.25">
      <c r="B158" s="9"/>
    </row>
    <row r="159" spans="2:3" x14ac:dyDescent="0.25">
      <c r="B159" s="9"/>
    </row>
    <row r="160" spans="2:3" x14ac:dyDescent="0.25">
      <c r="B160" s="9"/>
    </row>
    <row r="161" spans="2:7" x14ac:dyDescent="0.25">
      <c r="B161" s="9"/>
    </row>
    <row r="162" spans="2:7" x14ac:dyDescent="0.25">
      <c r="B162" s="9"/>
    </row>
    <row r="163" spans="2:7" x14ac:dyDescent="0.25">
      <c r="B163" s="9"/>
      <c r="G163" s="10"/>
    </row>
    <row r="164" spans="2:7" x14ac:dyDescent="0.25">
      <c r="B164" s="9"/>
    </row>
    <row r="165" spans="2:7" x14ac:dyDescent="0.25">
      <c r="B165" s="9"/>
    </row>
    <row r="166" spans="2:7" x14ac:dyDescent="0.25">
      <c r="B166" s="9"/>
    </row>
    <row r="167" spans="2:7" x14ac:dyDescent="0.25">
      <c r="B167" s="9"/>
    </row>
    <row r="168" spans="2:7" x14ac:dyDescent="0.25">
      <c r="B168" s="9"/>
    </row>
    <row r="169" spans="2:7" x14ac:dyDescent="0.25">
      <c r="B169" s="9"/>
      <c r="C169" s="11"/>
    </row>
    <row r="170" spans="2:7" x14ac:dyDescent="0.25">
      <c r="B170" s="9"/>
      <c r="C170" s="11"/>
    </row>
    <row r="171" spans="2:7" x14ac:dyDescent="0.25">
      <c r="B171" s="9"/>
      <c r="C171" s="11"/>
    </row>
    <row r="172" spans="2:7" x14ac:dyDescent="0.25">
      <c r="B172" s="9"/>
    </row>
    <row r="173" spans="2:7" x14ac:dyDescent="0.25">
      <c r="B173" s="9"/>
    </row>
    <row r="174" spans="2:7" x14ac:dyDescent="0.25">
      <c r="B174" s="9"/>
    </row>
    <row r="175" spans="2:7" x14ac:dyDescent="0.25">
      <c r="B175" s="9"/>
    </row>
    <row r="176" spans="2:7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6" x14ac:dyDescent="0.25">
      <c r="B193" s="9"/>
    </row>
    <row r="194" spans="2:6" x14ac:dyDescent="0.25">
      <c r="B194" s="9"/>
    </row>
    <row r="195" spans="2:6" x14ac:dyDescent="0.25">
      <c r="B195" s="9"/>
    </row>
    <row r="196" spans="2:6" x14ac:dyDescent="0.25">
      <c r="B196" s="9"/>
    </row>
    <row r="197" spans="2:6" x14ac:dyDescent="0.25">
      <c r="B197" s="9"/>
    </row>
    <row r="198" spans="2:6" x14ac:dyDescent="0.25">
      <c r="B198" s="9"/>
    </row>
    <row r="199" spans="2:6" x14ac:dyDescent="0.25">
      <c r="B199" s="9"/>
    </row>
    <row r="200" spans="2:6" x14ac:dyDescent="0.25">
      <c r="B200" s="9"/>
    </row>
    <row r="201" spans="2:6" x14ac:dyDescent="0.25">
      <c r="B201" s="9"/>
    </row>
    <row r="202" spans="2:6" x14ac:dyDescent="0.25">
      <c r="B202" s="9"/>
    </row>
    <row r="203" spans="2:6" x14ac:dyDescent="0.25">
      <c r="B203" s="9"/>
      <c r="F203" s="6"/>
    </row>
    <row r="204" spans="2:6" x14ac:dyDescent="0.25">
      <c r="B204" s="9"/>
    </row>
    <row r="205" spans="2:6" x14ac:dyDescent="0.25">
      <c r="B205" s="9"/>
    </row>
    <row r="206" spans="2:6" x14ac:dyDescent="0.25">
      <c r="B206" s="9"/>
    </row>
    <row r="207" spans="2:6" x14ac:dyDescent="0.25">
      <c r="B207" s="9"/>
    </row>
    <row r="208" spans="2:6" x14ac:dyDescent="0.25">
      <c r="B208" s="9"/>
    </row>
    <row r="209" spans="2:2" x14ac:dyDescent="0.25">
      <c r="B209" s="9"/>
    </row>
    <row r="210" spans="2:2" x14ac:dyDescent="0.25">
      <c r="B210" s="9"/>
    </row>
    <row r="211" spans="2:2" x14ac:dyDescent="0.25">
      <c r="B211" s="9"/>
    </row>
    <row r="212" spans="2:2" x14ac:dyDescent="0.25">
      <c r="B212" s="9"/>
    </row>
    <row r="213" spans="2:2" x14ac:dyDescent="0.25">
      <c r="B213" s="9"/>
    </row>
    <row r="214" spans="2:2" x14ac:dyDescent="0.25">
      <c r="B214" s="9"/>
    </row>
    <row r="215" spans="2:2" x14ac:dyDescent="0.25">
      <c r="B215" s="9"/>
    </row>
    <row r="216" spans="2:2" x14ac:dyDescent="0.25">
      <c r="B216" s="9"/>
    </row>
    <row r="217" spans="2:2" x14ac:dyDescent="0.25">
      <c r="B217" s="9"/>
    </row>
    <row r="218" spans="2:2" x14ac:dyDescent="0.25">
      <c r="B218" s="9"/>
    </row>
  </sheetData>
  <autoFilter ref="B1:G218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D143:D218 D2:D134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5" sqref="F15"/>
    </sheetView>
  </sheetViews>
  <sheetFormatPr defaultRowHeight="15" x14ac:dyDescent="0.25"/>
  <cols>
    <col min="2" max="2" width="10.28515625" customWidth="1"/>
    <col min="3" max="3" width="17.28515625" bestFit="1" customWidth="1"/>
  </cols>
  <sheetData>
    <row r="1" spans="1:6" x14ac:dyDescent="0.25">
      <c r="A1" t="s">
        <v>74</v>
      </c>
      <c r="B1" s="12" t="s">
        <v>129</v>
      </c>
    </row>
    <row r="2" spans="1:6" x14ac:dyDescent="0.25">
      <c r="A2" t="s">
        <v>75</v>
      </c>
      <c r="B2" t="s">
        <v>130</v>
      </c>
    </row>
    <row r="3" spans="1:6" x14ac:dyDescent="0.25">
      <c r="A3" t="s">
        <v>76</v>
      </c>
      <c r="B3">
        <v>966680</v>
      </c>
    </row>
    <row r="5" spans="1:6" x14ac:dyDescent="0.25">
      <c r="A5" t="s">
        <v>77</v>
      </c>
      <c r="B5">
        <f>HEX2DEC(B2)-HEX2DEC(B1)</f>
        <v>56448</v>
      </c>
      <c r="C5" t="str">
        <f>IF(B5&gt;0,"State 1 to 2 Delta Plus "&amp;B5,"State 1 to 2 Delta Minus "&amp;-B5)</f>
        <v>State 1 to 2 Delta Plus 56448</v>
      </c>
    </row>
    <row r="6" spans="1:6" x14ac:dyDescent="0.25">
      <c r="A6" s="8" t="s">
        <v>78</v>
      </c>
      <c r="B6" s="8">
        <f>HEX2DEC(B3)-HEX2DEC(B2)</f>
        <v>-33360</v>
      </c>
      <c r="C6" s="8" t="str">
        <f>IF(B6&gt;0,"State 2 to 3 Delta Plus "&amp;B6,"State 2 to 3 Delta Minus "&amp;-B6)</f>
        <v>State 2 to 3 Delta Minus 33360</v>
      </c>
    </row>
    <row r="7" spans="1:6" x14ac:dyDescent="0.25">
      <c r="F7" s="8"/>
    </row>
    <row r="8" spans="1:6" x14ac:dyDescent="0.25">
      <c r="A8" t="s">
        <v>79</v>
      </c>
      <c r="B8">
        <v>966750</v>
      </c>
    </row>
    <row r="9" spans="1:6" x14ac:dyDescent="0.25">
      <c r="A9" t="s">
        <v>80</v>
      </c>
      <c r="B9">
        <f>HEX2DEC(B3)-HEX2DEC(B8)</f>
        <v>-208</v>
      </c>
    </row>
    <row r="11" spans="1:6" x14ac:dyDescent="0.25">
      <c r="B11">
        <v>72</v>
      </c>
      <c r="C11" t="str">
        <f>DEC2HEX(B11)</f>
        <v>48</v>
      </c>
    </row>
    <row r="12" spans="1:6" x14ac:dyDescent="0.25">
      <c r="B12">
        <v>76</v>
      </c>
      <c r="C12" s="8" t="str">
        <f t="shared" ref="C12:C13" si="0">DEC2HEX(B12)</f>
        <v>4C</v>
      </c>
    </row>
    <row r="13" spans="1:6" x14ac:dyDescent="0.25">
      <c r="B13">
        <v>80</v>
      </c>
      <c r="C13" s="8" t="str">
        <f t="shared" si="0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24" sqref="E2:E24"/>
    </sheetView>
  </sheetViews>
  <sheetFormatPr defaultRowHeight="15" x14ac:dyDescent="0.25"/>
  <cols>
    <col min="1" max="1" width="19.5703125" bestFit="1" customWidth="1"/>
    <col min="2" max="2" width="6" style="8" bestFit="1" customWidth="1"/>
    <col min="3" max="3" width="33.140625" style="8" bestFit="1" customWidth="1"/>
    <col min="4" max="4" width="72.7109375" customWidth="1"/>
  </cols>
  <sheetData>
    <row r="1" spans="1:5" s="8" customFormat="1" x14ac:dyDescent="0.25">
      <c r="A1" s="8" t="s">
        <v>131</v>
      </c>
      <c r="B1" s="8" t="s">
        <v>170</v>
      </c>
      <c r="C1" s="8" t="s">
        <v>0</v>
      </c>
      <c r="D1" s="8" t="s">
        <v>156</v>
      </c>
      <c r="E1" s="8" t="s">
        <v>237</v>
      </c>
    </row>
    <row r="2" spans="1:5" ht="16.5" x14ac:dyDescent="0.3">
      <c r="A2" t="s">
        <v>171</v>
      </c>
      <c r="B2" s="8">
        <f>LEN(A2)</f>
        <v>11</v>
      </c>
      <c r="C2" s="8" t="s">
        <v>223</v>
      </c>
      <c r="D2" s="13" t="str">
        <f>"["&amp;IF(LEN(A2)&gt;=1,"0x"&amp;DEC2HEX(CODE(MID(A2,1,1))),"")&amp;IF(LEN(A2)&gt;=2,",0x"&amp;DEC2HEX(CODE(MID(A2,2,1))),"")&amp;IF(LEN(A2)&gt;=3,",0x"&amp;DEC2HEX(CODE(MID(A2,3,1))),"")&amp;IF(LEN(A2)&gt;=4,",0x"&amp;DEC2HEX(CODE(MID(A2,4,1))),"")&amp;IF(LEN(A2)&gt;=5,",0x"&amp;DEC2HEX(CODE(MID(A2,5,1))),"")&amp;IF(LEN(A2)&gt;=6,",0x"&amp;DEC2HEX(CODE(MID(A2,6,1))),"")&amp;IF(LEN(A2)&gt;=7,",0x"&amp;DEC2HEX(CODE(MID(A2,7,1))),"")&amp;IF(LEN(A2)&gt;=8,",0x"&amp;DEC2HEX(CODE(MID(A2,8,1))),"")&amp;IF(LEN(A2)&gt;=9,",0x"&amp;DEC2HEX(CODE(MID(A2,9,1))),"")&amp;IF(LEN(A2)&gt;=10,",0x"&amp;DEC2HEX(CODE(MID(A2,10,1))),"")&amp;IF(LEN(A2)&gt;=11,",0x"&amp;DEC2HEX(CODE(MID(A2,11,1))),"")&amp;IF(LEN(A2)&gt;=12,",0x"&amp;DEC2HEX(CODE(MID(A2,12,1))),"")&amp;IF(LEN(A2)&gt;=13,",0x"&amp;DEC2HEX(CODE(MID(A2,13,1))),"")&amp;IF(LEN(A2)&gt;=14,",0x"&amp;DEC2HEX(CODE(MID(A2,14,1))),"")&amp;IF(LEN(A2)&gt;=15,",0x"&amp;DEC2HEX(CODE(MID(A2,15,1))),"")&amp;IF(LEN(A2)&gt;=16,",0x"&amp;DEC2HEX(CODE(MID(A2,16,1))),"")&amp;IF(LEN(A2)&gt;=17,",0x"&amp;DEC2HEX(CODE(MID(A2,17,1))),"")&amp;IF(LEN(A2)&gt;=18,",0x"&amp;DEC2HEX(CODE(MID(A2,18,1))),"")&amp;IF(LEN(A2)&gt;=19,",0x"&amp;DEC2HEX(CODE(MID(A2,19,1))),"")&amp;IF(LEN(A2)&gt;=20,",0x"&amp;DEC2HEX(CODE(MID(A2,20,1))),"")&amp;",0x0]"</f>
        <v>[0x61,0x72,0x65,0x61,0x63,0x68,0x6F,0x2E,0x62,0x69,0x6E,0x0]</v>
      </c>
      <c r="E2" s="8" t="str">
        <f>CHAR(34)&amp;A2&amp;CHAR(34)&amp;" = "&amp;C2</f>
        <v>"areacho.bin" = Play area menu</v>
      </c>
    </row>
    <row r="3" spans="1:5" ht="16.5" x14ac:dyDescent="0.3">
      <c r="A3" s="8" t="s">
        <v>172</v>
      </c>
      <c r="B3" s="8">
        <f>LEN(A3)</f>
        <v>11</v>
      </c>
      <c r="C3" s="8" t="s">
        <v>224</v>
      </c>
      <c r="D3" s="13" t="str">
        <f>"["&amp;IF(LEN(A3)&gt;=1,"0x"&amp;DEC2HEX(CODE(MID(A3,1,1))),"")&amp;IF(LEN(A3)&gt;=2,",0x"&amp;DEC2HEX(CODE(MID(A3,2,1))),"")&amp;IF(LEN(A3)&gt;=3,",0x"&amp;DEC2HEX(CODE(MID(A3,3,1))),"")&amp;IF(LEN(A3)&gt;=4,",0x"&amp;DEC2HEX(CODE(MID(A3,4,1))),"")&amp;IF(LEN(A3)&gt;=5,",0x"&amp;DEC2HEX(CODE(MID(A3,5,1))),"")&amp;IF(LEN(A3)&gt;=6,",0x"&amp;DEC2HEX(CODE(MID(A3,6,1))),"")&amp;IF(LEN(A3)&gt;=7,",0x"&amp;DEC2HEX(CODE(MID(A3,7,1))),"")&amp;IF(LEN(A3)&gt;=8,",0x"&amp;DEC2HEX(CODE(MID(A3,8,1))),"")&amp;IF(LEN(A3)&gt;=9,",0x"&amp;DEC2HEX(CODE(MID(A3,9,1))),"")&amp;IF(LEN(A3)&gt;=10,",0x"&amp;DEC2HEX(CODE(MID(A3,10,1))),"")&amp;IF(LEN(A3)&gt;=11,",0x"&amp;DEC2HEX(CODE(MID(A3,11,1))),"")&amp;IF(LEN(A3)&gt;=12,",0x"&amp;DEC2HEX(CODE(MID(A3,12,1))),"")&amp;IF(LEN(A3)&gt;=13,",0x"&amp;DEC2HEX(CODE(MID(A3,13,1))),"")&amp;IF(LEN(A3)&gt;=14,",0x"&amp;DEC2HEX(CODE(MID(A3,14,1))),"")&amp;IF(LEN(A3)&gt;=15,",0x"&amp;DEC2HEX(CODE(MID(A3,15,1))),"")&amp;IF(LEN(A3)&gt;=16,",0x"&amp;DEC2HEX(CODE(MID(A3,16,1))),"")&amp;IF(LEN(A3)&gt;=17,",0x"&amp;DEC2HEX(CODE(MID(A3,17,1))),"")&amp;IF(LEN(A3)&gt;=18,",0x"&amp;DEC2HEX(CODE(MID(A3,18,1))),"")&amp;IF(LEN(A3)&gt;=19,",0x"&amp;DEC2HEX(CODE(MID(A3,19,1))),"")&amp;IF(LEN(A3)&gt;=20,",0x"&amp;DEC2HEX(CODE(MID(A3,20,1))),"")&amp;",0x0]"</f>
        <v>[0x61,0x72,0x65,0x61,0x73,0x65,0x6C,0x2E,0x62,0x69,0x6E,0x0]</v>
      </c>
      <c r="E3" s="8" t="str">
        <f>CHAR(34)&amp;A3&amp;CHAR(34)&amp;" = "&amp;C3</f>
        <v>"areasel.bin" = Score attack menu</v>
      </c>
    </row>
    <row r="4" spans="1:5" ht="16.5" x14ac:dyDescent="0.3">
      <c r="A4" s="8" t="s">
        <v>132</v>
      </c>
      <c r="B4" s="8">
        <f>LEN(A4)</f>
        <v>10</v>
      </c>
      <c r="C4" s="8" t="s">
        <v>203</v>
      </c>
      <c r="D4" s="13" t="str">
        <f>"["&amp;IF(LEN(A4)&gt;=1,"0x"&amp;DEC2HEX(CODE(MID(A4,1,1))),"")&amp;IF(LEN(A4)&gt;=2,",0x"&amp;DEC2HEX(CODE(MID(A4,2,1))),"")&amp;IF(LEN(A4)&gt;=3,",0x"&amp;DEC2HEX(CODE(MID(A4,3,1))),"")&amp;IF(LEN(A4)&gt;=4,",0x"&amp;DEC2HEX(CODE(MID(A4,4,1))),"")&amp;IF(LEN(A4)&gt;=5,",0x"&amp;DEC2HEX(CODE(MID(A4,5,1))),"")&amp;IF(LEN(A4)&gt;=6,",0x"&amp;DEC2HEX(CODE(MID(A4,6,1))),"")&amp;IF(LEN(A4)&gt;=7,",0x"&amp;DEC2HEX(CODE(MID(A4,7,1))),"")&amp;IF(LEN(A4)&gt;=8,",0x"&amp;DEC2HEX(CODE(MID(A4,8,1))),"")&amp;IF(LEN(A4)&gt;=9,",0x"&amp;DEC2HEX(CODE(MID(A4,9,1))),"")&amp;IF(LEN(A4)&gt;=10,",0x"&amp;DEC2HEX(CODE(MID(A4,10,1))),"")&amp;IF(LEN(A4)&gt;=11,",0x"&amp;DEC2HEX(CODE(MID(A4,11,1))),"")&amp;IF(LEN(A4)&gt;=12,",0x"&amp;DEC2HEX(CODE(MID(A4,12,1))),"")&amp;IF(LEN(A4)&gt;=13,",0x"&amp;DEC2HEX(CODE(MID(A4,13,1))),"")&amp;IF(LEN(A4)&gt;=14,",0x"&amp;DEC2HEX(CODE(MID(A4,14,1))),"")&amp;IF(LEN(A4)&gt;=15,",0x"&amp;DEC2HEX(CODE(MID(A4,15,1))),"")&amp;IF(LEN(A4)&gt;=16,",0x"&amp;DEC2HEX(CODE(MID(A4,16,1))),"")&amp;IF(LEN(A4)&gt;=17,",0x"&amp;DEC2HEX(CODE(MID(A4,17,1))),"")&amp;IF(LEN(A4)&gt;=18,",0x"&amp;DEC2HEX(CODE(MID(A4,18,1))),"")&amp;IF(LEN(A4)&gt;=19,",0x"&amp;DEC2HEX(CODE(MID(A4,19,1))),"")&amp;IF(LEN(A4)&gt;=20,",0x"&amp;DEC2HEX(CODE(MID(A4,20,1))),"")&amp;",0x0]"</f>
        <v>[0x65,0x61,0x72,0x5F,0x63,0x68,0x2E,0x6D,0x64,0x70,0x0]</v>
      </c>
      <c r="E4" s="8" t="str">
        <f>CHAR(34)&amp;A4&amp;CHAR(34)&amp;" = "&amp;C4</f>
        <v>"ear_ch.mdp" = Earth boss (start)</v>
      </c>
    </row>
    <row r="5" spans="1:5" ht="16.5" x14ac:dyDescent="0.3">
      <c r="A5" s="8" t="s">
        <v>199</v>
      </c>
      <c r="B5" s="8">
        <f>LEN(A5)</f>
        <v>11</v>
      </c>
      <c r="C5" s="8" t="s">
        <v>217</v>
      </c>
      <c r="D5" s="13" t="str">
        <f>"["&amp;IF(LEN(A5)&gt;=1,"0x"&amp;DEC2HEX(CODE(MID(A5,1,1))),"")&amp;IF(LEN(A5)&gt;=2,",0x"&amp;DEC2HEX(CODE(MID(A5,2,1))),"")&amp;IF(LEN(A5)&gt;=3,",0x"&amp;DEC2HEX(CODE(MID(A5,3,1))),"")&amp;IF(LEN(A5)&gt;=4,",0x"&amp;DEC2HEX(CODE(MID(A5,4,1))),"")&amp;IF(LEN(A5)&gt;=5,",0x"&amp;DEC2HEX(CODE(MID(A5,5,1))),"")&amp;IF(LEN(A5)&gt;=6,",0x"&amp;DEC2HEX(CODE(MID(A5,6,1))),"")&amp;IF(LEN(A5)&gt;=7,",0x"&amp;DEC2HEX(CODE(MID(A5,7,1))),"")&amp;IF(LEN(A5)&gt;=8,",0x"&amp;DEC2HEX(CODE(MID(A5,8,1))),"")&amp;IF(LEN(A5)&gt;=9,",0x"&amp;DEC2HEX(CODE(MID(A5,9,1))),"")&amp;IF(LEN(A5)&gt;=10,",0x"&amp;DEC2HEX(CODE(MID(A5,10,1))),"")&amp;IF(LEN(A5)&gt;=11,",0x"&amp;DEC2HEX(CODE(MID(A5,11,1))),"")&amp;IF(LEN(A5)&gt;=12,",0x"&amp;DEC2HEX(CODE(MID(A5,12,1))),"")&amp;IF(LEN(A5)&gt;=13,",0x"&amp;DEC2HEX(CODE(MID(A5,13,1))),"")&amp;IF(LEN(A5)&gt;=14,",0x"&amp;DEC2HEX(CODE(MID(A5,14,1))),"")&amp;IF(LEN(A5)&gt;=15,",0x"&amp;DEC2HEX(CODE(MID(A5,15,1))),"")&amp;IF(LEN(A5)&gt;=16,",0x"&amp;DEC2HEX(CODE(MID(A5,16,1))),"")&amp;IF(LEN(A5)&gt;=17,",0x"&amp;DEC2HEX(CODE(MID(A5,17,1))),"")&amp;IF(LEN(A5)&gt;=18,",0x"&amp;DEC2HEX(CODE(MID(A5,18,1))),"")&amp;IF(LEN(A5)&gt;=19,",0x"&amp;DEC2HEX(CODE(MID(A5,19,1))),"")&amp;IF(LEN(A5)&gt;=20,",0x"&amp;DEC2HEX(CODE(MID(A5,20,1))),"")&amp;",0x0]"</f>
        <v>[0x65,0x64,0x65,0x6E,0x5F,0x64,0x35,0x2E,0x70,0x6D,0x6D,0x0]</v>
      </c>
      <c r="E5" s="8" t="str">
        <f>CHAR(34)&amp;A5&amp;CHAR(34)&amp;" = "&amp;C5</f>
        <v>"eden_d5.pmm" = Form 5 of the final boss end movie</v>
      </c>
    </row>
    <row r="6" spans="1:5" ht="16.5" x14ac:dyDescent="0.3">
      <c r="A6" s="8" t="s">
        <v>139</v>
      </c>
      <c r="B6" s="8">
        <f>LEN(A6)</f>
        <v>11</v>
      </c>
      <c r="C6" s="8" t="s">
        <v>211</v>
      </c>
      <c r="D6" s="13" t="str">
        <f>"["&amp;IF(LEN(A6)&gt;=1,"0x"&amp;DEC2HEX(CODE(MID(A6,1,1))),"")&amp;IF(LEN(A6)&gt;=2,",0x"&amp;DEC2HEX(CODE(MID(A6,2,1))),"")&amp;IF(LEN(A6)&gt;=3,",0x"&amp;DEC2HEX(CODE(MID(A6,3,1))),"")&amp;IF(LEN(A6)&gt;=4,",0x"&amp;DEC2HEX(CODE(MID(A6,4,1))),"")&amp;IF(LEN(A6)&gt;=5,",0x"&amp;DEC2HEX(CODE(MID(A6,5,1))),"")&amp;IF(LEN(A6)&gt;=6,",0x"&amp;DEC2HEX(CODE(MID(A6,6,1))),"")&amp;IF(LEN(A6)&gt;=7,",0x"&amp;DEC2HEX(CODE(MID(A6,7,1))),"")&amp;IF(LEN(A6)&gt;=8,",0x"&amp;DEC2HEX(CODE(MID(A6,8,1))),"")&amp;IF(LEN(A6)&gt;=9,",0x"&amp;DEC2HEX(CODE(MID(A6,9,1))),"")&amp;IF(LEN(A6)&gt;=10,",0x"&amp;DEC2HEX(CODE(MID(A6,10,1))),"")&amp;IF(LEN(A6)&gt;=11,",0x"&amp;DEC2HEX(CODE(MID(A6,11,1))),"")&amp;IF(LEN(A6)&gt;=12,",0x"&amp;DEC2HEX(CODE(MID(A6,12,1))),"")&amp;IF(LEN(A6)&gt;=13,",0x"&amp;DEC2HEX(CODE(MID(A6,13,1))),"")&amp;IF(LEN(A6)&gt;=14,",0x"&amp;DEC2HEX(CODE(MID(A6,14,1))),"")&amp;IF(LEN(A6)&gt;=15,",0x"&amp;DEC2HEX(CODE(MID(A6,15,1))),"")&amp;IF(LEN(A6)&gt;=16,",0x"&amp;DEC2HEX(CODE(MID(A6,16,1))),"")&amp;IF(LEN(A6)&gt;=17,",0x"&amp;DEC2HEX(CODE(MID(A6,17,1))),"")&amp;IF(LEN(A6)&gt;=18,",0x"&amp;DEC2HEX(CODE(MID(A6,18,1))),"")&amp;IF(LEN(A6)&gt;=19,",0x"&amp;DEC2HEX(CODE(MID(A6,19,1))),"")&amp;IF(LEN(A6)&gt;=20,",0x"&amp;DEC2HEX(CODE(MID(A6,20,1))),"")&amp;",0x0]"</f>
        <v>[0x65,0x64,0x65,0x6E,0x5F,0x73,0x31,0x2E,0x70,0x6D,0x6D,0x0]</v>
      </c>
      <c r="E6" s="8" t="str">
        <f>CHAR(34)&amp;A6&amp;CHAR(34)&amp;" = "&amp;C6</f>
        <v>"eden_s1.pmm" = Form 1 of the final boss (start &amp; end)</v>
      </c>
    </row>
    <row r="7" spans="1:5" ht="16.5" x14ac:dyDescent="0.3">
      <c r="A7" s="8" t="s">
        <v>140</v>
      </c>
      <c r="B7" s="8">
        <f>LEN(A7)</f>
        <v>11</v>
      </c>
      <c r="C7" s="8" t="s">
        <v>212</v>
      </c>
      <c r="D7" s="13" t="str">
        <f>"["&amp;IF(LEN(A7)&gt;=1,"0x"&amp;DEC2HEX(CODE(MID(A7,1,1))),"")&amp;IF(LEN(A7)&gt;=2,",0x"&amp;DEC2HEX(CODE(MID(A7,2,1))),"")&amp;IF(LEN(A7)&gt;=3,",0x"&amp;DEC2HEX(CODE(MID(A7,3,1))),"")&amp;IF(LEN(A7)&gt;=4,",0x"&amp;DEC2HEX(CODE(MID(A7,4,1))),"")&amp;IF(LEN(A7)&gt;=5,",0x"&amp;DEC2HEX(CODE(MID(A7,5,1))),"")&amp;IF(LEN(A7)&gt;=6,",0x"&amp;DEC2HEX(CODE(MID(A7,6,1))),"")&amp;IF(LEN(A7)&gt;=7,",0x"&amp;DEC2HEX(CODE(MID(A7,7,1))),"")&amp;IF(LEN(A7)&gt;=8,",0x"&amp;DEC2HEX(CODE(MID(A7,8,1))),"")&amp;IF(LEN(A7)&gt;=9,",0x"&amp;DEC2HEX(CODE(MID(A7,9,1))),"")&amp;IF(LEN(A7)&gt;=10,",0x"&amp;DEC2HEX(CODE(MID(A7,10,1))),"")&amp;IF(LEN(A7)&gt;=11,",0x"&amp;DEC2HEX(CODE(MID(A7,11,1))),"")&amp;IF(LEN(A7)&gt;=12,",0x"&amp;DEC2HEX(CODE(MID(A7,12,1))),"")&amp;IF(LEN(A7)&gt;=13,",0x"&amp;DEC2HEX(CODE(MID(A7,13,1))),"")&amp;IF(LEN(A7)&gt;=14,",0x"&amp;DEC2HEX(CODE(MID(A7,14,1))),"")&amp;IF(LEN(A7)&gt;=15,",0x"&amp;DEC2HEX(CODE(MID(A7,15,1))),"")&amp;IF(LEN(A7)&gt;=16,",0x"&amp;DEC2HEX(CODE(MID(A7,16,1))),"")&amp;IF(LEN(A7)&gt;=17,",0x"&amp;DEC2HEX(CODE(MID(A7,17,1))),"")&amp;IF(LEN(A7)&gt;=18,",0x"&amp;DEC2HEX(CODE(MID(A7,18,1))),"")&amp;IF(LEN(A7)&gt;=19,",0x"&amp;DEC2HEX(CODE(MID(A7,19,1))),"")&amp;IF(LEN(A7)&gt;=20,",0x"&amp;DEC2HEX(CODE(MID(A7,20,1))),"")&amp;",0x0]"</f>
        <v>[0x65,0x64,0x65,0x6E,0x5F,0x73,0x32,0x2E,0x70,0x6D,0x6D,0x0]</v>
      </c>
      <c r="E7" s="8" t="str">
        <f>CHAR(34)&amp;A7&amp;CHAR(34)&amp;" = "&amp;C7</f>
        <v>"eden_s2.pmm" = Form 2 of the final boss (start &amp; end)</v>
      </c>
    </row>
    <row r="8" spans="1:5" s="8" customFormat="1" ht="16.5" x14ac:dyDescent="0.3">
      <c r="A8" s="8" t="s">
        <v>141</v>
      </c>
      <c r="B8" s="8">
        <f>LEN(A8)</f>
        <v>11</v>
      </c>
      <c r="C8" s="8" t="s">
        <v>213</v>
      </c>
      <c r="D8" s="13" t="str">
        <f>"["&amp;IF(LEN(A8)&gt;=1,"0x"&amp;DEC2HEX(CODE(MID(A8,1,1))),"")&amp;IF(LEN(A8)&gt;=2,",0x"&amp;DEC2HEX(CODE(MID(A8,2,1))),"")&amp;IF(LEN(A8)&gt;=3,",0x"&amp;DEC2HEX(CODE(MID(A8,3,1))),"")&amp;IF(LEN(A8)&gt;=4,",0x"&amp;DEC2HEX(CODE(MID(A8,4,1))),"")&amp;IF(LEN(A8)&gt;=5,",0x"&amp;DEC2HEX(CODE(MID(A8,5,1))),"")&amp;IF(LEN(A8)&gt;=6,",0x"&amp;DEC2HEX(CODE(MID(A8,6,1))),"")&amp;IF(LEN(A8)&gt;=7,",0x"&amp;DEC2HEX(CODE(MID(A8,7,1))),"")&amp;IF(LEN(A8)&gt;=8,",0x"&amp;DEC2HEX(CODE(MID(A8,8,1))),"")&amp;IF(LEN(A8)&gt;=9,",0x"&amp;DEC2HEX(CODE(MID(A8,9,1))),"")&amp;IF(LEN(A8)&gt;=10,",0x"&amp;DEC2HEX(CODE(MID(A8,10,1))),"")&amp;IF(LEN(A8)&gt;=11,",0x"&amp;DEC2HEX(CODE(MID(A8,11,1))),"")&amp;IF(LEN(A8)&gt;=12,",0x"&amp;DEC2HEX(CODE(MID(A8,12,1))),"")&amp;IF(LEN(A8)&gt;=13,",0x"&amp;DEC2HEX(CODE(MID(A8,13,1))),"")&amp;IF(LEN(A8)&gt;=14,",0x"&amp;DEC2HEX(CODE(MID(A8,14,1))),"")&amp;IF(LEN(A8)&gt;=15,",0x"&amp;DEC2HEX(CODE(MID(A8,15,1))),"")&amp;IF(LEN(A8)&gt;=16,",0x"&amp;DEC2HEX(CODE(MID(A8,16,1))),"")&amp;IF(LEN(A8)&gt;=17,",0x"&amp;DEC2HEX(CODE(MID(A8,17,1))),"")&amp;IF(LEN(A8)&gt;=18,",0x"&amp;DEC2HEX(CODE(MID(A8,18,1))),"")&amp;IF(LEN(A8)&gt;=19,",0x"&amp;DEC2HEX(CODE(MID(A8,19,1))),"")&amp;IF(LEN(A8)&gt;=20,",0x"&amp;DEC2HEX(CODE(MID(A8,20,1))),"")&amp;",0x0]"</f>
        <v>[0x65,0x64,0x65,0x6E,0x5F,0x73,0x33,0x2E,0x70,0x6D,0x6D,0x0]</v>
      </c>
      <c r="E8" s="8" t="str">
        <f>CHAR(34)&amp;A8&amp;CHAR(34)&amp;" = "&amp;C8</f>
        <v>"eden_s3.pmm" = Form 3 of the final boss (start &amp; end)</v>
      </c>
    </row>
    <row r="9" spans="1:5" ht="16.5" x14ac:dyDescent="0.3">
      <c r="A9" s="8" t="s">
        <v>142</v>
      </c>
      <c r="B9" s="8">
        <f>LEN(A9)</f>
        <v>11</v>
      </c>
      <c r="C9" s="8" t="s">
        <v>214</v>
      </c>
      <c r="D9" s="13" t="str">
        <f>"["&amp;IF(LEN(A9)&gt;=1,"0x"&amp;DEC2HEX(CODE(MID(A9,1,1))),"")&amp;IF(LEN(A9)&gt;=2,",0x"&amp;DEC2HEX(CODE(MID(A9,2,1))),"")&amp;IF(LEN(A9)&gt;=3,",0x"&amp;DEC2HEX(CODE(MID(A9,3,1))),"")&amp;IF(LEN(A9)&gt;=4,",0x"&amp;DEC2HEX(CODE(MID(A9,4,1))),"")&amp;IF(LEN(A9)&gt;=5,",0x"&amp;DEC2HEX(CODE(MID(A9,5,1))),"")&amp;IF(LEN(A9)&gt;=6,",0x"&amp;DEC2HEX(CODE(MID(A9,6,1))),"")&amp;IF(LEN(A9)&gt;=7,",0x"&amp;DEC2HEX(CODE(MID(A9,7,1))),"")&amp;IF(LEN(A9)&gt;=8,",0x"&amp;DEC2HEX(CODE(MID(A9,8,1))),"")&amp;IF(LEN(A9)&gt;=9,",0x"&amp;DEC2HEX(CODE(MID(A9,9,1))),"")&amp;IF(LEN(A9)&gt;=10,",0x"&amp;DEC2HEX(CODE(MID(A9,10,1))),"")&amp;IF(LEN(A9)&gt;=11,",0x"&amp;DEC2HEX(CODE(MID(A9,11,1))),"")&amp;IF(LEN(A9)&gt;=12,",0x"&amp;DEC2HEX(CODE(MID(A9,12,1))),"")&amp;IF(LEN(A9)&gt;=13,",0x"&amp;DEC2HEX(CODE(MID(A9,13,1))),"")&amp;IF(LEN(A9)&gt;=14,",0x"&amp;DEC2HEX(CODE(MID(A9,14,1))),"")&amp;IF(LEN(A9)&gt;=15,",0x"&amp;DEC2HEX(CODE(MID(A9,15,1))),"")&amp;IF(LEN(A9)&gt;=16,",0x"&amp;DEC2HEX(CODE(MID(A9,16,1))),"")&amp;IF(LEN(A9)&gt;=17,",0x"&amp;DEC2HEX(CODE(MID(A9,17,1))),"")&amp;IF(LEN(A9)&gt;=18,",0x"&amp;DEC2HEX(CODE(MID(A9,18,1))),"")&amp;IF(LEN(A9)&gt;=19,",0x"&amp;DEC2HEX(CODE(MID(A9,19,1))),"")&amp;IF(LEN(A9)&gt;=20,",0x"&amp;DEC2HEX(CODE(MID(A9,20,1))),"")&amp;",0x0]"</f>
        <v>[0x65,0x64,0x65,0x6E,0x5F,0x73,0x34,0x2E,0x70,0x6D,0x6D,0x0]</v>
      </c>
      <c r="E9" s="8" t="str">
        <f>CHAR(34)&amp;A9&amp;CHAR(34)&amp;" = "&amp;C9</f>
        <v>"eden_s4.pmm" = Form 4 of the final boss (start &amp; end)</v>
      </c>
    </row>
    <row r="10" spans="1:5" ht="16.5" x14ac:dyDescent="0.3">
      <c r="A10" s="8" t="s">
        <v>197</v>
      </c>
      <c r="B10" s="8">
        <f>LEN(A10)</f>
        <v>11</v>
      </c>
      <c r="C10" s="8" t="s">
        <v>216</v>
      </c>
      <c r="D10" s="13" t="str">
        <f>"["&amp;IF(LEN(A10)&gt;=1,"0x"&amp;DEC2HEX(CODE(MID(A10,1,1))),"")&amp;IF(LEN(A10)&gt;=2,",0x"&amp;DEC2HEX(CODE(MID(A10,2,1))),"")&amp;IF(LEN(A10)&gt;=3,",0x"&amp;DEC2HEX(CODE(MID(A10,3,1))),"")&amp;IF(LEN(A10)&gt;=4,",0x"&amp;DEC2HEX(CODE(MID(A10,4,1))),"")&amp;IF(LEN(A10)&gt;=5,",0x"&amp;DEC2HEX(CODE(MID(A10,5,1))),"")&amp;IF(LEN(A10)&gt;=6,",0x"&amp;DEC2HEX(CODE(MID(A10,6,1))),"")&amp;IF(LEN(A10)&gt;=7,",0x"&amp;DEC2HEX(CODE(MID(A10,7,1))),"")&amp;IF(LEN(A10)&gt;=8,",0x"&amp;DEC2HEX(CODE(MID(A10,8,1))),"")&amp;IF(LEN(A10)&gt;=9,",0x"&amp;DEC2HEX(CODE(MID(A10,9,1))),"")&amp;IF(LEN(A10)&gt;=10,",0x"&amp;DEC2HEX(CODE(MID(A10,10,1))),"")&amp;IF(LEN(A10)&gt;=11,",0x"&amp;DEC2HEX(CODE(MID(A10,11,1))),"")&amp;IF(LEN(A10)&gt;=12,",0x"&amp;DEC2HEX(CODE(MID(A10,12,1))),"")&amp;IF(LEN(A10)&gt;=13,",0x"&amp;DEC2HEX(CODE(MID(A10,13,1))),"")&amp;IF(LEN(A10)&gt;=14,",0x"&amp;DEC2HEX(CODE(MID(A10,14,1))),"")&amp;IF(LEN(A10)&gt;=15,",0x"&amp;DEC2HEX(CODE(MID(A10,15,1))),"")&amp;IF(LEN(A10)&gt;=16,",0x"&amp;DEC2HEX(CODE(MID(A10,16,1))),"")&amp;IF(LEN(A10)&gt;=17,",0x"&amp;DEC2HEX(CODE(MID(A10,17,1))),"")&amp;IF(LEN(A10)&gt;=18,",0x"&amp;DEC2HEX(CODE(MID(A10,18,1))),"")&amp;IF(LEN(A10)&gt;=19,",0x"&amp;DEC2HEX(CODE(MID(A10,19,1))),"")&amp;IF(LEN(A10)&gt;=20,",0x"&amp;DEC2HEX(CODE(MID(A10,20,1))),"")&amp;",0x0]"</f>
        <v>[0x65,0x64,0x65,0x6E,0x5F,0x73,0x35,0x2E,0x70,0x6D,0x6D,0x0]</v>
      </c>
      <c r="E10" s="8" t="str">
        <f>CHAR(34)&amp;A10&amp;CHAR(34)&amp;" = "&amp;C10</f>
        <v>"eden_s5.pmm" = Form 5 of the final boss (pre battle)</v>
      </c>
    </row>
    <row r="11" spans="1:5" ht="16.5" x14ac:dyDescent="0.3">
      <c r="A11" s="8" t="s">
        <v>173</v>
      </c>
      <c r="B11" s="8">
        <f>LEN(A11)</f>
        <v>9</v>
      </c>
      <c r="C11" s="8" t="s">
        <v>219</v>
      </c>
      <c r="D11" s="13" t="str">
        <f>"["&amp;IF(LEN(A11)&gt;=1,"0x"&amp;DEC2HEX(CODE(MID(A11,1,1))),"")&amp;IF(LEN(A11)&gt;=2,",0x"&amp;DEC2HEX(CODE(MID(A11,2,1))),"")&amp;IF(LEN(A11)&gt;=3,",0x"&amp;DEC2HEX(CODE(MID(A11,3,1))),"")&amp;IF(LEN(A11)&gt;=4,",0x"&amp;DEC2HEX(CODE(MID(A11,4,1))),"")&amp;IF(LEN(A11)&gt;=5,",0x"&amp;DEC2HEX(CODE(MID(A11,5,1))),"")&amp;IF(LEN(A11)&gt;=6,",0x"&amp;DEC2HEX(CODE(MID(A11,6,1))),"")&amp;IF(LEN(A11)&gt;=7,",0x"&amp;DEC2HEX(CODE(MID(A11,7,1))),"")&amp;IF(LEN(A11)&gt;=8,",0x"&amp;DEC2HEX(CODE(MID(A11,8,1))),"")&amp;IF(LEN(A11)&gt;=9,",0x"&amp;DEC2HEX(CODE(MID(A11,9,1))),"")&amp;IF(LEN(A11)&gt;=10,",0x"&amp;DEC2HEX(CODE(MID(A11,10,1))),"")&amp;IF(LEN(A11)&gt;=11,",0x"&amp;DEC2HEX(CODE(MID(A11,11,1))),"")&amp;IF(LEN(A11)&gt;=12,",0x"&amp;DEC2HEX(CODE(MID(A11,12,1))),"")&amp;IF(LEN(A11)&gt;=13,",0x"&amp;DEC2HEX(CODE(MID(A11,13,1))),"")&amp;IF(LEN(A11)&gt;=14,",0x"&amp;DEC2HEX(CODE(MID(A11,14,1))),"")&amp;IF(LEN(A11)&gt;=15,",0x"&amp;DEC2HEX(CODE(MID(A11,15,1))),"")&amp;IF(LEN(A11)&gt;=16,",0x"&amp;DEC2HEX(CODE(MID(A11,16,1))),"")&amp;IF(LEN(A11)&gt;=17,",0x"&amp;DEC2HEX(CODE(MID(A11,17,1))),"")&amp;IF(LEN(A11)&gt;=18,",0x"&amp;DEC2HEX(CODE(MID(A11,18,1))),"")&amp;IF(LEN(A11)&gt;=19,",0x"&amp;DEC2HEX(CODE(MID(A11,19,1))),"")&amp;IF(LEN(A11)&gt;=20,",0x"&amp;DEC2HEX(CODE(MID(A11,20,1))),"")&amp;",0x0]"</f>
        <v>[0x65,0x78,0x74,0x72,0x61,0x2E,0x62,0x69,0x6E,0x0]</v>
      </c>
      <c r="E11" s="8" t="str">
        <f>CHAR(34)&amp;A11&amp;CHAR(34)&amp;" = "&amp;C11</f>
        <v>"extra.bin" = The beyond extra menu</v>
      </c>
    </row>
    <row r="12" spans="1:5" ht="16.5" x14ac:dyDescent="0.3">
      <c r="A12" s="8" t="s">
        <v>198</v>
      </c>
      <c r="B12" s="8">
        <f>LEN(A12)</f>
        <v>12</v>
      </c>
      <c r="C12" s="8" t="s">
        <v>218</v>
      </c>
      <c r="D12" s="13" t="str">
        <f>"["&amp;IF(LEN(A12)&gt;=1,"0x"&amp;DEC2HEX(CODE(MID(A12,1,1))),"")&amp;IF(LEN(A12)&gt;=2,",0x"&amp;DEC2HEX(CODE(MID(A12,2,1))),"")&amp;IF(LEN(A12)&gt;=3,",0x"&amp;DEC2HEX(CODE(MID(A12,3,1))),"")&amp;IF(LEN(A12)&gt;=4,",0x"&amp;DEC2HEX(CODE(MID(A12,4,1))),"")&amp;IF(LEN(A12)&gt;=5,",0x"&amp;DEC2HEX(CODE(MID(A12,5,1))),"")&amp;IF(LEN(A12)&gt;=6,",0x"&amp;DEC2HEX(CODE(MID(A12,6,1))),"")&amp;IF(LEN(A12)&gt;=7,",0x"&amp;DEC2HEX(CODE(MID(A12,7,1))),"")&amp;IF(LEN(A12)&gt;=8,",0x"&amp;DEC2HEX(CODE(MID(A12,8,1))),"")&amp;IF(LEN(A12)&gt;=9,",0x"&amp;DEC2HEX(CODE(MID(A12,9,1))),"")&amp;IF(LEN(A12)&gt;=10,",0x"&amp;DEC2HEX(CODE(MID(A12,10,1))),"")&amp;IF(LEN(A12)&gt;=11,",0x"&amp;DEC2HEX(CODE(MID(A12,11,1))),"")&amp;IF(LEN(A12)&gt;=12,",0x"&amp;DEC2HEX(CODE(MID(A12,12,1))),"")&amp;IF(LEN(A12)&gt;=13,",0x"&amp;DEC2HEX(CODE(MID(A12,13,1))),"")&amp;IF(LEN(A12)&gt;=14,",0x"&amp;DEC2HEX(CODE(MID(A12,14,1))),"")&amp;IF(LEN(A12)&gt;=15,",0x"&amp;DEC2HEX(CODE(MID(A12,15,1))),"")&amp;IF(LEN(A12)&gt;=16,",0x"&amp;DEC2HEX(CODE(MID(A12,16,1))),"")&amp;IF(LEN(A12)&gt;=17,",0x"&amp;DEC2HEX(CODE(MID(A12,17,1))),"")&amp;IF(LEN(A12)&gt;=18,",0x"&amp;DEC2HEX(CODE(MID(A12,18,1))),"")&amp;IF(LEN(A12)&gt;=19,",0x"&amp;DEC2HEX(CODE(MID(A12,19,1))),"")&amp;IF(LEN(A12)&gt;=20,",0x"&amp;DEC2HEX(CODE(MID(A12,20,1))),"")&amp;",0x0]"</f>
        <v>[0x67,0x61,0x6D,0x65,0x6F,0x76,0x65,0x72,0x2E,0x62,0x69,0x6E,0x0]</v>
      </c>
      <c r="E12" s="8" t="str">
        <f>CHAR(34)&amp;A12&amp;CHAR(34)&amp;" = "&amp;C12</f>
        <v>"gameover.bin" = Game over screen</v>
      </c>
    </row>
    <row r="13" spans="1:5" ht="16.5" x14ac:dyDescent="0.3">
      <c r="A13" s="8" t="s">
        <v>134</v>
      </c>
      <c r="B13" s="8">
        <f>LEN(A13)</f>
        <v>10</v>
      </c>
      <c r="C13" s="8" t="s">
        <v>205</v>
      </c>
      <c r="D13" s="13" t="str">
        <f>"["&amp;IF(LEN(A13)&gt;=1,"0x"&amp;DEC2HEX(CODE(MID(A13,1,1))),"")&amp;IF(LEN(A13)&gt;=2,",0x"&amp;DEC2HEX(CODE(MID(A13,2,1))),"")&amp;IF(LEN(A13)&gt;=3,",0x"&amp;DEC2HEX(CODE(MID(A13,3,1))),"")&amp;IF(LEN(A13)&gt;=4,",0x"&amp;DEC2HEX(CODE(MID(A13,4,1))),"")&amp;IF(LEN(A13)&gt;=5,",0x"&amp;DEC2HEX(CODE(MID(A13,5,1))),"")&amp;IF(LEN(A13)&gt;=6,",0x"&amp;DEC2HEX(CODE(MID(A13,6,1))),"")&amp;IF(LEN(A13)&gt;=7,",0x"&amp;DEC2HEX(CODE(MID(A13,7,1))),"")&amp;IF(LEN(A13)&gt;=8,",0x"&amp;DEC2HEX(CODE(MID(A13,8,1))),"")&amp;IF(LEN(A13)&gt;=9,",0x"&amp;DEC2HEX(CODE(MID(A13,9,1))),"")&amp;IF(LEN(A13)&gt;=10,",0x"&amp;DEC2HEX(CODE(MID(A13,10,1))),"")&amp;IF(LEN(A13)&gt;=11,",0x"&amp;DEC2HEX(CODE(MID(A13,11,1))),"")&amp;IF(LEN(A13)&gt;=12,",0x"&amp;DEC2HEX(CODE(MID(A13,12,1))),"")&amp;IF(LEN(A13)&gt;=13,",0x"&amp;DEC2HEX(CODE(MID(A13,13,1))),"")&amp;IF(LEN(A13)&gt;=14,",0x"&amp;DEC2HEX(CODE(MID(A13,14,1))),"")&amp;IF(LEN(A13)&gt;=15,",0x"&amp;DEC2HEX(CODE(MID(A13,15,1))),"")&amp;IF(LEN(A13)&gt;=16,",0x"&amp;DEC2HEX(CODE(MID(A13,16,1))),"")&amp;IF(LEN(A13)&gt;=17,",0x"&amp;DEC2HEX(CODE(MID(A13,17,1))),"")&amp;IF(LEN(A13)&gt;=18,",0x"&amp;DEC2HEX(CODE(MID(A13,18,1))),"")&amp;IF(LEN(A13)&gt;=19,",0x"&amp;DEC2HEX(CODE(MID(A13,19,1))),"")&amp;IF(LEN(A13)&gt;=20,",0x"&amp;DEC2HEX(CODE(MID(A13,20,1))),"")&amp;",0x0]"</f>
        <v>[0x6D,0x61,0x72,0x5F,0x63,0x68,0x2E,0x6D,0x64,0x70,0x0]</v>
      </c>
      <c r="E13" s="8" t="str">
        <f>CHAR(34)&amp;A13&amp;CHAR(34)&amp;" = "&amp;C13</f>
        <v>"mar_ch.mdp" = Mars boss (start)</v>
      </c>
    </row>
    <row r="14" spans="1:5" s="8" customFormat="1" ht="16.5" x14ac:dyDescent="0.3">
      <c r="A14" s="8" t="s">
        <v>179</v>
      </c>
      <c r="B14" s="8">
        <f>LEN(A14)</f>
        <v>10</v>
      </c>
      <c r="C14" s="8" t="s">
        <v>220</v>
      </c>
      <c r="D14" s="13" t="str">
        <f>"["&amp;IF(LEN(A14)&gt;=1,"0x"&amp;DEC2HEX(CODE(MID(A14,1,1))),"")&amp;IF(LEN(A14)&gt;=2,",0x"&amp;DEC2HEX(CODE(MID(A14,2,1))),"")&amp;IF(LEN(A14)&gt;=3,",0x"&amp;DEC2HEX(CODE(MID(A14,3,1))),"")&amp;IF(LEN(A14)&gt;=4,",0x"&amp;DEC2HEX(CODE(MID(A14,4,1))),"")&amp;IF(LEN(A14)&gt;=5,",0x"&amp;DEC2HEX(CODE(MID(A14,5,1))),"")&amp;IF(LEN(A14)&gt;=6,",0x"&amp;DEC2HEX(CODE(MID(A14,6,1))),"")&amp;IF(LEN(A14)&gt;=7,",0x"&amp;DEC2HEX(CODE(MID(A14,7,1))),"")&amp;IF(LEN(A14)&gt;=8,",0x"&amp;DEC2HEX(CODE(MID(A14,8,1))),"")&amp;IF(LEN(A14)&gt;=9,",0x"&amp;DEC2HEX(CODE(MID(A14,9,1))),"")&amp;IF(LEN(A14)&gt;=10,",0x"&amp;DEC2HEX(CODE(MID(A14,10,1))),"")&amp;IF(LEN(A14)&gt;=11,",0x"&amp;DEC2HEX(CODE(MID(A14,11,1))),"")&amp;IF(LEN(A14)&gt;=12,",0x"&amp;DEC2HEX(CODE(MID(A14,12,1))),"")&amp;IF(LEN(A14)&gt;=13,",0x"&amp;DEC2HEX(CODE(MID(A14,13,1))),"")&amp;IF(LEN(A14)&gt;=14,",0x"&amp;DEC2HEX(CODE(MID(A14,14,1))),"")&amp;IF(LEN(A14)&gt;=15,",0x"&amp;DEC2HEX(CODE(MID(A14,15,1))),"")&amp;IF(LEN(A14)&gt;=16,",0x"&amp;DEC2HEX(CODE(MID(A14,16,1))),"")&amp;IF(LEN(A14)&gt;=17,",0x"&amp;DEC2HEX(CODE(MID(A14,17,1))),"")&amp;IF(LEN(A14)&gt;=18,",0x"&amp;DEC2HEX(CODE(MID(A14,18,1))),"")&amp;IF(LEN(A14)&gt;=19,",0x"&amp;DEC2HEX(CODE(MID(A14,19,1))),"")&amp;IF(LEN(A14)&gt;=20,",0x"&amp;DEC2HEX(CODE(MID(A14,20,1))),"")&amp;",0x0]"</f>
        <v>[0x72,0x65,0x73,0x75,0x6C,0x74,0x2E,0x6E,0x62,0x70,0x0]</v>
      </c>
      <c r="E14" s="8" t="str">
        <f>CHAR(34)&amp;A14&amp;CHAR(34)&amp;" = "&amp;C14</f>
        <v>"result.nbp" = The results screen</v>
      </c>
    </row>
    <row r="15" spans="1:5" ht="16.5" x14ac:dyDescent="0.3">
      <c r="A15" s="8" t="s">
        <v>133</v>
      </c>
      <c r="B15" s="8">
        <f>LEN(A15)</f>
        <v>11</v>
      </c>
      <c r="C15" s="8" t="s">
        <v>204</v>
      </c>
      <c r="D15" s="13" t="str">
        <f>"["&amp;IF(LEN(A15)&gt;=1,"0x"&amp;DEC2HEX(CODE(MID(A15,1,1))),"")&amp;IF(LEN(A15)&gt;=2,",0x"&amp;DEC2HEX(CODE(MID(A15,2,1))),"")&amp;IF(LEN(A15)&gt;=3,",0x"&amp;DEC2HEX(CODE(MID(A15,3,1))),"")&amp;IF(LEN(A15)&gt;=4,",0x"&amp;DEC2HEX(CODE(MID(A15,4,1))),"")&amp;IF(LEN(A15)&gt;=5,",0x"&amp;DEC2HEX(CODE(MID(A15,5,1))),"")&amp;IF(LEN(A15)&gt;=6,",0x"&amp;DEC2HEX(CODE(MID(A15,6,1))),"")&amp;IF(LEN(A15)&gt;=7,",0x"&amp;DEC2HEX(CODE(MID(A15,7,1))),"")&amp;IF(LEN(A15)&gt;=8,",0x"&amp;DEC2HEX(CODE(MID(A15,8,1))),"")&amp;IF(LEN(A15)&gt;=9,",0x"&amp;DEC2HEX(CODE(MID(A15,9,1))),"")&amp;IF(LEN(A15)&gt;=10,",0x"&amp;DEC2HEX(CODE(MID(A15,10,1))),"")&amp;IF(LEN(A15)&gt;=11,",0x"&amp;DEC2HEX(CODE(MID(A15,11,1))),"")&amp;IF(LEN(A15)&gt;=12,",0x"&amp;DEC2HEX(CODE(MID(A15,12,1))),"")&amp;IF(LEN(A15)&gt;=13,",0x"&amp;DEC2HEX(CODE(MID(A15,13,1))),"")&amp;IF(LEN(A15)&gt;=14,",0x"&amp;DEC2HEX(CODE(MID(A15,14,1))),"")&amp;IF(LEN(A15)&gt;=15,",0x"&amp;DEC2HEX(CODE(MID(A15,15,1))),"")&amp;IF(LEN(A15)&gt;=16,",0x"&amp;DEC2HEX(CODE(MID(A15,16,1))),"")&amp;IF(LEN(A15)&gt;=17,",0x"&amp;DEC2HEX(CODE(MID(A15,17,1))),"")&amp;IF(LEN(A15)&gt;=18,",0x"&amp;DEC2HEX(CODE(MID(A15,18,1))),"")&amp;IF(LEN(A15)&gt;=19,",0x"&amp;DEC2HEX(CODE(MID(A15,19,1))),"")&amp;IF(LEN(A15)&gt;=20,",0x"&amp;DEC2HEX(CODE(MID(A15,20,1))),"")&amp;",0x0]"</f>
        <v>[0x73,0x5F,0x65,0x61,0x72,0x5F,0x63,0x2E,0x73,0x74,0x70,0x0]</v>
      </c>
      <c r="E15" s="8" t="str">
        <f>CHAR(34)&amp;A15&amp;CHAR(34)&amp;" = "&amp;C15</f>
        <v>"s_ear_c.stp" = Earth boss (end)</v>
      </c>
    </row>
    <row r="16" spans="1:5" ht="16.5" x14ac:dyDescent="0.3">
      <c r="A16" t="s">
        <v>143</v>
      </c>
      <c r="B16" s="8">
        <f>LEN(A16)</f>
        <v>11</v>
      </c>
      <c r="C16" s="8" t="s">
        <v>215</v>
      </c>
      <c r="D16" s="13" t="str">
        <f>"["&amp;IF(LEN(A16)&gt;=1,"0x"&amp;DEC2HEX(CODE(MID(A16,1,1))),"")&amp;IF(LEN(A16)&gt;=2,",0x"&amp;DEC2HEX(CODE(MID(A16,2,1))),"")&amp;IF(LEN(A16)&gt;=3,",0x"&amp;DEC2HEX(CODE(MID(A16,3,1))),"")&amp;IF(LEN(A16)&gt;=4,",0x"&amp;DEC2HEX(CODE(MID(A16,4,1))),"")&amp;IF(LEN(A16)&gt;=5,",0x"&amp;DEC2HEX(CODE(MID(A16,5,1))),"")&amp;IF(LEN(A16)&gt;=6,",0x"&amp;DEC2HEX(CODE(MID(A16,6,1))),"")&amp;IF(LEN(A16)&gt;=7,",0x"&amp;DEC2HEX(CODE(MID(A16,7,1))),"")&amp;IF(LEN(A16)&gt;=8,",0x"&amp;DEC2HEX(CODE(MID(A16,8,1))),"")&amp;IF(LEN(A16)&gt;=9,",0x"&amp;DEC2HEX(CODE(MID(A16,9,1))),"")&amp;IF(LEN(A16)&gt;=10,",0x"&amp;DEC2HEX(CODE(MID(A16,10,1))),"")&amp;IF(LEN(A16)&gt;=11,",0x"&amp;DEC2HEX(CODE(MID(A16,11,1))),"")&amp;IF(LEN(A16)&gt;=12,",0x"&amp;DEC2HEX(CODE(MID(A16,12,1))),"")&amp;IF(LEN(A16)&gt;=13,",0x"&amp;DEC2HEX(CODE(MID(A16,13,1))),"")&amp;IF(LEN(A16)&gt;=14,",0x"&amp;DEC2HEX(CODE(MID(A16,14,1))),"")&amp;IF(LEN(A16)&gt;=15,",0x"&amp;DEC2HEX(CODE(MID(A16,15,1))),"")&amp;IF(LEN(A16)&gt;=16,",0x"&amp;DEC2HEX(CODE(MID(A16,16,1))),"")&amp;IF(LEN(A16)&gt;=17,",0x"&amp;DEC2HEX(CODE(MID(A16,17,1))),"")&amp;IF(LEN(A16)&gt;=18,",0x"&amp;DEC2HEX(CODE(MID(A16,18,1))),"")&amp;IF(LEN(A16)&gt;=19,",0x"&amp;DEC2HEX(CODE(MID(A16,19,1))),"")&amp;IF(LEN(A16)&gt;=20,",0x"&amp;DEC2HEX(CODE(MID(A16,20,1))),"")&amp;",0x0]"</f>
        <v>[0x73,0x5F,0x65,0x64,0x65,0x5F,0x63,0x2E,0x73,0x74,0x70,0x0]</v>
      </c>
      <c r="E16" s="8" t="str">
        <f>CHAR(34)&amp;A16&amp;CHAR(34)&amp;" = "&amp;C16</f>
        <v>"s_ede_c.stp" = Form 5 of the final boss (start &amp; end)</v>
      </c>
    </row>
    <row r="17" spans="1:5" ht="16.5" x14ac:dyDescent="0.3">
      <c r="A17" t="s">
        <v>135</v>
      </c>
      <c r="B17" s="8">
        <f>LEN(A17)</f>
        <v>11</v>
      </c>
      <c r="C17" s="8" t="s">
        <v>206</v>
      </c>
      <c r="D17" s="13" t="str">
        <f>"["&amp;IF(LEN(A17)&gt;=1,"0x"&amp;DEC2HEX(CODE(MID(A17,1,1))),"")&amp;IF(LEN(A17)&gt;=2,",0x"&amp;DEC2HEX(CODE(MID(A17,2,1))),"")&amp;IF(LEN(A17)&gt;=3,",0x"&amp;DEC2HEX(CODE(MID(A17,3,1))),"")&amp;IF(LEN(A17)&gt;=4,",0x"&amp;DEC2HEX(CODE(MID(A17,4,1))),"")&amp;IF(LEN(A17)&gt;=5,",0x"&amp;DEC2HEX(CODE(MID(A17,5,1))),"")&amp;IF(LEN(A17)&gt;=6,",0x"&amp;DEC2HEX(CODE(MID(A17,6,1))),"")&amp;IF(LEN(A17)&gt;=7,",0x"&amp;DEC2HEX(CODE(MID(A17,7,1))),"")&amp;IF(LEN(A17)&gt;=8,",0x"&amp;DEC2HEX(CODE(MID(A17,8,1))),"")&amp;IF(LEN(A17)&gt;=9,",0x"&amp;DEC2HEX(CODE(MID(A17,9,1))),"")&amp;IF(LEN(A17)&gt;=10,",0x"&amp;DEC2HEX(CODE(MID(A17,10,1))),"")&amp;IF(LEN(A17)&gt;=11,",0x"&amp;DEC2HEX(CODE(MID(A17,11,1))),"")&amp;IF(LEN(A17)&gt;=12,",0x"&amp;DEC2HEX(CODE(MID(A17,12,1))),"")&amp;IF(LEN(A17)&gt;=13,",0x"&amp;DEC2HEX(CODE(MID(A17,13,1))),"")&amp;IF(LEN(A17)&gt;=14,",0x"&amp;DEC2HEX(CODE(MID(A17,14,1))),"")&amp;IF(LEN(A17)&gt;=15,",0x"&amp;DEC2HEX(CODE(MID(A17,15,1))),"")&amp;IF(LEN(A17)&gt;=16,",0x"&amp;DEC2HEX(CODE(MID(A17,16,1))),"")&amp;IF(LEN(A17)&gt;=17,",0x"&amp;DEC2HEX(CODE(MID(A17,17,1))),"")&amp;IF(LEN(A17)&gt;=18,",0x"&amp;DEC2HEX(CODE(MID(A17,18,1))),"")&amp;IF(LEN(A17)&gt;=19,",0x"&amp;DEC2HEX(CODE(MID(A17,19,1))),"")&amp;IF(LEN(A17)&gt;=20,",0x"&amp;DEC2HEX(CODE(MID(A17,20,1))),"")&amp;",0x0]"</f>
        <v>[0x73,0x5F,0x6D,0x61,0x72,0x5F,0x63,0x2E,0x73,0x74,0x70,0x0]</v>
      </c>
      <c r="E17" s="8" t="str">
        <f>CHAR(34)&amp;A17&amp;CHAR(34)&amp;" = "&amp;C17</f>
        <v>"s_mar_c.stp" = Mars boss (end)</v>
      </c>
    </row>
    <row r="18" spans="1:5" ht="16.5" x14ac:dyDescent="0.3">
      <c r="A18" s="8" t="s">
        <v>201</v>
      </c>
      <c r="B18" s="8">
        <f>LEN(A18)</f>
        <v>12</v>
      </c>
      <c r="C18" s="8" t="s">
        <v>222</v>
      </c>
      <c r="D18" s="13" t="str">
        <f>"["&amp;IF(LEN(A18)&gt;=1,"0x"&amp;DEC2HEX(CODE(MID(A18,1,1))),"")&amp;IF(LEN(A18)&gt;=2,",0x"&amp;DEC2HEX(CODE(MID(A18,2,1))),"")&amp;IF(LEN(A18)&gt;=3,",0x"&amp;DEC2HEX(CODE(MID(A18,3,1))),"")&amp;IF(LEN(A18)&gt;=4,",0x"&amp;DEC2HEX(CODE(MID(A18,4,1))),"")&amp;IF(LEN(A18)&gt;=5,",0x"&amp;DEC2HEX(CODE(MID(A18,5,1))),"")&amp;IF(LEN(A18)&gt;=6,",0x"&amp;DEC2HEX(CODE(MID(A18,6,1))),"")&amp;IF(LEN(A18)&gt;=7,",0x"&amp;DEC2HEX(CODE(MID(A18,7,1))),"")&amp;IF(LEN(A18)&gt;=8,",0x"&amp;DEC2HEX(CODE(MID(A18,8,1))),"")&amp;IF(LEN(A18)&gt;=9,",0x"&amp;DEC2HEX(CODE(MID(A18,9,1))),"")&amp;IF(LEN(A18)&gt;=10,",0x"&amp;DEC2HEX(CODE(MID(A18,10,1))),"")&amp;IF(LEN(A18)&gt;=11,",0x"&amp;DEC2HEX(CODE(MID(A18,11,1))),"")&amp;IF(LEN(A18)&gt;=12,",0x"&amp;DEC2HEX(CODE(MID(A18,12,1))),"")&amp;IF(LEN(A18)&gt;=13,",0x"&amp;DEC2HEX(CODE(MID(A18,13,1))),"")&amp;IF(LEN(A18)&gt;=14,",0x"&amp;DEC2HEX(CODE(MID(A18,14,1))),"")&amp;IF(LEN(A18)&gt;=15,",0x"&amp;DEC2HEX(CODE(MID(A18,15,1))),"")&amp;IF(LEN(A18)&gt;=16,",0x"&amp;DEC2HEX(CODE(MID(A18,16,1))),"")&amp;IF(LEN(A18)&gt;=17,",0x"&amp;DEC2HEX(CODE(MID(A18,17,1))),"")&amp;IF(LEN(A18)&gt;=18,",0x"&amp;DEC2HEX(CODE(MID(A18,18,1))),"")&amp;IF(LEN(A18)&gt;=19,",0x"&amp;DEC2HEX(CODE(MID(A18,19,1))),"")&amp;IF(LEN(A18)&gt;=20,",0x"&amp;DEC2HEX(CODE(MID(A18,20,1))),"")&amp;",0x0]"</f>
        <v>[0x73,0x5F,0x6E,0x75,0x6C,0x6C,0x5F,0x63,0x2E,0x6D,0x70,0x62,0x0]</v>
      </c>
      <c r="E18" s="8" t="str">
        <f>CHAR(34)&amp;A18&amp;CHAR(34)&amp;" = "&amp;C18</f>
        <v>"s_null_c.mpb" = Screen after game over or log out</v>
      </c>
    </row>
    <row r="19" spans="1:5" ht="16.5" x14ac:dyDescent="0.3">
      <c r="A19" s="8" t="s">
        <v>200</v>
      </c>
      <c r="B19" s="8">
        <f>LEN(A19)</f>
        <v>12</v>
      </c>
      <c r="C19" s="8" t="s">
        <v>221</v>
      </c>
      <c r="D19" s="13" t="str">
        <f>"["&amp;IF(LEN(A19)&gt;=1,"0x"&amp;DEC2HEX(CODE(MID(A19,1,1))),"")&amp;IF(LEN(A19)&gt;=2,",0x"&amp;DEC2HEX(CODE(MID(A19,2,1))),"")&amp;IF(LEN(A19)&gt;=3,",0x"&amp;DEC2HEX(CODE(MID(A19,3,1))),"")&amp;IF(LEN(A19)&gt;=4,",0x"&amp;DEC2HEX(CODE(MID(A19,4,1))),"")&amp;IF(LEN(A19)&gt;=5,",0x"&amp;DEC2HEX(CODE(MID(A19,5,1))),"")&amp;IF(LEN(A19)&gt;=6,",0x"&amp;DEC2HEX(CODE(MID(A19,6,1))),"")&amp;IF(LEN(A19)&gt;=7,",0x"&amp;DEC2HEX(CODE(MID(A19,7,1))),"")&amp;IF(LEN(A19)&gt;=8,",0x"&amp;DEC2HEX(CODE(MID(A19,8,1))),"")&amp;IF(LEN(A19)&gt;=9,",0x"&amp;DEC2HEX(CODE(MID(A19,9,1))),"")&amp;IF(LEN(A19)&gt;=10,",0x"&amp;DEC2HEX(CODE(MID(A19,10,1))),"")&amp;IF(LEN(A19)&gt;=11,",0x"&amp;DEC2HEX(CODE(MID(A19,11,1))),"")&amp;IF(LEN(A19)&gt;=12,",0x"&amp;DEC2HEX(CODE(MID(A19,12,1))),"")&amp;IF(LEN(A19)&gt;=13,",0x"&amp;DEC2HEX(CODE(MID(A19,13,1))),"")&amp;IF(LEN(A19)&gt;=14,",0x"&amp;DEC2HEX(CODE(MID(A19,14,1))),"")&amp;IF(LEN(A19)&gt;=15,",0x"&amp;DEC2HEX(CODE(MID(A19,15,1))),"")&amp;IF(LEN(A19)&gt;=16,",0x"&amp;DEC2HEX(CODE(MID(A19,16,1))),"")&amp;IF(LEN(A19)&gt;=17,",0x"&amp;DEC2HEX(CODE(MID(A19,17,1))),"")&amp;IF(LEN(A19)&gt;=18,",0x"&amp;DEC2HEX(CODE(MID(A19,18,1))),"")&amp;IF(LEN(A19)&gt;=19,",0x"&amp;DEC2HEX(CODE(MID(A19,19,1))),"")&amp;IF(LEN(A19)&gt;=20,",0x"&amp;DEC2HEX(CODE(MID(A19,20,1))),"")&amp;",0x0]"</f>
        <v>[0x73,0x5F,0x74,0x69,0x74,0x6C,0x65,0x32,0x2E,0x73,0x74,0x6D,0x0]</v>
      </c>
      <c r="E19" s="8" t="str">
        <f>CHAR(34)&amp;A19&amp;CHAR(34)&amp;" = "&amp;C19</f>
        <v>"s_title2.stm" = The Main menu</v>
      </c>
    </row>
    <row r="20" spans="1:5" ht="16.5" x14ac:dyDescent="0.3">
      <c r="A20" s="8" t="s">
        <v>138</v>
      </c>
      <c r="B20" s="8">
        <f>LEN(A20)</f>
        <v>11</v>
      </c>
      <c r="C20" s="8" t="s">
        <v>209</v>
      </c>
      <c r="D20" s="13" t="str">
        <f>"["&amp;IF(LEN(A20)&gt;=1,"0x"&amp;DEC2HEX(CODE(MID(A20,1,1))),"")&amp;IF(LEN(A20)&gt;=2,",0x"&amp;DEC2HEX(CODE(MID(A20,2,1))),"")&amp;IF(LEN(A20)&gt;=3,",0x"&amp;DEC2HEX(CODE(MID(A20,3,1))),"")&amp;IF(LEN(A20)&gt;=4,",0x"&amp;DEC2HEX(CODE(MID(A20,4,1))),"")&amp;IF(LEN(A20)&gt;=5,",0x"&amp;DEC2HEX(CODE(MID(A20,5,1))),"")&amp;IF(LEN(A20)&gt;=6,",0x"&amp;DEC2HEX(CODE(MID(A20,6,1))),"")&amp;IF(LEN(A20)&gt;=7,",0x"&amp;DEC2HEX(CODE(MID(A20,7,1))),"")&amp;IF(LEN(A20)&gt;=8,",0x"&amp;DEC2HEX(CODE(MID(A20,8,1))),"")&amp;IF(LEN(A20)&gt;=9,",0x"&amp;DEC2HEX(CODE(MID(A20,9,1))),"")&amp;IF(LEN(A20)&gt;=10,",0x"&amp;DEC2HEX(CODE(MID(A20,10,1))),"")&amp;IF(LEN(A20)&gt;=11,",0x"&amp;DEC2HEX(CODE(MID(A20,11,1))),"")&amp;IF(LEN(A20)&gt;=12,",0x"&amp;DEC2HEX(CODE(MID(A20,12,1))),"")&amp;IF(LEN(A20)&gt;=13,",0x"&amp;DEC2HEX(CODE(MID(A20,13,1))),"")&amp;IF(LEN(A20)&gt;=14,",0x"&amp;DEC2HEX(CODE(MID(A20,14,1))),"")&amp;IF(LEN(A20)&gt;=15,",0x"&amp;DEC2HEX(CODE(MID(A20,15,1))),"")&amp;IF(LEN(A20)&gt;=16,",0x"&amp;DEC2HEX(CODE(MID(A20,16,1))),"")&amp;IF(LEN(A20)&gt;=17,",0x"&amp;DEC2HEX(CODE(MID(A20,17,1))),"")&amp;IF(LEN(A20)&gt;=18,",0x"&amp;DEC2HEX(CODE(MID(A20,18,1))),"")&amp;IF(LEN(A20)&gt;=19,",0x"&amp;DEC2HEX(CODE(MID(A20,19,1))),"")&amp;IF(LEN(A20)&gt;=20,",0x"&amp;DEC2HEX(CODE(MID(A20,20,1))),"")&amp;",0x0]"</f>
        <v>[0x73,0x5F,0x75,0x72,0x61,0x5F,0x63,0x2E,0x73,0x74,0x70,0x0]</v>
      </c>
      <c r="E20" s="8" t="str">
        <f>CHAR(34)&amp;A20&amp;CHAR(34)&amp;" = "&amp;C20</f>
        <v>"s_ura_c.stp" = Uranus boss (start &amp; end)</v>
      </c>
    </row>
    <row r="21" spans="1:5" ht="16.5" x14ac:dyDescent="0.3">
      <c r="A21" s="8" t="s">
        <v>137</v>
      </c>
      <c r="B21" s="8">
        <f>LEN(A21)</f>
        <v>11</v>
      </c>
      <c r="C21" s="8" t="s">
        <v>208</v>
      </c>
      <c r="D21" s="13" t="str">
        <f>"["&amp;IF(LEN(A21)&gt;=1,"0x"&amp;DEC2HEX(CODE(MID(A21,1,1))),"")&amp;IF(LEN(A21)&gt;=2,",0x"&amp;DEC2HEX(CODE(MID(A21,2,1))),"")&amp;IF(LEN(A21)&gt;=3,",0x"&amp;DEC2HEX(CODE(MID(A21,3,1))),"")&amp;IF(LEN(A21)&gt;=4,",0x"&amp;DEC2HEX(CODE(MID(A21,4,1))),"")&amp;IF(LEN(A21)&gt;=5,",0x"&amp;DEC2HEX(CODE(MID(A21,5,1))),"")&amp;IF(LEN(A21)&gt;=6,",0x"&amp;DEC2HEX(CODE(MID(A21,6,1))),"")&amp;IF(LEN(A21)&gt;=7,",0x"&amp;DEC2HEX(CODE(MID(A21,7,1))),"")&amp;IF(LEN(A21)&gt;=8,",0x"&amp;DEC2HEX(CODE(MID(A21,8,1))),"")&amp;IF(LEN(A21)&gt;=9,",0x"&amp;DEC2HEX(CODE(MID(A21,9,1))),"")&amp;IF(LEN(A21)&gt;=10,",0x"&amp;DEC2HEX(CODE(MID(A21,10,1))),"")&amp;IF(LEN(A21)&gt;=11,",0x"&amp;DEC2HEX(CODE(MID(A21,11,1))),"")&amp;IF(LEN(A21)&gt;=12,",0x"&amp;DEC2HEX(CODE(MID(A21,12,1))),"")&amp;IF(LEN(A21)&gt;=13,",0x"&amp;DEC2HEX(CODE(MID(A21,13,1))),"")&amp;IF(LEN(A21)&gt;=14,",0x"&amp;DEC2HEX(CODE(MID(A21,14,1))),"")&amp;IF(LEN(A21)&gt;=15,",0x"&amp;DEC2HEX(CODE(MID(A21,15,1))),"")&amp;IF(LEN(A21)&gt;=16,",0x"&amp;DEC2HEX(CODE(MID(A21,16,1))),"")&amp;IF(LEN(A21)&gt;=17,",0x"&amp;DEC2HEX(CODE(MID(A21,17,1))),"")&amp;IF(LEN(A21)&gt;=18,",0x"&amp;DEC2HEX(CODE(MID(A21,18,1))),"")&amp;IF(LEN(A21)&gt;=19,",0x"&amp;DEC2HEX(CODE(MID(A21,19,1))),"")&amp;IF(LEN(A21)&gt;=20,",0x"&amp;DEC2HEX(CODE(MID(A21,20,1))),"")&amp;",0x0]"</f>
        <v>[0x73,0x5F,0x76,0x65,0x6E,0x5F,0x63,0x2E,0x73,0x74,0x70,0x0]</v>
      </c>
      <c r="E21" s="8" t="str">
        <f>CHAR(34)&amp;A21&amp;CHAR(34)&amp;" = "&amp;C21</f>
        <v>"s_ven_c.stp" = Venus boss (start &amp; end)</v>
      </c>
    </row>
    <row r="22" spans="1:5" ht="16.5" x14ac:dyDescent="0.3">
      <c r="A22" t="s">
        <v>202</v>
      </c>
      <c r="B22" s="8">
        <f>LEN(A22)</f>
        <v>10</v>
      </c>
      <c r="C22" s="8" t="s">
        <v>210</v>
      </c>
      <c r="D22" s="13" t="str">
        <f>"["&amp;IF(LEN(A22)&gt;=1,"0x"&amp;DEC2HEX(CODE(MID(A22,1,1))),"")&amp;IF(LEN(A22)&gt;=2,",0x"&amp;DEC2HEX(CODE(MID(A22,2,1))),"")&amp;IF(LEN(A22)&gt;=3,",0x"&amp;DEC2HEX(CODE(MID(A22,3,1))),"")&amp;IF(LEN(A22)&gt;=4,",0x"&amp;DEC2HEX(CODE(MID(A22,4,1))),"")&amp;IF(LEN(A22)&gt;=5,",0x"&amp;DEC2HEX(CODE(MID(A22,5,1))),"")&amp;IF(LEN(A22)&gt;=6,",0x"&amp;DEC2HEX(CODE(MID(A22,6,1))),"")&amp;IF(LEN(A22)&gt;=7,",0x"&amp;DEC2HEX(CODE(MID(A22,7,1))),"")&amp;IF(LEN(A22)&gt;=8,",0x"&amp;DEC2HEX(CODE(MID(A22,8,1))),"")&amp;IF(LEN(A22)&gt;=9,",0x"&amp;DEC2HEX(CODE(MID(A22,9,1))),"")&amp;IF(LEN(A22)&gt;=10,",0x"&amp;DEC2HEX(CODE(MID(A22,10,1))),"")&amp;IF(LEN(A22)&gt;=11,",0x"&amp;DEC2HEX(CODE(MID(A22,11,1))),"")&amp;IF(LEN(A22)&gt;=12,",0x"&amp;DEC2HEX(CODE(MID(A22,12,1))),"")&amp;IF(LEN(A22)&gt;=13,",0x"&amp;DEC2HEX(CODE(MID(A22,13,1))),"")&amp;IF(LEN(A22)&gt;=14,",0x"&amp;DEC2HEX(CODE(MID(A22,14,1))),"")&amp;IF(LEN(A22)&gt;=15,",0x"&amp;DEC2HEX(CODE(MID(A22,15,1))),"")&amp;IF(LEN(A22)&gt;=16,",0x"&amp;DEC2HEX(CODE(MID(A22,16,1))),"")&amp;IF(LEN(A22)&gt;=17,",0x"&amp;DEC2HEX(CODE(MID(A22,17,1))),"")&amp;IF(LEN(A22)&gt;=18,",0x"&amp;DEC2HEX(CODE(MID(A22,18,1))),"")&amp;IF(LEN(A22)&gt;=19,",0x"&amp;DEC2HEX(CODE(MID(A22,19,1))),"")&amp;IF(LEN(A22)&gt;=20,",0x"&amp;DEC2HEX(CODE(MID(A22,20,1))),"")&amp;",0x0]"</f>
        <v>[0x75,0x72,0x61,0x5F,0x63,0x68,0x2E,0x6D,0x64,0x70,0x0]</v>
      </c>
      <c r="E22" s="8" t="str">
        <f>CHAR(34)&amp;A22&amp;CHAR(34)&amp;" = "&amp;C22</f>
        <v>"ura_ch.mdp" = Uranus boss (pre battle)</v>
      </c>
    </row>
    <row r="23" spans="1:5" ht="16.5" x14ac:dyDescent="0.3">
      <c r="A23" t="s">
        <v>136</v>
      </c>
      <c r="B23" s="8">
        <f>LEN(A23)</f>
        <v>10</v>
      </c>
      <c r="C23" s="8" t="s">
        <v>207</v>
      </c>
      <c r="D23" s="13" t="str">
        <f>"["&amp;IF(LEN(A23)&gt;=1,"0x"&amp;DEC2HEX(CODE(MID(A23,1,1))),"")&amp;IF(LEN(A23)&gt;=2,",0x"&amp;DEC2HEX(CODE(MID(A23,2,1))),"")&amp;IF(LEN(A23)&gt;=3,",0x"&amp;DEC2HEX(CODE(MID(A23,3,1))),"")&amp;IF(LEN(A23)&gt;=4,",0x"&amp;DEC2HEX(CODE(MID(A23,4,1))),"")&amp;IF(LEN(A23)&gt;=5,",0x"&amp;DEC2HEX(CODE(MID(A23,5,1))),"")&amp;IF(LEN(A23)&gt;=6,",0x"&amp;DEC2HEX(CODE(MID(A23,6,1))),"")&amp;IF(LEN(A23)&gt;=7,",0x"&amp;DEC2HEX(CODE(MID(A23,7,1))),"")&amp;IF(LEN(A23)&gt;=8,",0x"&amp;DEC2HEX(CODE(MID(A23,8,1))),"")&amp;IF(LEN(A23)&gt;=9,",0x"&amp;DEC2HEX(CODE(MID(A23,9,1))),"")&amp;IF(LEN(A23)&gt;=10,",0x"&amp;DEC2HEX(CODE(MID(A23,10,1))),"")&amp;IF(LEN(A23)&gt;=11,",0x"&amp;DEC2HEX(CODE(MID(A23,11,1))),"")&amp;IF(LEN(A23)&gt;=12,",0x"&amp;DEC2HEX(CODE(MID(A23,12,1))),"")&amp;IF(LEN(A23)&gt;=13,",0x"&amp;DEC2HEX(CODE(MID(A23,13,1))),"")&amp;IF(LEN(A23)&gt;=14,",0x"&amp;DEC2HEX(CODE(MID(A23,14,1))),"")&amp;IF(LEN(A23)&gt;=15,",0x"&amp;DEC2HEX(CODE(MID(A23,15,1))),"")&amp;IF(LEN(A23)&gt;=16,",0x"&amp;DEC2HEX(CODE(MID(A23,16,1))),"")&amp;IF(LEN(A23)&gt;=17,",0x"&amp;DEC2HEX(CODE(MID(A23,17,1))),"")&amp;IF(LEN(A23)&gt;=18,",0x"&amp;DEC2HEX(CODE(MID(A23,18,1))),"")&amp;IF(LEN(A23)&gt;=19,",0x"&amp;DEC2HEX(CODE(MID(A23,19,1))),"")&amp;IF(LEN(A23)&gt;=20,",0x"&amp;DEC2HEX(CODE(MID(A23,20,1))),"")&amp;",0x0]"</f>
        <v>[0x76,0x65,0x6E,0x5F,0x63,0x68,0x2E,0x6D,0x64,0x70,0x0]</v>
      </c>
      <c r="E23" s="8" t="str">
        <f>CHAR(34)&amp;A23&amp;CHAR(34)&amp;" = "&amp;C23</f>
        <v>"ven_ch.mdp" = Venus boss (pre battle)</v>
      </c>
    </row>
    <row r="24" spans="1:5" ht="16.5" x14ac:dyDescent="0.3">
      <c r="A24" t="s">
        <v>196</v>
      </c>
      <c r="B24" s="8">
        <f>LEN(A24)</f>
        <v>8</v>
      </c>
      <c r="C24" s="8" t="s">
        <v>207</v>
      </c>
      <c r="D24" s="13" t="str">
        <f>"["&amp;IF(LEN(A24)&gt;=1,"0x"&amp;DEC2HEX(CODE(MID(A24,1,1))),"")&amp;IF(LEN(A24)&gt;=2,",0x"&amp;DEC2HEX(CODE(MID(A24,2,1))),"")&amp;IF(LEN(A24)&gt;=3,",0x"&amp;DEC2HEX(CODE(MID(A24,3,1))),"")&amp;IF(LEN(A24)&gt;=4,",0x"&amp;DEC2HEX(CODE(MID(A24,4,1))),"")&amp;IF(LEN(A24)&gt;=5,",0x"&amp;DEC2HEX(CODE(MID(A24,5,1))),"")&amp;IF(LEN(A24)&gt;=6,",0x"&amp;DEC2HEX(CODE(MID(A24,6,1))),"")&amp;IF(LEN(A24)&gt;=7,",0x"&amp;DEC2HEX(CODE(MID(A24,7,1))),"")&amp;IF(LEN(A24)&gt;=8,",0x"&amp;DEC2HEX(CODE(MID(A24,8,1))),"")&amp;IF(LEN(A24)&gt;=9,",0x"&amp;DEC2HEX(CODE(MID(A24,9,1))),"")&amp;IF(LEN(A24)&gt;=10,",0x"&amp;DEC2HEX(CODE(MID(A24,10,1))),"")&amp;IF(LEN(A24)&gt;=11,",0x"&amp;DEC2HEX(CODE(MID(A24,11,1))),"")&amp;IF(LEN(A24)&gt;=12,",0x"&amp;DEC2HEX(CODE(MID(A24,12,1))),"")&amp;IF(LEN(A24)&gt;=13,",0x"&amp;DEC2HEX(CODE(MID(A24,13,1))),"")&amp;IF(LEN(A24)&gt;=14,",0x"&amp;DEC2HEX(CODE(MID(A24,14,1))),"")&amp;IF(LEN(A24)&gt;=15,",0x"&amp;DEC2HEX(CODE(MID(A24,15,1))),"")&amp;IF(LEN(A24)&gt;=16,",0x"&amp;DEC2HEX(CODE(MID(A24,16,1))),"")&amp;IF(LEN(A24)&gt;=17,",0x"&amp;DEC2HEX(CODE(MID(A24,17,1))),"")&amp;IF(LEN(A24)&gt;=18,",0x"&amp;DEC2HEX(CODE(MID(A24,18,1))),"")&amp;IF(LEN(A24)&gt;=19,",0x"&amp;DEC2HEX(CODE(MID(A24,19,1))),"")&amp;IF(LEN(A24)&gt;=20,",0x"&amp;DEC2HEX(CODE(MID(A24,20,1))),"")&amp;",0x0]"</f>
        <v>[0x76,0x65,0x6E,0x75,0x73,0x2E,0x6E,0x62,0x0]</v>
      </c>
      <c r="E24" s="8" t="str">
        <f>CHAR(34)&amp;A24&amp;CHAR(34)&amp;" = "&amp;C24</f>
        <v>"venus.nb" = Venus boss (pre battle)</v>
      </c>
    </row>
    <row r="25" spans="1:5" ht="16.5" x14ac:dyDescent="0.3">
      <c r="A25" t="s">
        <v>144</v>
      </c>
      <c r="B25" s="8">
        <f t="shared" ref="B2:B36" si="0">LEN(A25)</f>
        <v>10</v>
      </c>
      <c r="C25" s="8" t="s">
        <v>227</v>
      </c>
      <c r="D25" s="13" t="str">
        <f t="shared" ref="D2:D36" si="1">"["&amp;IF(LEN(A25)&gt;=1,"0x"&amp;DEC2HEX(CODE(MID(A25,1,1))),"")&amp;IF(LEN(A25)&gt;=2,",0x"&amp;DEC2HEX(CODE(MID(A25,2,1))),"")&amp;IF(LEN(A25)&gt;=3,",0x"&amp;DEC2HEX(CODE(MID(A25,3,1))),"")&amp;IF(LEN(A25)&gt;=4,",0x"&amp;DEC2HEX(CODE(MID(A25,4,1))),"")&amp;IF(LEN(A25)&gt;=5,",0x"&amp;DEC2HEX(CODE(MID(A25,5,1))),"")&amp;IF(LEN(A25)&gt;=6,",0x"&amp;DEC2HEX(CODE(MID(A25,6,1))),"")&amp;IF(LEN(A25)&gt;=7,",0x"&amp;DEC2HEX(CODE(MID(A25,7,1))),"")&amp;IF(LEN(A25)&gt;=8,",0x"&amp;DEC2HEX(CODE(MID(A25,8,1))),"")&amp;IF(LEN(A25)&gt;=9,",0x"&amp;DEC2HEX(CODE(MID(A25,9,1))),"")&amp;IF(LEN(A25)&gt;=10,",0x"&amp;DEC2HEX(CODE(MID(A25,10,1))),"")&amp;IF(LEN(A25)&gt;=11,",0x"&amp;DEC2HEX(CODE(MID(A25,11,1))),"")&amp;IF(LEN(A25)&gt;=12,",0x"&amp;DEC2HEX(CODE(MID(A25,12,1))),"")&amp;IF(LEN(A25)&gt;=13,",0x"&amp;DEC2HEX(CODE(MID(A25,13,1))),"")&amp;IF(LEN(A25)&gt;=14,",0x"&amp;DEC2HEX(CODE(MID(A25,14,1))),"")&amp;IF(LEN(A25)&gt;=15,",0x"&amp;DEC2HEX(CODE(MID(A25,15,1))),"")&amp;IF(LEN(A25)&gt;=16,",0x"&amp;DEC2HEX(CODE(MID(A25,16,1))),"")&amp;IF(LEN(A25)&gt;=17,",0x"&amp;DEC2HEX(CODE(MID(A25,17,1))),"")&amp;IF(LEN(A25)&gt;=18,",0x"&amp;DEC2HEX(CODE(MID(A25,18,1))),"")&amp;IF(LEN(A25)&gt;=19,",0x"&amp;DEC2HEX(CODE(MID(A25,19,1))),"")&amp;IF(LEN(A25)&gt;=20,",0x"&amp;DEC2HEX(CODE(MID(A25,20,1))),"")&amp;",0x0]"</f>
        <v>[0x4D,0x61,0x72,0x73,0x5B,0x4D,0x65,0x67,0x61,0x5D,0x0]</v>
      </c>
      <c r="E25" s="8" t="str">
        <f t="shared" ref="E3:E36" si="2">CHAR(34)&amp;A25&amp;CHAR(34)&amp;" = "&amp;C25</f>
        <v>"Mars[Mega]" = Mars Mega form</v>
      </c>
    </row>
    <row r="26" spans="1:5" ht="16.5" x14ac:dyDescent="0.3">
      <c r="A26" s="8" t="s">
        <v>145</v>
      </c>
      <c r="B26" s="8">
        <f t="shared" si="0"/>
        <v>10</v>
      </c>
      <c r="C26" s="8" t="s">
        <v>225</v>
      </c>
      <c r="D26" s="13" t="str">
        <f t="shared" si="1"/>
        <v>[0x4D,0x61,0x72,0x73,0x5B,0x47,0x69,0x67,0x61,0x5D,0x0]</v>
      </c>
      <c r="E26" s="8" t="str">
        <f t="shared" si="2"/>
        <v>"Mars[Giga]" = Mars Giga form</v>
      </c>
    </row>
    <row r="27" spans="1:5" ht="16.5" x14ac:dyDescent="0.3">
      <c r="A27" s="8" t="s">
        <v>146</v>
      </c>
      <c r="B27" s="8">
        <f t="shared" si="0"/>
        <v>10</v>
      </c>
      <c r="C27" s="8" t="s">
        <v>226</v>
      </c>
      <c r="D27" s="13" t="str">
        <f t="shared" si="1"/>
        <v>[0x4D,0x61,0x72,0x73,0x5B,0x54,0x65,0x72,0x61,0x5D,0x0]</v>
      </c>
      <c r="E27" s="8" t="str">
        <f t="shared" si="2"/>
        <v>"Mars[Tera]" = Mars Tera form</v>
      </c>
    </row>
    <row r="28" spans="1:5" ht="16.5" x14ac:dyDescent="0.3">
      <c r="A28" s="8" t="s">
        <v>147</v>
      </c>
      <c r="B28" s="8">
        <f t="shared" si="0"/>
        <v>12</v>
      </c>
      <c r="C28" s="8" t="s">
        <v>234</v>
      </c>
      <c r="D28" s="13" t="str">
        <f t="shared" si="1"/>
        <v>[0x55,0x72,0x61,0x6E,0x75,0x73,0x5B,0x4D,0x65,0x67,0x61,0x5D,0x0]</v>
      </c>
      <c r="E28" s="8" t="str">
        <f t="shared" si="2"/>
        <v>"Uranus[Mega]" = Uranus Mega form</v>
      </c>
    </row>
    <row r="29" spans="1:5" ht="16.5" x14ac:dyDescent="0.3">
      <c r="A29" s="8" t="s">
        <v>148</v>
      </c>
      <c r="B29" s="8">
        <f t="shared" si="0"/>
        <v>12</v>
      </c>
      <c r="C29" s="8" t="s">
        <v>235</v>
      </c>
      <c r="D29" s="13" t="str">
        <f t="shared" si="1"/>
        <v>[0x55,0x72,0x61,0x6E,0x75,0x73,0x5B,0x47,0x69,0x67,0x61,0x5D,0x0]</v>
      </c>
      <c r="E29" s="8" t="str">
        <f t="shared" si="2"/>
        <v>"Uranus[Giga]" = Uranus Giga form</v>
      </c>
    </row>
    <row r="30" spans="1:5" ht="16.5" x14ac:dyDescent="0.3">
      <c r="A30" s="8" t="s">
        <v>149</v>
      </c>
      <c r="B30" s="8">
        <f t="shared" si="0"/>
        <v>12</v>
      </c>
      <c r="C30" s="8" t="s">
        <v>236</v>
      </c>
      <c r="D30" s="13" t="str">
        <f t="shared" si="1"/>
        <v>[0x55,0x72,0x61,0x6E,0x75,0x73,0x5B,0x54,0x65,0x72,0x61,0x5D,0x0]</v>
      </c>
      <c r="E30" s="8" t="str">
        <f t="shared" si="2"/>
        <v>"Uranus[Tera]" = Uranus Tera form</v>
      </c>
    </row>
    <row r="31" spans="1:5" ht="16.5" x14ac:dyDescent="0.3">
      <c r="A31" s="8" t="s">
        <v>150</v>
      </c>
      <c r="B31" s="8">
        <f t="shared" si="0"/>
        <v>11</v>
      </c>
      <c r="C31" s="8" t="s">
        <v>228</v>
      </c>
      <c r="D31" s="13" t="str">
        <f t="shared" si="1"/>
        <v>[0x56,0x65,0x6E,0x75,0x73,0x5B,0x4D,0x65,0x67,0x61,0x5D,0x0]</v>
      </c>
      <c r="E31" s="8" t="str">
        <f t="shared" si="2"/>
        <v>"Venus[Mega]" = Venus Mega form</v>
      </c>
    </row>
    <row r="32" spans="1:5" ht="16.5" x14ac:dyDescent="0.3">
      <c r="A32" s="8" t="s">
        <v>151</v>
      </c>
      <c r="B32" s="8">
        <f t="shared" si="0"/>
        <v>11</v>
      </c>
      <c r="C32" s="8" t="s">
        <v>229</v>
      </c>
      <c r="D32" s="13" t="str">
        <f t="shared" si="1"/>
        <v>[0x56,0x65,0x6E,0x75,0x73,0x5B,0x47,0x69,0x67,0x61,0x5D,0x0]</v>
      </c>
      <c r="E32" s="8" t="str">
        <f t="shared" si="2"/>
        <v>"Venus[Giga]" = Venus Giga form</v>
      </c>
    </row>
    <row r="33" spans="1:5" ht="16.5" x14ac:dyDescent="0.3">
      <c r="A33" s="8" t="s">
        <v>152</v>
      </c>
      <c r="B33" s="8">
        <f t="shared" si="0"/>
        <v>11</v>
      </c>
      <c r="C33" s="8" t="s">
        <v>230</v>
      </c>
      <c r="D33" s="13" t="str">
        <f t="shared" si="1"/>
        <v>[0x56,0x65,0x6E,0x75,0x73,0x5B,0x54,0x65,0x72,0x61,0x5D,0x0]</v>
      </c>
      <c r="E33" s="8" t="str">
        <f t="shared" si="2"/>
        <v>"Venus[Tera]" = Venus Tera form</v>
      </c>
    </row>
    <row r="34" spans="1:5" ht="16.5" x14ac:dyDescent="0.3">
      <c r="A34" s="8" t="s">
        <v>153</v>
      </c>
      <c r="B34" s="8">
        <f t="shared" si="0"/>
        <v>11</v>
      </c>
      <c r="C34" s="8" t="s">
        <v>231</v>
      </c>
      <c r="D34" s="13" t="str">
        <f t="shared" si="1"/>
        <v>[0x45,0x61,0x72,0x74,0x68,0x5B,0x4D,0x65,0x67,0x61,0x5D,0x0]</v>
      </c>
      <c r="E34" s="8" t="str">
        <f t="shared" si="2"/>
        <v>"Earth[Mega]" = Earth Mega form</v>
      </c>
    </row>
    <row r="35" spans="1:5" ht="16.5" x14ac:dyDescent="0.3">
      <c r="A35" s="8" t="s">
        <v>154</v>
      </c>
      <c r="B35" s="8">
        <f t="shared" si="0"/>
        <v>11</v>
      </c>
      <c r="C35" s="8" t="s">
        <v>232</v>
      </c>
      <c r="D35" s="13" t="str">
        <f t="shared" si="1"/>
        <v>[0x45,0x61,0x72,0x74,0x68,0x5B,0x47,0x69,0x67,0x61,0x5D,0x0]</v>
      </c>
      <c r="E35" s="8" t="str">
        <f t="shared" si="2"/>
        <v>"Earth[Giga]" = Earth Giga form</v>
      </c>
    </row>
    <row r="36" spans="1:5" ht="16.5" x14ac:dyDescent="0.3">
      <c r="A36" s="8" t="s">
        <v>155</v>
      </c>
      <c r="B36" s="8">
        <f t="shared" si="0"/>
        <v>11</v>
      </c>
      <c r="C36" s="8" t="s">
        <v>233</v>
      </c>
      <c r="D36" s="13" t="str">
        <f t="shared" si="1"/>
        <v>[0x45,0x61,0x72,0x74,0x68,0x5B,0x54,0x65,0x72,0x61,0x5D,0x0]</v>
      </c>
      <c r="E36" s="8" t="str">
        <f t="shared" si="2"/>
        <v>"Earth[Tera]" = Earth Tera form</v>
      </c>
    </row>
  </sheetData>
  <sortState ref="A2:E24">
    <sortCondition ref="A2:A2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3"/>
  <sheetViews>
    <sheetView workbookViewId="0">
      <selection activeCell="E10" sqref="E10"/>
    </sheetView>
  </sheetViews>
  <sheetFormatPr defaultColWidth="9.140625" defaultRowHeight="15" x14ac:dyDescent="0.25"/>
  <cols>
    <col min="1" max="1" width="9" style="8" customWidth="1"/>
    <col min="2" max="2" width="8.5703125" style="8" bestFit="1" customWidth="1"/>
    <col min="3" max="3" width="11.5703125" style="8" bestFit="1" customWidth="1"/>
    <col min="4" max="4" width="10.7109375" style="5" bestFit="1" customWidth="1"/>
    <col min="5" max="5" width="6.5703125" style="8" bestFit="1" customWidth="1"/>
    <col min="6" max="6" width="25.28515625" style="5" customWidth="1"/>
    <col min="7" max="7" width="31.42578125" style="8" bestFit="1" customWidth="1"/>
    <col min="8" max="8" width="48.140625" style="8" bestFit="1" customWidth="1"/>
    <col min="9" max="16384" width="9.140625" style="8"/>
  </cols>
  <sheetData>
    <row r="1" spans="1:9" ht="14.45" x14ac:dyDescent="0.35">
      <c r="A1" s="8" t="s">
        <v>31</v>
      </c>
      <c r="B1" s="2" t="s">
        <v>16</v>
      </c>
      <c r="C1" s="7" t="s">
        <v>1</v>
      </c>
      <c r="D1" s="1" t="s">
        <v>30</v>
      </c>
      <c r="E1" s="1" t="s">
        <v>3</v>
      </c>
      <c r="F1" s="1" t="s">
        <v>8</v>
      </c>
      <c r="G1" s="7" t="s">
        <v>2</v>
      </c>
      <c r="H1" s="7" t="s">
        <v>34</v>
      </c>
      <c r="I1" s="1" t="s">
        <v>7</v>
      </c>
    </row>
    <row r="2" spans="1:9" s="5" customFormat="1" x14ac:dyDescent="0.25">
      <c r="A2" s="5">
        <v>15</v>
      </c>
      <c r="B2" s="9" t="s">
        <v>30</v>
      </c>
      <c r="C2" s="5" t="s">
        <v>92</v>
      </c>
      <c r="D2" s="5" t="s">
        <v>12</v>
      </c>
      <c r="E2" s="5">
        <f>VLOOKUP(D2,Stats!$A$1:$B$10,2,FALSE)</f>
        <v>5</v>
      </c>
      <c r="F2" s="5" t="s">
        <v>81</v>
      </c>
    </row>
    <row r="3" spans="1:9" s="5" customFormat="1" x14ac:dyDescent="0.25">
      <c r="A3" s="5">
        <v>16</v>
      </c>
      <c r="B3" s="9" t="s">
        <v>30</v>
      </c>
      <c r="C3" s="5" t="s">
        <v>93</v>
      </c>
      <c r="D3" s="5" t="s">
        <v>12</v>
      </c>
      <c r="E3" s="5">
        <f>VLOOKUP(D3,Stats!$A$1:$B$10,2,FALSE)</f>
        <v>5</v>
      </c>
      <c r="F3" s="5" t="s">
        <v>82</v>
      </c>
    </row>
    <row r="4" spans="1:9" s="5" customFormat="1" x14ac:dyDescent="0.25">
      <c r="A4" s="5">
        <v>17</v>
      </c>
      <c r="B4" s="9" t="s">
        <v>30</v>
      </c>
      <c r="C4" s="5" t="s">
        <v>94</v>
      </c>
      <c r="D4" s="5" t="s">
        <v>12</v>
      </c>
      <c r="E4" s="5">
        <f>VLOOKUP(D4,Stats!$A$1:$B$10,2,FALSE)</f>
        <v>5</v>
      </c>
      <c r="F4" s="5" t="s">
        <v>83</v>
      </c>
    </row>
    <row r="5" spans="1:9" s="5" customFormat="1" x14ac:dyDescent="0.25">
      <c r="A5" s="5">
        <v>39</v>
      </c>
      <c r="B5" s="9" t="s">
        <v>30</v>
      </c>
      <c r="C5" s="5" t="s">
        <v>195</v>
      </c>
      <c r="D5" s="5" t="s">
        <v>13</v>
      </c>
      <c r="E5" s="5">
        <f>VLOOKUP(D5,Stats!$A$1:$B$10,2,FALSE)</f>
        <v>10</v>
      </c>
      <c r="F5" s="5" t="s">
        <v>186</v>
      </c>
    </row>
    <row r="6" spans="1:9" ht="14.45" x14ac:dyDescent="0.35">
      <c r="B6" s="9"/>
      <c r="C6" s="5"/>
      <c r="F6" s="8"/>
      <c r="I6" s="5"/>
    </row>
    <row r="7" spans="1:9" ht="14.45" x14ac:dyDescent="0.35">
      <c r="B7" s="9"/>
      <c r="C7" s="5"/>
      <c r="F7" s="8"/>
      <c r="G7" s="5"/>
      <c r="I7" s="5"/>
    </row>
    <row r="8" spans="1:9" ht="14.45" x14ac:dyDescent="0.35">
      <c r="B8" s="9"/>
      <c r="C8" s="5"/>
      <c r="F8" s="8"/>
      <c r="G8" s="5"/>
      <c r="I8" s="5"/>
    </row>
    <row r="9" spans="1:9" ht="14.45" x14ac:dyDescent="0.35">
      <c r="B9" s="9"/>
      <c r="C9" s="5"/>
      <c r="F9" s="8"/>
      <c r="G9" s="5"/>
      <c r="I9" s="5"/>
    </row>
    <row r="10" spans="1:9" ht="14.45" x14ac:dyDescent="0.35">
      <c r="B10" s="9"/>
      <c r="C10" s="5"/>
      <c r="F10" s="8"/>
      <c r="G10" s="5"/>
      <c r="I10" s="5"/>
    </row>
    <row r="11" spans="1:9" ht="14.45" x14ac:dyDescent="0.35">
      <c r="B11" s="9"/>
      <c r="C11" s="5"/>
      <c r="F11" s="8"/>
      <c r="G11" s="5"/>
      <c r="I11" s="5"/>
    </row>
    <row r="12" spans="1:9" x14ac:dyDescent="0.25">
      <c r="B12" s="9"/>
      <c r="C12" s="5"/>
      <c r="F12" s="8"/>
      <c r="I12" s="5"/>
    </row>
    <row r="13" spans="1:9" x14ac:dyDescent="0.25">
      <c r="B13" s="9"/>
      <c r="C13" s="5"/>
      <c r="F13" s="8"/>
      <c r="I13" s="5"/>
    </row>
    <row r="14" spans="1:9" x14ac:dyDescent="0.25">
      <c r="B14" s="9"/>
      <c r="C14" s="5"/>
      <c r="F14" s="8"/>
    </row>
    <row r="15" spans="1:9" x14ac:dyDescent="0.25">
      <c r="B15" s="9"/>
      <c r="C15" s="5"/>
      <c r="F15" s="8"/>
    </row>
    <row r="16" spans="1:9" x14ac:dyDescent="0.25">
      <c r="B16" s="9"/>
      <c r="C16" s="5"/>
      <c r="F16" s="8"/>
    </row>
    <row r="17" spans="2:6" x14ac:dyDescent="0.25">
      <c r="B17" s="9"/>
      <c r="C17" s="5"/>
      <c r="F17" s="8"/>
    </row>
    <row r="18" spans="2:6" x14ac:dyDescent="0.25">
      <c r="B18" s="9"/>
      <c r="C18" s="5"/>
      <c r="F18" s="8"/>
    </row>
    <row r="19" spans="2:6" x14ac:dyDescent="0.25">
      <c r="B19" s="9"/>
      <c r="C19" s="5"/>
      <c r="F19" s="8"/>
    </row>
    <row r="20" spans="2:6" x14ac:dyDescent="0.25">
      <c r="B20" s="9"/>
      <c r="C20" s="5"/>
    </row>
    <row r="21" spans="2:6" x14ac:dyDescent="0.25">
      <c r="B21" s="9"/>
      <c r="C21" s="5"/>
      <c r="F21"/>
    </row>
    <row r="22" spans="2:6" x14ac:dyDescent="0.25">
      <c r="B22" s="9"/>
      <c r="C22" s="5"/>
      <c r="F22" s="8"/>
    </row>
    <row r="23" spans="2:6" x14ac:dyDescent="0.25">
      <c r="B23" s="9"/>
      <c r="C23" s="5"/>
      <c r="F23" s="8"/>
    </row>
    <row r="24" spans="2:6" x14ac:dyDescent="0.25">
      <c r="B24" s="9"/>
      <c r="C24" s="5"/>
      <c r="F24" s="8"/>
    </row>
    <row r="25" spans="2:6" x14ac:dyDescent="0.25">
      <c r="B25" s="9"/>
      <c r="C25" s="5"/>
      <c r="F25" s="8"/>
    </row>
    <row r="26" spans="2:6" x14ac:dyDescent="0.25">
      <c r="B26" s="9"/>
      <c r="C26" s="5"/>
      <c r="F26" s="8"/>
    </row>
    <row r="27" spans="2:6" x14ac:dyDescent="0.25">
      <c r="B27" s="9"/>
      <c r="C27" s="5"/>
      <c r="F27" s="8"/>
    </row>
    <row r="28" spans="2:6" x14ac:dyDescent="0.25">
      <c r="B28" s="9"/>
      <c r="C28" s="5"/>
      <c r="F28" s="8"/>
    </row>
    <row r="29" spans="2:6" x14ac:dyDescent="0.25">
      <c r="B29" s="9"/>
      <c r="C29" s="5"/>
      <c r="F29" s="8"/>
    </row>
    <row r="30" spans="2:6" x14ac:dyDescent="0.25">
      <c r="B30" s="9"/>
      <c r="C30" s="5"/>
      <c r="F30" s="8"/>
    </row>
    <row r="31" spans="2:6" x14ac:dyDescent="0.25">
      <c r="B31" s="9"/>
      <c r="C31" s="5"/>
      <c r="F31" s="8"/>
    </row>
    <row r="32" spans="2:6" x14ac:dyDescent="0.25">
      <c r="B32" s="9"/>
      <c r="C32" s="5"/>
      <c r="F32" s="8"/>
    </row>
    <row r="33" spans="1:6" x14ac:dyDescent="0.25">
      <c r="B33" s="9"/>
      <c r="C33" s="5"/>
      <c r="F33" s="8"/>
    </row>
    <row r="34" spans="1:6" x14ac:dyDescent="0.25">
      <c r="B34" s="9"/>
      <c r="C34" s="5"/>
      <c r="F34" s="8"/>
    </row>
    <row r="35" spans="1:6" x14ac:dyDescent="0.25">
      <c r="B35" s="9"/>
      <c r="C35" s="5"/>
      <c r="F35" s="8"/>
    </row>
    <row r="36" spans="1:6" x14ac:dyDescent="0.25">
      <c r="B36" s="9"/>
      <c r="C36" s="5"/>
      <c r="F36" s="8"/>
    </row>
    <row r="37" spans="1:6" x14ac:dyDescent="0.25">
      <c r="B37" s="9"/>
      <c r="C37" s="5"/>
      <c r="F37" s="8"/>
    </row>
    <row r="38" spans="1:6" x14ac:dyDescent="0.25">
      <c r="B38" s="9"/>
      <c r="C38" s="5"/>
      <c r="F38" s="8"/>
    </row>
    <row r="39" spans="1:6" x14ac:dyDescent="0.25">
      <c r="B39" s="9"/>
      <c r="C39" s="11"/>
    </row>
    <row r="40" spans="1:6" x14ac:dyDescent="0.25">
      <c r="B40" s="9"/>
      <c r="C40" s="5"/>
    </row>
    <row r="41" spans="1:6" x14ac:dyDescent="0.25">
      <c r="A41" s="2"/>
      <c r="B41" s="5"/>
      <c r="D41" s="8"/>
      <c r="E41" s="5"/>
      <c r="F41" s="1"/>
    </row>
    <row r="42" spans="1:6" x14ac:dyDescent="0.25">
      <c r="A42" s="2"/>
      <c r="B42" s="5"/>
      <c r="D42" s="8"/>
      <c r="E42" s="5"/>
      <c r="F42" s="1"/>
    </row>
    <row r="43" spans="1:6" x14ac:dyDescent="0.25">
      <c r="A43" s="2"/>
      <c r="B43" s="5"/>
      <c r="D43" s="8"/>
      <c r="E43" s="5"/>
      <c r="F43" s="1"/>
    </row>
    <row r="44" spans="1:6" x14ac:dyDescent="0.25">
      <c r="A44" s="2"/>
      <c r="B44" s="5"/>
      <c r="D44" s="8"/>
      <c r="E44" s="5"/>
      <c r="F44" s="1"/>
    </row>
    <row r="45" spans="1:6" x14ac:dyDescent="0.25">
      <c r="A45" s="2"/>
      <c r="B45" s="5"/>
      <c r="D45" s="8"/>
      <c r="E45" s="5"/>
      <c r="F45" s="1"/>
    </row>
    <row r="46" spans="1:6" x14ac:dyDescent="0.25">
      <c r="A46" s="2"/>
      <c r="B46" s="5"/>
      <c r="D46" s="8"/>
      <c r="E46" s="5"/>
      <c r="F46" s="1"/>
    </row>
    <row r="47" spans="1:6" x14ac:dyDescent="0.25">
      <c r="A47" s="2"/>
      <c r="B47" s="5"/>
      <c r="D47" s="8"/>
      <c r="E47" s="5"/>
      <c r="F47" s="1"/>
    </row>
    <row r="48" spans="1:6" x14ac:dyDescent="0.25">
      <c r="A48" s="2"/>
      <c r="B48" s="5"/>
      <c r="D48" s="8"/>
      <c r="E48" s="5"/>
      <c r="F48" s="1"/>
    </row>
    <row r="49" spans="1:6" x14ac:dyDescent="0.25">
      <c r="A49" s="2"/>
      <c r="B49" s="5"/>
      <c r="D49" s="8"/>
      <c r="E49" s="5"/>
      <c r="F49" s="1"/>
    </row>
    <row r="50" spans="1:6" x14ac:dyDescent="0.25">
      <c r="A50" s="2"/>
      <c r="B50" s="5"/>
      <c r="D50" s="8"/>
      <c r="E50" s="5"/>
      <c r="F50" s="1"/>
    </row>
    <row r="51" spans="1:6" x14ac:dyDescent="0.25">
      <c r="A51" s="2"/>
      <c r="B51" s="5"/>
      <c r="D51" s="8"/>
      <c r="E51" s="5"/>
      <c r="F51" s="1"/>
    </row>
    <row r="52" spans="1:6" x14ac:dyDescent="0.25">
      <c r="A52" s="2"/>
      <c r="B52" s="5"/>
      <c r="D52" s="8"/>
      <c r="E52" s="5"/>
      <c r="F52" s="1"/>
    </row>
    <row r="53" spans="1:6" x14ac:dyDescent="0.25">
      <c r="A53" s="2"/>
      <c r="B53" s="5"/>
      <c r="D53" s="8"/>
      <c r="E53" s="5"/>
      <c r="F53" s="1"/>
    </row>
    <row r="54" spans="1:6" x14ac:dyDescent="0.25">
      <c r="A54" s="2"/>
      <c r="B54" s="5"/>
      <c r="D54" s="8"/>
      <c r="E54" s="5"/>
      <c r="F54" s="1"/>
    </row>
    <row r="55" spans="1:6" x14ac:dyDescent="0.25">
      <c r="A55" s="2"/>
      <c r="B55" s="5"/>
      <c r="D55" s="8"/>
      <c r="E55" s="5"/>
      <c r="F55" s="1"/>
    </row>
    <row r="56" spans="1:6" x14ac:dyDescent="0.25">
      <c r="A56" s="2"/>
      <c r="B56" s="5"/>
      <c r="D56" s="8"/>
      <c r="E56" s="5"/>
      <c r="F56" s="1"/>
    </row>
    <row r="57" spans="1:6" x14ac:dyDescent="0.25">
      <c r="A57" s="2"/>
      <c r="B57" s="5"/>
      <c r="D57" s="8"/>
      <c r="E57" s="5"/>
      <c r="F57" s="1"/>
    </row>
    <row r="58" spans="1:6" x14ac:dyDescent="0.25">
      <c r="A58" s="2"/>
      <c r="B58" s="5"/>
      <c r="D58" s="8"/>
      <c r="E58" s="5"/>
      <c r="F58" s="1"/>
    </row>
    <row r="59" spans="1:6" x14ac:dyDescent="0.25">
      <c r="A59" s="2"/>
      <c r="B59" s="5"/>
      <c r="D59" s="8"/>
      <c r="E59" s="5"/>
      <c r="F59" s="1"/>
    </row>
    <row r="60" spans="1:6" x14ac:dyDescent="0.25">
      <c r="A60" s="2"/>
      <c r="B60" s="5"/>
      <c r="D60" s="8"/>
      <c r="E60" s="5"/>
      <c r="F60" s="1"/>
    </row>
    <row r="61" spans="1:6" x14ac:dyDescent="0.25">
      <c r="A61" s="2"/>
      <c r="B61" s="5"/>
      <c r="D61" s="8"/>
      <c r="E61" s="5"/>
      <c r="F61" s="1"/>
    </row>
    <row r="62" spans="1:6" x14ac:dyDescent="0.25">
      <c r="A62" s="2"/>
      <c r="B62" s="5"/>
      <c r="D62" s="8"/>
      <c r="E62" s="5"/>
      <c r="F62" s="1"/>
    </row>
    <row r="63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C41:C62 D2:D40</xm:sqref>
        </x14:dataValidation>
        <x14:dataValidation type="list" allowBlank="1" showInputMessage="1" showErrorMessage="1">
          <x14:formula1>
            <xm:f>Stats!#REF!</xm:f>
          </x14:formula1>
          <xm:sqref>F6:F13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5" x14ac:dyDescent="0.25"/>
  <cols>
    <col min="1" max="1" width="29.7109375" bestFit="1" customWidth="1"/>
    <col min="2" max="2" width="83.85546875" style="8" bestFit="1" customWidth="1"/>
  </cols>
  <sheetData>
    <row r="1" spans="1:2" s="8" customFormat="1" x14ac:dyDescent="0.35">
      <c r="A1" s="8" t="s">
        <v>22</v>
      </c>
      <c r="B1" s="8" t="s">
        <v>0</v>
      </c>
    </row>
    <row r="2" spans="1:2" s="8" customFormat="1" x14ac:dyDescent="0.35">
      <c r="A2" s="8" t="s">
        <v>189</v>
      </c>
      <c r="B2" s="8" t="s">
        <v>57</v>
      </c>
    </row>
    <row r="3" spans="1:2" s="8" customFormat="1" x14ac:dyDescent="0.35">
      <c r="A3" s="8" t="s">
        <v>190</v>
      </c>
      <c r="B3" s="8" t="s">
        <v>58</v>
      </c>
    </row>
    <row r="4" spans="1:2" s="8" customFormat="1" x14ac:dyDescent="0.35">
      <c r="A4" s="8" t="s">
        <v>191</v>
      </c>
      <c r="B4" s="8" t="s">
        <v>59</v>
      </c>
    </row>
    <row r="5" spans="1:2" x14ac:dyDescent="0.35">
      <c r="A5" s="8" t="s">
        <v>192</v>
      </c>
      <c r="B5" s="8" t="s">
        <v>60</v>
      </c>
    </row>
    <row r="6" spans="1:2" s="8" customFormat="1" x14ac:dyDescent="0.35">
      <c r="A6" s="8" t="s">
        <v>193</v>
      </c>
      <c r="B6" s="8" t="s">
        <v>61</v>
      </c>
    </row>
    <row r="7" spans="1:2" s="8" customFormat="1" x14ac:dyDescent="0.35">
      <c r="A7" s="8" t="s">
        <v>176</v>
      </c>
      <c r="B7" s="8" t="s">
        <v>177</v>
      </c>
    </row>
    <row r="8" spans="1:2" s="8" customFormat="1" x14ac:dyDescent="0.35">
      <c r="A8" s="8" t="s">
        <v>194</v>
      </c>
      <c r="B8" s="8" t="s">
        <v>63</v>
      </c>
    </row>
    <row r="9" spans="1:2" s="8" customFormat="1" x14ac:dyDescent="0.35">
      <c r="A9" s="8" t="s">
        <v>174</v>
      </c>
      <c r="B9" s="8" t="s">
        <v>175</v>
      </c>
    </row>
    <row r="10" spans="1:2" s="8" customFormat="1" x14ac:dyDescent="0.35">
      <c r="A10" s="8" t="s">
        <v>62</v>
      </c>
      <c r="B10" s="8" t="s">
        <v>64</v>
      </c>
    </row>
    <row r="11" spans="1:2" s="8" customFormat="1" x14ac:dyDescent="0.25"/>
    <row r="12" spans="1:2" x14ac:dyDescent="0.25">
      <c r="A12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70" zoomScaleNormal="7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3.85546875" style="8" bestFit="1" customWidth="1"/>
    <col min="2" max="2" width="36.7109375" bestFit="1" customWidth="1"/>
    <col min="3" max="3" width="75.85546875" bestFit="1" customWidth="1"/>
    <col min="4" max="4" width="11.7109375" style="8" customWidth="1"/>
    <col min="5" max="9" width="11.7109375" customWidth="1"/>
  </cols>
  <sheetData>
    <row r="1" spans="1:9" x14ac:dyDescent="0.35">
      <c r="A1" s="8" t="s">
        <v>31</v>
      </c>
      <c r="B1" t="s">
        <v>1</v>
      </c>
      <c r="C1" t="s">
        <v>2</v>
      </c>
      <c r="D1" s="8" t="s">
        <v>26</v>
      </c>
      <c r="E1" t="s">
        <v>19</v>
      </c>
      <c r="F1" t="s">
        <v>25</v>
      </c>
      <c r="G1" t="s">
        <v>23</v>
      </c>
      <c r="H1" t="s">
        <v>24</v>
      </c>
      <c r="I1" t="s">
        <v>27</v>
      </c>
    </row>
    <row r="2" spans="1:9" s="8" customFormat="1" x14ac:dyDescent="0.35">
      <c r="A2" s="8">
        <f>Achievements!A2</f>
        <v>1</v>
      </c>
      <c r="B2" s="8" t="str">
        <f>Achievements!C2</f>
        <v>Earth</v>
      </c>
      <c r="C2" s="8" t="str">
        <f>Achievements!F2</f>
        <v>Complete Area 1</v>
      </c>
      <c r="D2" s="8" t="s">
        <v>20</v>
      </c>
      <c r="E2" s="8" t="s">
        <v>20</v>
      </c>
      <c r="F2" s="8" t="s">
        <v>20</v>
      </c>
      <c r="G2" s="8" t="s">
        <v>20</v>
      </c>
      <c r="H2" s="8" t="s">
        <v>20</v>
      </c>
      <c r="I2" s="8" t="str">
        <f t="shared" ref="I2:I30" si="0">IF(COUNTIF(D2:H2,"X")=5,"YES","NO")</f>
        <v>YES</v>
      </c>
    </row>
    <row r="3" spans="1:9" s="8" customFormat="1" x14ac:dyDescent="0.35">
      <c r="A3" s="8">
        <f>Achievements!A3</f>
        <v>2</v>
      </c>
      <c r="B3" s="8" t="str">
        <f>Achievements!C3</f>
        <v>Mars</v>
      </c>
      <c r="C3" s="8" t="str">
        <f>Achievements!F3</f>
        <v>Complete Area 2</v>
      </c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tr">
        <f t="shared" si="0"/>
        <v>YES</v>
      </c>
    </row>
    <row r="4" spans="1:9" s="8" customFormat="1" x14ac:dyDescent="0.35">
      <c r="A4" s="8">
        <f>Achievements!A4</f>
        <v>3</v>
      </c>
      <c r="B4" s="8" t="str">
        <f>Achievements!C4</f>
        <v>Venus</v>
      </c>
      <c r="C4" s="8" t="str">
        <f>Achievements!F4</f>
        <v>Complete Area 3</v>
      </c>
      <c r="D4" s="8" t="s">
        <v>20</v>
      </c>
      <c r="E4" s="8" t="s">
        <v>20</v>
      </c>
      <c r="F4" s="8" t="s">
        <v>20</v>
      </c>
      <c r="G4" s="8" t="s">
        <v>20</v>
      </c>
      <c r="H4" s="8" t="s">
        <v>20</v>
      </c>
      <c r="I4" s="8" t="str">
        <f t="shared" si="0"/>
        <v>YES</v>
      </c>
    </row>
    <row r="5" spans="1:9" s="8" customFormat="1" x14ac:dyDescent="0.35">
      <c r="A5" s="8">
        <f>Achievements!A5</f>
        <v>4</v>
      </c>
      <c r="B5" s="8" t="str">
        <f>Achievements!C5</f>
        <v>Uranus</v>
      </c>
      <c r="C5" s="8" t="str">
        <f>Achievements!F5</f>
        <v>Complete Area 4</v>
      </c>
      <c r="D5" s="8" t="s">
        <v>20</v>
      </c>
      <c r="E5" s="8" t="s">
        <v>20</v>
      </c>
      <c r="F5" s="8" t="s">
        <v>20</v>
      </c>
      <c r="G5" s="8" t="s">
        <v>20</v>
      </c>
      <c r="H5" s="8" t="s">
        <v>20</v>
      </c>
      <c r="I5" s="8" t="str">
        <f t="shared" si="0"/>
        <v>YES</v>
      </c>
    </row>
    <row r="6" spans="1:9" s="8" customFormat="1" x14ac:dyDescent="0.35">
      <c r="A6" s="8">
        <f>Achievements!A6</f>
        <v>5</v>
      </c>
      <c r="B6" s="8" t="str">
        <f>Achievements!C6</f>
        <v>Eden</v>
      </c>
      <c r="C6" s="8" t="str">
        <f>Achievements!F6</f>
        <v>Complete Area 5</v>
      </c>
      <c r="D6" s="8" t="s">
        <v>20</v>
      </c>
      <c r="E6" s="8" t="s">
        <v>20</v>
      </c>
      <c r="F6" s="8" t="s">
        <v>20</v>
      </c>
      <c r="G6" s="8" t="s">
        <v>20</v>
      </c>
      <c r="H6" s="8" t="s">
        <v>20</v>
      </c>
      <c r="I6" s="8" t="str">
        <f t="shared" si="0"/>
        <v>YES</v>
      </c>
    </row>
    <row r="7" spans="1:9" s="8" customFormat="1" x14ac:dyDescent="0.35">
      <c r="A7" s="8">
        <f>Achievements!A7</f>
        <v>6</v>
      </c>
      <c r="B7" s="8" t="str">
        <f>Achievements!C7</f>
        <v>Lost Area</v>
      </c>
      <c r="C7" s="8" t="str">
        <f>Achievements!F7</f>
        <v>Complete Lost Area</v>
      </c>
      <c r="D7" s="8" t="s">
        <v>20</v>
      </c>
      <c r="E7" s="8" t="s">
        <v>20</v>
      </c>
      <c r="F7" s="8" t="s">
        <v>20</v>
      </c>
      <c r="G7" s="8" t="s">
        <v>20</v>
      </c>
      <c r="H7" s="8" t="s">
        <v>20</v>
      </c>
      <c r="I7" s="8" t="str">
        <f t="shared" si="0"/>
        <v>YES</v>
      </c>
    </row>
    <row r="8" spans="1:9" x14ac:dyDescent="0.35">
      <c r="A8" s="8">
        <f>Achievements!A8</f>
        <v>7</v>
      </c>
      <c r="B8" s="8" t="str">
        <f>Achievements!C8</f>
        <v>Trance Mission</v>
      </c>
      <c r="C8" s="8" t="str">
        <f>Achievements!F8</f>
        <v>Score more than 150,000 in the Trance Mission</v>
      </c>
      <c r="D8" s="8" t="s">
        <v>20</v>
      </c>
      <c r="E8" s="8" t="s">
        <v>20</v>
      </c>
      <c r="F8" s="8" t="s">
        <v>20</v>
      </c>
      <c r="G8" s="8" t="s">
        <v>20</v>
      </c>
      <c r="H8" s="8" t="s">
        <v>20</v>
      </c>
      <c r="I8" s="8" t="str">
        <f t="shared" si="0"/>
        <v>YES</v>
      </c>
    </row>
    <row r="9" spans="1:9" x14ac:dyDescent="0.35">
      <c r="A9" s="8">
        <f>Achievements!A9</f>
        <v>8</v>
      </c>
      <c r="B9" s="8" t="str">
        <f>Achievements!C9</f>
        <v>Boss Rush</v>
      </c>
      <c r="C9" s="8" t="str">
        <f>Achievements!F9</f>
        <v>Complete Boss Rush</v>
      </c>
      <c r="D9" s="8" t="s">
        <v>20</v>
      </c>
      <c r="E9" s="8" t="s">
        <v>20</v>
      </c>
      <c r="F9" s="8" t="s">
        <v>20</v>
      </c>
      <c r="G9" s="8" t="s">
        <v>20</v>
      </c>
      <c r="H9" s="8" t="s">
        <v>20</v>
      </c>
      <c r="I9" s="8" t="str">
        <f t="shared" si="0"/>
        <v>YES</v>
      </c>
    </row>
    <row r="10" spans="1:9" x14ac:dyDescent="0.35">
      <c r="A10" s="8">
        <f>Achievements!A10</f>
        <v>9</v>
      </c>
      <c r="B10" s="8" t="str">
        <f>Achievements!C10</f>
        <v>Direct Assault Normal</v>
      </c>
      <c r="C10" s="8" t="str">
        <f>Achievements!F10</f>
        <v>Complete Direct Assault Normal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tr">
        <f t="shared" si="0"/>
        <v>YES</v>
      </c>
    </row>
    <row r="11" spans="1:9" x14ac:dyDescent="0.25">
      <c r="A11" s="8">
        <f>Achievements!A11</f>
        <v>10</v>
      </c>
      <c r="B11" s="8" t="str">
        <f>Achievements!C11</f>
        <v>Direct Assault Ambient</v>
      </c>
      <c r="C11" s="8" t="str">
        <f>Achievements!F11</f>
        <v>Complete Direct Assault Ambient</v>
      </c>
      <c r="D11" s="8" t="s">
        <v>20</v>
      </c>
      <c r="E11" s="8" t="s">
        <v>20</v>
      </c>
      <c r="F11" s="8" t="s">
        <v>20</v>
      </c>
      <c r="G11" s="8" t="s">
        <v>20</v>
      </c>
      <c r="H11" s="8" t="s">
        <v>20</v>
      </c>
      <c r="I11" s="8" t="str">
        <f t="shared" si="0"/>
        <v>YES</v>
      </c>
    </row>
    <row r="12" spans="1:9" x14ac:dyDescent="0.25">
      <c r="A12" s="8">
        <f>Achievements!A12</f>
        <v>11</v>
      </c>
      <c r="B12" s="8" t="str">
        <f>Achievements!C12</f>
        <v>Direct Assault Punk</v>
      </c>
      <c r="C12" s="8" t="str">
        <f>Achievements!F12</f>
        <v>Complete Direct Assault Punk</v>
      </c>
      <c r="D12" s="8" t="s">
        <v>20</v>
      </c>
      <c r="E12" s="8" t="s">
        <v>20</v>
      </c>
      <c r="F12" s="8" t="s">
        <v>20</v>
      </c>
      <c r="G12" s="8" t="s">
        <v>20</v>
      </c>
      <c r="H12" s="8" t="s">
        <v>20</v>
      </c>
      <c r="I12" s="8" t="str">
        <f t="shared" si="0"/>
        <v>YES</v>
      </c>
    </row>
    <row r="13" spans="1:9" x14ac:dyDescent="0.25">
      <c r="A13" s="8">
        <f>Achievements!A13</f>
        <v>12</v>
      </c>
      <c r="B13" s="8" t="str">
        <f>Achievements!C13</f>
        <v>Direct Assault Old-school</v>
      </c>
      <c r="C13" s="8" t="str">
        <f>Achievements!F13</f>
        <v>Complete Direct Assault Old-school</v>
      </c>
      <c r="D13" s="8" t="s">
        <v>20</v>
      </c>
      <c r="E13" s="8" t="s">
        <v>20</v>
      </c>
      <c r="F13" s="8" t="s">
        <v>20</v>
      </c>
      <c r="G13" s="8" t="s">
        <v>20</v>
      </c>
      <c r="H13" s="8" t="s">
        <v>20</v>
      </c>
      <c r="I13" s="8" t="str">
        <f t="shared" si="0"/>
        <v>YES</v>
      </c>
    </row>
    <row r="14" spans="1:9" x14ac:dyDescent="0.25">
      <c r="A14" s="8">
        <f>Achievements!A14</f>
        <v>13</v>
      </c>
      <c r="B14" s="8" t="str">
        <f>Achievements!C14</f>
        <v>Direct Assault Psychedelic</v>
      </c>
      <c r="C14" s="8" t="str">
        <f>Achievements!F14</f>
        <v>Complete Direct Assault Psychedelic</v>
      </c>
      <c r="D14" s="8" t="s">
        <v>20</v>
      </c>
      <c r="E14" s="8" t="s">
        <v>20</v>
      </c>
      <c r="F14" s="8" t="s">
        <v>20</v>
      </c>
      <c r="G14" s="8" t="s">
        <v>20</v>
      </c>
      <c r="H14" s="8" t="s">
        <v>20</v>
      </c>
      <c r="I14" s="8" t="str">
        <f t="shared" si="0"/>
        <v>YES</v>
      </c>
    </row>
    <row r="15" spans="1:9" x14ac:dyDescent="0.25">
      <c r="A15" s="8">
        <f>Achievements!A15</f>
        <v>14</v>
      </c>
      <c r="B15" s="8" t="str">
        <f>Achievements!C15</f>
        <v>Direct Assault Trance</v>
      </c>
      <c r="C15" s="8" t="str">
        <f>Achievements!F15</f>
        <v>Complete Direct Assault Trance</v>
      </c>
      <c r="D15" s="8" t="s">
        <v>20</v>
      </c>
      <c r="E15" s="8" t="s">
        <v>20</v>
      </c>
      <c r="F15" s="8" t="s">
        <v>20</v>
      </c>
      <c r="G15" s="8" t="s">
        <v>20</v>
      </c>
      <c r="H15" s="8" t="s">
        <v>20</v>
      </c>
      <c r="I15" s="8" t="str">
        <f t="shared" si="0"/>
        <v>YES</v>
      </c>
    </row>
    <row r="16" spans="1:9" x14ac:dyDescent="0.25">
      <c r="A16" s="8">
        <f>Achievements!A16</f>
        <v>18</v>
      </c>
      <c r="B16" s="8" t="str">
        <f>Achievements!C16</f>
        <v>Giga Earth</v>
      </c>
      <c r="C16" s="8" t="str">
        <f>Achievements!F16</f>
        <v>Defeat the Giga form Earth boss in Area 1</v>
      </c>
      <c r="D16" s="8" t="s">
        <v>20</v>
      </c>
      <c r="E16" s="8" t="s">
        <v>20</v>
      </c>
      <c r="F16" s="8" t="s">
        <v>20</v>
      </c>
      <c r="G16" s="8" t="s">
        <v>20</v>
      </c>
      <c r="H16" s="8" t="s">
        <v>20</v>
      </c>
      <c r="I16" s="8" t="str">
        <f t="shared" si="0"/>
        <v>YES</v>
      </c>
    </row>
    <row r="17" spans="1:9" x14ac:dyDescent="0.25">
      <c r="A17" s="8">
        <f>Achievements!A17</f>
        <v>19</v>
      </c>
      <c r="B17" s="8" t="str">
        <f>Achievements!C17</f>
        <v>Giga Mars</v>
      </c>
      <c r="C17" s="8" t="str">
        <f>Achievements!F17</f>
        <v>Defeat the Giga form Mars boss in Area 2</v>
      </c>
      <c r="D17" s="8" t="s">
        <v>20</v>
      </c>
      <c r="E17" s="8" t="s">
        <v>20</v>
      </c>
      <c r="F17" s="8" t="s">
        <v>20</v>
      </c>
      <c r="G17" s="8" t="s">
        <v>20</v>
      </c>
      <c r="H17" s="8" t="s">
        <v>20</v>
      </c>
      <c r="I17" s="8" t="str">
        <f t="shared" si="0"/>
        <v>YES</v>
      </c>
    </row>
    <row r="18" spans="1:9" x14ac:dyDescent="0.25">
      <c r="A18" s="8">
        <f>Achievements!A18</f>
        <v>20</v>
      </c>
      <c r="B18" s="8" t="str">
        <f>Achievements!C18</f>
        <v>Giga Venus</v>
      </c>
      <c r="C18" s="8" t="str">
        <f>Achievements!F18</f>
        <v>Defeat the Giga form Venus boss in Area 3</v>
      </c>
      <c r="D18" s="8" t="s">
        <v>20</v>
      </c>
      <c r="E18" s="8" t="s">
        <v>20</v>
      </c>
      <c r="F18" s="8" t="s">
        <v>20</v>
      </c>
      <c r="G18" s="8" t="s">
        <v>20</v>
      </c>
      <c r="H18" s="8" t="s">
        <v>20</v>
      </c>
      <c r="I18" s="8" t="str">
        <f t="shared" si="0"/>
        <v>YES</v>
      </c>
    </row>
    <row r="19" spans="1:9" x14ac:dyDescent="0.25">
      <c r="A19" s="8">
        <f>Achievements!A19</f>
        <v>21</v>
      </c>
      <c r="B19" s="8" t="str">
        <f>Achievements!C19</f>
        <v>Giga Uranus</v>
      </c>
      <c r="C19" s="8" t="str">
        <f>Achievements!F19</f>
        <v>Defeat the Giga form Uranus boss in Area 4</v>
      </c>
      <c r="D19" s="8" t="s">
        <v>20</v>
      </c>
      <c r="E19" s="8" t="s">
        <v>20</v>
      </c>
      <c r="F19" s="8" t="s">
        <v>20</v>
      </c>
      <c r="G19" s="8" t="s">
        <v>20</v>
      </c>
      <c r="H19" s="8" t="s">
        <v>20</v>
      </c>
      <c r="I19" s="8" t="str">
        <f t="shared" si="0"/>
        <v>YES</v>
      </c>
    </row>
    <row r="20" spans="1:9" x14ac:dyDescent="0.25">
      <c r="A20" s="8">
        <f>Achievements!A20</f>
        <v>22</v>
      </c>
      <c r="B20" s="8" t="str">
        <f>Achievements!C20</f>
        <v>Tera Earth</v>
      </c>
      <c r="C20" s="8" t="str">
        <f>Achievements!F20</f>
        <v>Defeat the Tera form Earth boss in Area 1</v>
      </c>
      <c r="D20" s="8" t="s">
        <v>20</v>
      </c>
      <c r="E20" s="8" t="s">
        <v>20</v>
      </c>
      <c r="F20" s="8" t="s">
        <v>20</v>
      </c>
      <c r="G20" s="8" t="s">
        <v>20</v>
      </c>
      <c r="H20" s="8" t="s">
        <v>20</v>
      </c>
      <c r="I20" s="8" t="str">
        <f t="shared" si="0"/>
        <v>YES</v>
      </c>
    </row>
    <row r="21" spans="1:9" x14ac:dyDescent="0.25">
      <c r="A21" s="8">
        <f>Achievements!A21</f>
        <v>23</v>
      </c>
      <c r="B21" s="8" t="str">
        <f>Achievements!C21</f>
        <v>Tera Mars</v>
      </c>
      <c r="C21" s="8" t="str">
        <f>Achievements!F21</f>
        <v>Defeat the Tera form Mars boss in Area 2</v>
      </c>
      <c r="D21" s="8" t="s">
        <v>20</v>
      </c>
      <c r="E21" s="8" t="s">
        <v>20</v>
      </c>
      <c r="F21" s="8" t="s">
        <v>20</v>
      </c>
      <c r="G21" s="8" t="s">
        <v>20</v>
      </c>
      <c r="H21" s="8" t="s">
        <v>20</v>
      </c>
      <c r="I21" s="8" t="str">
        <f t="shared" si="0"/>
        <v>YES</v>
      </c>
    </row>
    <row r="22" spans="1:9" x14ac:dyDescent="0.25">
      <c r="A22" s="8">
        <f>Achievements!A22</f>
        <v>24</v>
      </c>
      <c r="B22" s="8" t="str">
        <f>Achievements!C22</f>
        <v>Tera Venus</v>
      </c>
      <c r="C22" s="8" t="str">
        <f>Achievements!F22</f>
        <v>Defeat the Tera form Venus boss in Area 3</v>
      </c>
      <c r="D22" s="8" t="s">
        <v>20</v>
      </c>
      <c r="E22" s="8" t="s">
        <v>20</v>
      </c>
      <c r="F22" s="8" t="s">
        <v>20</v>
      </c>
      <c r="G22" s="8" t="s">
        <v>20</v>
      </c>
      <c r="H22" s="8" t="s">
        <v>20</v>
      </c>
      <c r="I22" s="8" t="str">
        <f t="shared" si="0"/>
        <v>YES</v>
      </c>
    </row>
    <row r="23" spans="1:9" x14ac:dyDescent="0.25">
      <c r="A23" s="8">
        <f>Achievements!A23</f>
        <v>25</v>
      </c>
      <c r="B23" s="8" t="str">
        <f>Achievements!C23</f>
        <v>Tera Uranus</v>
      </c>
      <c r="C23" s="8" t="str">
        <f>Achievements!F23</f>
        <v>Defeat the Tera form Uranus boss in Area 4</v>
      </c>
      <c r="D23" s="8" t="s">
        <v>20</v>
      </c>
      <c r="E23" s="8" t="s">
        <v>20</v>
      </c>
      <c r="F23" s="8" t="s">
        <v>20</v>
      </c>
      <c r="G23" s="8" t="s">
        <v>20</v>
      </c>
      <c r="H23" s="8" t="s">
        <v>20</v>
      </c>
      <c r="I23" s="8" t="str">
        <f t="shared" si="0"/>
        <v>YES</v>
      </c>
    </row>
    <row r="24" spans="1:9" x14ac:dyDescent="0.25">
      <c r="A24" s="8">
        <f>Achievements!A24</f>
        <v>26</v>
      </c>
      <c r="B24" s="8" t="str">
        <f>Achievements!C24</f>
        <v>Earth Evolved</v>
      </c>
      <c r="C24" s="8" t="str">
        <f>Achievements!F24</f>
        <v>Defeat the Earth boss in Area 1 without Devolving</v>
      </c>
      <c r="D24" s="8" t="s">
        <v>20</v>
      </c>
      <c r="E24" s="8" t="s">
        <v>20</v>
      </c>
      <c r="F24" s="8" t="s">
        <v>20</v>
      </c>
      <c r="G24" s="8" t="s">
        <v>20</v>
      </c>
      <c r="H24" s="8" t="s">
        <v>20</v>
      </c>
      <c r="I24" s="8" t="str">
        <f t="shared" si="0"/>
        <v>YES</v>
      </c>
    </row>
    <row r="25" spans="1:9" x14ac:dyDescent="0.25">
      <c r="A25" s="8">
        <f>Achievements!A25</f>
        <v>27</v>
      </c>
      <c r="B25" s="8" t="str">
        <f>Achievements!C25</f>
        <v>Mars Evolved</v>
      </c>
      <c r="C25" s="8" t="str">
        <f>Achievements!F25</f>
        <v>Defeat the Mars boss in Area 2 without Devolving</v>
      </c>
      <c r="D25" s="8" t="s">
        <v>20</v>
      </c>
      <c r="E25" s="8" t="s">
        <v>20</v>
      </c>
      <c r="F25" s="8" t="s">
        <v>20</v>
      </c>
      <c r="G25" s="8" t="s">
        <v>20</v>
      </c>
      <c r="H25" s="8" t="s">
        <v>20</v>
      </c>
      <c r="I25" s="8" t="str">
        <f t="shared" si="0"/>
        <v>YES</v>
      </c>
    </row>
    <row r="26" spans="1:9" x14ac:dyDescent="0.25">
      <c r="A26" s="8">
        <f>Achievements!A26</f>
        <v>28</v>
      </c>
      <c r="B26" s="8" t="str">
        <f>Achievements!C26</f>
        <v>Venus Evolved</v>
      </c>
      <c r="C26" s="8" t="str">
        <f>Achievements!F26</f>
        <v>Defeat the Venus boss in Area 3 without Devolving</v>
      </c>
      <c r="D26" s="8" t="s">
        <v>20</v>
      </c>
      <c r="E26" s="8" t="s">
        <v>20</v>
      </c>
      <c r="F26" s="8" t="s">
        <v>20</v>
      </c>
      <c r="G26" s="8" t="s">
        <v>20</v>
      </c>
      <c r="H26" s="8" t="s">
        <v>20</v>
      </c>
      <c r="I26" s="8" t="str">
        <f t="shared" si="0"/>
        <v>YES</v>
      </c>
    </row>
    <row r="27" spans="1:9" x14ac:dyDescent="0.25">
      <c r="A27" s="8">
        <f>Achievements!A27</f>
        <v>29</v>
      </c>
      <c r="B27" s="8" t="str">
        <f>Achievements!C27</f>
        <v>Uranus Evolved</v>
      </c>
      <c r="C27" s="8" t="str">
        <f>Achievements!F27</f>
        <v>Defeat the Uranus boss in Area 4 without Devolving</v>
      </c>
      <c r="D27" s="8" t="s">
        <v>20</v>
      </c>
      <c r="E27" s="8" t="s">
        <v>20</v>
      </c>
      <c r="F27" s="8" t="s">
        <v>20</v>
      </c>
      <c r="G27" s="8" t="s">
        <v>20</v>
      </c>
      <c r="H27" s="8" t="s">
        <v>20</v>
      </c>
      <c r="I27" s="8" t="str">
        <f t="shared" si="0"/>
        <v>YES</v>
      </c>
    </row>
    <row r="28" spans="1:9" x14ac:dyDescent="0.25">
      <c r="A28" s="8">
        <f>Achievements!A28</f>
        <v>30</v>
      </c>
      <c r="B28" s="8" t="str">
        <f>Achievements!C28</f>
        <v>Apex Earth Evolution</v>
      </c>
      <c r="C28" s="8" t="str">
        <f>Achievements!F28</f>
        <v>Defeat the Eden Earth boss in Area 5 without Devolving</v>
      </c>
      <c r="D28" s="8" t="s">
        <v>20</v>
      </c>
      <c r="E28" s="8" t="s">
        <v>20</v>
      </c>
      <c r="F28" s="8" t="s">
        <v>20</v>
      </c>
      <c r="G28" s="8" t="s">
        <v>20</v>
      </c>
      <c r="H28" s="8" t="s">
        <v>20</v>
      </c>
      <c r="I28" s="8" t="str">
        <f t="shared" si="0"/>
        <v>YES</v>
      </c>
    </row>
    <row r="29" spans="1:9" x14ac:dyDescent="0.25">
      <c r="A29" s="8">
        <f>Achievements!A29</f>
        <v>31</v>
      </c>
      <c r="B29" s="8" t="str">
        <f>Achievements!C29</f>
        <v>Apex Mars Evolution</v>
      </c>
      <c r="C29" s="8" t="str">
        <f>Achievements!F29</f>
        <v>Defeat the Eden Mars boss in Area 5 without Devolving</v>
      </c>
      <c r="D29" s="8" t="s">
        <v>20</v>
      </c>
      <c r="E29" s="8" t="s">
        <v>20</v>
      </c>
      <c r="F29" s="8" t="s">
        <v>20</v>
      </c>
      <c r="G29" s="8" t="s">
        <v>20</v>
      </c>
      <c r="H29" s="8" t="s">
        <v>20</v>
      </c>
      <c r="I29" s="8" t="str">
        <f t="shared" si="0"/>
        <v>YES</v>
      </c>
    </row>
    <row r="30" spans="1:9" x14ac:dyDescent="0.25">
      <c r="A30" s="8">
        <f>Achievements!A30</f>
        <v>32</v>
      </c>
      <c r="B30" s="8" t="str">
        <f>Achievements!C30</f>
        <v>Apex Venus Evolution</v>
      </c>
      <c r="C30" s="8" t="str">
        <f>Achievements!F30</f>
        <v>Defeat the Eden Venus boss in Area 5 without Devolving</v>
      </c>
      <c r="D30" s="8" t="s">
        <v>20</v>
      </c>
      <c r="E30" s="8" t="s">
        <v>20</v>
      </c>
      <c r="F30" s="8" t="s">
        <v>20</v>
      </c>
      <c r="G30" s="8" t="s">
        <v>20</v>
      </c>
      <c r="H30" s="8" t="s">
        <v>20</v>
      </c>
      <c r="I30" s="8" t="str">
        <f t="shared" si="0"/>
        <v>YES</v>
      </c>
    </row>
    <row r="31" spans="1:9" x14ac:dyDescent="0.25">
      <c r="A31" s="8">
        <f>Achievements!A31</f>
        <v>33</v>
      </c>
      <c r="B31" s="8" t="str">
        <f>Achievements!C31</f>
        <v>Apex Uranus Evolution</v>
      </c>
      <c r="C31" s="8" t="str">
        <f>Achievements!F31</f>
        <v>Defeat the Eden Uranus boss in Area 5 without Devolving</v>
      </c>
      <c r="D31" s="8" t="s">
        <v>20</v>
      </c>
      <c r="E31" s="8" t="s">
        <v>20</v>
      </c>
      <c r="F31" s="8" t="s">
        <v>20</v>
      </c>
      <c r="G31" s="8" t="s">
        <v>20</v>
      </c>
      <c r="H31" s="8" t="s">
        <v>20</v>
      </c>
      <c r="I31" s="8" t="str">
        <f t="shared" ref="I31:I51" si="1">IF(COUNTIF(D31:H31,"X")=5,"YES","NO")</f>
        <v>YES</v>
      </c>
    </row>
    <row r="32" spans="1:9" x14ac:dyDescent="0.25">
      <c r="A32" s="8">
        <f>Achievements!A32</f>
        <v>34</v>
      </c>
      <c r="B32" s="8" t="str">
        <f>Achievements!C32</f>
        <v>Final Evolution</v>
      </c>
      <c r="C32" s="8" t="str">
        <f>Achievements!F32</f>
        <v>Defeat the Final Eden boss in Area 5 without Devolving</v>
      </c>
      <c r="D32" s="8" t="s">
        <v>20</v>
      </c>
      <c r="E32" s="8" t="s">
        <v>20</v>
      </c>
      <c r="F32" s="8" t="s">
        <v>20</v>
      </c>
      <c r="G32" s="8" t="s">
        <v>20</v>
      </c>
      <c r="H32" s="8" t="s">
        <v>20</v>
      </c>
      <c r="I32" s="8" t="str">
        <f t="shared" si="1"/>
        <v>YES</v>
      </c>
    </row>
    <row r="33" spans="1:9" x14ac:dyDescent="0.25">
      <c r="A33" s="8">
        <f>Achievements!A33</f>
        <v>35</v>
      </c>
      <c r="B33" s="8" t="str">
        <f>Achievements!C33</f>
        <v>Primal Earth</v>
      </c>
      <c r="C33" s="8" t="str">
        <f>Achievements!F33</f>
        <v>Beat Area 1 without Evolving (form level 2 or lower)</v>
      </c>
      <c r="D33" s="8" t="s">
        <v>20</v>
      </c>
      <c r="E33" s="8" t="s">
        <v>20</v>
      </c>
      <c r="F33" s="8" t="s">
        <v>20</v>
      </c>
      <c r="G33" s="8" t="s">
        <v>20</v>
      </c>
      <c r="H33" s="8" t="s">
        <v>20</v>
      </c>
      <c r="I33" s="8" t="str">
        <f t="shared" si="1"/>
        <v>YES</v>
      </c>
    </row>
    <row r="34" spans="1:9" x14ac:dyDescent="0.25">
      <c r="A34" s="8">
        <f>Achievements!A34</f>
        <v>36</v>
      </c>
      <c r="B34" s="8" t="str">
        <f>Achievements!C34</f>
        <v>Primal Mars</v>
      </c>
      <c r="C34" s="8" t="str">
        <f>Achievements!F34</f>
        <v>Beat Area 2 without Evolving (form level 2 or lower)</v>
      </c>
      <c r="D34" s="8" t="s">
        <v>20</v>
      </c>
      <c r="E34" s="8" t="s">
        <v>20</v>
      </c>
      <c r="F34" s="8" t="s">
        <v>20</v>
      </c>
      <c r="G34" s="8" t="s">
        <v>20</v>
      </c>
      <c r="H34" s="8" t="s">
        <v>20</v>
      </c>
      <c r="I34" s="8" t="str">
        <f t="shared" si="1"/>
        <v>YES</v>
      </c>
    </row>
    <row r="35" spans="1:9" x14ac:dyDescent="0.25">
      <c r="A35" s="8">
        <f>Achievements!A35</f>
        <v>37</v>
      </c>
      <c r="B35" s="8" t="str">
        <f>Achievements!C35</f>
        <v>Primal Venus</v>
      </c>
      <c r="C35" s="8" t="str">
        <f>Achievements!F35</f>
        <v>Beat Area 3 without Evolving (form level 2 or lower)</v>
      </c>
      <c r="D35" s="8" t="s">
        <v>20</v>
      </c>
      <c r="E35" s="8" t="s">
        <v>20</v>
      </c>
      <c r="F35" s="8" t="s">
        <v>20</v>
      </c>
      <c r="G35" s="8" t="s">
        <v>20</v>
      </c>
      <c r="H35" s="8" t="s">
        <v>20</v>
      </c>
      <c r="I35" s="8" t="str">
        <f t="shared" si="1"/>
        <v>YES</v>
      </c>
    </row>
    <row r="36" spans="1:9" x14ac:dyDescent="0.25">
      <c r="A36" s="8">
        <f>Achievements!A36</f>
        <v>38</v>
      </c>
      <c r="B36" s="8" t="str">
        <f>Achievements!C36</f>
        <v>Primal Uranus</v>
      </c>
      <c r="C36" s="8" t="str">
        <f>Achievements!F36</f>
        <v>Beat Area 4 without Evolving (form level 2 or lower)</v>
      </c>
      <c r="D36" s="8" t="s">
        <v>20</v>
      </c>
      <c r="E36" s="8" t="s">
        <v>20</v>
      </c>
      <c r="F36" s="8" t="s">
        <v>20</v>
      </c>
      <c r="G36" s="8" t="s">
        <v>20</v>
      </c>
      <c r="H36" s="8" t="s">
        <v>20</v>
      </c>
      <c r="I36" s="8" t="str">
        <f t="shared" si="1"/>
        <v>YES</v>
      </c>
    </row>
    <row r="37" spans="1:9" x14ac:dyDescent="0.25">
      <c r="A37" s="8">
        <f>Achievements!A37</f>
        <v>40</v>
      </c>
      <c r="B37" s="8" t="str">
        <f>Achievements!C37</f>
        <v>Primal Lost Area</v>
      </c>
      <c r="C37" s="8" t="str">
        <f>Achievements!F37</f>
        <v>Beat Lost Area without Evolving (form level 2 or lower)</v>
      </c>
      <c r="D37" s="8" t="s">
        <v>20</v>
      </c>
      <c r="E37" s="8" t="s">
        <v>20</v>
      </c>
      <c r="F37" s="8" t="s">
        <v>20</v>
      </c>
      <c r="G37" s="8" t="s">
        <v>20</v>
      </c>
      <c r="H37" s="8" t="s">
        <v>20</v>
      </c>
      <c r="I37" s="8" t="str">
        <f t="shared" si="1"/>
        <v>YES</v>
      </c>
    </row>
    <row r="38" spans="1:9" x14ac:dyDescent="0.25">
      <c r="A38" s="8">
        <f>Achievements!A38</f>
        <v>41</v>
      </c>
      <c r="B38" s="8" t="str">
        <f>Achievements!C38</f>
        <v>Earth High Score</v>
      </c>
      <c r="C38" s="8" t="str">
        <f>Achievements!F38</f>
        <v>Score 150,000 or higher in Area 1 score attack</v>
      </c>
      <c r="D38" s="8" t="s">
        <v>20</v>
      </c>
      <c r="E38" s="8" t="s">
        <v>20</v>
      </c>
      <c r="F38" s="8" t="s">
        <v>20</v>
      </c>
      <c r="G38" s="8" t="s">
        <v>20</v>
      </c>
      <c r="H38" s="8" t="s">
        <v>20</v>
      </c>
      <c r="I38" s="8" t="str">
        <f t="shared" si="1"/>
        <v>YES</v>
      </c>
    </row>
    <row r="39" spans="1:9" x14ac:dyDescent="0.25">
      <c r="A39" s="8">
        <f>Achievements!A39</f>
        <v>42</v>
      </c>
      <c r="B39" s="8" t="str">
        <f>Achievements!C39</f>
        <v>Mars High Score</v>
      </c>
      <c r="C39" s="8" t="str">
        <f>Achievements!F39</f>
        <v>Score 150,000 or higher in Area 2 score attack</v>
      </c>
      <c r="D39" s="8" t="s">
        <v>20</v>
      </c>
      <c r="E39" s="8" t="s">
        <v>20</v>
      </c>
      <c r="F39" s="8" t="s">
        <v>20</v>
      </c>
      <c r="G39" s="8" t="s">
        <v>20</v>
      </c>
      <c r="H39" s="8" t="s">
        <v>20</v>
      </c>
      <c r="I39" s="8" t="str">
        <f t="shared" si="1"/>
        <v>YES</v>
      </c>
    </row>
    <row r="40" spans="1:9" x14ac:dyDescent="0.25">
      <c r="A40" s="8">
        <f>Achievements!A40</f>
        <v>43</v>
      </c>
      <c r="B40" s="8" t="str">
        <f>Achievements!C40</f>
        <v>Venus High Score</v>
      </c>
      <c r="C40" s="8" t="str">
        <f>Achievements!F40</f>
        <v>Score 150,000 or higher in Area 3 score attack</v>
      </c>
      <c r="D40" s="8" t="s">
        <v>20</v>
      </c>
      <c r="E40" s="8" t="s">
        <v>20</v>
      </c>
      <c r="F40" s="8" t="s">
        <v>20</v>
      </c>
      <c r="G40" s="8" t="s">
        <v>20</v>
      </c>
      <c r="H40" s="8" t="s">
        <v>20</v>
      </c>
      <c r="I40" s="8" t="str">
        <f t="shared" si="1"/>
        <v>YES</v>
      </c>
    </row>
    <row r="41" spans="1:9" x14ac:dyDescent="0.25">
      <c r="A41" s="8">
        <f>Achievements!A41</f>
        <v>44</v>
      </c>
      <c r="B41" s="8" t="str">
        <f>Achievements!C41</f>
        <v>Uranus High Score</v>
      </c>
      <c r="C41" s="8" t="str">
        <f>Achievements!F41</f>
        <v>Score 150,000 or higher in Area 4 score attack</v>
      </c>
      <c r="D41" s="8" t="s">
        <v>20</v>
      </c>
      <c r="E41" s="8" t="s">
        <v>20</v>
      </c>
      <c r="F41" s="8" t="s">
        <v>20</v>
      </c>
      <c r="G41" s="8" t="s">
        <v>20</v>
      </c>
      <c r="H41" s="8" t="s">
        <v>20</v>
      </c>
      <c r="I41" s="8" t="str">
        <f t="shared" si="1"/>
        <v>YES</v>
      </c>
    </row>
    <row r="42" spans="1:9" x14ac:dyDescent="0.25">
      <c r="A42" s="8">
        <f>Achievements!A42</f>
        <v>45</v>
      </c>
      <c r="B42" s="8" t="str">
        <f>Achievements!C42</f>
        <v>Eden High Score</v>
      </c>
      <c r="C42" s="8" t="str">
        <f>Achievements!F42</f>
        <v>Score 300,000 or higher in Area 5 score attack</v>
      </c>
      <c r="D42" s="8" t="s">
        <v>20</v>
      </c>
      <c r="E42" s="8" t="s">
        <v>20</v>
      </c>
      <c r="F42" s="8" t="s">
        <v>20</v>
      </c>
      <c r="G42" s="8" t="s">
        <v>20</v>
      </c>
      <c r="H42" s="8" t="s">
        <v>20</v>
      </c>
      <c r="I42" s="8" t="str">
        <f t="shared" si="1"/>
        <v>YES</v>
      </c>
    </row>
    <row r="43" spans="1:9" x14ac:dyDescent="0.25">
      <c r="A43" s="8">
        <f>Achievements!A43</f>
        <v>46</v>
      </c>
      <c r="B43" s="8" t="str">
        <f>Achievements!C43</f>
        <v>Lost Area High Score</v>
      </c>
      <c r="C43" s="8" t="str">
        <f>Achievements!F43</f>
        <v>Score 150,000 or higher in the Lost Area</v>
      </c>
      <c r="D43" s="8" t="s">
        <v>20</v>
      </c>
      <c r="E43" s="8" t="s">
        <v>20</v>
      </c>
      <c r="F43" s="8" t="s">
        <v>20</v>
      </c>
      <c r="G43" s="8" t="s">
        <v>20</v>
      </c>
      <c r="H43" s="8" t="s">
        <v>20</v>
      </c>
      <c r="I43" s="8" t="str">
        <f t="shared" si="1"/>
        <v>YES</v>
      </c>
    </row>
    <row r="44" spans="1:9" x14ac:dyDescent="0.25">
      <c r="A44" s="8">
        <f>Achievements!A44</f>
        <v>47</v>
      </c>
      <c r="B44" s="8" t="str">
        <f>Achievements!C44</f>
        <v>Boss Rush High Score</v>
      </c>
      <c r="C44" s="8" t="str">
        <f>Achievements!F44</f>
        <v>Score 300,000 or higher in Boss Rushk</v>
      </c>
      <c r="D44" s="8" t="s">
        <v>20</v>
      </c>
      <c r="E44" s="8" t="s">
        <v>20</v>
      </c>
      <c r="F44" s="8" t="s">
        <v>20</v>
      </c>
      <c r="G44" s="8" t="s">
        <v>20</v>
      </c>
      <c r="H44" s="8" t="s">
        <v>20</v>
      </c>
      <c r="I44" s="8" t="str">
        <f t="shared" si="1"/>
        <v>YES</v>
      </c>
    </row>
    <row r="45" spans="1:9" x14ac:dyDescent="0.25">
      <c r="A45" s="8">
        <f>Achievements!A45</f>
        <v>48</v>
      </c>
      <c r="B45" s="8" t="str">
        <f>Achievements!C45</f>
        <v>Direct Assault High Score</v>
      </c>
      <c r="C45" s="8" t="str">
        <f>Achievements!F45</f>
        <v>Score 1,000,000 or higher in any Direct Assault</v>
      </c>
      <c r="D45" s="8" t="s">
        <v>20</v>
      </c>
      <c r="E45" s="8" t="s">
        <v>20</v>
      </c>
      <c r="F45" s="8" t="s">
        <v>20</v>
      </c>
      <c r="G45" s="8" t="s">
        <v>20</v>
      </c>
      <c r="H45" s="8" t="s">
        <v>20</v>
      </c>
      <c r="I45" s="8" t="str">
        <f t="shared" si="1"/>
        <v>YES</v>
      </c>
    </row>
    <row r="46" spans="1:9" x14ac:dyDescent="0.25">
      <c r="A46" s="8">
        <f>Achievements!A46</f>
        <v>49</v>
      </c>
      <c r="B46" s="8" t="str">
        <f>Achievements!C46</f>
        <v>Autonomous</v>
      </c>
      <c r="C46" s="8" t="str">
        <f>Achievements!F46</f>
        <v>Reach Evolution Level 02</v>
      </c>
      <c r="D46" s="8" t="s">
        <v>20</v>
      </c>
      <c r="E46" s="8" t="s">
        <v>20</v>
      </c>
      <c r="F46" s="8" t="s">
        <v>20</v>
      </c>
      <c r="G46" s="8" t="s">
        <v>20</v>
      </c>
      <c r="H46" s="8" t="s">
        <v>20</v>
      </c>
      <c r="I46" s="8" t="str">
        <f t="shared" si="1"/>
        <v>YES</v>
      </c>
    </row>
    <row r="47" spans="1:9" x14ac:dyDescent="0.25">
      <c r="A47" s="8">
        <f>Achievements!A47</f>
        <v>50</v>
      </c>
      <c r="B47" s="8" t="str">
        <f>Achievements!C47</f>
        <v>Cognitive</v>
      </c>
      <c r="C47" s="8" t="str">
        <f>Achievements!F47</f>
        <v>Reach Evolution Level 03</v>
      </c>
      <c r="D47" s="8" t="s">
        <v>20</v>
      </c>
      <c r="E47" s="8" t="s">
        <v>20</v>
      </c>
      <c r="F47" s="8" t="s">
        <v>20</v>
      </c>
      <c r="G47" s="8" t="s">
        <v>20</v>
      </c>
      <c r="H47" s="8" t="s">
        <v>20</v>
      </c>
      <c r="I47" s="8" t="str">
        <f t="shared" si="1"/>
        <v>YES</v>
      </c>
    </row>
    <row r="48" spans="1:9" x14ac:dyDescent="0.25">
      <c r="A48" s="8">
        <f>Achievements!A48</f>
        <v>51</v>
      </c>
      <c r="B48" s="8" t="str">
        <f>Achievements!C48</f>
        <v>Analysis</v>
      </c>
      <c r="C48" s="8" t="str">
        <f>Achievements!F48</f>
        <v>Reach Evolution Level 04</v>
      </c>
      <c r="D48" s="8" t="s">
        <v>20</v>
      </c>
      <c r="E48" s="8" t="s">
        <v>20</v>
      </c>
      <c r="F48" s="8" t="s">
        <v>20</v>
      </c>
      <c r="G48" s="8" t="s">
        <v>20</v>
      </c>
      <c r="H48" s="8" t="s">
        <v>20</v>
      </c>
      <c r="I48" s="8" t="str">
        <f t="shared" si="1"/>
        <v>YES</v>
      </c>
    </row>
    <row r="49" spans="1:9" x14ac:dyDescent="0.25">
      <c r="A49" s="8">
        <f>Achievements!A49</f>
        <v>52</v>
      </c>
      <c r="B49" s="8" t="str">
        <f>Achievements!C49</f>
        <v>Synthesis</v>
      </c>
      <c r="C49" s="8" t="str">
        <f>Achievements!F49</f>
        <v>Reach Evolution Level 05</v>
      </c>
      <c r="D49" s="8" t="s">
        <v>20</v>
      </c>
      <c r="E49" s="8" t="s">
        <v>20</v>
      </c>
      <c r="F49" s="8" t="s">
        <v>20</v>
      </c>
      <c r="G49" s="8" t="s">
        <v>20</v>
      </c>
      <c r="H49" s="8" t="s">
        <v>20</v>
      </c>
      <c r="I49" s="8" t="str">
        <f t="shared" si="1"/>
        <v>YES</v>
      </c>
    </row>
    <row r="50" spans="1:9" x14ac:dyDescent="0.25">
      <c r="A50" s="8">
        <f>Achievements!A50</f>
        <v>53</v>
      </c>
      <c r="B50" s="8" t="str">
        <f>Achievements!C50</f>
        <v>Enlightenment</v>
      </c>
      <c r="C50" s="8" t="str">
        <f>Achievements!F50</f>
        <v>Reach Evolution Level 06</v>
      </c>
      <c r="D50" s="8" t="s">
        <v>20</v>
      </c>
      <c r="E50" s="8" t="s">
        <v>20</v>
      </c>
      <c r="F50" s="8" t="s">
        <v>20</v>
      </c>
      <c r="G50" s="8" t="s">
        <v>20</v>
      </c>
      <c r="H50" s="8" t="s">
        <v>20</v>
      </c>
      <c r="I50" s="8" t="str">
        <f t="shared" si="1"/>
        <v>YES</v>
      </c>
    </row>
    <row r="51" spans="1:9" x14ac:dyDescent="0.25">
      <c r="A51" s="8">
        <f>Achievements!A51</f>
        <v>54</v>
      </c>
      <c r="B51" s="8" t="str">
        <f>Achievements!C51</f>
        <v>Maximum Overdrive</v>
      </c>
      <c r="C51" s="8" t="str">
        <f>Achievements!F51</f>
        <v>Have 4 overdrive attacks built up at once</v>
      </c>
      <c r="D51" s="8" t="s">
        <v>20</v>
      </c>
      <c r="E51" s="8" t="s">
        <v>20</v>
      </c>
      <c r="F51" s="8" t="s">
        <v>20</v>
      </c>
      <c r="G51" s="8" t="s">
        <v>20</v>
      </c>
      <c r="H51" s="8" t="s">
        <v>20</v>
      </c>
      <c r="I51" s="8" t="str">
        <f t="shared" si="1"/>
        <v>YES</v>
      </c>
    </row>
    <row r="52" spans="1:9" x14ac:dyDescent="0.25">
      <c r="D52" s="8" t="str">
        <f>COUNTIF(D2:D51,"X")&amp;" /50"</f>
        <v>50 /50</v>
      </c>
      <c r="E52" s="8" t="str">
        <f t="shared" ref="E52:H52" si="2">COUNTIF(E2:E51,"X")&amp;" /50"</f>
        <v>50 /50</v>
      </c>
      <c r="F52" s="8" t="str">
        <f t="shared" si="2"/>
        <v>50 /50</v>
      </c>
      <c r="G52" s="8" t="str">
        <f t="shared" si="2"/>
        <v>50 /50</v>
      </c>
      <c r="H52" s="8" t="str">
        <f t="shared" si="2"/>
        <v>50 /50</v>
      </c>
      <c r="I52" s="8" t="str">
        <f>COUNTIF(I2:I51,"YES")&amp;" /50"</f>
        <v>50 /50</v>
      </c>
    </row>
  </sheetData>
  <autoFilter ref="A1:I1">
    <sortState ref="A2:I56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31" workbookViewId="0">
      <selection activeCell="A46" sqref="A39:A46"/>
    </sheetView>
  </sheetViews>
  <sheetFormatPr defaultRowHeight="15" x14ac:dyDescent="0.25"/>
  <cols>
    <col min="1" max="1" width="129.42578125" customWidth="1"/>
  </cols>
  <sheetData>
    <row r="1" spans="1:1" ht="14.45" x14ac:dyDescent="0.35">
      <c r="A1" t="s">
        <v>21</v>
      </c>
    </row>
    <row r="2" spans="1:1" ht="14.45" x14ac:dyDescent="0.35">
      <c r="A2" t="s">
        <v>18</v>
      </c>
    </row>
    <row r="3" spans="1:1" s="8" customFormat="1" ht="14.45" x14ac:dyDescent="0.35">
      <c r="A3" s="8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achievement("Earth","Complete Area 1", 2, trigger)</v>
      </c>
    </row>
    <row r="4" spans="1:1" s="8" customFormat="1" ht="14.45" x14ac:dyDescent="0.35">
      <c r="A4" s="8" t="str">
        <f t="shared" ref="A4:A67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achievement("Mars","Complete Area 2", 3, trigger)</v>
      </c>
    </row>
    <row r="5" spans="1:1" s="8" customFormat="1" ht="14.45" x14ac:dyDescent="0.35">
      <c r="A5" s="8" t="str">
        <f t="shared" ca="1" si="0"/>
        <v>achievement("Venus","Complete Area 3", 5, trigger)</v>
      </c>
    </row>
    <row r="6" spans="1:1" s="8" customFormat="1" ht="14.45" x14ac:dyDescent="0.35">
      <c r="A6" s="8" t="str">
        <f t="shared" ca="1" si="0"/>
        <v>achievement("Uranus","Complete Area 4", 5, trigger)</v>
      </c>
    </row>
    <row r="7" spans="1:1" s="8" customFormat="1" ht="14.45" x14ac:dyDescent="0.35">
      <c r="A7" s="8" t="str">
        <f t="shared" ca="1" si="0"/>
        <v>achievement("Eden","Complete Area 5", 10, trigger)</v>
      </c>
    </row>
    <row r="8" spans="1:1" s="8" customFormat="1" ht="14.45" x14ac:dyDescent="0.35">
      <c r="A8" s="8" t="str">
        <f t="shared" ca="1" si="0"/>
        <v>achievement("Lost Area","Complete Lost Area", 10, trigger)</v>
      </c>
    </row>
    <row r="9" spans="1:1" s="8" customFormat="1" x14ac:dyDescent="0.25">
      <c r="A9" s="8" t="str">
        <f t="shared" ca="1" si="0"/>
        <v>achievement("Trance Mission","Score more than 150,000 in the Trance Mission", 5, trigger)</v>
      </c>
    </row>
    <row r="10" spans="1:1" s="8" customFormat="1" x14ac:dyDescent="0.25">
      <c r="A10" s="8" t="str">
        <f t="shared" ca="1" si="0"/>
        <v>achievement("Boss Rush","Complete Boss Rush", 25, trigger)</v>
      </c>
    </row>
    <row r="11" spans="1:1" s="8" customFormat="1" x14ac:dyDescent="0.25">
      <c r="A11" s="8" t="str">
        <f t="shared" ca="1" si="0"/>
        <v>achievement("Direct Assault Normal","Complete Direct Assault Normal", 25, trigger)</v>
      </c>
    </row>
    <row r="12" spans="1:1" s="8" customFormat="1" x14ac:dyDescent="0.25">
      <c r="A12" s="8" t="str">
        <f t="shared" ca="1" si="0"/>
        <v>achievement("Direct Assault Ambient","Complete Direct Assault Ambient", 25, trigger)</v>
      </c>
    </row>
    <row r="13" spans="1:1" s="8" customFormat="1" x14ac:dyDescent="0.25">
      <c r="A13" s="8" t="str">
        <f t="shared" ca="1" si="0"/>
        <v>achievement("Direct Assault Punk","Complete Direct Assault Punk", 25, trigger)</v>
      </c>
    </row>
    <row r="14" spans="1:1" s="8" customFormat="1" x14ac:dyDescent="0.25">
      <c r="A14" s="8" t="str">
        <f t="shared" ca="1" si="0"/>
        <v>achievement("Direct Assault Old-school","Complete Direct Assault Old-school", 25, trigger)</v>
      </c>
    </row>
    <row r="15" spans="1:1" s="8" customFormat="1" x14ac:dyDescent="0.25">
      <c r="A15" s="8" t="str">
        <f t="shared" ca="1" si="0"/>
        <v>achievement("Direct Assault Psychedelic","Complete Direct Assault Psychedelic", 25, trigger)</v>
      </c>
    </row>
    <row r="16" spans="1:1" s="8" customFormat="1" x14ac:dyDescent="0.25">
      <c r="A16" s="8" t="str">
        <f t="shared" ca="1" si="0"/>
        <v>achievement("Direct Assault Trance","Complete Direct Assault Trance", 25, trigger)</v>
      </c>
    </row>
    <row r="17" spans="1:1" s="8" customFormat="1" x14ac:dyDescent="0.25">
      <c r="A17" s="8" t="str">
        <f t="shared" ca="1" si="0"/>
        <v>achievement("Giga Earth","Defeat the Giga form Earth boss in Area 1", 5, trigger)</v>
      </c>
    </row>
    <row r="18" spans="1:1" s="8" customFormat="1" x14ac:dyDescent="0.25">
      <c r="A18" s="8" t="str">
        <f t="shared" ca="1" si="0"/>
        <v>achievement("Giga Mars","Defeat the Giga form Mars boss in Area 2", 5, trigger)</v>
      </c>
    </row>
    <row r="19" spans="1:1" s="8" customFormat="1" x14ac:dyDescent="0.25">
      <c r="A19" s="8" t="str">
        <f t="shared" ca="1" si="0"/>
        <v>achievement("Giga Venus","Defeat the Giga form Venus boss in Area 3", 5, trigger)</v>
      </c>
    </row>
    <row r="20" spans="1:1" s="8" customFormat="1" x14ac:dyDescent="0.25">
      <c r="A20" s="8" t="str">
        <f t="shared" ca="1" si="0"/>
        <v>achievement("Giga Uranus","Defeat the Giga form Uranus boss in Area 4", 5, trigger)</v>
      </c>
    </row>
    <row r="21" spans="1:1" s="8" customFormat="1" x14ac:dyDescent="0.25">
      <c r="A21" s="8" t="str">
        <f t="shared" ca="1" si="0"/>
        <v>achievement("Tera Earth","Defeat the Tera form Earth boss in Area 1", 10, trigger)</v>
      </c>
    </row>
    <row r="22" spans="1:1" s="8" customFormat="1" x14ac:dyDescent="0.25">
      <c r="A22" s="8" t="str">
        <f t="shared" ca="1" si="0"/>
        <v>achievement("Tera Mars","Defeat the Tera form Mars boss in Area 2", 10, trigger)</v>
      </c>
    </row>
    <row r="23" spans="1:1" s="8" customFormat="1" x14ac:dyDescent="0.25">
      <c r="A23" s="8" t="str">
        <f t="shared" ca="1" si="0"/>
        <v>achievement("Tera Venus","Defeat the Tera form Venus boss in Area 3", 10, trigger)</v>
      </c>
    </row>
    <row r="24" spans="1:1" s="8" customFormat="1" x14ac:dyDescent="0.25">
      <c r="A24" s="8" t="str">
        <f t="shared" ca="1" si="0"/>
        <v>achievement("Tera Uranus","Defeat the Tera form Uranus boss in Area 4", 10, trigger)</v>
      </c>
    </row>
    <row r="25" spans="1:1" s="8" customFormat="1" x14ac:dyDescent="0.25">
      <c r="A25" s="8" t="str">
        <f t="shared" ca="1" si="0"/>
        <v>achievement("Earth Evolved","Defeat the Earth boss in Area 1 without Devolving", 10, trigger)</v>
      </c>
    </row>
    <row r="26" spans="1:1" s="8" customFormat="1" x14ac:dyDescent="0.25">
      <c r="A26" s="8" t="str">
        <f t="shared" ca="1" si="0"/>
        <v>achievement("Mars Evolved","Defeat the Mars boss in Area 2 without Devolving", 10, trigger)</v>
      </c>
    </row>
    <row r="27" spans="1:1" s="8" customFormat="1" x14ac:dyDescent="0.25">
      <c r="A27" s="8" t="str">
        <f t="shared" ca="1" si="0"/>
        <v>achievement("Venus Evolved","Defeat the Venus boss in Area 3 without Devolving", 10, trigger)</v>
      </c>
    </row>
    <row r="28" spans="1:1" s="8" customFormat="1" x14ac:dyDescent="0.25">
      <c r="A28" s="8" t="str">
        <f t="shared" ca="1" si="0"/>
        <v>achievement("Uranus Evolved","Defeat the Uranus boss in Area 4 without Devolving", 10, trigger)</v>
      </c>
    </row>
    <row r="29" spans="1:1" s="8" customFormat="1" x14ac:dyDescent="0.25">
      <c r="A29" s="8" t="str">
        <f t="shared" ca="1" si="0"/>
        <v>achievement("Apex Earth Evolution","Defeat the Eden Earth boss in Area 5 without Devolving", 10, trigger)</v>
      </c>
    </row>
    <row r="30" spans="1:1" s="8" customFormat="1" x14ac:dyDescent="0.25">
      <c r="A30" s="8" t="str">
        <f t="shared" ca="1" si="0"/>
        <v>achievement("Apex Mars Evolution","Defeat the Eden Mars boss in Area 5 without Devolving", 10, trigger)</v>
      </c>
    </row>
    <row r="31" spans="1:1" s="8" customFormat="1" x14ac:dyDescent="0.25">
      <c r="A31" s="8" t="str">
        <f t="shared" ca="1" si="0"/>
        <v>achievement("Apex Venus Evolution","Defeat the Eden Venus boss in Area 5 without Devolving", 10, trigger)</v>
      </c>
    </row>
    <row r="32" spans="1:1" s="8" customFormat="1" x14ac:dyDescent="0.25">
      <c r="A32" s="8" t="str">
        <f t="shared" ca="1" si="0"/>
        <v>achievement("Apex Uranus Evolution","Defeat the Eden Uranus boss in Area 5 without Devolving", 10, trigger)</v>
      </c>
    </row>
    <row r="33" spans="1:1" s="8" customFormat="1" x14ac:dyDescent="0.25">
      <c r="A33" s="8" t="str">
        <f t="shared" ca="1" si="0"/>
        <v>achievement("Final Evolution","Defeat the Final Eden boss in Area 5 without Devolving", 10, trigger)</v>
      </c>
    </row>
    <row r="34" spans="1:1" s="8" customFormat="1" x14ac:dyDescent="0.25">
      <c r="A34" s="8" t="str">
        <f t="shared" ca="1" si="0"/>
        <v>achievement("Primal Earth","Beat Area 1 without Evolving (form level 2 or lower)", 10, trigger)</v>
      </c>
    </row>
    <row r="35" spans="1:1" s="8" customFormat="1" x14ac:dyDescent="0.25">
      <c r="A35" s="8" t="str">
        <f t="shared" ca="1" si="0"/>
        <v>achievement("Primal Mars","Beat Area 2 without Evolving (form level 2 or lower)", 10, trigger)</v>
      </c>
    </row>
    <row r="36" spans="1:1" s="8" customFormat="1" x14ac:dyDescent="0.25">
      <c r="A36" s="8" t="str">
        <f t="shared" ca="1" si="0"/>
        <v>achievement("Primal Venus","Beat Area 3 without Evolving (form level 2 or lower)", 10, trigger)</v>
      </c>
    </row>
    <row r="37" spans="1:1" s="8" customFormat="1" x14ac:dyDescent="0.25">
      <c r="A37" s="8" t="str">
        <f t="shared" ca="1" si="0"/>
        <v>achievement("Primal Uranus","Beat Area 4 without Evolving (form level 2 or lower)", 10, trigger)</v>
      </c>
    </row>
    <row r="38" spans="1:1" s="8" customFormat="1" x14ac:dyDescent="0.25">
      <c r="A38" s="8" t="str">
        <f t="shared" ca="1" si="0"/>
        <v>achievement("Primal Lost Area","Beat Lost Area without Evolving (form level 2 or lower)", 10, trigger)</v>
      </c>
    </row>
    <row r="39" spans="1:1" s="8" customFormat="1" x14ac:dyDescent="0.25">
      <c r="A39" s="8" t="str">
        <f t="shared" ca="1" si="0"/>
        <v>achievement("Earth High Score","Score 150,000 or higher in Area 1 score attack", 10, trigger)</v>
      </c>
    </row>
    <row r="40" spans="1:1" x14ac:dyDescent="0.25">
      <c r="A40" s="8" t="str">
        <f t="shared" ca="1" si="0"/>
        <v>achievement("Mars High Score","Score 150,000 or higher in Area 2 score attack", 10, trigger)</v>
      </c>
    </row>
    <row r="41" spans="1:1" x14ac:dyDescent="0.25">
      <c r="A41" s="8" t="str">
        <f t="shared" ca="1" si="0"/>
        <v>achievement("Venus High Score","Score 150,000 or higher in Area 3 score attack", 10, trigger)</v>
      </c>
    </row>
    <row r="42" spans="1:1" x14ac:dyDescent="0.25">
      <c r="A42" s="8" t="str">
        <f t="shared" ca="1" si="0"/>
        <v>achievement("Uranus High Score","Score 150,000 or higher in Area 4 score attack", 10, trigger)</v>
      </c>
    </row>
    <row r="43" spans="1:1" x14ac:dyDescent="0.25">
      <c r="A43" s="8" t="str">
        <f t="shared" ca="1" si="0"/>
        <v>achievement("Eden High Score","Score 300,000 or higher in Area 5 score attack", 10, trigger)</v>
      </c>
    </row>
    <row r="44" spans="1:1" x14ac:dyDescent="0.25">
      <c r="A44" s="8" t="str">
        <f t="shared" ca="1" si="0"/>
        <v>achievement("Lost Area High Score","Score 150,000 or higher in the Lost Area", 10, trigger)</v>
      </c>
    </row>
    <row r="45" spans="1:1" x14ac:dyDescent="0.25">
      <c r="A45" s="8" t="str">
        <f t="shared" ca="1" si="0"/>
        <v>achievement("Boss Rush High Score","Score 300,000 or higher in Boss Rushk", 10, trigger)</v>
      </c>
    </row>
    <row r="46" spans="1:1" x14ac:dyDescent="0.25">
      <c r="A46" s="8" t="str">
        <f t="shared" ca="1" si="0"/>
        <v>achievement("Direct Assault High Score","Score 1,000,000 or higher in any Direct Assault", 25, trigger)</v>
      </c>
    </row>
    <row r="47" spans="1:1" x14ac:dyDescent="0.25">
      <c r="A47" s="8" t="str">
        <f t="shared" ca="1" si="0"/>
        <v>achievement("Autonomous","Reach Evolution Level 02", 1, trigger)</v>
      </c>
    </row>
    <row r="48" spans="1:1" x14ac:dyDescent="0.25">
      <c r="A48" s="8" t="str">
        <f t="shared" ca="1" si="0"/>
        <v>achievement("Cognitive","Reach Evolution Level 03", 2, trigger)</v>
      </c>
    </row>
    <row r="49" spans="1:1" x14ac:dyDescent="0.25">
      <c r="A49" s="8" t="str">
        <f t="shared" ca="1" si="0"/>
        <v>achievement("Analysis","Reach Evolution Level 04", 3, trigger)</v>
      </c>
    </row>
    <row r="50" spans="1:1" x14ac:dyDescent="0.25">
      <c r="A50" s="8" t="str">
        <f t="shared" ca="1" si="0"/>
        <v>achievement("Synthesis","Reach Evolution Level 05", 4, trigger)</v>
      </c>
    </row>
    <row r="51" spans="1:1" x14ac:dyDescent="0.25">
      <c r="A51" s="8" t="str">
        <f t="shared" ca="1" si="0"/>
        <v>achievement("Enlightenment","Reach Evolution Level 06", 5, trigger)</v>
      </c>
    </row>
    <row r="52" spans="1:1" x14ac:dyDescent="0.25">
      <c r="A52" s="8" t="str">
        <f t="shared" ca="1" si="0"/>
        <v>achievement("Maximum Overdrive","Have 4 overdrive attacks built up at once", 5, trigger)</v>
      </c>
    </row>
    <row r="53" spans="1:1" x14ac:dyDescent="0.25">
      <c r="A53" s="8" t="str">
        <f t="shared" ca="1" si="0"/>
        <v>achievement("","", , trigger)</v>
      </c>
    </row>
    <row r="54" spans="1:1" x14ac:dyDescent="0.25">
      <c r="A54" s="8" t="str">
        <f t="shared" ca="1" si="0"/>
        <v>achievement("","", , trigger)</v>
      </c>
    </row>
    <row r="55" spans="1:1" x14ac:dyDescent="0.25">
      <c r="A55" s="8" t="str">
        <f t="shared" ca="1" si="0"/>
        <v>achievement("","", , trigger)</v>
      </c>
    </row>
    <row r="56" spans="1:1" x14ac:dyDescent="0.25">
      <c r="A56" s="8" t="str">
        <f t="shared" ca="1" si="0"/>
        <v>achievement("","", , trigger)</v>
      </c>
    </row>
    <row r="57" spans="1:1" s="8" customFormat="1" x14ac:dyDescent="0.25">
      <c r="A57" s="8" t="str">
        <f t="shared" ca="1" si="0"/>
        <v>achievement("","", , trigger)</v>
      </c>
    </row>
    <row r="58" spans="1:1" ht="14.25" customHeight="1" x14ac:dyDescent="0.25">
      <c r="A58" s="8" t="str">
        <f t="shared" ca="1" si="0"/>
        <v>achievement("","", , trigger)</v>
      </c>
    </row>
    <row r="59" spans="1:1" x14ac:dyDescent="0.25">
      <c r="A59" s="8" t="str">
        <f t="shared" ca="1" si="0"/>
        <v>achievement("","", , trigger)</v>
      </c>
    </row>
    <row r="60" spans="1:1" x14ac:dyDescent="0.25">
      <c r="A60" s="8" t="str">
        <f t="shared" ca="1" si="0"/>
        <v>achievement("","", , trigger)</v>
      </c>
    </row>
    <row r="61" spans="1:1" x14ac:dyDescent="0.25">
      <c r="A61" s="8" t="str">
        <f t="shared" ca="1" si="0"/>
        <v>achievement("","", , trigger)</v>
      </c>
    </row>
    <row r="62" spans="1:1" x14ac:dyDescent="0.25">
      <c r="A62" s="8" t="str">
        <f t="shared" ca="1" si="0"/>
        <v>achievement("","", , trigger)</v>
      </c>
    </row>
    <row r="63" spans="1:1" x14ac:dyDescent="0.25">
      <c r="A63" s="8" t="str">
        <f t="shared" ca="1" si="0"/>
        <v>achievement("","", , trigger)</v>
      </c>
    </row>
    <row r="64" spans="1:1" x14ac:dyDescent="0.25">
      <c r="A64" s="8" t="str">
        <f t="shared" ca="1" si="0"/>
        <v>achievement("","", , trigger)</v>
      </c>
    </row>
    <row r="65" spans="1:1" x14ac:dyDescent="0.25">
      <c r="A65" s="8" t="str">
        <f t="shared" ca="1" si="0"/>
        <v>achievement("","", , trigger)</v>
      </c>
    </row>
    <row r="66" spans="1:1" x14ac:dyDescent="0.25">
      <c r="A66" s="8" t="str">
        <f t="shared" ca="1" si="0"/>
        <v>achievement("","", , trigger)</v>
      </c>
    </row>
    <row r="67" spans="1:1" x14ac:dyDescent="0.25">
      <c r="A67" s="8" t="str">
        <f t="shared" ca="1" si="0"/>
        <v>achievement("","", , trigger)</v>
      </c>
    </row>
    <row r="68" spans="1:1" x14ac:dyDescent="0.25">
      <c r="A68" s="8" t="str">
        <f t="shared" ref="A68" ca="1" si="1">"achievement("&amp;CHAR(34)&amp;INDIRECT("Achievements!C"&amp;(ROW()-1))&amp;CHAR(34)&amp;","&amp;CHAR(34)&amp;INDIRECT("Achievements!F"&amp;(ROW()-1))&amp;CHAR(34)&amp;", "&amp;INDIRECT("Achievements!E"&amp;(ROW()-1))&amp;", trigger)"</f>
        <v>achievement("","", , trigger)</v>
      </c>
    </row>
    <row r="69" spans="1:1" x14ac:dyDescent="0.25">
      <c r="A69" s="8" t="str">
        <f t="shared" ref="A69:A76" ca="1" si="2">"achievement("&amp;CHAR(34)&amp;INDIRECT("Achievements!C"&amp;(ROW()-1))&amp;CHAR(34)&amp;","&amp;CHAR(34)&amp;INDIRECT("Achievements!F"&amp;(ROW()-1))&amp;CHAR(34)&amp;", "&amp;INDIRECT("Achievements!E"&amp;(ROW()-1))&amp;", trigger)"</f>
        <v>achievement("","", , trigger)</v>
      </c>
    </row>
    <row r="70" spans="1:1" x14ac:dyDescent="0.25">
      <c r="A70" s="8" t="str">
        <f t="shared" ca="1" si="2"/>
        <v>achievement("","", , trigger)</v>
      </c>
    </row>
    <row r="71" spans="1:1" x14ac:dyDescent="0.25">
      <c r="A71" s="8" t="str">
        <f t="shared" ca="1" si="2"/>
        <v>achievement("","", , trigger)</v>
      </c>
    </row>
    <row r="72" spans="1:1" x14ac:dyDescent="0.25">
      <c r="A72" s="8" t="str">
        <f t="shared" ca="1" si="2"/>
        <v>achievement("","", , trigger)</v>
      </c>
    </row>
    <row r="73" spans="1:1" x14ac:dyDescent="0.25">
      <c r="A73" s="8" t="str">
        <f t="shared" ca="1" si="2"/>
        <v>achievement("","", , trigger)</v>
      </c>
    </row>
    <row r="74" spans="1:1" x14ac:dyDescent="0.25">
      <c r="A74" s="8" t="str">
        <f t="shared" ca="1" si="2"/>
        <v>achievement("","", , trigger)</v>
      </c>
    </row>
    <row r="75" spans="1:1" x14ac:dyDescent="0.25">
      <c r="A75" s="8" t="str">
        <f t="shared" ca="1" si="2"/>
        <v>achievement("","", , trigger)</v>
      </c>
    </row>
    <row r="76" spans="1:1" x14ac:dyDescent="0.25">
      <c r="A76" s="8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1"/>
  <sheetViews>
    <sheetView workbookViewId="0">
      <selection activeCell="E3" sqref="E3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7" x14ac:dyDescent="0.25">
      <c r="A1" s="9" t="s">
        <v>30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</row>
    <row r="2" spans="1:7" x14ac:dyDescent="0.25">
      <c r="A2" s="1" t="s">
        <v>15</v>
      </c>
      <c r="B2" s="1">
        <v>0</v>
      </c>
      <c r="C2">
        <f>COUNTIF(Achievements!D:D,A2)</f>
        <v>0</v>
      </c>
      <c r="E2" s="9" t="s">
        <v>28</v>
      </c>
      <c r="F2" s="4">
        <f>COUNTIF(Achievements!B:B,E2)</f>
        <v>14</v>
      </c>
      <c r="G2" s="8">
        <f>SUMIF(Achievements!B:B,E2,Achievements!E:E)</f>
        <v>215</v>
      </c>
    </row>
    <row r="3" spans="1:7" x14ac:dyDescent="0.25">
      <c r="A3" t="s">
        <v>9</v>
      </c>
      <c r="B3">
        <v>1</v>
      </c>
      <c r="C3">
        <f>COUNTIF(Achievements!D:D,A3)</f>
        <v>1</v>
      </c>
      <c r="E3" s="9" t="s">
        <v>56</v>
      </c>
      <c r="F3" s="4">
        <f>COUNTIF(Achievements!B:B,E3)</f>
        <v>6</v>
      </c>
      <c r="G3" s="8">
        <f>SUMIF(Achievements!B:B,E3,Achievements!E:E)</f>
        <v>20</v>
      </c>
    </row>
    <row r="4" spans="1:7" x14ac:dyDescent="0.25">
      <c r="A4" t="s">
        <v>17</v>
      </c>
      <c r="B4">
        <v>2</v>
      </c>
      <c r="C4">
        <f>COUNTIF(Achievements!D:D,A4)</f>
        <v>2</v>
      </c>
      <c r="E4" s="9" t="s">
        <v>33</v>
      </c>
      <c r="F4" s="4">
        <f>COUNTIF(Achievements!B:B,E4)</f>
        <v>0</v>
      </c>
      <c r="G4" s="8">
        <f>SUMIF(Achievements!B:B,E4,Achievements!E:E)</f>
        <v>0</v>
      </c>
    </row>
    <row r="5" spans="1:7" ht="14.45" x14ac:dyDescent="0.35">
      <c r="A5" t="s">
        <v>10</v>
      </c>
      <c r="B5">
        <v>3</v>
      </c>
      <c r="C5">
        <f>COUNTIF(Achievements!D:D,A5)</f>
        <v>2</v>
      </c>
      <c r="E5" s="9" t="s">
        <v>30</v>
      </c>
      <c r="F5" s="4">
        <f>COUNTIF(Achievements!B:B,E5)</f>
        <v>30</v>
      </c>
      <c r="G5" s="8">
        <f>SUMIF(Achievements!B:B,E5,Achievements!E:E)</f>
        <v>295</v>
      </c>
    </row>
    <row r="6" spans="1:7" x14ac:dyDescent="0.25">
      <c r="A6" t="s">
        <v>11</v>
      </c>
      <c r="B6">
        <v>4</v>
      </c>
      <c r="C6">
        <f>COUNTIF(Achievements!D:D,A6)</f>
        <v>1</v>
      </c>
      <c r="E6" s="9" t="s">
        <v>36</v>
      </c>
      <c r="F6" s="4">
        <f>COUNTIF(Achievements!B:B,E6)</f>
        <v>0</v>
      </c>
      <c r="G6" s="8">
        <f>SUMIF(Achievements!B:B,E6,Achievements!E:E)</f>
        <v>0</v>
      </c>
    </row>
    <row r="7" spans="1:7" x14ac:dyDescent="0.25">
      <c r="A7" t="s">
        <v>12</v>
      </c>
      <c r="B7">
        <v>5</v>
      </c>
      <c r="C7">
        <f>COUNTIF(Achievements!D:D,A7)</f>
        <v>9</v>
      </c>
      <c r="E7" s="9" t="s">
        <v>35</v>
      </c>
      <c r="F7" s="4">
        <f>COUNTIF(Achievements!B:B,E7)</f>
        <v>0</v>
      </c>
      <c r="G7" s="8">
        <f>SUMIF(Achievements!B:B,E7,Achievements!E:E)</f>
        <v>0</v>
      </c>
    </row>
    <row r="8" spans="1:7" ht="14.45" x14ac:dyDescent="0.35">
      <c r="A8" t="s">
        <v>13</v>
      </c>
      <c r="B8">
        <v>10</v>
      </c>
      <c r="C8">
        <f>COUNTIF(Achievements!D:D,A8)</f>
        <v>27</v>
      </c>
      <c r="E8" s="9" t="s">
        <v>32</v>
      </c>
      <c r="F8" s="4">
        <f>COUNTIF(Achievements!B:B,E8)</f>
        <v>0</v>
      </c>
      <c r="G8" s="8">
        <f>SUMIF(Achievements!B:B,E8,Achievements!E:E)</f>
        <v>0</v>
      </c>
    </row>
    <row r="9" spans="1:7" x14ac:dyDescent="0.25">
      <c r="A9" s="8" t="s">
        <v>14</v>
      </c>
      <c r="B9" s="8">
        <v>25</v>
      </c>
      <c r="C9" s="8">
        <f>COUNTIF(Achievements!D:D,A9)</f>
        <v>8</v>
      </c>
      <c r="E9" s="9" t="s">
        <v>37</v>
      </c>
      <c r="F9" s="4">
        <f>COUNTIF(Achievements!B:B,E9)</f>
        <v>0</v>
      </c>
      <c r="G9" s="8">
        <f>SUMIF(Achievements!B:B,E9,Achievements!E:E)</f>
        <v>0</v>
      </c>
    </row>
    <row r="10" spans="1:7" x14ac:dyDescent="0.25">
      <c r="A10" t="s">
        <v>29</v>
      </c>
      <c r="B10">
        <v>50</v>
      </c>
      <c r="C10">
        <f>COUNTIF(Achievements!D:D,A10)</f>
        <v>0</v>
      </c>
      <c r="E10" s="2" t="s">
        <v>5</v>
      </c>
      <c r="F10" s="3">
        <f>SUM(F2:F9)</f>
        <v>50</v>
      </c>
      <c r="G10" s="3">
        <f>SUM(G2:G9)</f>
        <v>530</v>
      </c>
    </row>
    <row r="11" spans="1:7" x14ac:dyDescent="0.25">
      <c r="A11" s="2" t="s">
        <v>5</v>
      </c>
      <c r="B11" s="3"/>
      <c r="C11" s="3">
        <f>SUM(C2:C10)</f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3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8">
        <v>9</v>
      </c>
      <c r="L1" s="8">
        <v>10</v>
      </c>
      <c r="M1" s="8">
        <v>11</v>
      </c>
      <c r="N1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/>
    </row>
    <row r="2" spans="1:22" x14ac:dyDescent="0.35">
      <c r="A2">
        <v>0</v>
      </c>
      <c r="B2">
        <v>38912</v>
      </c>
      <c r="C2" s="8">
        <f>B2+1</f>
        <v>38913</v>
      </c>
      <c r="D2" s="8">
        <f t="shared" ref="D2:U5" si="0">C2+1</f>
        <v>38914</v>
      </c>
      <c r="E2" s="8">
        <f t="shared" si="0"/>
        <v>38915</v>
      </c>
      <c r="F2" s="8">
        <f t="shared" si="0"/>
        <v>38916</v>
      </c>
      <c r="G2" s="8">
        <f t="shared" si="0"/>
        <v>38917</v>
      </c>
      <c r="H2" s="8">
        <f t="shared" si="0"/>
        <v>38918</v>
      </c>
      <c r="I2" s="8">
        <f t="shared" si="0"/>
        <v>38919</v>
      </c>
      <c r="J2" s="8">
        <f t="shared" si="0"/>
        <v>38920</v>
      </c>
      <c r="K2" s="8">
        <f t="shared" si="0"/>
        <v>38921</v>
      </c>
      <c r="L2" s="8">
        <f t="shared" si="0"/>
        <v>38922</v>
      </c>
      <c r="M2" s="8">
        <f t="shared" si="0"/>
        <v>38923</v>
      </c>
      <c r="N2" s="8">
        <f t="shared" si="0"/>
        <v>38924</v>
      </c>
      <c r="O2" s="8">
        <f t="shared" si="0"/>
        <v>38925</v>
      </c>
      <c r="P2" s="8">
        <f t="shared" si="0"/>
        <v>38926</v>
      </c>
      <c r="Q2" s="8">
        <f t="shared" si="0"/>
        <v>38927</v>
      </c>
      <c r="R2" s="8">
        <f t="shared" si="0"/>
        <v>38928</v>
      </c>
      <c r="S2" s="8">
        <f t="shared" si="0"/>
        <v>38929</v>
      </c>
      <c r="T2" s="8">
        <f t="shared" si="0"/>
        <v>38930</v>
      </c>
      <c r="U2" s="8">
        <f t="shared" si="0"/>
        <v>38931</v>
      </c>
      <c r="V2" s="8"/>
    </row>
    <row r="3" spans="1:22" x14ac:dyDescent="0.35">
      <c r="A3">
        <v>1</v>
      </c>
      <c r="B3" s="8">
        <f>B2+32</f>
        <v>38944</v>
      </c>
      <c r="C3" s="8">
        <f t="shared" ref="C3:R5" si="1">B3+1</f>
        <v>38945</v>
      </c>
      <c r="D3" s="8">
        <f t="shared" si="1"/>
        <v>38946</v>
      </c>
      <c r="E3" s="8">
        <f t="shared" si="1"/>
        <v>38947</v>
      </c>
      <c r="F3" s="8">
        <f t="shared" si="1"/>
        <v>38948</v>
      </c>
      <c r="G3" s="8">
        <f t="shared" si="1"/>
        <v>38949</v>
      </c>
      <c r="H3" s="8">
        <f t="shared" si="1"/>
        <v>38950</v>
      </c>
      <c r="I3" s="8">
        <f t="shared" si="1"/>
        <v>38951</v>
      </c>
      <c r="J3" s="8">
        <f t="shared" si="1"/>
        <v>38952</v>
      </c>
      <c r="K3" s="8">
        <f t="shared" si="1"/>
        <v>38953</v>
      </c>
      <c r="L3" s="8">
        <f t="shared" si="1"/>
        <v>38954</v>
      </c>
      <c r="M3" s="8">
        <f t="shared" si="1"/>
        <v>38955</v>
      </c>
      <c r="N3" s="8">
        <f t="shared" si="1"/>
        <v>38956</v>
      </c>
      <c r="O3" s="8">
        <f t="shared" si="1"/>
        <v>38957</v>
      </c>
      <c r="P3" s="8">
        <f t="shared" si="1"/>
        <v>38958</v>
      </c>
      <c r="Q3" s="8">
        <f t="shared" si="1"/>
        <v>38959</v>
      </c>
      <c r="R3" s="8">
        <f t="shared" si="1"/>
        <v>38960</v>
      </c>
      <c r="S3" s="8">
        <f t="shared" si="0"/>
        <v>38961</v>
      </c>
      <c r="T3" s="8">
        <f t="shared" si="0"/>
        <v>38962</v>
      </c>
      <c r="U3" s="8">
        <f t="shared" si="0"/>
        <v>38963</v>
      </c>
    </row>
    <row r="4" spans="1:22" x14ac:dyDescent="0.35">
      <c r="A4">
        <v>2</v>
      </c>
      <c r="B4" s="8">
        <f>B3+32</f>
        <v>38976</v>
      </c>
      <c r="C4" s="8">
        <f t="shared" si="1"/>
        <v>38977</v>
      </c>
      <c r="D4" s="8">
        <f t="shared" si="0"/>
        <v>38978</v>
      </c>
      <c r="E4" s="8">
        <f t="shared" si="0"/>
        <v>38979</v>
      </c>
      <c r="F4" s="8">
        <f t="shared" si="0"/>
        <v>38980</v>
      </c>
      <c r="G4" s="8">
        <f t="shared" si="0"/>
        <v>38981</v>
      </c>
      <c r="H4" s="8">
        <f t="shared" si="0"/>
        <v>38982</v>
      </c>
      <c r="I4" s="8">
        <f t="shared" si="0"/>
        <v>38983</v>
      </c>
      <c r="J4" s="8">
        <f t="shared" si="0"/>
        <v>38984</v>
      </c>
      <c r="K4" s="8">
        <f t="shared" si="0"/>
        <v>38985</v>
      </c>
      <c r="L4" s="8">
        <f t="shared" si="0"/>
        <v>38986</v>
      </c>
      <c r="M4" s="8">
        <f t="shared" si="0"/>
        <v>38987</v>
      </c>
      <c r="N4" s="8">
        <f t="shared" si="0"/>
        <v>38988</v>
      </c>
      <c r="O4" s="8">
        <f t="shared" si="0"/>
        <v>38989</v>
      </c>
      <c r="P4" s="8">
        <f t="shared" si="0"/>
        <v>38990</v>
      </c>
      <c r="Q4" s="8">
        <f t="shared" si="0"/>
        <v>38991</v>
      </c>
      <c r="R4" s="8">
        <f t="shared" si="0"/>
        <v>38992</v>
      </c>
      <c r="S4" s="8">
        <f t="shared" si="0"/>
        <v>38993</v>
      </c>
      <c r="T4" s="8">
        <f t="shared" si="0"/>
        <v>38994</v>
      </c>
      <c r="U4" s="8">
        <f t="shared" si="0"/>
        <v>38995</v>
      </c>
    </row>
    <row r="5" spans="1:22" x14ac:dyDescent="0.35">
      <c r="A5">
        <v>3</v>
      </c>
      <c r="B5" s="8">
        <f t="shared" ref="B5:B21" si="2">B4+32</f>
        <v>39008</v>
      </c>
      <c r="C5" s="8">
        <f t="shared" si="1"/>
        <v>39009</v>
      </c>
      <c r="D5" s="8">
        <f t="shared" si="0"/>
        <v>39010</v>
      </c>
      <c r="E5" s="8">
        <f t="shared" si="0"/>
        <v>39011</v>
      </c>
      <c r="F5" s="8">
        <f t="shared" si="0"/>
        <v>39012</v>
      </c>
      <c r="G5" s="8">
        <f t="shared" si="0"/>
        <v>39013</v>
      </c>
      <c r="H5" s="8">
        <f t="shared" si="0"/>
        <v>39014</v>
      </c>
      <c r="I5" s="8">
        <f t="shared" si="0"/>
        <v>39015</v>
      </c>
      <c r="J5" s="8">
        <f t="shared" si="0"/>
        <v>39016</v>
      </c>
      <c r="K5" s="8">
        <f t="shared" si="0"/>
        <v>39017</v>
      </c>
      <c r="L5" s="8">
        <f t="shared" si="0"/>
        <v>39018</v>
      </c>
      <c r="M5" s="8">
        <f t="shared" si="0"/>
        <v>39019</v>
      </c>
      <c r="N5" s="8">
        <f t="shared" si="0"/>
        <v>39020</v>
      </c>
      <c r="O5" s="8">
        <f t="shared" si="0"/>
        <v>39021</v>
      </c>
      <c r="P5" s="8">
        <f t="shared" si="0"/>
        <v>39022</v>
      </c>
      <c r="Q5" s="8">
        <f t="shared" si="0"/>
        <v>39023</v>
      </c>
      <c r="R5" s="8">
        <f t="shared" si="0"/>
        <v>39024</v>
      </c>
      <c r="S5" s="8">
        <f t="shared" si="0"/>
        <v>39025</v>
      </c>
      <c r="T5" s="8">
        <f t="shared" si="0"/>
        <v>39026</v>
      </c>
      <c r="U5" s="8">
        <f t="shared" si="0"/>
        <v>39027</v>
      </c>
    </row>
    <row r="6" spans="1:22" x14ac:dyDescent="0.35">
      <c r="A6">
        <v>4</v>
      </c>
      <c r="B6" s="8">
        <f t="shared" si="2"/>
        <v>39040</v>
      </c>
      <c r="C6" s="8">
        <f t="shared" ref="C6:U6" si="3">B6+1</f>
        <v>39041</v>
      </c>
      <c r="D6" s="8">
        <f t="shared" si="3"/>
        <v>39042</v>
      </c>
      <c r="E6" s="8">
        <f t="shared" si="3"/>
        <v>39043</v>
      </c>
      <c r="F6" s="8">
        <f t="shared" si="3"/>
        <v>39044</v>
      </c>
      <c r="G6" s="8">
        <f t="shared" si="3"/>
        <v>39045</v>
      </c>
      <c r="H6" s="8">
        <f t="shared" si="3"/>
        <v>39046</v>
      </c>
      <c r="I6" s="8">
        <f t="shared" si="3"/>
        <v>39047</v>
      </c>
      <c r="J6" s="8">
        <f t="shared" si="3"/>
        <v>39048</v>
      </c>
      <c r="K6" s="8">
        <f t="shared" si="3"/>
        <v>39049</v>
      </c>
      <c r="L6" s="8">
        <f t="shared" si="3"/>
        <v>39050</v>
      </c>
      <c r="M6" s="8">
        <f t="shared" si="3"/>
        <v>39051</v>
      </c>
      <c r="N6" s="8">
        <f t="shared" si="3"/>
        <v>39052</v>
      </c>
      <c r="O6" s="8">
        <f t="shared" si="3"/>
        <v>39053</v>
      </c>
      <c r="P6" s="8">
        <f t="shared" si="3"/>
        <v>39054</v>
      </c>
      <c r="Q6" s="8">
        <f t="shared" si="3"/>
        <v>39055</v>
      </c>
      <c r="R6" s="8">
        <f t="shared" si="3"/>
        <v>39056</v>
      </c>
      <c r="S6" s="8">
        <f t="shared" si="3"/>
        <v>39057</v>
      </c>
      <c r="T6" s="8">
        <f t="shared" si="3"/>
        <v>39058</v>
      </c>
      <c r="U6" s="8">
        <f t="shared" si="3"/>
        <v>39059</v>
      </c>
    </row>
    <row r="7" spans="1:22" x14ac:dyDescent="0.35">
      <c r="A7">
        <v>5</v>
      </c>
      <c r="B7" s="8">
        <f t="shared" si="2"/>
        <v>39072</v>
      </c>
      <c r="C7" s="8">
        <f t="shared" ref="C7:U7" si="4">B7+1</f>
        <v>39073</v>
      </c>
      <c r="D7" s="8">
        <f t="shared" si="4"/>
        <v>39074</v>
      </c>
      <c r="E7" s="8">
        <f t="shared" si="4"/>
        <v>39075</v>
      </c>
      <c r="F7" s="8">
        <f t="shared" si="4"/>
        <v>39076</v>
      </c>
      <c r="G7" s="8">
        <f t="shared" si="4"/>
        <v>39077</v>
      </c>
      <c r="H7" s="8">
        <f t="shared" si="4"/>
        <v>39078</v>
      </c>
      <c r="I7" s="8">
        <f t="shared" si="4"/>
        <v>39079</v>
      </c>
      <c r="J7" s="8">
        <f t="shared" si="4"/>
        <v>39080</v>
      </c>
      <c r="K7" s="8">
        <f t="shared" si="4"/>
        <v>39081</v>
      </c>
      <c r="L7" s="8">
        <f t="shared" si="4"/>
        <v>39082</v>
      </c>
      <c r="M7" s="8">
        <f t="shared" si="4"/>
        <v>39083</v>
      </c>
      <c r="N7" s="8">
        <f t="shared" si="4"/>
        <v>39084</v>
      </c>
      <c r="O7" s="8">
        <f t="shared" si="4"/>
        <v>39085</v>
      </c>
      <c r="P7" s="8">
        <f t="shared" si="4"/>
        <v>39086</v>
      </c>
      <c r="Q7" s="8">
        <f t="shared" si="4"/>
        <v>39087</v>
      </c>
      <c r="R7" s="8">
        <f t="shared" si="4"/>
        <v>39088</v>
      </c>
      <c r="S7" s="8">
        <f t="shared" si="4"/>
        <v>39089</v>
      </c>
      <c r="T7" s="8">
        <f t="shared" si="4"/>
        <v>39090</v>
      </c>
      <c r="U7" s="8">
        <f t="shared" si="4"/>
        <v>39091</v>
      </c>
    </row>
    <row r="8" spans="1:22" x14ac:dyDescent="0.35">
      <c r="A8" s="8">
        <v>6</v>
      </c>
      <c r="B8" s="8">
        <f t="shared" si="2"/>
        <v>39104</v>
      </c>
      <c r="C8" s="8">
        <f t="shared" ref="C8:U8" si="5">B8+1</f>
        <v>39105</v>
      </c>
      <c r="D8" s="8">
        <f t="shared" si="5"/>
        <v>39106</v>
      </c>
      <c r="E8" s="8">
        <f t="shared" si="5"/>
        <v>39107</v>
      </c>
      <c r="F8" s="8">
        <f t="shared" si="5"/>
        <v>39108</v>
      </c>
      <c r="G8" s="8">
        <f t="shared" si="5"/>
        <v>39109</v>
      </c>
      <c r="H8" s="8">
        <f t="shared" si="5"/>
        <v>39110</v>
      </c>
      <c r="I8" s="8">
        <f t="shared" si="5"/>
        <v>39111</v>
      </c>
      <c r="J8" s="8">
        <f t="shared" si="5"/>
        <v>39112</v>
      </c>
      <c r="K8" s="8">
        <f t="shared" si="5"/>
        <v>39113</v>
      </c>
      <c r="L8" s="8">
        <f t="shared" si="5"/>
        <v>39114</v>
      </c>
      <c r="M8" s="8">
        <f t="shared" si="5"/>
        <v>39115</v>
      </c>
      <c r="N8" s="8">
        <f t="shared" si="5"/>
        <v>39116</v>
      </c>
      <c r="O8" s="8">
        <f t="shared" si="5"/>
        <v>39117</v>
      </c>
      <c r="P8" s="8">
        <f t="shared" si="5"/>
        <v>39118</v>
      </c>
      <c r="Q8" s="8">
        <f t="shared" si="5"/>
        <v>39119</v>
      </c>
      <c r="R8" s="8">
        <f t="shared" si="5"/>
        <v>39120</v>
      </c>
      <c r="S8" s="8">
        <f t="shared" si="5"/>
        <v>39121</v>
      </c>
      <c r="T8" s="8">
        <f t="shared" si="5"/>
        <v>39122</v>
      </c>
      <c r="U8" s="8">
        <f t="shared" si="5"/>
        <v>39123</v>
      </c>
    </row>
    <row r="9" spans="1:22" x14ac:dyDescent="0.25">
      <c r="A9" s="8">
        <v>7</v>
      </c>
      <c r="B9" s="8">
        <f t="shared" si="2"/>
        <v>39136</v>
      </c>
      <c r="C9" s="8">
        <f t="shared" ref="C9:U9" si="6">B9+1</f>
        <v>39137</v>
      </c>
      <c r="D9" s="8">
        <f t="shared" si="6"/>
        <v>39138</v>
      </c>
      <c r="E9" s="8">
        <f t="shared" si="6"/>
        <v>39139</v>
      </c>
      <c r="F9" s="8">
        <f t="shared" si="6"/>
        <v>39140</v>
      </c>
      <c r="G9" s="8">
        <f t="shared" si="6"/>
        <v>39141</v>
      </c>
      <c r="H9" s="8">
        <f t="shared" si="6"/>
        <v>39142</v>
      </c>
      <c r="I9" s="8">
        <f t="shared" si="6"/>
        <v>39143</v>
      </c>
      <c r="J9" s="8">
        <f t="shared" si="6"/>
        <v>39144</v>
      </c>
      <c r="K9" s="8">
        <f t="shared" si="6"/>
        <v>39145</v>
      </c>
      <c r="L9" s="8">
        <f t="shared" si="6"/>
        <v>39146</v>
      </c>
      <c r="M9" s="8">
        <f t="shared" si="6"/>
        <v>39147</v>
      </c>
      <c r="N9" s="8">
        <f t="shared" si="6"/>
        <v>39148</v>
      </c>
      <c r="O9" s="8">
        <f t="shared" si="6"/>
        <v>39149</v>
      </c>
      <c r="P9" s="8">
        <f t="shared" si="6"/>
        <v>39150</v>
      </c>
      <c r="Q9" s="8">
        <f t="shared" si="6"/>
        <v>39151</v>
      </c>
      <c r="R9" s="8">
        <f t="shared" si="6"/>
        <v>39152</v>
      </c>
      <c r="S9" s="8">
        <f t="shared" si="6"/>
        <v>39153</v>
      </c>
      <c r="T9" s="8">
        <f t="shared" si="6"/>
        <v>39154</v>
      </c>
      <c r="U9" s="8">
        <f t="shared" si="6"/>
        <v>39155</v>
      </c>
    </row>
    <row r="10" spans="1:22" x14ac:dyDescent="0.25">
      <c r="A10" s="8">
        <v>8</v>
      </c>
      <c r="B10" s="8">
        <f t="shared" si="2"/>
        <v>39168</v>
      </c>
      <c r="C10" s="8">
        <f t="shared" ref="C10:U10" si="7">B10+1</f>
        <v>39169</v>
      </c>
      <c r="D10" s="8">
        <f t="shared" si="7"/>
        <v>39170</v>
      </c>
      <c r="E10" s="8">
        <f t="shared" si="7"/>
        <v>39171</v>
      </c>
      <c r="F10" s="8">
        <f t="shared" si="7"/>
        <v>39172</v>
      </c>
      <c r="G10" s="8">
        <f t="shared" si="7"/>
        <v>39173</v>
      </c>
      <c r="H10" s="8">
        <f t="shared" si="7"/>
        <v>39174</v>
      </c>
      <c r="I10" s="8">
        <f t="shared" si="7"/>
        <v>39175</v>
      </c>
      <c r="J10" s="8">
        <f t="shared" si="7"/>
        <v>39176</v>
      </c>
      <c r="K10" s="8">
        <f t="shared" si="7"/>
        <v>39177</v>
      </c>
      <c r="L10" s="8">
        <f t="shared" si="7"/>
        <v>39178</v>
      </c>
      <c r="M10" s="8">
        <f t="shared" si="7"/>
        <v>39179</v>
      </c>
      <c r="N10" s="8">
        <f t="shared" si="7"/>
        <v>39180</v>
      </c>
      <c r="O10" s="8">
        <f t="shared" si="7"/>
        <v>39181</v>
      </c>
      <c r="P10" s="8">
        <f t="shared" si="7"/>
        <v>39182</v>
      </c>
      <c r="Q10" s="8">
        <f t="shared" si="7"/>
        <v>39183</v>
      </c>
      <c r="R10" s="8">
        <f t="shared" si="7"/>
        <v>39184</v>
      </c>
      <c r="S10" s="8">
        <f t="shared" si="7"/>
        <v>39185</v>
      </c>
      <c r="T10" s="8">
        <f t="shared" si="7"/>
        <v>39186</v>
      </c>
      <c r="U10" s="8">
        <f t="shared" si="7"/>
        <v>39187</v>
      </c>
    </row>
    <row r="11" spans="1:22" x14ac:dyDescent="0.25">
      <c r="A11" s="8">
        <v>9</v>
      </c>
      <c r="B11" s="8">
        <f t="shared" si="2"/>
        <v>39200</v>
      </c>
      <c r="C11" s="8">
        <f t="shared" ref="C11:U11" si="8">B11+1</f>
        <v>39201</v>
      </c>
      <c r="D11" s="8">
        <f t="shared" si="8"/>
        <v>39202</v>
      </c>
      <c r="E11" s="8">
        <f t="shared" si="8"/>
        <v>39203</v>
      </c>
      <c r="F11" s="8">
        <f t="shared" si="8"/>
        <v>39204</v>
      </c>
      <c r="G11" s="8">
        <f t="shared" si="8"/>
        <v>39205</v>
      </c>
      <c r="H11" s="8">
        <f t="shared" si="8"/>
        <v>39206</v>
      </c>
      <c r="I11" s="8">
        <f t="shared" si="8"/>
        <v>39207</v>
      </c>
      <c r="J11" s="8">
        <f t="shared" si="8"/>
        <v>39208</v>
      </c>
      <c r="K11" s="8">
        <f t="shared" si="8"/>
        <v>39209</v>
      </c>
      <c r="L11" s="8">
        <f t="shared" si="8"/>
        <v>39210</v>
      </c>
      <c r="M11" s="8">
        <f t="shared" si="8"/>
        <v>39211</v>
      </c>
      <c r="N11" s="8">
        <f t="shared" si="8"/>
        <v>39212</v>
      </c>
      <c r="O11" s="8">
        <f t="shared" si="8"/>
        <v>39213</v>
      </c>
      <c r="P11" s="8">
        <f t="shared" si="8"/>
        <v>39214</v>
      </c>
      <c r="Q11" s="8">
        <f t="shared" si="8"/>
        <v>39215</v>
      </c>
      <c r="R11" s="8">
        <f t="shared" si="8"/>
        <v>39216</v>
      </c>
      <c r="S11" s="8">
        <f t="shared" si="8"/>
        <v>39217</v>
      </c>
      <c r="T11" s="8">
        <f t="shared" si="8"/>
        <v>39218</v>
      </c>
      <c r="U11" s="8">
        <f t="shared" si="8"/>
        <v>39219</v>
      </c>
    </row>
    <row r="12" spans="1:22" x14ac:dyDescent="0.25">
      <c r="A12" s="8">
        <v>10</v>
      </c>
      <c r="B12" s="8">
        <f t="shared" si="2"/>
        <v>39232</v>
      </c>
      <c r="C12" s="8">
        <f t="shared" ref="C12:U12" si="9">B12+1</f>
        <v>39233</v>
      </c>
      <c r="D12" s="8">
        <f t="shared" si="9"/>
        <v>39234</v>
      </c>
      <c r="E12" s="8">
        <f t="shared" si="9"/>
        <v>39235</v>
      </c>
      <c r="F12" s="8">
        <f t="shared" si="9"/>
        <v>39236</v>
      </c>
      <c r="G12" s="8">
        <f t="shared" si="9"/>
        <v>39237</v>
      </c>
      <c r="H12" s="8">
        <f t="shared" si="9"/>
        <v>39238</v>
      </c>
      <c r="I12" s="8">
        <f t="shared" si="9"/>
        <v>39239</v>
      </c>
      <c r="J12" s="8">
        <f t="shared" si="9"/>
        <v>39240</v>
      </c>
      <c r="K12" s="8">
        <f t="shared" si="9"/>
        <v>39241</v>
      </c>
      <c r="L12" s="8">
        <f t="shared" si="9"/>
        <v>39242</v>
      </c>
      <c r="M12" s="8">
        <f t="shared" si="9"/>
        <v>39243</v>
      </c>
      <c r="N12" s="8">
        <f t="shared" si="9"/>
        <v>39244</v>
      </c>
      <c r="O12" s="8">
        <f t="shared" si="9"/>
        <v>39245</v>
      </c>
      <c r="P12" s="8">
        <f t="shared" si="9"/>
        <v>39246</v>
      </c>
      <c r="Q12" s="8">
        <f t="shared" si="9"/>
        <v>39247</v>
      </c>
      <c r="R12" s="8">
        <f t="shared" si="9"/>
        <v>39248</v>
      </c>
      <c r="S12" s="8">
        <f t="shared" si="9"/>
        <v>39249</v>
      </c>
      <c r="T12" s="8">
        <f t="shared" si="9"/>
        <v>39250</v>
      </c>
      <c r="U12" s="8">
        <f t="shared" si="9"/>
        <v>39251</v>
      </c>
    </row>
    <row r="13" spans="1:22" x14ac:dyDescent="0.25">
      <c r="A13" s="8">
        <v>11</v>
      </c>
      <c r="B13" s="8">
        <f t="shared" si="2"/>
        <v>39264</v>
      </c>
      <c r="C13" s="8">
        <f t="shared" ref="C13:U13" si="10">B13+1</f>
        <v>39265</v>
      </c>
      <c r="D13" s="8">
        <f t="shared" si="10"/>
        <v>39266</v>
      </c>
      <c r="E13" s="8">
        <f t="shared" si="10"/>
        <v>39267</v>
      </c>
      <c r="F13" s="8">
        <f t="shared" si="10"/>
        <v>39268</v>
      </c>
      <c r="G13" s="8">
        <f t="shared" si="10"/>
        <v>39269</v>
      </c>
      <c r="H13" s="8">
        <f t="shared" si="10"/>
        <v>39270</v>
      </c>
      <c r="I13" s="8">
        <f t="shared" si="10"/>
        <v>39271</v>
      </c>
      <c r="J13" s="8">
        <f t="shared" si="10"/>
        <v>39272</v>
      </c>
      <c r="K13" s="8">
        <f t="shared" si="10"/>
        <v>39273</v>
      </c>
      <c r="L13" s="8">
        <f t="shared" si="10"/>
        <v>39274</v>
      </c>
      <c r="M13" s="8">
        <f t="shared" si="10"/>
        <v>39275</v>
      </c>
      <c r="N13" s="8">
        <f t="shared" si="10"/>
        <v>39276</v>
      </c>
      <c r="O13" s="8">
        <f t="shared" si="10"/>
        <v>39277</v>
      </c>
      <c r="P13" s="8">
        <f t="shared" si="10"/>
        <v>39278</v>
      </c>
      <c r="Q13" s="8">
        <f t="shared" si="10"/>
        <v>39279</v>
      </c>
      <c r="R13" s="8">
        <f t="shared" si="10"/>
        <v>39280</v>
      </c>
      <c r="S13" s="8">
        <f t="shared" si="10"/>
        <v>39281</v>
      </c>
      <c r="T13" s="8">
        <f t="shared" si="10"/>
        <v>39282</v>
      </c>
      <c r="U13" s="8">
        <f t="shared" si="10"/>
        <v>39283</v>
      </c>
    </row>
    <row r="14" spans="1:22" x14ac:dyDescent="0.25">
      <c r="A14" s="8">
        <v>12</v>
      </c>
      <c r="B14" s="8">
        <f t="shared" si="2"/>
        <v>39296</v>
      </c>
      <c r="C14" s="8">
        <f t="shared" ref="C14:U14" si="11">B14+1</f>
        <v>39297</v>
      </c>
      <c r="D14" s="8">
        <f t="shared" si="11"/>
        <v>39298</v>
      </c>
      <c r="E14" s="8">
        <f t="shared" si="11"/>
        <v>39299</v>
      </c>
      <c r="F14" s="8">
        <f t="shared" si="11"/>
        <v>39300</v>
      </c>
      <c r="G14" s="8">
        <f t="shared" si="11"/>
        <v>39301</v>
      </c>
      <c r="H14" s="8">
        <f t="shared" si="11"/>
        <v>39302</v>
      </c>
      <c r="I14" s="8">
        <f t="shared" si="11"/>
        <v>39303</v>
      </c>
      <c r="J14" s="8">
        <f t="shared" si="11"/>
        <v>39304</v>
      </c>
      <c r="K14" s="8">
        <f t="shared" si="11"/>
        <v>39305</v>
      </c>
      <c r="L14" s="8">
        <f t="shared" si="11"/>
        <v>39306</v>
      </c>
      <c r="M14" s="8">
        <f t="shared" si="11"/>
        <v>39307</v>
      </c>
      <c r="N14" s="8">
        <f t="shared" si="11"/>
        <v>39308</v>
      </c>
      <c r="O14" s="8">
        <f t="shared" si="11"/>
        <v>39309</v>
      </c>
      <c r="P14" s="8">
        <f t="shared" si="11"/>
        <v>39310</v>
      </c>
      <c r="Q14" s="8">
        <f t="shared" si="11"/>
        <v>39311</v>
      </c>
      <c r="R14" s="8">
        <f t="shared" si="11"/>
        <v>39312</v>
      </c>
      <c r="S14" s="8">
        <f t="shared" si="11"/>
        <v>39313</v>
      </c>
      <c r="T14" s="8">
        <f t="shared" si="11"/>
        <v>39314</v>
      </c>
      <c r="U14" s="8">
        <f t="shared" si="11"/>
        <v>39315</v>
      </c>
    </row>
    <row r="15" spans="1:22" x14ac:dyDescent="0.25">
      <c r="A15" s="8">
        <v>13</v>
      </c>
      <c r="B15" s="8">
        <f t="shared" si="2"/>
        <v>39328</v>
      </c>
      <c r="C15" s="8">
        <f t="shared" ref="C15:U15" si="12">B15+1</f>
        <v>39329</v>
      </c>
      <c r="D15" s="8">
        <f t="shared" si="12"/>
        <v>39330</v>
      </c>
      <c r="E15" s="8">
        <f t="shared" si="12"/>
        <v>39331</v>
      </c>
      <c r="F15" s="8">
        <f t="shared" si="12"/>
        <v>39332</v>
      </c>
      <c r="G15" s="8">
        <f t="shared" si="12"/>
        <v>39333</v>
      </c>
      <c r="H15" s="8">
        <f t="shared" si="12"/>
        <v>39334</v>
      </c>
      <c r="I15" s="8">
        <f t="shared" si="12"/>
        <v>39335</v>
      </c>
      <c r="J15" s="8">
        <f t="shared" si="12"/>
        <v>39336</v>
      </c>
      <c r="K15" s="8">
        <f t="shared" si="12"/>
        <v>39337</v>
      </c>
      <c r="L15" s="8">
        <f t="shared" si="12"/>
        <v>39338</v>
      </c>
      <c r="M15" s="8">
        <f t="shared" si="12"/>
        <v>39339</v>
      </c>
      <c r="N15" s="8">
        <f t="shared" si="12"/>
        <v>39340</v>
      </c>
      <c r="O15" s="8">
        <f t="shared" si="12"/>
        <v>39341</v>
      </c>
      <c r="P15" s="8">
        <f t="shared" si="12"/>
        <v>39342</v>
      </c>
      <c r="Q15" s="8">
        <f t="shared" si="12"/>
        <v>39343</v>
      </c>
      <c r="R15" s="8">
        <f t="shared" si="12"/>
        <v>39344</v>
      </c>
      <c r="S15" s="8">
        <f t="shared" si="12"/>
        <v>39345</v>
      </c>
      <c r="T15" s="8">
        <f t="shared" si="12"/>
        <v>39346</v>
      </c>
      <c r="U15" s="8">
        <f t="shared" si="12"/>
        <v>39347</v>
      </c>
    </row>
    <row r="16" spans="1:22" x14ac:dyDescent="0.25">
      <c r="A16" s="8">
        <v>14</v>
      </c>
      <c r="B16" s="8">
        <f t="shared" si="2"/>
        <v>39360</v>
      </c>
      <c r="C16" s="8">
        <f t="shared" ref="C16:U16" si="13">B16+1</f>
        <v>39361</v>
      </c>
      <c r="D16" s="8">
        <f t="shared" si="13"/>
        <v>39362</v>
      </c>
      <c r="E16" s="8">
        <f t="shared" si="13"/>
        <v>39363</v>
      </c>
      <c r="F16" s="8">
        <f t="shared" si="13"/>
        <v>39364</v>
      </c>
      <c r="G16" s="8">
        <f t="shared" si="13"/>
        <v>39365</v>
      </c>
      <c r="H16" s="8">
        <f t="shared" si="13"/>
        <v>39366</v>
      </c>
      <c r="I16" s="8">
        <f t="shared" si="13"/>
        <v>39367</v>
      </c>
      <c r="J16" s="8">
        <f t="shared" si="13"/>
        <v>39368</v>
      </c>
      <c r="K16" s="8">
        <f t="shared" si="13"/>
        <v>39369</v>
      </c>
      <c r="L16" s="8">
        <f t="shared" si="13"/>
        <v>39370</v>
      </c>
      <c r="M16" s="8">
        <f t="shared" si="13"/>
        <v>39371</v>
      </c>
      <c r="N16" s="8">
        <f t="shared" si="13"/>
        <v>39372</v>
      </c>
      <c r="O16" s="8">
        <f t="shared" si="13"/>
        <v>39373</v>
      </c>
      <c r="P16" s="8">
        <f t="shared" si="13"/>
        <v>39374</v>
      </c>
      <c r="Q16" s="8">
        <f t="shared" si="13"/>
        <v>39375</v>
      </c>
      <c r="R16" s="8">
        <f t="shared" si="13"/>
        <v>39376</v>
      </c>
      <c r="S16" s="8">
        <f t="shared" si="13"/>
        <v>39377</v>
      </c>
      <c r="T16" s="8">
        <f t="shared" si="13"/>
        <v>39378</v>
      </c>
      <c r="U16" s="8">
        <f t="shared" si="13"/>
        <v>39379</v>
      </c>
    </row>
    <row r="17" spans="1:21" x14ac:dyDescent="0.25">
      <c r="A17" s="8">
        <v>15</v>
      </c>
      <c r="B17" s="8">
        <f t="shared" si="2"/>
        <v>39392</v>
      </c>
      <c r="C17" s="8">
        <f t="shared" ref="C17:U17" si="14">B17+1</f>
        <v>39393</v>
      </c>
      <c r="D17" s="8">
        <f t="shared" si="14"/>
        <v>39394</v>
      </c>
      <c r="E17" s="8">
        <f t="shared" si="14"/>
        <v>39395</v>
      </c>
      <c r="F17" s="8">
        <f t="shared" si="14"/>
        <v>39396</v>
      </c>
      <c r="G17" s="8">
        <f t="shared" si="14"/>
        <v>39397</v>
      </c>
      <c r="H17" s="8">
        <f t="shared" si="14"/>
        <v>39398</v>
      </c>
      <c r="I17" s="8">
        <f t="shared" si="14"/>
        <v>39399</v>
      </c>
      <c r="J17" s="8">
        <f t="shared" si="14"/>
        <v>39400</v>
      </c>
      <c r="K17" s="8">
        <f t="shared" si="14"/>
        <v>39401</v>
      </c>
      <c r="L17" s="8">
        <f t="shared" si="14"/>
        <v>39402</v>
      </c>
      <c r="M17" s="8">
        <f t="shared" si="14"/>
        <v>39403</v>
      </c>
      <c r="N17" s="8">
        <f t="shared" si="14"/>
        <v>39404</v>
      </c>
      <c r="O17" s="8">
        <f t="shared" si="14"/>
        <v>39405</v>
      </c>
      <c r="P17" s="8">
        <f t="shared" si="14"/>
        <v>39406</v>
      </c>
      <c r="Q17" s="8">
        <f t="shared" si="14"/>
        <v>39407</v>
      </c>
      <c r="R17" s="8">
        <f t="shared" si="14"/>
        <v>39408</v>
      </c>
      <c r="S17" s="8">
        <f t="shared" si="14"/>
        <v>39409</v>
      </c>
      <c r="T17" s="8">
        <f t="shared" si="14"/>
        <v>39410</v>
      </c>
      <c r="U17" s="8">
        <f t="shared" si="14"/>
        <v>39411</v>
      </c>
    </row>
    <row r="18" spans="1:21" x14ac:dyDescent="0.25">
      <c r="A18" s="8">
        <v>16</v>
      </c>
      <c r="B18" s="8">
        <f t="shared" si="2"/>
        <v>39424</v>
      </c>
      <c r="C18" s="8">
        <f t="shared" ref="C18:U18" si="15">B18+1</f>
        <v>39425</v>
      </c>
      <c r="D18" s="8">
        <f t="shared" si="15"/>
        <v>39426</v>
      </c>
      <c r="E18" s="8">
        <f t="shared" si="15"/>
        <v>39427</v>
      </c>
      <c r="F18" s="8">
        <f t="shared" si="15"/>
        <v>39428</v>
      </c>
      <c r="G18" s="8">
        <f t="shared" si="15"/>
        <v>39429</v>
      </c>
      <c r="H18" s="8">
        <f t="shared" si="15"/>
        <v>39430</v>
      </c>
      <c r="I18" s="8">
        <f t="shared" si="15"/>
        <v>39431</v>
      </c>
      <c r="J18" s="8">
        <f t="shared" si="15"/>
        <v>39432</v>
      </c>
      <c r="K18" s="8">
        <f t="shared" si="15"/>
        <v>39433</v>
      </c>
      <c r="L18" s="8">
        <f t="shared" si="15"/>
        <v>39434</v>
      </c>
      <c r="M18" s="8">
        <f t="shared" si="15"/>
        <v>39435</v>
      </c>
      <c r="N18" s="8">
        <f t="shared" si="15"/>
        <v>39436</v>
      </c>
      <c r="O18" s="8">
        <f t="shared" si="15"/>
        <v>39437</v>
      </c>
      <c r="P18" s="8">
        <f t="shared" si="15"/>
        <v>39438</v>
      </c>
      <c r="Q18" s="8">
        <f t="shared" si="15"/>
        <v>39439</v>
      </c>
      <c r="R18" s="8">
        <f t="shared" si="15"/>
        <v>39440</v>
      </c>
      <c r="S18" s="8">
        <f t="shared" si="15"/>
        <v>39441</v>
      </c>
      <c r="T18" s="8">
        <f t="shared" si="15"/>
        <v>39442</v>
      </c>
      <c r="U18" s="8">
        <f t="shared" si="15"/>
        <v>39443</v>
      </c>
    </row>
    <row r="19" spans="1:21" x14ac:dyDescent="0.25">
      <c r="A19" s="8">
        <v>17</v>
      </c>
      <c r="B19" s="8">
        <f t="shared" si="2"/>
        <v>39456</v>
      </c>
      <c r="C19" s="8">
        <f t="shared" ref="C19:U19" si="16">B19+1</f>
        <v>39457</v>
      </c>
      <c r="D19" s="8">
        <f t="shared" si="16"/>
        <v>39458</v>
      </c>
      <c r="E19" s="8">
        <f t="shared" si="16"/>
        <v>39459</v>
      </c>
      <c r="F19" s="8">
        <f t="shared" si="16"/>
        <v>39460</v>
      </c>
      <c r="G19" s="8">
        <f t="shared" si="16"/>
        <v>39461</v>
      </c>
      <c r="H19" s="8">
        <f t="shared" si="16"/>
        <v>39462</v>
      </c>
      <c r="I19" s="8">
        <f t="shared" si="16"/>
        <v>39463</v>
      </c>
      <c r="J19" s="8">
        <f t="shared" si="16"/>
        <v>39464</v>
      </c>
      <c r="K19" s="8">
        <f t="shared" si="16"/>
        <v>39465</v>
      </c>
      <c r="L19" s="8">
        <f t="shared" si="16"/>
        <v>39466</v>
      </c>
      <c r="M19" s="8">
        <f t="shared" si="16"/>
        <v>39467</v>
      </c>
      <c r="N19" s="8">
        <f t="shared" si="16"/>
        <v>39468</v>
      </c>
      <c r="O19" s="8">
        <f t="shared" si="16"/>
        <v>39469</v>
      </c>
      <c r="P19" s="8">
        <f t="shared" si="16"/>
        <v>39470</v>
      </c>
      <c r="Q19" s="8">
        <f t="shared" si="16"/>
        <v>39471</v>
      </c>
      <c r="R19" s="8">
        <f t="shared" si="16"/>
        <v>39472</v>
      </c>
      <c r="S19" s="8">
        <f t="shared" si="16"/>
        <v>39473</v>
      </c>
      <c r="T19" s="8">
        <f t="shared" si="16"/>
        <v>39474</v>
      </c>
      <c r="U19" s="8">
        <f t="shared" si="16"/>
        <v>39475</v>
      </c>
    </row>
    <row r="20" spans="1:21" x14ac:dyDescent="0.25">
      <c r="A20" s="8">
        <v>18</v>
      </c>
      <c r="B20" s="8">
        <f t="shared" si="2"/>
        <v>39488</v>
      </c>
      <c r="C20" s="8">
        <f t="shared" ref="C20:U20" si="17">B20+1</f>
        <v>39489</v>
      </c>
      <c r="D20" s="8">
        <f t="shared" si="17"/>
        <v>39490</v>
      </c>
      <c r="E20" s="8">
        <f t="shared" si="17"/>
        <v>39491</v>
      </c>
      <c r="F20" s="8">
        <f t="shared" si="17"/>
        <v>39492</v>
      </c>
      <c r="G20" s="8">
        <f t="shared" si="17"/>
        <v>39493</v>
      </c>
      <c r="H20" s="8">
        <f t="shared" si="17"/>
        <v>39494</v>
      </c>
      <c r="I20" s="8">
        <f t="shared" si="17"/>
        <v>39495</v>
      </c>
      <c r="J20" s="8">
        <f t="shared" si="17"/>
        <v>39496</v>
      </c>
      <c r="K20" s="8">
        <f t="shared" si="17"/>
        <v>39497</v>
      </c>
      <c r="L20" s="8">
        <f t="shared" si="17"/>
        <v>39498</v>
      </c>
      <c r="M20" s="8">
        <f t="shared" si="17"/>
        <v>39499</v>
      </c>
      <c r="N20" s="8">
        <f t="shared" si="17"/>
        <v>39500</v>
      </c>
      <c r="O20" s="8">
        <f t="shared" si="17"/>
        <v>39501</v>
      </c>
      <c r="P20" s="8">
        <f t="shared" si="17"/>
        <v>39502</v>
      </c>
      <c r="Q20" s="8">
        <f t="shared" si="17"/>
        <v>39503</v>
      </c>
      <c r="R20" s="8">
        <f t="shared" si="17"/>
        <v>39504</v>
      </c>
      <c r="S20" s="8">
        <f t="shared" si="17"/>
        <v>39505</v>
      </c>
      <c r="T20" s="8">
        <f t="shared" si="17"/>
        <v>39506</v>
      </c>
      <c r="U20" s="8">
        <f t="shared" si="17"/>
        <v>39507</v>
      </c>
    </row>
    <row r="21" spans="1:21" x14ac:dyDescent="0.25">
      <c r="A21" s="8">
        <v>19</v>
      </c>
      <c r="B21" s="8">
        <f t="shared" si="2"/>
        <v>39520</v>
      </c>
      <c r="C21" s="8">
        <f t="shared" ref="C21:U21" si="18">B21+1</f>
        <v>39521</v>
      </c>
      <c r="D21" s="8">
        <f t="shared" si="18"/>
        <v>39522</v>
      </c>
      <c r="E21" s="8">
        <f t="shared" si="18"/>
        <v>39523</v>
      </c>
      <c r="F21" s="8">
        <f t="shared" si="18"/>
        <v>39524</v>
      </c>
      <c r="G21" s="8">
        <f t="shared" si="18"/>
        <v>39525</v>
      </c>
      <c r="H21" s="8">
        <f t="shared" si="18"/>
        <v>39526</v>
      </c>
      <c r="I21" s="8">
        <f t="shared" si="18"/>
        <v>39527</v>
      </c>
      <c r="J21" s="8">
        <f t="shared" si="18"/>
        <v>39528</v>
      </c>
      <c r="K21" s="8">
        <f t="shared" si="18"/>
        <v>39529</v>
      </c>
      <c r="L21" s="8">
        <f t="shared" si="18"/>
        <v>39530</v>
      </c>
      <c r="M21" s="8">
        <f t="shared" si="18"/>
        <v>39531</v>
      </c>
      <c r="N21" s="8">
        <f t="shared" si="18"/>
        <v>39532</v>
      </c>
      <c r="O21" s="8">
        <f t="shared" si="18"/>
        <v>39533</v>
      </c>
      <c r="P21" s="8">
        <f t="shared" si="18"/>
        <v>39534</v>
      </c>
      <c r="Q21" s="8">
        <f t="shared" si="18"/>
        <v>39535</v>
      </c>
      <c r="R21" s="8">
        <f t="shared" si="18"/>
        <v>39536</v>
      </c>
      <c r="S21" s="8">
        <f t="shared" si="18"/>
        <v>39537</v>
      </c>
      <c r="T21" s="8">
        <f t="shared" si="18"/>
        <v>39538</v>
      </c>
      <c r="U21" s="8">
        <f t="shared" si="18"/>
        <v>39539</v>
      </c>
    </row>
    <row r="22" spans="1:21" x14ac:dyDescent="0.25">
      <c r="A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Achievements</vt:lpstr>
      <vt:lpstr>Pointer Calculation</vt:lpstr>
      <vt:lpstr>Text Conversion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2022-05-24T19:09:10Z</dcterms:modified>
</cp:coreProperties>
</file>