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Space Quest (Apple II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Points" sheetId="50" r:id="rId4"/>
    <sheet name="Scenes" sheetId="51" r:id="rId5"/>
    <sheet name="Objects" sheetId="52" r:id="rId6"/>
    <sheet name="Memory" sheetId="53" r:id="rId7"/>
    <sheet name="Checklist" sheetId="49" r:id="rId8"/>
    <sheet name="Text" sheetId="11" r:id="rId9"/>
    <sheet name="Stats" sheetId="7" r:id="rId10"/>
    <sheet name="Game Dec" sheetId="16" state="hidden" r:id="rId11"/>
  </sheets>
  <definedNames>
    <definedName name="_xlnm._FilterDatabase" localSheetId="0" hidden="1">Achievements!$B$1:$G$162</definedName>
    <definedName name="_xlnm._FilterDatabase" localSheetId="7" hidden="1">Checklist!$A$1:$I$1</definedName>
    <definedName name="_xlnm._FilterDatabase" localSheetId="1" hidden="1">Extras!$A$1:$F$60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49" l="1"/>
  <c r="A26" i="49"/>
  <c r="A27" i="49"/>
  <c r="F1" i="53"/>
  <c r="G1" i="53" s="1"/>
  <c r="B17" i="49"/>
  <c r="D28" i="49" l="1"/>
  <c r="E28" i="49"/>
  <c r="F28" i="49"/>
  <c r="G28" i="49"/>
  <c r="H28" i="49"/>
  <c r="B25" i="49"/>
  <c r="C25" i="49"/>
  <c r="I25" i="49"/>
  <c r="B26" i="49"/>
  <c r="C26" i="49"/>
  <c r="I26" i="49"/>
  <c r="B27" i="49"/>
  <c r="C27" i="49"/>
  <c r="I27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C2" i="49"/>
  <c r="B2" i="49"/>
  <c r="A2" i="49"/>
  <c r="E10" i="15" l="1"/>
  <c r="E9" i="15"/>
  <c r="E14" i="2" l="1"/>
  <c r="A32" i="11"/>
  <c r="A33" i="11"/>
  <c r="A38" i="11"/>
  <c r="A34" i="11"/>
  <c r="A37" i="11"/>
  <c r="A35" i="11"/>
  <c r="A36" i="11"/>
  <c r="E5" i="2" l="1"/>
  <c r="E6" i="2"/>
  <c r="E7" i="2"/>
  <c r="E8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  <c r="E9" i="2"/>
  <c r="E8" i="15"/>
  <c r="A8" i="11"/>
  <c r="A20" i="11"/>
  <c r="A23" i="11"/>
  <c r="A24" i="11"/>
  <c r="A13" i="11"/>
  <c r="A7" i="11"/>
  <c r="A6" i="11"/>
  <c r="A22" i="11"/>
  <c r="A10" i="11"/>
  <c r="A18" i="11"/>
  <c r="A40" i="11"/>
  <c r="A19" i="11"/>
  <c r="A9" i="11"/>
  <c r="A16" i="11"/>
  <c r="A15" i="11"/>
  <c r="A27" i="11"/>
  <c r="A26" i="11"/>
  <c r="A39" i="11"/>
  <c r="A14" i="11"/>
  <c r="A17" i="11"/>
  <c r="A5" i="11"/>
  <c r="A11" i="11"/>
  <c r="A28" i="11"/>
  <c r="A21" i="11"/>
  <c r="A25" i="11"/>
  <c r="A12" i="11"/>
  <c r="A42" i="11"/>
  <c r="A29" i="11"/>
  <c r="A41" i="11"/>
  <c r="E7" i="15" l="1"/>
  <c r="E6" i="15"/>
  <c r="E5" i="15"/>
  <c r="E4" i="15"/>
  <c r="E3" i="15"/>
  <c r="E2" i="15"/>
  <c r="G10" i="53"/>
  <c r="C10" i="53"/>
  <c r="F7" i="53"/>
  <c r="H6" i="53"/>
  <c r="C6" i="53"/>
  <c r="C7" i="53" s="1"/>
  <c r="D6" i="53" l="1"/>
  <c r="E3" i="2"/>
  <c r="E2" i="2"/>
  <c r="G73" i="51"/>
  <c r="F61" i="51"/>
  <c r="G61" i="51" s="1"/>
  <c r="G62" i="51" s="1"/>
  <c r="G63" i="51" s="1"/>
  <c r="G64" i="51" s="1"/>
  <c r="G65" i="51" s="1"/>
  <c r="G66" i="51" s="1"/>
  <c r="G67" i="51" s="1"/>
  <c r="G68" i="51" s="1"/>
  <c r="G69" i="51" s="1"/>
  <c r="G70" i="51" s="1"/>
  <c r="G71" i="51" s="1"/>
  <c r="G72" i="51" s="1"/>
  <c r="F62" i="51"/>
  <c r="F63" i="51"/>
  <c r="F64" i="51"/>
  <c r="F65" i="51"/>
  <c r="F66" i="51"/>
  <c r="F67" i="51"/>
  <c r="F68" i="51"/>
  <c r="F69" i="51"/>
  <c r="F70" i="51"/>
  <c r="F71" i="51"/>
  <c r="F72" i="51"/>
  <c r="G3" i="51"/>
  <c r="F2" i="51"/>
  <c r="G2" i="51" s="1"/>
  <c r="F43" i="51"/>
  <c r="F40" i="51"/>
  <c r="F41" i="51"/>
  <c r="F42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34" i="51"/>
  <c r="F35" i="51"/>
  <c r="F36" i="51"/>
  <c r="F37" i="51"/>
  <c r="F38" i="51"/>
  <c r="F39" i="51"/>
  <c r="F30" i="51"/>
  <c r="F31" i="51"/>
  <c r="F32" i="51"/>
  <c r="F33" i="51"/>
  <c r="F3" i="51"/>
  <c r="F4" i="5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A4" i="11"/>
  <c r="F24" i="52" l="1"/>
  <c r="G24" i="52"/>
  <c r="F25" i="52"/>
  <c r="G25" i="52"/>
  <c r="G26" i="52" s="1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3" i="52" l="1"/>
  <c r="C4" i="52"/>
  <c r="C5" i="52"/>
  <c r="C6" i="52"/>
  <c r="C7" i="52"/>
  <c r="C8" i="52"/>
  <c r="C9" i="52"/>
  <c r="C10" i="52"/>
  <c r="C11" i="52"/>
  <c r="C12" i="52"/>
  <c r="C2" i="52"/>
  <c r="F5" i="52"/>
  <c r="G5" i="52"/>
  <c r="F6" i="52"/>
  <c r="G6" i="52" s="1"/>
  <c r="G7" i="52" s="1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4" i="52"/>
  <c r="F3" i="52"/>
  <c r="F2" i="52"/>
  <c r="G2" i="52" s="1"/>
  <c r="G3" i="52" s="1"/>
  <c r="G4" i="52" s="1"/>
  <c r="G8" i="52" l="1"/>
  <c r="G9" i="52" s="1"/>
  <c r="G10" i="52" s="1"/>
  <c r="G11" i="52" s="1"/>
  <c r="G12" i="52" s="1"/>
  <c r="G13" i="52" s="1"/>
  <c r="G14" i="52" s="1"/>
  <c r="G15" i="52" s="1"/>
  <c r="G16" i="52" s="1"/>
  <c r="G17" i="52" s="1"/>
  <c r="G18" i="52" s="1"/>
  <c r="G19" i="52" s="1"/>
  <c r="G20" i="52" s="1"/>
  <c r="G21" i="52" s="1"/>
  <c r="G22" i="52" s="1"/>
  <c r="G23" i="52" s="1"/>
  <c r="F6" i="7"/>
  <c r="G4" i="51"/>
  <c r="E3" i="50"/>
  <c r="E4" i="50" s="1"/>
  <c r="E5" i="50" s="1"/>
  <c r="E6" i="50" s="1"/>
  <c r="E7" i="50" s="1"/>
  <c r="E8" i="50" s="1"/>
  <c r="E9" i="50" s="1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G5" i="51" l="1"/>
  <c r="G6" i="51" s="1"/>
  <c r="G7" i="51" s="1"/>
  <c r="G8" i="51" s="1"/>
  <c r="G9" i="51" s="1"/>
  <c r="G10" i="51" s="1"/>
  <c r="G11" i="51" s="1"/>
  <c r="G12" i="51" s="1"/>
  <c r="G13" i="51" s="1"/>
  <c r="G14" i="51" s="1"/>
  <c r="G15" i="51" s="1"/>
  <c r="G16" i="51" s="1"/>
  <c r="G17" i="51" s="1"/>
  <c r="G18" i="51" s="1"/>
  <c r="G19" i="51" s="1"/>
  <c r="G20" i="51" s="1"/>
  <c r="G21" i="51" s="1"/>
  <c r="G22" i="51" s="1"/>
  <c r="G23" i="51" s="1"/>
  <c r="G24" i="51" s="1"/>
  <c r="G25" i="51" s="1"/>
  <c r="G26" i="51" s="1"/>
  <c r="G27" i="51" s="1"/>
  <c r="G28" i="51" s="1"/>
  <c r="G29" i="51" s="1"/>
  <c r="G30" i="51" s="1"/>
  <c r="G31" i="51" s="1"/>
  <c r="G32" i="51" s="1"/>
  <c r="G33" i="51" s="1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G34" i="51" l="1"/>
  <c r="G35" i="51" s="1"/>
  <c r="G36" i="51" s="1"/>
  <c r="G37" i="51" s="1"/>
  <c r="G38" i="51" s="1"/>
  <c r="G39" i="51" s="1"/>
  <c r="G40" i="51" l="1"/>
  <c r="G41" i="51" s="1"/>
  <c r="G42" i="51" s="1"/>
  <c r="G43" i="51" l="1"/>
  <c r="G44" i="51" s="1"/>
  <c r="G45" i="51" s="1"/>
  <c r="G46" i="51" s="1"/>
  <c r="G47" i="51" s="1"/>
  <c r="G48" i="51" s="1"/>
  <c r="G49" i="51" s="1"/>
  <c r="G50" i="51" s="1"/>
  <c r="G51" i="51" s="1"/>
  <c r="G52" i="51" s="1"/>
  <c r="G53" i="51" s="1"/>
  <c r="G54" i="51" s="1"/>
  <c r="G55" i="51" s="1"/>
  <c r="G56" i="51" s="1"/>
  <c r="G57" i="51" s="1"/>
  <c r="G58" i="51" s="1"/>
  <c r="G59" i="51" s="1"/>
  <c r="G60" i="51" s="1"/>
  <c r="A3" i="11"/>
  <c r="E29" i="2" l="1"/>
  <c r="G6" i="7"/>
  <c r="I4" i="49"/>
  <c r="A31" i="11"/>
  <c r="A30" i="11"/>
  <c r="A45" i="11"/>
  <c r="A47" i="11"/>
  <c r="A48" i="11"/>
  <c r="A43" i="11"/>
  <c r="A46" i="11"/>
  <c r="I2" i="49" l="1"/>
  <c r="I3" i="49"/>
  <c r="I28" i="49" l="1"/>
  <c r="A1" i="2"/>
  <c r="A74" i="11"/>
  <c r="A44" i="11"/>
  <c r="A67" i="11"/>
  <c r="A75" i="11"/>
  <c r="A76" i="11"/>
  <c r="F5" i="7" l="1"/>
  <c r="A61" i="11"/>
  <c r="A58" i="11"/>
  <c r="G5" i="7" l="1"/>
  <c r="A65" i="11"/>
  <c r="A49" i="11"/>
  <c r="A69" i="11"/>
  <c r="A53" i="11"/>
  <c r="A63" i="11"/>
  <c r="A57" i="11"/>
  <c r="A62" i="11"/>
  <c r="A56" i="11"/>
  <c r="A59" i="11"/>
  <c r="A64" i="11"/>
  <c r="A51" i="11"/>
  <c r="A52" i="11"/>
  <c r="A71" i="11"/>
  <c r="A66" i="11"/>
  <c r="A70" i="11"/>
  <c r="A60" i="11"/>
  <c r="A73" i="11"/>
  <c r="A55" i="11"/>
  <c r="A54" i="11"/>
  <c r="A72" i="11"/>
  <c r="A50" i="11"/>
  <c r="A68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<sst xmlns="http://schemas.openxmlformats.org/spreadsheetml/2006/main" count="619" uniqueCount="264">
  <si>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</si>
  <si>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</si>
  <si>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</si>
  <si>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</si>
  <si>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</si>
  <si>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</si>
  <si>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</si>
  <si>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</si>
  <si>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</si>
  <si>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</si>
  <si>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</si>
  <si>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</si>
  <si>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</si>
  <si>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</si>
  <si>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</si>
  <si>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</si>
  <si>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</si>
  <si>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</si>
  <si>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</si>
  <si>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</si>
  <si>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</si>
  <si>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</si>
  <si>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</si>
  <si>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</si>
  <si>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</si>
  <si>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</si>
  <si>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</si>
  <si>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</si>
  <si>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</si>
  <si>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</si>
  <si>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</si>
  <si>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</si>
  <si>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Kiazo Hard</t>
  </si>
  <si>
    <t>Challenge</t>
  </si>
  <si>
    <t>#</t>
  </si>
  <si>
    <t>Location</t>
  </si>
  <si>
    <t>Action</t>
  </si>
  <si>
    <t xml:space="preserve"> Points</t>
  </si>
  <si>
    <t>Required</t>
  </si>
  <si>
    <t>Minimal Total</t>
  </si>
  <si>
    <t>Full Total</t>
  </si>
  <si>
    <t>-----------------------------------------------------------------------------------</t>
  </si>
  <si>
    <t>Aboard the Arcada</t>
  </si>
  <si>
    <t>Take Keycard</t>
  </si>
  <si>
    <t>Help Scientist</t>
  </si>
  <si>
    <t>Take Cartridge</t>
  </si>
  <si>
    <t>Open Bay Doors</t>
  </si>
  <si>
    <t>Use Keycard</t>
  </si>
  <si>
    <t>Take Gadget</t>
  </si>
  <si>
    <t>Take Suit</t>
  </si>
  <si>
    <t>Press Platform Button</t>
  </si>
  <si>
    <t>Escape Arcada</t>
  </si>
  <si>
    <t>On to Kerona</t>
  </si>
  <si>
    <t>Press Autonav</t>
  </si>
  <si>
    <t>Take Survival Kit</t>
  </si>
  <si>
    <t>Take Shard of Glass</t>
  </si>
  <si>
    <t>Use Boulder to Kill Spider Droid</t>
  </si>
  <si>
    <t>Use Water to Kill Orat</t>
  </si>
  <si>
    <t>Take Orat Part</t>
  </si>
  <si>
    <t>Go Down Elevator</t>
  </si>
  <si>
    <t>Put Rock on Geyser</t>
  </si>
  <si>
    <t>Use Glass on Beams</t>
  </si>
  <si>
    <t>Pass Acid Drops</t>
  </si>
  <si>
    <t>Drop Orat Part for Keronian</t>
  </si>
  <si>
    <t>Use Cartridge</t>
  </si>
  <si>
    <t>Arrive at Ulence Flats</t>
  </si>
  <si>
    <t>Ulence Flats</t>
  </si>
  <si>
    <t>Accept Second Offer for Skimmer</t>
  </si>
  <si>
    <t>Drink Ale</t>
  </si>
  <si>
    <t>Buy NAV-201 Droid</t>
  </si>
  <si>
    <t>Buy Ship</t>
  </si>
  <si>
    <t>Set Course for Sector HH</t>
  </si>
  <si>
    <t>Aboard the Deltaur</t>
  </si>
  <si>
    <t>Enter Deltaur (Escape Airlock)</t>
  </si>
  <si>
    <t>Climb in Vent</t>
  </si>
  <si>
    <t>Climb in Box</t>
  </si>
  <si>
    <t>Exit Vent</t>
  </si>
  <si>
    <t>Enter Washing Machine</t>
  </si>
  <si>
    <t>Talk to Sarien Guard</t>
  </si>
  <si>
    <t>Say "Yes" Regarding King's Quest II</t>
  </si>
  <si>
    <t>Kiss Guard</t>
  </si>
  <si>
    <t>Take Grenade</t>
  </si>
  <si>
    <t>Get Pulse Rifle</t>
  </si>
  <si>
    <t>Drop Grenade</t>
  </si>
  <si>
    <t>Take Another Grenade</t>
  </si>
  <si>
    <t>Search Guard's Body</t>
  </si>
  <si>
    <t>Press Deactivation Button</t>
  </si>
  <si>
    <t>Input Self-Destruct Code</t>
  </si>
  <si>
    <t>Shoot a Sarien Guard</t>
  </si>
  <si>
    <t>Reach Escape Pod</t>
  </si>
  <si>
    <t>Press Launch Button</t>
  </si>
  <si>
    <t>ID #</t>
  </si>
  <si>
    <t>Dictionary Builder</t>
  </si>
  <si>
    <t>Type "take leak" and you'll get one of three funny messages.</t>
  </si>
  <si>
    <t>Everywhere</t>
  </si>
  <si>
    <t>Find a friendly message from one of the game designers</t>
  </si>
  <si>
    <t>Leaky Droids</t>
  </si>
  <si>
    <t>Catch a meteor as it lands</t>
  </si>
  <si>
    <t>Find a washroom around the Droids R' Us</t>
  </si>
  <si>
    <t>Cartridge</t>
  </si>
  <si>
    <t>Life Detector</t>
  </si>
  <si>
    <t>Rock</t>
  </si>
  <si>
    <t>Gadget</t>
  </si>
  <si>
    <t>Orat Part</t>
  </si>
  <si>
    <t>Key Card</t>
  </si>
  <si>
    <t>Skimmer Key</t>
  </si>
  <si>
    <t>Beer</t>
  </si>
  <si>
    <t>Glass</t>
  </si>
  <si>
    <t>Jetpack</t>
  </si>
  <si>
    <t>Dehydrated Water</t>
  </si>
  <si>
    <t>Xenon Army Knife</t>
  </si>
  <si>
    <t>Sarien ID Card</t>
  </si>
  <si>
    <t>Pulseray</t>
  </si>
  <si>
    <t>Remote Control</t>
  </si>
  <si>
    <t>Plant</t>
  </si>
  <si>
    <t>?</t>
  </si>
  <si>
    <t>Control</t>
  </si>
  <si>
    <t>Survival Kit</t>
  </si>
  <si>
    <t>Pocket Lint</t>
  </si>
  <si>
    <t>Gas Grenade</t>
  </si>
  <si>
    <t>Arcada Hallways</t>
  </si>
  <si>
    <t>Starting Location</t>
  </si>
  <si>
    <t>Cartridge Retrieval Room</t>
  </si>
  <si>
    <t>Own 1  Used Ship</t>
  </si>
  <si>
    <t>Start Game</t>
  </si>
  <si>
    <t>Escapes</t>
  </si>
  <si>
    <t>Frames</t>
  </si>
  <si>
    <t>Arcada Lower Decks</t>
  </si>
  <si>
    <t>Arcada Docking Bay</t>
  </si>
  <si>
    <t>Escape Pod</t>
  </si>
  <si>
    <t>Kerona</t>
  </si>
  <si>
    <t>Crashed Escape Pod</t>
  </si>
  <si>
    <t>Kerona Plateau</t>
  </si>
  <si>
    <t>Arcada Observation Deck</t>
  </si>
  <si>
    <t>Kerona Desert</t>
  </si>
  <si>
    <t>Kerona Valley</t>
  </si>
  <si>
    <t>Orat Cave</t>
  </si>
  <si>
    <t>Underground Lab</t>
  </si>
  <si>
    <t>Underground Cavern</t>
  </si>
  <si>
    <t>Ulence Flats Bar</t>
  </si>
  <si>
    <t>Tiny's Used Spacecraft</t>
  </si>
  <si>
    <t>Droids R' Us</t>
  </si>
  <si>
    <t>Spaceship Droid View</t>
  </si>
  <si>
    <t>Spaceship View</t>
  </si>
  <si>
    <t>Deltaur Spaceship</t>
  </si>
  <si>
    <t>Arcada Spaceship</t>
  </si>
  <si>
    <t>Deltaur Hatch</t>
  </si>
  <si>
    <t>Deltaur Observation Deck</t>
  </si>
  <si>
    <t>Deltaur Jeffries Tube</t>
  </si>
  <si>
    <t>Deltaur Hallways</t>
  </si>
  <si>
    <t>Deltaur Star Generator</t>
  </si>
  <si>
    <t>Deltaur Armory</t>
  </si>
  <si>
    <t>Deltaur Lower Decks</t>
  </si>
  <si>
    <t>Deltaur Maintenance Room</t>
  </si>
  <si>
    <t>Deltaur Shuttle Room</t>
  </si>
  <si>
    <t>Star Generator Keypad</t>
  </si>
  <si>
    <t>Title Screen</t>
  </si>
  <si>
    <t>Daventry</t>
  </si>
  <si>
    <t>Slot Machine</t>
  </si>
  <si>
    <t>KABOOM!</t>
  </si>
  <si>
    <t>Arcada Armory</t>
  </si>
  <si>
    <t>Obtain the Keycard</t>
  </si>
  <si>
    <t>Obtain some Pocket Lint</t>
  </si>
  <si>
    <t>Obtain the Memory Cartridge</t>
  </si>
  <si>
    <t>Obtain a Flight Suit</t>
  </si>
  <si>
    <t>Escape the Arcada</t>
  </si>
  <si>
    <t>Visit the Kingdom of Daventry</t>
  </si>
  <si>
    <t>Type “push don’t touch button” in escape pod.</t>
  </si>
  <si>
    <t>Found on same man as the keycard?</t>
  </si>
  <si>
    <t>Empty Those Pockets!</t>
  </si>
  <si>
    <t>Crash Landing!</t>
  </si>
  <si>
    <t>Communicate with the Keronain Alien</t>
  </si>
  <si>
    <t>Kill the Orat with technology</t>
  </si>
  <si>
    <t>Find the Ulence Flats</t>
  </si>
  <si>
    <t>Make a good trade for the Skimmer</t>
  </si>
  <si>
    <t>Say no to first offer and yes to the 2nd</t>
  </si>
  <si>
    <t xml:space="preserve">Throw dehydrated water at the Orat </t>
  </si>
  <si>
    <t>Lead the spider droid into the Orat cave</t>
  </si>
  <si>
    <t xml:space="preserve">Buy a Spaceship </t>
  </si>
  <si>
    <t>Buy all of the Spaceships?</t>
  </si>
  <si>
    <t>North, Drallion model cruiser</t>
  </si>
  <si>
    <t xml:space="preserve">Buy a Droid </t>
  </si>
  <si>
    <t>Buy all the Droids</t>
  </si>
  <si>
    <t>Wear a Sarien Uniform</t>
  </si>
  <si>
    <t xml:space="preserve">White droid </t>
  </si>
  <si>
    <t>Find the Deltaur</t>
  </si>
  <si>
    <t>Sneak into the Deltaur</t>
  </si>
  <si>
    <t>Shoot a Sarien Solider</t>
  </si>
  <si>
    <t>Enter the self destruct code into the Star Generator</t>
  </si>
  <si>
    <t>Beat the game with a perfect score of 202 points</t>
  </si>
  <si>
    <t>Beat the game</t>
  </si>
  <si>
    <t>Earn &gt; 249 Buck-a-zoids</t>
  </si>
  <si>
    <t>Quick Escape Artist II</t>
  </si>
  <si>
    <t>Quick Escape Artist I</t>
  </si>
  <si>
    <t>Xenon Homeworld</t>
  </si>
  <si>
    <t>"Kiss" guard and talk to him until he asks about KQ3. Say YES</t>
  </si>
  <si>
    <t>Press F6 if you have a pluse rifle</t>
  </si>
  <si>
    <t xml:space="preserve">Flags </t>
  </si>
  <si>
    <t>0xfee0-0xfeff</t>
  </si>
  <si>
    <t>Vars</t>
  </si>
  <si>
    <t>0xff00-0xffff</t>
  </si>
  <si>
    <t xml:space="preserve">All </t>
  </si>
  <si>
    <t>0xfee0-0xffff</t>
  </si>
  <si>
    <t>Flag</t>
  </si>
  <si>
    <t>Number</t>
  </si>
  <si>
    <t>Byte</t>
  </si>
  <si>
    <t>Bit</t>
  </si>
  <si>
    <t>&lt;=&gt;</t>
  </si>
  <si>
    <t>Variable</t>
  </si>
  <si>
    <t>Hex</t>
  </si>
  <si>
    <t>Kill the Orat with the elements</t>
  </si>
  <si>
    <t>Explosive decompression!</t>
  </si>
  <si>
    <t>Experience the vacuum of space first hand.</t>
  </si>
  <si>
    <t>Keys to Success!</t>
  </si>
  <si>
    <t>Flying High!</t>
  </si>
  <si>
    <t>Archival Memories!</t>
  </si>
  <si>
    <t>Obtain the Survival Kit</t>
  </si>
  <si>
    <t>The Daventry Zone!</t>
  </si>
  <si>
    <t>High Tech Orat!</t>
  </si>
  <si>
    <t>Primal Orat!</t>
  </si>
  <si>
    <t>Skilled Skimmer Skipper!</t>
  </si>
  <si>
    <t>Buston Freem!</t>
  </si>
  <si>
    <t>Sir Roger of Wilco!</t>
  </si>
  <si>
    <t>Break the Slot Machine</t>
  </si>
  <si>
    <t>Spaceship Captian!</t>
  </si>
  <si>
    <t>Solid Roger!</t>
  </si>
  <si>
    <t>Sarien Flagship!</t>
  </si>
  <si>
    <t>Dubious Taste!</t>
  </si>
  <si>
    <t>Space Hero!</t>
  </si>
  <si>
    <t>Homeworld Saved!</t>
  </si>
  <si>
    <t>Ulence Flats Spaceport!</t>
  </si>
  <si>
    <t>Space Warrior!</t>
  </si>
  <si>
    <t>Buck-A-Zoid Bank Busted!</t>
  </si>
  <si>
    <t>First(ish) Contact!</t>
  </si>
  <si>
    <t>Admit to having played other Sierra Adventure games</t>
  </si>
  <si>
    <t>Exoplanet Wilderness Survival!</t>
  </si>
  <si>
    <t>Once you enter the lab</t>
  </si>
  <si>
    <t>Escape the Deltaur without shooting anybody</t>
  </si>
  <si>
    <t>Space Paficst!</t>
  </si>
  <si>
    <t>Translation Matrix!</t>
  </si>
  <si>
    <t>Desert Survivlist</t>
  </si>
  <si>
    <t>Enters Destruct Code</t>
  </si>
  <si>
    <t>Dead or Game restore</t>
  </si>
  <si>
    <t>Crash lands on Kerona</t>
  </si>
  <si>
    <t>Hard Negotiator!</t>
  </si>
  <si>
    <t>Find the Underground Lab</t>
  </si>
  <si>
    <t>Appetite for Destruction!</t>
  </si>
  <si>
    <t>Hide whenever an enemy appears</t>
  </si>
  <si>
    <t>Better Living Underground!</t>
  </si>
  <si>
    <t>Understand the Keronain Alien</t>
  </si>
  <si>
    <t>Hero on a Budget!</t>
  </si>
  <si>
    <t>Navigate the Skimmer through the desert without hitting more than three rocks</t>
  </si>
  <si>
    <t>Xeno Cultured!</t>
  </si>
  <si>
    <t>Abandon Ship!</t>
  </si>
  <si>
    <t>Least amount of water lost in the Kerona Desert (cancels on game restore)</t>
  </si>
  <si>
    <t>Quickest time to escape the Arcada (cancels on game restore)</t>
  </si>
  <si>
    <t>Buck-A-Zillionair</t>
  </si>
  <si>
    <t>arrivedAtUlenceFlats</t>
  </si>
  <si>
    <t>Make the most Buck-A-Zoids after arriving at the Ulence Flats (submits on game restore or leaving Ulence Flats)</t>
  </si>
  <si>
    <t>Quickest time to escape the Deltaur after starting self-destruction countdown (cancels on game restore)</t>
  </si>
  <si>
    <t>Beat the game with a score of a 165 points or less</t>
  </si>
  <si>
    <t>The Droid You're Looking For!</t>
  </si>
  <si>
    <t>Flags</t>
  </si>
  <si>
    <t>Catch all of the bands in the Ulence Flats bar and listen to each band for a minute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</si>
</sst>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  <font>
      <sz val="10"/>
      <color rgb="FF000000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2"/>
  <sheetViews>
    <sheetView tabSelected="1" topLeftCell="C1" zoomScale="85" zoomScaleNormal="85" workbookViewId="0">
      <selection activeCell="F14" sqref="F14"/>
    </sheetView>
  </sheetViews>
  <sheetFormatPr defaultRowHeight="15" x14ac:dyDescent="0.25"/>
  <cols>
    <col min="1" max="1" width="3" style="7" bestFit="1" customWidth="1"/>
    <col min="2" max="2" width="19.570312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8.57031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5" customFormat="1" ht="16.5" x14ac:dyDescent="0.3">
      <c r="A2" s="5">
        <v>1</v>
      </c>
      <c r="B2" s="16" t="s">
        <v>42</v>
      </c>
      <c r="C2" s="5" t="s">
        <v>213</v>
      </c>
      <c r="D2" s="5" t="s">
        <v>11</v>
      </c>
      <c r="E2" s="5">
        <f>VLOOKUP(D2,Stats!$A$1:$B$10,2,FALSE)</f>
        <v>5</v>
      </c>
      <c r="F2" s="5" t="s">
        <v>161</v>
      </c>
    </row>
    <row r="3" spans="1:7" s="5" customFormat="1" ht="16.5" x14ac:dyDescent="0.3">
      <c r="A3" s="5">
        <v>2</v>
      </c>
      <c r="B3" s="16" t="s">
        <v>42</v>
      </c>
      <c r="C3" s="5" t="s">
        <v>215</v>
      </c>
      <c r="D3" s="5" t="s">
        <v>11</v>
      </c>
      <c r="E3" s="5">
        <f>VLOOKUP(D3,Stats!$A$1:$B$10,2,FALSE)</f>
        <v>5</v>
      </c>
      <c r="F3" s="5" t="s">
        <v>163</v>
      </c>
    </row>
    <row r="4" spans="1:7" s="5" customFormat="1" ht="16.5" x14ac:dyDescent="0.3">
      <c r="A4" s="5">
        <v>3</v>
      </c>
      <c r="B4" s="16" t="s">
        <v>42</v>
      </c>
      <c r="C4" s="5" t="s">
        <v>214</v>
      </c>
      <c r="D4" s="5" t="s">
        <v>9</v>
      </c>
      <c r="E4" s="5">
        <f>VLOOKUP(D4,Stats!$A$1:$B$10,2,FALSE)</f>
        <v>3</v>
      </c>
      <c r="F4" s="5" t="s">
        <v>164</v>
      </c>
    </row>
    <row r="5" spans="1:7" s="5" customFormat="1" ht="16.5" x14ac:dyDescent="0.3">
      <c r="A5" s="5">
        <v>4</v>
      </c>
      <c r="B5" s="16" t="s">
        <v>42</v>
      </c>
      <c r="C5" s="5" t="s">
        <v>253</v>
      </c>
      <c r="D5" s="5" t="s">
        <v>12</v>
      </c>
      <c r="E5" s="5">
        <f>VLOOKUP(D5,Stats!$A$1:$B$10,2,FALSE)</f>
        <v>10</v>
      </c>
      <c r="F5" s="5" t="s">
        <v>165</v>
      </c>
    </row>
    <row r="6" spans="1:7" s="5" customFormat="1" ht="16.5" x14ac:dyDescent="0.3">
      <c r="A6" s="5">
        <v>5</v>
      </c>
      <c r="B6" s="16" t="s">
        <v>42</v>
      </c>
      <c r="C6" s="5" t="s">
        <v>217</v>
      </c>
      <c r="D6" s="5" t="s">
        <v>16</v>
      </c>
      <c r="E6" s="5">
        <f>VLOOKUP(D6,Stats!$A$1:$B$10,2,FALSE)</f>
        <v>2</v>
      </c>
      <c r="F6" s="5" t="s">
        <v>166</v>
      </c>
      <c r="G6" s="5" t="s">
        <v>167</v>
      </c>
    </row>
    <row r="7" spans="1:7" s="5" customFormat="1" ht="16.5" x14ac:dyDescent="0.3">
      <c r="A7" s="5">
        <v>6</v>
      </c>
      <c r="B7" s="16" t="s">
        <v>52</v>
      </c>
      <c r="C7" s="5" t="s">
        <v>235</v>
      </c>
      <c r="D7" s="5" t="s">
        <v>9</v>
      </c>
      <c r="E7" s="5">
        <f>VLOOKUP(D7,Stats!$A$1:$B$10,2,FALSE)</f>
        <v>3</v>
      </c>
      <c r="F7" s="5" t="s">
        <v>216</v>
      </c>
    </row>
    <row r="8" spans="1:7" s="5" customFormat="1" ht="16.5" x14ac:dyDescent="0.3">
      <c r="A8" s="5">
        <v>7</v>
      </c>
      <c r="B8" s="16" t="s">
        <v>52</v>
      </c>
      <c r="C8" s="5" t="s">
        <v>248</v>
      </c>
      <c r="D8" s="5" t="s">
        <v>11</v>
      </c>
      <c r="E8" s="5">
        <f>VLOOKUP(D8,Stats!$A$1:$B$10,2,FALSE)</f>
        <v>5</v>
      </c>
      <c r="F8" s="5" t="s">
        <v>245</v>
      </c>
      <c r="G8" s="16" t="s">
        <v>236</v>
      </c>
    </row>
    <row r="9" spans="1:7" s="17" customFormat="1" ht="16.5" x14ac:dyDescent="0.3">
      <c r="A9" s="5">
        <v>8</v>
      </c>
      <c r="B9" s="16" t="s">
        <v>52</v>
      </c>
      <c r="C9" s="17" t="s">
        <v>239</v>
      </c>
      <c r="D9" s="17" t="s">
        <v>9</v>
      </c>
      <c r="E9" s="17">
        <f>VLOOKUP(D9,Stats!$A$1:$B$10,2,FALSE)</f>
        <v>3</v>
      </c>
      <c r="F9" s="17" t="s">
        <v>249</v>
      </c>
    </row>
    <row r="10" spans="1:7" s="5" customFormat="1" ht="16.5" x14ac:dyDescent="0.3">
      <c r="A10" s="5">
        <v>9</v>
      </c>
      <c r="B10" s="16" t="s">
        <v>52</v>
      </c>
      <c r="C10" s="5" t="s">
        <v>218</v>
      </c>
      <c r="D10" s="5" t="s">
        <v>12</v>
      </c>
      <c r="E10" s="5">
        <f>VLOOKUP(D10,Stats!$A$1:$B$10,2,FALSE)</f>
        <v>10</v>
      </c>
      <c r="F10" s="5" t="s">
        <v>172</v>
      </c>
      <c r="G10" s="5" t="s">
        <v>177</v>
      </c>
    </row>
    <row r="11" spans="1:7" s="5" customFormat="1" ht="16.5" x14ac:dyDescent="0.3">
      <c r="A11" s="5">
        <v>10</v>
      </c>
      <c r="B11" s="16" t="s">
        <v>52</v>
      </c>
      <c r="C11" s="5" t="s">
        <v>219</v>
      </c>
      <c r="D11" s="5" t="s">
        <v>12</v>
      </c>
      <c r="E11" s="5">
        <f>VLOOKUP(D11,Stats!$A$1:$B$10,2,FALSE)</f>
        <v>10</v>
      </c>
      <c r="F11" s="5" t="s">
        <v>210</v>
      </c>
      <c r="G11" s="5" t="s">
        <v>176</v>
      </c>
    </row>
    <row r="12" spans="1:7" s="5" customFormat="1" ht="16.5" x14ac:dyDescent="0.3">
      <c r="A12" s="5">
        <v>11</v>
      </c>
      <c r="B12" s="16" t="s">
        <v>52</v>
      </c>
      <c r="C12" s="5" t="s">
        <v>230</v>
      </c>
      <c r="D12" s="5" t="s">
        <v>12</v>
      </c>
      <c r="E12" s="5">
        <f>VLOOKUP(D12,Stats!$A$1:$B$10,2,FALSE)</f>
        <v>10</v>
      </c>
      <c r="F12" s="5" t="s">
        <v>173</v>
      </c>
    </row>
    <row r="13" spans="1:7" s="5" customFormat="1" ht="16.5" x14ac:dyDescent="0.3">
      <c r="A13" s="5">
        <v>12</v>
      </c>
      <c r="B13" s="16" t="s">
        <v>66</v>
      </c>
      <c r="C13" s="5" t="s">
        <v>244</v>
      </c>
      <c r="D13" s="5" t="s">
        <v>16</v>
      </c>
      <c r="E13" s="5">
        <f>VLOOKUP(D13,Stats!$A$1:$B$10,2,FALSE)</f>
        <v>2</v>
      </c>
      <c r="F13" s="5" t="s">
        <v>174</v>
      </c>
      <c r="G13" s="16" t="s">
        <v>175</v>
      </c>
    </row>
    <row r="14" spans="1:7" s="5" customFormat="1" ht="16.5" x14ac:dyDescent="0.3">
      <c r="A14" s="5">
        <v>13</v>
      </c>
      <c r="B14" s="16" t="s">
        <v>66</v>
      </c>
      <c r="C14" s="5" t="s">
        <v>252</v>
      </c>
      <c r="D14" s="5" t="s">
        <v>9</v>
      </c>
      <c r="E14" s="5">
        <f>VLOOKUP(D14,Stats!$A$1:$B$10,2,FALSE)</f>
        <v>3</v>
      </c>
      <c r="F14" s="5" t="s">
        <v>263</v>
      </c>
    </row>
    <row r="15" spans="1:7" s="5" customFormat="1" ht="16.5" x14ac:dyDescent="0.3">
      <c r="A15" s="5">
        <v>14</v>
      </c>
      <c r="B15" s="16" t="s">
        <v>66</v>
      </c>
      <c r="C15" s="5" t="s">
        <v>232</v>
      </c>
      <c r="D15" s="5" t="s">
        <v>9</v>
      </c>
      <c r="E15" s="5">
        <f>VLOOKUP(D15,Stats!$A$1:$B$10,2,FALSE)</f>
        <v>3</v>
      </c>
      <c r="F15" s="5" t="s">
        <v>223</v>
      </c>
      <c r="G15" s="5" t="s">
        <v>191</v>
      </c>
    </row>
    <row r="16" spans="1:7" s="5" customFormat="1" ht="16.5" x14ac:dyDescent="0.3">
      <c r="A16" s="5">
        <v>15</v>
      </c>
      <c r="B16" s="16" t="s">
        <v>66</v>
      </c>
      <c r="C16" s="5" t="s">
        <v>224</v>
      </c>
      <c r="D16" s="5" t="s">
        <v>11</v>
      </c>
      <c r="E16" s="5">
        <f>VLOOKUP(D16,Stats!$A$1:$B$10,2,FALSE)</f>
        <v>5</v>
      </c>
      <c r="F16" s="5" t="s">
        <v>178</v>
      </c>
      <c r="G16" s="5" t="s">
        <v>180</v>
      </c>
    </row>
    <row r="17" spans="1:7" s="5" customFormat="1" ht="16.5" x14ac:dyDescent="0.3">
      <c r="A17" s="5">
        <v>16</v>
      </c>
      <c r="B17" s="16" t="s">
        <v>66</v>
      </c>
      <c r="C17" s="5" t="s">
        <v>261</v>
      </c>
      <c r="D17" s="5" t="s">
        <v>11</v>
      </c>
      <c r="E17" s="5">
        <f>VLOOKUP(D17,Stats!$A$1:$B$10,2,FALSE)</f>
        <v>5</v>
      </c>
      <c r="F17" s="5" t="s">
        <v>181</v>
      </c>
      <c r="G17" s="5" t="s">
        <v>184</v>
      </c>
    </row>
    <row r="18" spans="1:7" s="5" customFormat="1" ht="16.5" x14ac:dyDescent="0.3">
      <c r="A18" s="5">
        <v>17</v>
      </c>
      <c r="B18" s="16" t="s">
        <v>66</v>
      </c>
      <c r="C18" s="5" t="s">
        <v>226</v>
      </c>
      <c r="D18" s="5" t="s">
        <v>12</v>
      </c>
      <c r="E18" s="5">
        <f>VLOOKUP(D18,Stats!$A$1:$B$10,2,FALSE)</f>
        <v>10</v>
      </c>
      <c r="F18" s="5" t="s">
        <v>185</v>
      </c>
    </row>
    <row r="19" spans="1:7" s="5" customFormat="1" ht="16.5" x14ac:dyDescent="0.3">
      <c r="A19" s="5">
        <v>18</v>
      </c>
      <c r="B19" s="16" t="s">
        <v>72</v>
      </c>
      <c r="C19" s="5" t="s">
        <v>225</v>
      </c>
      <c r="D19" s="5" t="s">
        <v>9</v>
      </c>
      <c r="E19" s="5">
        <f>VLOOKUP(D19,Stats!$A$1:$B$10,2,FALSE)</f>
        <v>3</v>
      </c>
      <c r="F19" s="5" t="s">
        <v>186</v>
      </c>
    </row>
    <row r="20" spans="1:7" s="5" customFormat="1" ht="16.5" x14ac:dyDescent="0.3">
      <c r="A20" s="5">
        <v>19</v>
      </c>
      <c r="B20" s="16" t="s">
        <v>72</v>
      </c>
      <c r="C20" s="5" t="s">
        <v>221</v>
      </c>
      <c r="D20" s="5" t="s">
        <v>11</v>
      </c>
      <c r="E20" s="5">
        <f>VLOOKUP(D20,Stats!$A$1:$B$10,2,FALSE)</f>
        <v>5</v>
      </c>
      <c r="F20" s="5" t="s">
        <v>183</v>
      </c>
    </row>
    <row r="21" spans="1:7" s="5" customFormat="1" ht="16.5" x14ac:dyDescent="0.3">
      <c r="A21" s="5">
        <v>20</v>
      </c>
      <c r="B21" s="16" t="s">
        <v>72</v>
      </c>
      <c r="C21" s="5" t="s">
        <v>222</v>
      </c>
      <c r="D21" s="5" t="s">
        <v>11</v>
      </c>
      <c r="E21" s="5">
        <f>VLOOKUP(D21,Stats!$A$1:$B$10,2,FALSE)</f>
        <v>5</v>
      </c>
      <c r="F21" s="5" t="s">
        <v>234</v>
      </c>
      <c r="G21" s="5" t="s">
        <v>195</v>
      </c>
    </row>
    <row r="22" spans="1:7" s="5" customFormat="1" ht="16.5" x14ac:dyDescent="0.3">
      <c r="A22" s="5">
        <v>21</v>
      </c>
      <c r="B22" s="16" t="s">
        <v>72</v>
      </c>
      <c r="C22" s="5" t="s">
        <v>246</v>
      </c>
      <c r="D22" s="5" t="s">
        <v>11</v>
      </c>
      <c r="E22" s="5">
        <f>VLOOKUP(D22,Stats!$A$1:$B$10,2,FALSE)</f>
        <v>5</v>
      </c>
      <c r="F22" s="5" t="s">
        <v>188</v>
      </c>
    </row>
    <row r="23" spans="1:7" s="5" customFormat="1" ht="16.5" x14ac:dyDescent="0.3">
      <c r="A23" s="5">
        <v>22</v>
      </c>
      <c r="B23" s="16" t="s">
        <v>72</v>
      </c>
      <c r="C23" s="5" t="s">
        <v>231</v>
      </c>
      <c r="D23" s="5" t="s">
        <v>9</v>
      </c>
      <c r="E23" s="5">
        <f>VLOOKUP(D23,Stats!$A$1:$B$10,2,FALSE)</f>
        <v>3</v>
      </c>
      <c r="F23" s="5" t="s">
        <v>187</v>
      </c>
      <c r="G23" s="5" t="s">
        <v>196</v>
      </c>
    </row>
    <row r="24" spans="1:7" s="5" customFormat="1" ht="16.5" x14ac:dyDescent="0.3">
      <c r="A24" s="5">
        <v>23</v>
      </c>
      <c r="B24" s="16" t="s">
        <v>72</v>
      </c>
      <c r="C24" s="5" t="s">
        <v>238</v>
      </c>
      <c r="D24" s="5" t="s">
        <v>12</v>
      </c>
      <c r="E24" s="5">
        <f>VLOOKUP(D24,Stats!$A$1:$B$10,2,FALSE)</f>
        <v>10</v>
      </c>
      <c r="F24" s="5" t="s">
        <v>237</v>
      </c>
      <c r="G24" s="5" t="s">
        <v>247</v>
      </c>
    </row>
    <row r="25" spans="1:7" s="5" customFormat="1" ht="16.5" x14ac:dyDescent="0.3">
      <c r="A25" s="5">
        <v>24</v>
      </c>
      <c r="B25" s="16" t="s">
        <v>72</v>
      </c>
      <c r="C25" s="5" t="s">
        <v>229</v>
      </c>
      <c r="D25" s="5" t="s">
        <v>13</v>
      </c>
      <c r="E25" s="5">
        <f>VLOOKUP(D25,Stats!$A$1:$B$10,2,FALSE)</f>
        <v>25</v>
      </c>
      <c r="F25" s="5" t="s">
        <v>190</v>
      </c>
    </row>
    <row r="26" spans="1:7" s="5" customFormat="1" ht="16.5" x14ac:dyDescent="0.3">
      <c r="A26" s="5">
        <v>25</v>
      </c>
      <c r="B26" s="16" t="s">
        <v>72</v>
      </c>
      <c r="C26" s="5" t="s">
        <v>228</v>
      </c>
      <c r="D26" s="5" t="s">
        <v>13</v>
      </c>
      <c r="E26" s="5">
        <f>VLOOKUP(D26,Stats!$A$1:$B$10,2,FALSE)</f>
        <v>25</v>
      </c>
      <c r="F26" s="5" t="s">
        <v>189</v>
      </c>
    </row>
    <row r="27" spans="1:7" s="5" customFormat="1" ht="16.5" x14ac:dyDescent="0.3">
      <c r="A27" s="5">
        <v>26</v>
      </c>
      <c r="B27" s="16" t="s">
        <v>72</v>
      </c>
      <c r="C27" s="5" t="s">
        <v>250</v>
      </c>
      <c r="D27" s="5" t="s">
        <v>13</v>
      </c>
      <c r="E27" s="5">
        <f>VLOOKUP(D27,Stats!$A$1:$B$10,2,FALSE)</f>
        <v>25</v>
      </c>
      <c r="F27" s="5" t="s">
        <v>260</v>
      </c>
    </row>
    <row r="29" spans="1:7" s="7" customFormat="1" x14ac:dyDescent="0.25">
      <c r="B29" s="8"/>
      <c r="C29" s="5"/>
      <c r="D29" s="5"/>
      <c r="E29" s="7">
        <f>SUM(E2:E27)</f>
        <v>200</v>
      </c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10"/>
      <c r="D41" s="5"/>
      <c r="G41" s="5"/>
    </row>
    <row r="42" spans="2:7" s="7" customFormat="1" x14ac:dyDescent="0.25">
      <c r="B42" s="8"/>
      <c r="C42" s="10"/>
      <c r="D42" s="5"/>
      <c r="G42" s="5"/>
    </row>
    <row r="43" spans="2:7" s="7" customFormat="1" x14ac:dyDescent="0.25">
      <c r="B43" s="8"/>
      <c r="C43" s="10"/>
      <c r="D43" s="5"/>
      <c r="G43" s="5"/>
    </row>
    <row r="44" spans="2:7" s="7" customFormat="1" x14ac:dyDescent="0.25">
      <c r="B44" s="8"/>
      <c r="C44" s="10"/>
      <c r="D44" s="5"/>
      <c r="G44" s="5"/>
    </row>
    <row r="45" spans="2:7" s="7" customFormat="1" x14ac:dyDescent="0.25">
      <c r="B45" s="8"/>
      <c r="C45" s="10"/>
      <c r="D45" s="5"/>
      <c r="G45" s="5"/>
    </row>
    <row r="46" spans="2:7" s="7" customFormat="1" x14ac:dyDescent="0.25">
      <c r="B46" s="8"/>
      <c r="C46" s="10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10"/>
      <c r="D67" s="5"/>
      <c r="G67" s="5"/>
    </row>
    <row r="68" spans="2:7" s="7" customFormat="1" x14ac:dyDescent="0.25">
      <c r="B68" s="8"/>
      <c r="C68" s="10"/>
      <c r="D68" s="5"/>
      <c r="G68" s="5"/>
    </row>
    <row r="69" spans="2:7" s="7" customFormat="1" x14ac:dyDescent="0.25">
      <c r="B69" s="8"/>
      <c r="C69" s="10"/>
      <c r="D69" s="5"/>
      <c r="G69" s="5"/>
    </row>
    <row r="70" spans="2:7" s="7" customFormat="1" x14ac:dyDescent="0.25">
      <c r="B70" s="8"/>
      <c r="C70" s="10"/>
      <c r="D70" s="5"/>
      <c r="G70" s="5"/>
    </row>
    <row r="71" spans="2:7" s="7" customFormat="1" x14ac:dyDescent="0.25">
      <c r="B71" s="8"/>
      <c r="C71" s="10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x14ac:dyDescent="0.25">
      <c r="B73" s="8"/>
      <c r="C73" s="10"/>
      <c r="D73" s="5"/>
      <c r="E73" s="7"/>
      <c r="F73" s="7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5"/>
      <c r="D77" s="5"/>
    </row>
    <row r="78" spans="2:7" x14ac:dyDescent="0.25">
      <c r="B78" s="8"/>
      <c r="C78" s="10"/>
      <c r="D78" s="5"/>
      <c r="E78" s="7"/>
      <c r="F78" s="7"/>
    </row>
    <row r="79" spans="2:7" x14ac:dyDescent="0.25">
      <c r="F79" s="7"/>
    </row>
    <row r="80" spans="2:7" x14ac:dyDescent="0.25">
      <c r="F80" s="7"/>
    </row>
    <row r="81" spans="2:7" x14ac:dyDescent="0.25">
      <c r="F81" s="7"/>
    </row>
    <row r="82" spans="2:7" x14ac:dyDescent="0.25">
      <c r="F82" s="7"/>
    </row>
    <row r="83" spans="2:7" x14ac:dyDescent="0.25">
      <c r="F83" s="7"/>
    </row>
    <row r="84" spans="2:7" x14ac:dyDescent="0.25">
      <c r="F84" s="7"/>
    </row>
    <row r="85" spans="2:7" x14ac:dyDescent="0.25">
      <c r="F85" s="7"/>
    </row>
    <row r="86" spans="2:7" x14ac:dyDescent="0.25">
      <c r="F86" s="7"/>
    </row>
    <row r="87" spans="2:7" x14ac:dyDescent="0.25">
      <c r="B87" s="8"/>
      <c r="C87" s="10"/>
      <c r="D87" s="5"/>
      <c r="E87" s="7"/>
      <c r="F87" s="7"/>
    </row>
    <row r="88" spans="2:7" x14ac:dyDescent="0.25">
      <c r="B88" s="8"/>
      <c r="C88" s="10"/>
      <c r="D88" s="5"/>
      <c r="E88" s="7"/>
      <c r="F88" s="7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5"/>
      <c r="D93" s="5"/>
      <c r="G93" s="5"/>
    </row>
    <row r="94" spans="2:7" s="7" customFormat="1" x14ac:dyDescent="0.25">
      <c r="B94" s="8"/>
      <c r="C94" s="5"/>
      <c r="D94" s="5"/>
      <c r="E94" s="5"/>
      <c r="G94" s="5"/>
    </row>
    <row r="95" spans="2:7" s="7" customFormat="1" x14ac:dyDescent="0.25">
      <c r="B95" s="8"/>
      <c r="C95" s="5"/>
      <c r="D95" s="5"/>
      <c r="E95" s="5"/>
      <c r="G95" s="5"/>
    </row>
    <row r="96" spans="2:7" s="7" customFormat="1" x14ac:dyDescent="0.25">
      <c r="B96" s="8"/>
      <c r="C96" s="5"/>
      <c r="D96" s="5"/>
      <c r="E96" s="5"/>
      <c r="G96" s="5"/>
    </row>
    <row r="97" spans="2:7" s="7" customFormat="1" x14ac:dyDescent="0.25">
      <c r="B97" s="8"/>
      <c r="C97" s="5"/>
      <c r="D97" s="5"/>
      <c r="E97" s="5"/>
      <c r="G97" s="5"/>
    </row>
    <row r="98" spans="2:7" s="7" customFormat="1" x14ac:dyDescent="0.25">
      <c r="B98" s="8"/>
      <c r="C98" s="5"/>
      <c r="D98" s="5"/>
      <c r="E98" s="5"/>
      <c r="G98" s="5"/>
    </row>
    <row r="99" spans="2:7" s="7" customFormat="1" x14ac:dyDescent="0.25">
      <c r="B99" s="8"/>
      <c r="C99" s="5"/>
      <c r="D99" s="5"/>
      <c r="E99" s="5"/>
      <c r="G99" s="5"/>
    </row>
    <row r="100" spans="2:7" s="7" customFormat="1" x14ac:dyDescent="0.25">
      <c r="B100" s="8"/>
      <c r="C100" s="5"/>
      <c r="D100" s="5"/>
      <c r="E100" s="5"/>
      <c r="G100" s="5"/>
    </row>
    <row r="101" spans="2:7" s="7" customFormat="1" x14ac:dyDescent="0.25">
      <c r="B101" s="8"/>
      <c r="C101" s="5"/>
      <c r="D101" s="5"/>
      <c r="E101" s="5"/>
      <c r="G101" s="5"/>
    </row>
    <row r="102" spans="2:7" s="7" customFormat="1" x14ac:dyDescent="0.25">
      <c r="B102" s="8"/>
      <c r="C102" s="5"/>
      <c r="D102" s="5"/>
      <c r="E102" s="5"/>
      <c r="G102" s="5"/>
    </row>
    <row r="103" spans="2:7" s="7" customFormat="1" x14ac:dyDescent="0.25">
      <c r="B103" s="8"/>
      <c r="C103" s="5"/>
      <c r="D103" s="5"/>
      <c r="E103" s="5"/>
      <c r="G103" s="5"/>
    </row>
    <row r="104" spans="2:7" x14ac:dyDescent="0.25">
      <c r="B104" s="8"/>
      <c r="D104" s="5"/>
      <c r="E104" s="5"/>
      <c r="F104" s="7"/>
      <c r="G104" s="5"/>
    </row>
    <row r="105" spans="2:7" x14ac:dyDescent="0.25">
      <c r="B105" s="8"/>
      <c r="D105" s="5"/>
      <c r="E105" s="5"/>
      <c r="F105" s="7"/>
      <c r="G105" s="5"/>
    </row>
    <row r="106" spans="2:7" s="7" customFormat="1" x14ac:dyDescent="0.25">
      <c r="B106" s="8"/>
      <c r="C106" s="5"/>
      <c r="D106" s="5"/>
      <c r="E106" s="5"/>
      <c r="G106" s="5"/>
    </row>
    <row r="107" spans="2:7" s="7" customFormat="1" x14ac:dyDescent="0.25">
      <c r="B107" s="8"/>
      <c r="C107" s="5"/>
      <c r="D107" s="5"/>
      <c r="E107" s="5"/>
      <c r="G107" s="9"/>
    </row>
    <row r="108" spans="2:7" s="7" customFormat="1" x14ac:dyDescent="0.25">
      <c r="B108" s="8"/>
      <c r="C108" s="5"/>
      <c r="D108" s="5"/>
      <c r="E108" s="5"/>
      <c r="G108" s="5"/>
    </row>
    <row r="109" spans="2:7" s="7" customFormat="1" x14ac:dyDescent="0.25">
      <c r="B109" s="8"/>
      <c r="C109" s="5"/>
      <c r="D109" s="5"/>
      <c r="E109" s="5"/>
      <c r="G109" s="5"/>
    </row>
    <row r="110" spans="2:7" s="7" customFormat="1" x14ac:dyDescent="0.25">
      <c r="B110" s="8"/>
      <c r="C110" s="5"/>
      <c r="D110" s="5"/>
      <c r="E110" s="5"/>
      <c r="G110" s="5"/>
    </row>
    <row r="111" spans="2:7" s="7" customFormat="1" x14ac:dyDescent="0.25">
      <c r="B111" s="8"/>
      <c r="C111" s="5"/>
      <c r="D111" s="5"/>
      <c r="E111" s="5"/>
      <c r="G111" s="5"/>
    </row>
    <row r="112" spans="2:7" s="7" customFormat="1" x14ac:dyDescent="0.25">
      <c r="B112" s="8"/>
      <c r="C112" s="5"/>
      <c r="D112" s="5"/>
      <c r="E112" s="5"/>
      <c r="G112" s="5"/>
    </row>
    <row r="113" spans="2:7" x14ac:dyDescent="0.25">
      <c r="B113" s="8"/>
      <c r="C113" s="10"/>
      <c r="D113" s="5"/>
      <c r="E113" s="5"/>
      <c r="F113" s="7"/>
      <c r="G113" s="5"/>
    </row>
    <row r="114" spans="2:7" s="7" customFormat="1" x14ac:dyDescent="0.25">
      <c r="B114" s="8"/>
      <c r="C114" s="10"/>
      <c r="D114" s="5"/>
      <c r="E114" s="5"/>
      <c r="G114" s="5"/>
    </row>
    <row r="115" spans="2:7" s="7" customFormat="1" x14ac:dyDescent="0.25">
      <c r="B115" s="8"/>
      <c r="C115" s="10"/>
      <c r="D115" s="5"/>
      <c r="E115" s="5"/>
      <c r="G115" s="5"/>
    </row>
    <row r="116" spans="2:7" x14ac:dyDescent="0.25">
      <c r="B116" s="8"/>
      <c r="D116" s="5"/>
      <c r="E116" s="5"/>
      <c r="F116" s="7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x14ac:dyDescent="0.25">
      <c r="B118" s="8"/>
      <c r="D118" s="5"/>
      <c r="E118" s="5"/>
      <c r="F118" s="7"/>
      <c r="G118" s="5"/>
    </row>
    <row r="119" spans="2:7" x14ac:dyDescent="0.25">
      <c r="B119" s="8"/>
      <c r="D119" s="5"/>
      <c r="E119" s="5"/>
      <c r="F119" s="7"/>
      <c r="G119" s="5"/>
    </row>
    <row r="120" spans="2:7" x14ac:dyDescent="0.25">
      <c r="B120" s="8"/>
      <c r="D120" s="5"/>
      <c r="E120" s="5"/>
      <c r="F120" s="7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x14ac:dyDescent="0.25">
      <c r="B123" s="8"/>
      <c r="D123" s="5"/>
      <c r="E123" s="5"/>
      <c r="F123" s="7"/>
      <c r="G123" s="5"/>
    </row>
    <row r="124" spans="2:7" x14ac:dyDescent="0.25">
      <c r="B124" s="8"/>
      <c r="D124" s="5"/>
      <c r="E124" s="5"/>
      <c r="F124" s="7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x14ac:dyDescent="0.25">
      <c r="B130" s="2"/>
      <c r="F130" s="7"/>
    </row>
    <row r="131" spans="2:7" x14ac:dyDescent="0.25">
      <c r="B131" s="2"/>
      <c r="F131" s="7"/>
    </row>
    <row r="132" spans="2:7" x14ac:dyDescent="0.25">
      <c r="B132" s="2"/>
      <c r="F132" s="7"/>
    </row>
    <row r="133" spans="2:7" x14ac:dyDescent="0.25">
      <c r="B133" s="2"/>
      <c r="F133" s="7"/>
    </row>
    <row r="134" spans="2:7" x14ac:dyDescent="0.25">
      <c r="B134" s="2"/>
      <c r="F134" s="7"/>
    </row>
    <row r="135" spans="2:7" x14ac:dyDescent="0.25">
      <c r="B135" s="2"/>
      <c r="F135" s="7"/>
    </row>
    <row r="136" spans="2:7" x14ac:dyDescent="0.25">
      <c r="B136" s="2"/>
      <c r="F136" s="7"/>
    </row>
    <row r="137" spans="2:7" x14ac:dyDescent="0.25">
      <c r="B137" s="2"/>
      <c r="F137" s="7"/>
    </row>
    <row r="138" spans="2:7" x14ac:dyDescent="0.25">
      <c r="B138" s="2"/>
      <c r="F138" s="7"/>
    </row>
    <row r="139" spans="2:7" x14ac:dyDescent="0.25">
      <c r="B139" s="2"/>
      <c r="F139" s="7"/>
    </row>
    <row r="140" spans="2:7" x14ac:dyDescent="0.25">
      <c r="B140" s="2"/>
      <c r="F140" s="7"/>
    </row>
    <row r="141" spans="2:7" x14ac:dyDescent="0.25">
      <c r="B141" s="2"/>
      <c r="F141" s="7"/>
    </row>
    <row r="142" spans="2:7" x14ac:dyDescent="0.25">
      <c r="B142" s="2"/>
      <c r="F142" s="7"/>
    </row>
    <row r="143" spans="2:7" x14ac:dyDescent="0.25">
      <c r="B143" s="2"/>
      <c r="F143" s="7"/>
    </row>
    <row r="144" spans="2:7" x14ac:dyDescent="0.25">
      <c r="B144" s="2"/>
      <c r="F144" s="7"/>
    </row>
    <row r="145" spans="2:6" s="7" customFormat="1" x14ac:dyDescent="0.25">
      <c r="B145" s="2"/>
      <c r="C145" s="5"/>
    </row>
    <row r="146" spans="2:6" x14ac:dyDescent="0.25">
      <c r="B146" s="2"/>
      <c r="F146" s="7"/>
    </row>
    <row r="147" spans="2:6" x14ac:dyDescent="0.25">
      <c r="B147" s="2"/>
      <c r="F147" s="7"/>
    </row>
    <row r="148" spans="2:6" s="7" customFormat="1" x14ac:dyDescent="0.25">
      <c r="B148" s="2"/>
      <c r="C148" s="5"/>
    </row>
    <row r="149" spans="2:6" s="7" customFormat="1" x14ac:dyDescent="0.25">
      <c r="B149" s="2"/>
      <c r="C149" s="5"/>
    </row>
    <row r="150" spans="2:6" x14ac:dyDescent="0.25">
      <c r="B150" s="2"/>
      <c r="D150" s="5"/>
      <c r="E150" s="5"/>
      <c r="F150" s="7"/>
    </row>
    <row r="151" spans="2:6" x14ac:dyDescent="0.25">
      <c r="B151" s="2"/>
      <c r="F151" s="7"/>
    </row>
    <row r="152" spans="2:6" x14ac:dyDescent="0.25">
      <c r="B152" s="2"/>
      <c r="F152" s="7"/>
    </row>
    <row r="153" spans="2:6" x14ac:dyDescent="0.25">
      <c r="B153" s="2"/>
      <c r="F153" s="7"/>
    </row>
    <row r="154" spans="2:6" x14ac:dyDescent="0.25">
      <c r="B154" s="2"/>
      <c r="F154" s="7"/>
    </row>
    <row r="155" spans="2:6" x14ac:dyDescent="0.25">
      <c r="B155" s="2"/>
      <c r="F155" s="7"/>
    </row>
    <row r="156" spans="2:6" x14ac:dyDescent="0.25">
      <c r="B156" s="2"/>
      <c r="F156" s="7"/>
    </row>
    <row r="157" spans="2:6" x14ac:dyDescent="0.25">
      <c r="B157" s="2"/>
      <c r="F157" s="7"/>
    </row>
    <row r="158" spans="2:6" x14ac:dyDescent="0.25">
      <c r="B158" s="2"/>
      <c r="F158" s="7"/>
    </row>
    <row r="159" spans="2:6" x14ac:dyDescent="0.25">
      <c r="B159" s="2"/>
      <c r="F159" s="7"/>
    </row>
    <row r="160" spans="2:6" x14ac:dyDescent="0.25">
      <c r="B160" s="2"/>
      <c r="F160" s="7"/>
    </row>
    <row r="161" spans="2:6" x14ac:dyDescent="0.25">
      <c r="B161" s="2"/>
      <c r="F161" s="7"/>
    </row>
    <row r="162" spans="2:6" s="7" customFormat="1" x14ac:dyDescent="0.25">
      <c r="B162" s="2"/>
      <c r="C162" s="5"/>
      <c r="D162" s="5"/>
      <c r="E162" s="5"/>
    </row>
  </sheetData>
  <autoFilter ref="B1:G162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D87:D162 D2:D27 D29:D78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7" sqref="F7:G7"/>
    </sheetView>
  </sheetViews>
  <sheetFormatPr defaultRowHeight="15" x14ac:dyDescent="0.25"/>
  <cols>
    <col min="1" max="1" width="11" bestFit="1" customWidth="1"/>
    <col min="5" max="5" width="18.1406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2" t="s">
        <v>42</v>
      </c>
      <c r="F2" s="4">
        <f>COUNTIF(Achievements!B:B,E2)</f>
        <v>5</v>
      </c>
      <c r="G2" s="7">
        <f>SUMIF(Achievements!B:B,E2,Achievements!E:E)</f>
        <v>25</v>
      </c>
      <c r="J2" s="1"/>
    </row>
    <row r="3" spans="1:10" x14ac:dyDescent="0.25">
      <c r="A3" t="s">
        <v>8</v>
      </c>
      <c r="B3">
        <v>1</v>
      </c>
      <c r="C3">
        <f>COUNTIF(Achievements!D:D,A3)</f>
        <v>0</v>
      </c>
      <c r="E3" s="2" t="s">
        <v>52</v>
      </c>
      <c r="F3" s="4">
        <f>COUNTIF(Achievements!B:B,E3)</f>
        <v>6</v>
      </c>
      <c r="G3" s="7">
        <f>SUMIF(Achievements!B:B,E3,Achievements!E:E)</f>
        <v>41</v>
      </c>
      <c r="J3" s="1"/>
    </row>
    <row r="4" spans="1:10" x14ac:dyDescent="0.25">
      <c r="A4" t="s">
        <v>16</v>
      </c>
      <c r="B4">
        <v>2</v>
      </c>
      <c r="C4">
        <f>COUNTIF(Achievements!D:D,A4)</f>
        <v>2</v>
      </c>
      <c r="E4" s="2" t="s">
        <v>66</v>
      </c>
      <c r="F4" s="4">
        <f>COUNTIF(Achievements!B:B,E4)</f>
        <v>6</v>
      </c>
      <c r="G4" s="7">
        <f>SUMIF(Achievements!B:B,E4,Achievements!E:E)</f>
        <v>28</v>
      </c>
    </row>
    <row r="5" spans="1:10" x14ac:dyDescent="0.25">
      <c r="A5" t="s">
        <v>9</v>
      </c>
      <c r="B5">
        <v>3</v>
      </c>
      <c r="C5">
        <f>COUNTIF(Achievements!D:D,A5)</f>
        <v>7</v>
      </c>
      <c r="E5" s="2" t="s">
        <v>72</v>
      </c>
      <c r="F5" s="4">
        <f>COUNTIF(Achievements!B:B,E5)</f>
        <v>9</v>
      </c>
      <c r="G5" s="7">
        <f>SUMIF(Achievements!B:B,E5,Achievements!E:E)</f>
        <v>106</v>
      </c>
    </row>
    <row r="6" spans="1:10" x14ac:dyDescent="0.25">
      <c r="A6" t="s">
        <v>10</v>
      </c>
      <c r="B6">
        <v>4</v>
      </c>
      <c r="C6">
        <f>COUNTIF(Achievements!D:D,A6)</f>
        <v>0</v>
      </c>
      <c r="E6" s="2" t="s">
        <v>94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8</v>
      </c>
      <c r="E7" s="2" t="s">
        <v>5</v>
      </c>
      <c r="F7" s="3">
        <f>SUM(F2:F6)</f>
        <v>26</v>
      </c>
      <c r="G7" s="3">
        <f>SUM(G2:G6)</f>
        <v>200</v>
      </c>
    </row>
    <row r="8" spans="1:10" x14ac:dyDescent="0.25">
      <c r="A8" t="s">
        <v>12</v>
      </c>
      <c r="B8">
        <v>10</v>
      </c>
      <c r="C8">
        <f>COUNTIF(Achievements!D:D,A8)</f>
        <v>6</v>
      </c>
    </row>
    <row r="9" spans="1:10" x14ac:dyDescent="0.25">
      <c r="A9" s="7" t="s">
        <v>13</v>
      </c>
      <c r="B9" s="7">
        <v>25</v>
      </c>
      <c r="C9" s="7">
        <f>COUNTIF(Achievements!D:D,A9)</f>
        <v>3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>B3+1</f>
        <v>38945</v>
      </c>
      <c r="D3" s="7">
        <f t="shared" ref="D3:R3" si="1">C3+1</f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>B4+1</f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>B5+1</f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62"/>
  <sheetViews>
    <sheetView workbookViewId="0">
      <selection activeCell="F15" sqref="F15"/>
    </sheetView>
  </sheetViews>
  <sheetFormatPr defaultColWidth="9.140625" defaultRowHeight="15" x14ac:dyDescent="0.25"/>
  <cols>
    <col min="1" max="1" width="3" style="7" bestFit="1" customWidth="1"/>
    <col min="2" max="2" width="17.5703125" style="7" bestFit="1" customWidth="1"/>
    <col min="3" max="3" width="24.5703125" style="7" bestFit="1" customWidth="1"/>
    <col min="4" max="4" width="9.85546875" style="5" bestFit="1" customWidth="1"/>
    <col min="5" max="5" width="6.5703125" style="7" bestFit="1" customWidth="1"/>
    <col min="6" max="6" width="39.7109375" style="5" bestFit="1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16" x14ac:dyDescent="0.25">
      <c r="A1" s="5" t="s">
        <v>34</v>
      </c>
      <c r="B1" s="5" t="s">
        <v>15</v>
      </c>
      <c r="C1" s="5" t="s">
        <v>1</v>
      </c>
      <c r="D1" s="5" t="s">
        <v>33</v>
      </c>
      <c r="E1" s="5" t="s">
        <v>3</v>
      </c>
      <c r="F1" s="5" t="s">
        <v>2</v>
      </c>
      <c r="G1" s="1" t="s">
        <v>7</v>
      </c>
      <c r="I1" s="2"/>
      <c r="J1" s="6"/>
      <c r="K1" s="1"/>
      <c r="L1" s="1"/>
      <c r="M1" s="1"/>
      <c r="N1" s="6"/>
      <c r="O1" s="6"/>
      <c r="P1" s="1"/>
    </row>
    <row r="2" spans="1:16" x14ac:dyDescent="0.25">
      <c r="A2" s="5">
        <v>1</v>
      </c>
      <c r="B2" s="5" t="s">
        <v>42</v>
      </c>
      <c r="C2" s="5" t="s">
        <v>211</v>
      </c>
      <c r="D2" s="5" t="s">
        <v>9</v>
      </c>
      <c r="E2" s="5">
        <f>VLOOKUP(D2,Stats!$A$1:$B$10,2,FALSE)</f>
        <v>3</v>
      </c>
      <c r="F2" s="5" t="s">
        <v>212</v>
      </c>
      <c r="G2" s="5"/>
    </row>
    <row r="3" spans="1:16" x14ac:dyDescent="0.25">
      <c r="A3" s="5">
        <v>8</v>
      </c>
      <c r="B3" s="5" t="s">
        <v>52</v>
      </c>
      <c r="C3" s="5" t="s">
        <v>170</v>
      </c>
      <c r="D3" s="5" t="s">
        <v>16</v>
      </c>
      <c r="E3" s="5">
        <f>VLOOKUP(D3,Stats!$A$1:$B$10,2,FALSE)</f>
        <v>2</v>
      </c>
      <c r="F3" s="5" t="s">
        <v>97</v>
      </c>
      <c r="G3" s="5"/>
    </row>
    <row r="4" spans="1:16" x14ac:dyDescent="0.25">
      <c r="A4" s="5">
        <v>15</v>
      </c>
      <c r="B4" s="5" t="s">
        <v>66</v>
      </c>
      <c r="C4" s="5" t="s">
        <v>96</v>
      </c>
      <c r="D4" s="5" t="s">
        <v>16</v>
      </c>
      <c r="E4" s="5">
        <f>VLOOKUP(D4,Stats!$A$1:$B$10,2,FALSE)</f>
        <v>2</v>
      </c>
      <c r="F4" s="5" t="s">
        <v>98</v>
      </c>
      <c r="G4" s="5" t="s">
        <v>93</v>
      </c>
    </row>
    <row r="5" spans="1:16" x14ac:dyDescent="0.25">
      <c r="A5" s="5">
        <v>18</v>
      </c>
      <c r="B5" s="5" t="s">
        <v>66</v>
      </c>
      <c r="C5" s="5"/>
      <c r="D5" s="5" t="s">
        <v>12</v>
      </c>
      <c r="E5" s="5">
        <f>VLOOKUP(D5,Stats!$A$1:$B$10,2,FALSE)</f>
        <v>10</v>
      </c>
      <c r="F5" s="5" t="s">
        <v>179</v>
      </c>
      <c r="G5" s="5" t="s">
        <v>115</v>
      </c>
    </row>
    <row r="6" spans="1:16" x14ac:dyDescent="0.25">
      <c r="A6" s="5">
        <v>20</v>
      </c>
      <c r="B6" s="5" t="s">
        <v>66</v>
      </c>
      <c r="C6" s="5"/>
      <c r="D6" s="5" t="s">
        <v>12</v>
      </c>
      <c r="E6" s="5">
        <f>VLOOKUP(D6,Stats!$A$1:$B$10,2,FALSE)</f>
        <v>10</v>
      </c>
      <c r="F6" s="5" t="s">
        <v>182</v>
      </c>
      <c r="G6" s="5" t="s">
        <v>115</v>
      </c>
    </row>
    <row r="7" spans="1:16" x14ac:dyDescent="0.25">
      <c r="A7" s="5">
        <v>2</v>
      </c>
      <c r="B7" s="5" t="s">
        <v>42</v>
      </c>
      <c r="C7" s="5" t="s">
        <v>169</v>
      </c>
      <c r="D7" s="5" t="s">
        <v>9</v>
      </c>
      <c r="E7" s="5">
        <f>VLOOKUP(D7,Stats!$A$1:$B$10,2,FALSE)</f>
        <v>3</v>
      </c>
      <c r="F7" s="5" t="s">
        <v>162</v>
      </c>
      <c r="G7" s="5" t="s">
        <v>168</v>
      </c>
    </row>
    <row r="8" spans="1:16" s="5" customFormat="1" ht="16.5" x14ac:dyDescent="0.3">
      <c r="A8" s="5">
        <v>8</v>
      </c>
      <c r="B8" s="5" t="s">
        <v>52</v>
      </c>
      <c r="C8" s="5" t="s">
        <v>233</v>
      </c>
      <c r="D8" s="5" t="s">
        <v>11</v>
      </c>
      <c r="E8" s="5">
        <f>VLOOKUP(D8,Stats!$A$1:$B$10,2,FALSE)</f>
        <v>5</v>
      </c>
      <c r="F8" s="5" t="s">
        <v>171</v>
      </c>
      <c r="G8" s="16"/>
    </row>
    <row r="9" spans="1:16" s="5" customFormat="1" x14ac:dyDescent="0.25">
      <c r="A9" s="5">
        <v>11</v>
      </c>
      <c r="B9" s="5" t="s">
        <v>52</v>
      </c>
      <c r="C9" s="5" t="s">
        <v>220</v>
      </c>
      <c r="D9" s="5" t="s">
        <v>12</v>
      </c>
      <c r="E9" s="5">
        <f>VLOOKUP(D9,Stats!$A$1:$B$10,2,FALSE)</f>
        <v>10</v>
      </c>
      <c r="F9" s="5" t="s">
        <v>251</v>
      </c>
    </row>
    <row r="10" spans="1:16" x14ac:dyDescent="0.25">
      <c r="A10" s="5">
        <v>27</v>
      </c>
      <c r="B10" s="5" t="s">
        <v>94</v>
      </c>
      <c r="C10" s="5" t="s">
        <v>227</v>
      </c>
      <c r="D10" s="5" t="s">
        <v>8</v>
      </c>
      <c r="E10" s="5">
        <f>VLOOKUP(D10,Stats!$A$1:$B$10,2,FALSE)</f>
        <v>1</v>
      </c>
      <c r="F10" s="5" t="s">
        <v>95</v>
      </c>
      <c r="G10" s="5"/>
    </row>
    <row r="11" spans="1:16" ht="16.5" x14ac:dyDescent="0.3">
      <c r="B11" s="8"/>
      <c r="C11" s="12"/>
      <c r="F11" s="7"/>
      <c r="G11" s="5"/>
      <c r="I11" s="8"/>
      <c r="J11" s="5"/>
      <c r="K11" s="5"/>
      <c r="N11" s="5"/>
      <c r="P11" s="5"/>
    </row>
    <row r="12" spans="1:16" ht="16.5" x14ac:dyDescent="0.3">
      <c r="B12" s="8"/>
      <c r="C12" s="12"/>
      <c r="F12" s="7"/>
      <c r="G12" s="5"/>
      <c r="I12" s="8"/>
      <c r="J12" s="5"/>
      <c r="K12" s="5"/>
      <c r="M12" s="5"/>
    </row>
    <row r="13" spans="1:16" x14ac:dyDescent="0.25">
      <c r="B13" s="8"/>
      <c r="C13" s="5"/>
      <c r="F13" s="7"/>
      <c r="G13" s="5"/>
      <c r="I13" s="8"/>
      <c r="J13" s="5"/>
      <c r="K13" s="5"/>
    </row>
    <row r="14" spans="1:16" x14ac:dyDescent="0.25">
      <c r="B14" s="8"/>
      <c r="C14" s="5"/>
      <c r="F14" s="7"/>
      <c r="G14" s="5"/>
      <c r="I14" s="8"/>
      <c r="J14" s="5"/>
      <c r="K14" s="5"/>
    </row>
    <row r="15" spans="1:16" x14ac:dyDescent="0.25">
      <c r="B15" s="8"/>
      <c r="C15" s="5"/>
      <c r="F15" s="7"/>
      <c r="G15" s="5"/>
      <c r="I15" s="8"/>
      <c r="J15" s="5"/>
      <c r="K15" s="5"/>
    </row>
    <row r="16" spans="1:16" x14ac:dyDescent="0.25">
      <c r="B16" s="8"/>
      <c r="C16" s="5"/>
      <c r="F16" s="7"/>
      <c r="G16" s="5"/>
      <c r="I16" s="8"/>
      <c r="J16" s="5"/>
      <c r="K16" s="5"/>
    </row>
    <row r="17" spans="2:13" x14ac:dyDescent="0.25">
      <c r="B17" s="8"/>
      <c r="C17" s="5"/>
      <c r="F17" s="7"/>
      <c r="G17" s="5"/>
      <c r="I17" s="8"/>
      <c r="J17" s="5"/>
      <c r="K17" s="5"/>
    </row>
    <row r="18" spans="2:13" x14ac:dyDescent="0.25">
      <c r="B18" s="8"/>
      <c r="C18" s="5"/>
      <c r="F18" s="7"/>
      <c r="G18" s="5"/>
      <c r="I18" s="8"/>
      <c r="J18" s="5"/>
      <c r="K18" s="5"/>
    </row>
    <row r="19" spans="2:13" x14ac:dyDescent="0.25">
      <c r="B19" s="8"/>
      <c r="C19" s="5"/>
      <c r="F19" s="7"/>
      <c r="G19" s="5"/>
      <c r="I19" s="8"/>
      <c r="J19" s="5"/>
      <c r="K19" s="5"/>
      <c r="M19" s="5"/>
    </row>
    <row r="20" spans="2:13" x14ac:dyDescent="0.25">
      <c r="B20" s="8"/>
      <c r="C20" s="5"/>
      <c r="F20" s="7"/>
      <c r="G20" s="5"/>
      <c r="I20" s="8"/>
      <c r="J20" s="5"/>
      <c r="K20" s="5"/>
      <c r="M20"/>
    </row>
    <row r="21" spans="2:13" x14ac:dyDescent="0.25">
      <c r="B21" s="8"/>
      <c r="C21" s="5"/>
      <c r="F21" s="7"/>
      <c r="G21" s="5"/>
      <c r="I21" s="8"/>
      <c r="J21" s="5"/>
      <c r="K21" s="5"/>
    </row>
    <row r="22" spans="2:13" x14ac:dyDescent="0.25">
      <c r="B22" s="8"/>
      <c r="C22" s="5"/>
      <c r="F22" s="7"/>
      <c r="G22" s="5"/>
      <c r="I22" s="8"/>
      <c r="J22" s="5"/>
      <c r="K22" s="5"/>
    </row>
    <row r="23" spans="2:13" x14ac:dyDescent="0.25">
      <c r="B23" s="8"/>
      <c r="C23" s="5"/>
      <c r="F23" s="7"/>
      <c r="G23" s="5"/>
      <c r="I23" s="8"/>
      <c r="J23" s="5"/>
      <c r="K23" s="5"/>
    </row>
    <row r="24" spans="2:13" x14ac:dyDescent="0.25">
      <c r="B24" s="8"/>
      <c r="C24" s="5"/>
      <c r="F24" s="7"/>
      <c r="G24" s="5"/>
      <c r="I24" s="8"/>
      <c r="J24" s="5"/>
      <c r="K24" s="5"/>
    </row>
    <row r="25" spans="2:13" x14ac:dyDescent="0.25">
      <c r="B25" s="8"/>
      <c r="C25" s="5"/>
      <c r="F25" s="7"/>
      <c r="G25" s="5"/>
      <c r="I25" s="8"/>
      <c r="J25" s="5"/>
      <c r="K25" s="5"/>
    </row>
    <row r="26" spans="2:13" x14ac:dyDescent="0.25">
      <c r="B26" s="8"/>
      <c r="C26" s="5"/>
      <c r="F26" s="7"/>
      <c r="G26" s="5"/>
      <c r="I26" s="8"/>
      <c r="J26" s="5"/>
      <c r="K26" s="5"/>
    </row>
    <row r="27" spans="2:13" x14ac:dyDescent="0.25">
      <c r="B27" s="8"/>
      <c r="C27" s="5"/>
      <c r="F27" s="7"/>
      <c r="G27" s="5"/>
      <c r="I27" s="8"/>
      <c r="J27" s="5"/>
      <c r="K27" s="5"/>
    </row>
    <row r="28" spans="2:13" x14ac:dyDescent="0.25">
      <c r="B28" s="8"/>
      <c r="C28" s="5"/>
      <c r="F28" s="7"/>
      <c r="G28" s="5"/>
      <c r="I28" s="8"/>
      <c r="J28" s="5"/>
      <c r="K28" s="5"/>
    </row>
    <row r="29" spans="2:13" x14ac:dyDescent="0.25">
      <c r="B29" s="8"/>
      <c r="C29" s="5"/>
      <c r="F29" s="7"/>
      <c r="G29" s="5"/>
      <c r="I29" s="8"/>
      <c r="J29" s="5"/>
      <c r="K29" s="5"/>
    </row>
    <row r="30" spans="2:13" x14ac:dyDescent="0.25">
      <c r="B30" s="8"/>
      <c r="C30" s="5"/>
      <c r="F30" s="7"/>
      <c r="G30" s="5"/>
      <c r="I30" s="8"/>
      <c r="J30" s="5"/>
      <c r="K30" s="5"/>
    </row>
    <row r="31" spans="2:13" x14ac:dyDescent="0.25">
      <c r="B31" s="8"/>
      <c r="C31" s="5"/>
      <c r="F31" s="7"/>
      <c r="G31" s="5"/>
      <c r="I31" s="8"/>
      <c r="J31" s="5"/>
      <c r="K31" s="5"/>
    </row>
    <row r="32" spans="2:13" x14ac:dyDescent="0.25">
      <c r="B32" s="8"/>
      <c r="C32" s="5"/>
      <c r="F32" s="7"/>
      <c r="G32" s="5"/>
      <c r="I32" s="8"/>
      <c r="J32" s="5"/>
      <c r="K32" s="5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5"/>
      <c r="F35" s="7"/>
    </row>
    <row r="36" spans="1:6" x14ac:dyDescent="0.25">
      <c r="B36" s="8"/>
      <c r="C36" s="5"/>
      <c r="F36" s="7"/>
    </row>
    <row r="37" spans="1:6" x14ac:dyDescent="0.25">
      <c r="B37" s="8"/>
      <c r="C37" s="5"/>
      <c r="F37" s="7"/>
    </row>
    <row r="38" spans="1:6" x14ac:dyDescent="0.25">
      <c r="B38" s="8"/>
      <c r="C38" s="10"/>
    </row>
    <row r="39" spans="1:6" x14ac:dyDescent="0.25">
      <c r="B39" s="8"/>
      <c r="C39" s="5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x14ac:dyDescent="0.25">
      <c r="A59" s="2"/>
      <c r="B59" s="5"/>
      <c r="D59" s="7"/>
      <c r="E59" s="5"/>
      <c r="F59" s="1"/>
    </row>
    <row r="60" spans="1:6" x14ac:dyDescent="0.25">
      <c r="A60" s="2"/>
      <c r="B60" s="5"/>
      <c r="D60" s="7"/>
      <c r="E60" s="5"/>
      <c r="F60" s="1"/>
    </row>
    <row r="61" spans="1:6" x14ac:dyDescent="0.25">
      <c r="A61" s="2"/>
      <c r="B61" s="5"/>
      <c r="D61" s="7"/>
      <c r="E61" s="5"/>
      <c r="F61" s="1"/>
    </row>
    <row r="62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C40:C61 K11:K32 D2:D39</xm:sqref>
        </x14:dataValidation>
        <x14:dataValidation type="list" allowBlank="1" showInputMessage="1" showErrorMessage="1">
          <x14:formula1>
            <xm:f>Stats!#REF!</xm:f>
          </x14:formula1>
          <xm:sqref>M11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1" sqref="B11"/>
    </sheetView>
  </sheetViews>
  <sheetFormatPr defaultRowHeight="15" x14ac:dyDescent="0.25"/>
  <cols>
    <col min="1" max="1" width="29.7109375" bestFit="1" customWidth="1"/>
    <col min="2" max="2" width="92.42578125" style="7" bestFit="1" customWidth="1"/>
    <col min="3" max="4" width="19.42578125" bestFit="1" customWidth="1"/>
    <col min="5" max="5" width="22.85546875" bestFit="1" customWidth="1"/>
    <col min="6" max="6" width="7.42578125" bestFit="1" customWidth="1"/>
    <col min="7" max="7" width="7.42578125" style="7" bestFit="1" customWidth="1"/>
    <col min="8" max="8" width="10.7109375" customWidth="1"/>
  </cols>
  <sheetData>
    <row r="1" spans="1:8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26</v>
      </c>
      <c r="H1" s="7" t="s">
        <v>25</v>
      </c>
    </row>
    <row r="2" spans="1:8" s="7" customFormat="1" x14ac:dyDescent="0.25">
      <c r="A2" s="7" t="s">
        <v>193</v>
      </c>
      <c r="B2" s="7" t="s">
        <v>255</v>
      </c>
      <c r="C2" s="7" t="s">
        <v>124</v>
      </c>
      <c r="D2" s="7" t="s">
        <v>242</v>
      </c>
      <c r="E2" s="7" t="s">
        <v>125</v>
      </c>
      <c r="F2" s="7" t="s">
        <v>126</v>
      </c>
      <c r="G2" s="7" t="b">
        <v>0</v>
      </c>
    </row>
    <row r="3" spans="1:8" s="7" customFormat="1" x14ac:dyDescent="0.25">
      <c r="A3" s="7" t="s">
        <v>240</v>
      </c>
      <c r="B3" s="7" t="s">
        <v>254</v>
      </c>
      <c r="C3" s="7" t="s">
        <v>243</v>
      </c>
      <c r="D3" s="7" t="s">
        <v>242</v>
      </c>
      <c r="E3" s="7" t="s">
        <v>125</v>
      </c>
      <c r="F3" s="7" t="s">
        <v>25</v>
      </c>
      <c r="G3" s="7" t="b">
        <v>1</v>
      </c>
    </row>
    <row r="4" spans="1:8" s="7" customFormat="1" x14ac:dyDescent="0.25">
      <c r="A4" s="7" t="s">
        <v>256</v>
      </c>
      <c r="B4" s="7" t="s">
        <v>258</v>
      </c>
      <c r="C4" s="7" t="s">
        <v>257</v>
      </c>
      <c r="E4" s="7" t="s">
        <v>242</v>
      </c>
      <c r="F4" s="7" t="s">
        <v>25</v>
      </c>
      <c r="G4" s="7" t="b">
        <v>0</v>
      </c>
    </row>
    <row r="5" spans="1:8" s="7" customFormat="1" x14ac:dyDescent="0.25">
      <c r="A5" s="7" t="s">
        <v>192</v>
      </c>
      <c r="B5" s="7" t="s">
        <v>259</v>
      </c>
      <c r="C5" s="7" t="s">
        <v>241</v>
      </c>
      <c r="D5" s="7" t="s">
        <v>242</v>
      </c>
      <c r="E5" s="7" t="s">
        <v>125</v>
      </c>
      <c r="F5" s="7" t="s">
        <v>126</v>
      </c>
      <c r="G5" s="7" t="b">
        <v>0</v>
      </c>
    </row>
    <row r="6" spans="1:8" s="7" customFormat="1" x14ac:dyDescent="0.25"/>
    <row r="7" spans="1:8" s="7" customFormat="1" x14ac:dyDescent="0.25">
      <c r="A7" s="5"/>
    </row>
    <row r="8" spans="1:8" x14ac:dyDescent="0.25">
      <c r="A8" s="5"/>
      <c r="C8" s="7"/>
      <c r="D8" s="7"/>
      <c r="E8" s="7"/>
      <c r="F8" s="7"/>
      <c r="H8" s="7"/>
    </row>
    <row r="9" spans="1:8" s="7" customFormat="1" x14ac:dyDescent="0.25">
      <c r="A9" s="5"/>
    </row>
    <row r="10" spans="1:8" s="7" customFormat="1" x14ac:dyDescent="0.25">
      <c r="A10" s="5"/>
    </row>
    <row r="11" spans="1:8" s="7" customFormat="1" x14ac:dyDescent="0.25">
      <c r="A11" s="5"/>
    </row>
    <row r="12" spans="1:8" s="7" customFormat="1" x14ac:dyDescent="0.25">
      <c r="A12" s="11"/>
    </row>
    <row r="13" spans="1:8" x14ac:dyDescent="0.25">
      <c r="A13" s="5"/>
      <c r="C13" s="7"/>
      <c r="D13" s="7"/>
      <c r="E13" s="7"/>
      <c r="F13" s="7"/>
    </row>
    <row r="14" spans="1:8" x14ac:dyDescent="0.25">
      <c r="A14" s="5"/>
      <c r="C14" s="7"/>
      <c r="D14" s="7"/>
      <c r="E14" s="7"/>
      <c r="F14" s="7"/>
      <c r="H14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34" workbookViewId="0">
      <selection activeCell="K38" sqref="K38"/>
    </sheetView>
  </sheetViews>
  <sheetFormatPr defaultRowHeight="15" x14ac:dyDescent="0.25"/>
  <cols>
    <col min="1" max="1" width="19.28515625" customWidth="1"/>
    <col min="2" max="2" width="32" bestFit="1" customWidth="1"/>
  </cols>
  <sheetData>
    <row r="1" spans="1:6" x14ac:dyDescent="0.25">
      <c r="A1" s="7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</row>
    <row r="2" spans="1:6" x14ac:dyDescent="0.25">
      <c r="A2" s="13" t="s">
        <v>41</v>
      </c>
      <c r="B2" s="7"/>
      <c r="C2" s="7"/>
      <c r="D2" s="7"/>
      <c r="E2" s="7"/>
      <c r="F2" s="7"/>
    </row>
    <row r="3" spans="1:6" x14ac:dyDescent="0.25">
      <c r="A3" s="14" t="s">
        <v>42</v>
      </c>
      <c r="B3" s="7" t="s">
        <v>43</v>
      </c>
      <c r="C3" s="7">
        <v>1</v>
      </c>
      <c r="D3" s="7" t="s">
        <v>19</v>
      </c>
      <c r="E3" s="7">
        <f>IF(D3="X",C3,0)</f>
        <v>1</v>
      </c>
      <c r="F3" s="7">
        <v>1</v>
      </c>
    </row>
    <row r="4" spans="1:6" x14ac:dyDescent="0.25">
      <c r="A4" s="14" t="s">
        <v>42</v>
      </c>
      <c r="B4" s="7" t="s">
        <v>44</v>
      </c>
      <c r="C4" s="7">
        <v>2</v>
      </c>
      <c r="D4" s="7"/>
      <c r="E4" s="7">
        <f>IF(D4="X",C4+E3,E3)</f>
        <v>1</v>
      </c>
      <c r="F4" s="7">
        <v>3</v>
      </c>
    </row>
    <row r="5" spans="1:6" x14ac:dyDescent="0.25">
      <c r="A5" s="14" t="s">
        <v>42</v>
      </c>
      <c r="B5" s="7" t="s">
        <v>45</v>
      </c>
      <c r="C5" s="7">
        <v>5</v>
      </c>
      <c r="D5" s="7"/>
      <c r="E5" s="7">
        <f t="shared" ref="E5:E48" si="0">IF(D5="X",C5+E4,E4)</f>
        <v>1</v>
      </c>
      <c r="F5" s="7">
        <v>8</v>
      </c>
    </row>
    <row r="6" spans="1:6" x14ac:dyDescent="0.25">
      <c r="A6" s="14" t="s">
        <v>42</v>
      </c>
      <c r="B6" s="7" t="s">
        <v>46</v>
      </c>
      <c r="C6" s="7">
        <v>2</v>
      </c>
      <c r="D6" s="7" t="s">
        <v>19</v>
      </c>
      <c r="E6" s="7">
        <f t="shared" si="0"/>
        <v>3</v>
      </c>
      <c r="F6" s="7">
        <v>10</v>
      </c>
    </row>
    <row r="7" spans="1:6" x14ac:dyDescent="0.25">
      <c r="A7" s="14" t="s">
        <v>42</v>
      </c>
      <c r="B7" s="7" t="s">
        <v>47</v>
      </c>
      <c r="C7" s="7">
        <v>2</v>
      </c>
      <c r="D7" s="7"/>
      <c r="E7" s="7">
        <f t="shared" si="0"/>
        <v>3</v>
      </c>
      <c r="F7" s="7">
        <v>12</v>
      </c>
    </row>
    <row r="8" spans="1:6" x14ac:dyDescent="0.25">
      <c r="A8" s="14" t="s">
        <v>42</v>
      </c>
      <c r="B8" s="7" t="s">
        <v>48</v>
      </c>
      <c r="C8" s="7">
        <v>2</v>
      </c>
      <c r="D8" s="7" t="s">
        <v>19</v>
      </c>
      <c r="E8" s="7">
        <f t="shared" si="0"/>
        <v>5</v>
      </c>
      <c r="F8" s="7">
        <v>14</v>
      </c>
    </row>
    <row r="9" spans="1:6" x14ac:dyDescent="0.25">
      <c r="A9" s="14" t="s">
        <v>42</v>
      </c>
      <c r="B9" s="7" t="s">
        <v>49</v>
      </c>
      <c r="C9" s="7">
        <v>2</v>
      </c>
      <c r="D9" s="7" t="s">
        <v>19</v>
      </c>
      <c r="E9" s="7">
        <f t="shared" si="0"/>
        <v>7</v>
      </c>
      <c r="F9" s="7">
        <v>16</v>
      </c>
    </row>
    <row r="10" spans="1:6" x14ac:dyDescent="0.25">
      <c r="A10" s="14" t="s">
        <v>42</v>
      </c>
      <c r="B10" s="7" t="s">
        <v>50</v>
      </c>
      <c r="C10" s="7">
        <v>1</v>
      </c>
      <c r="D10" s="7" t="s">
        <v>19</v>
      </c>
      <c r="E10" s="7">
        <f t="shared" si="0"/>
        <v>8</v>
      </c>
      <c r="F10" s="7">
        <v>17</v>
      </c>
    </row>
    <row r="11" spans="1:6" x14ac:dyDescent="0.25">
      <c r="A11" s="14" t="s">
        <v>42</v>
      </c>
      <c r="B11" s="7" t="s">
        <v>51</v>
      </c>
      <c r="C11" s="7">
        <v>15</v>
      </c>
      <c r="D11" s="7" t="s">
        <v>19</v>
      </c>
      <c r="E11" s="7">
        <f t="shared" si="0"/>
        <v>23</v>
      </c>
      <c r="F11" s="7">
        <v>32</v>
      </c>
    </row>
    <row r="12" spans="1:6" x14ac:dyDescent="0.25">
      <c r="A12" s="14" t="s">
        <v>52</v>
      </c>
      <c r="B12" s="7" t="s">
        <v>53</v>
      </c>
      <c r="C12" s="7">
        <v>2</v>
      </c>
      <c r="D12" s="7" t="s">
        <v>19</v>
      </c>
      <c r="E12" s="7">
        <f t="shared" si="0"/>
        <v>25</v>
      </c>
      <c r="F12" s="7">
        <v>34</v>
      </c>
    </row>
    <row r="13" spans="1:6" x14ac:dyDescent="0.25">
      <c r="A13" s="14" t="s">
        <v>52</v>
      </c>
      <c r="B13" s="7" t="s">
        <v>54</v>
      </c>
      <c r="C13" s="7">
        <v>2</v>
      </c>
      <c r="D13" s="7" t="s">
        <v>19</v>
      </c>
      <c r="E13" s="7">
        <f t="shared" si="0"/>
        <v>27</v>
      </c>
      <c r="F13" s="7">
        <v>36</v>
      </c>
    </row>
    <row r="14" spans="1:6" x14ac:dyDescent="0.25">
      <c r="A14" s="14" t="s">
        <v>52</v>
      </c>
      <c r="B14" s="7" t="s">
        <v>55</v>
      </c>
      <c r="C14" s="7">
        <v>3</v>
      </c>
      <c r="D14" s="7" t="s">
        <v>19</v>
      </c>
      <c r="E14" s="7">
        <f t="shared" si="0"/>
        <v>30</v>
      </c>
      <c r="F14" s="7">
        <v>39</v>
      </c>
    </row>
    <row r="15" spans="1:6" x14ac:dyDescent="0.25">
      <c r="A15" s="14" t="s">
        <v>52</v>
      </c>
      <c r="B15" s="7" t="s">
        <v>56</v>
      </c>
      <c r="C15" s="7">
        <v>5</v>
      </c>
      <c r="D15" s="7"/>
      <c r="E15" s="7">
        <f t="shared" si="0"/>
        <v>30</v>
      </c>
      <c r="F15" s="7">
        <v>44</v>
      </c>
    </row>
    <row r="16" spans="1:6" x14ac:dyDescent="0.25">
      <c r="A16" s="14" t="s">
        <v>52</v>
      </c>
      <c r="B16" s="7" t="s">
        <v>57</v>
      </c>
      <c r="C16" s="7">
        <v>5</v>
      </c>
      <c r="D16" s="7"/>
      <c r="E16" s="7">
        <f t="shared" si="0"/>
        <v>30</v>
      </c>
      <c r="F16" s="7">
        <v>49</v>
      </c>
    </row>
    <row r="17" spans="1:6" x14ac:dyDescent="0.25">
      <c r="A17" s="14" t="s">
        <v>52</v>
      </c>
      <c r="B17" s="7" t="s">
        <v>58</v>
      </c>
      <c r="C17" s="7">
        <v>2</v>
      </c>
      <c r="D17" s="7" t="s">
        <v>19</v>
      </c>
      <c r="E17" s="7">
        <f t="shared" si="0"/>
        <v>32</v>
      </c>
      <c r="F17" s="7">
        <v>51</v>
      </c>
    </row>
    <row r="18" spans="1:6" x14ac:dyDescent="0.25">
      <c r="A18" s="14" t="s">
        <v>52</v>
      </c>
      <c r="B18" s="7" t="s">
        <v>59</v>
      </c>
      <c r="C18" s="7">
        <v>2</v>
      </c>
      <c r="D18" s="7" t="s">
        <v>19</v>
      </c>
      <c r="E18" s="7">
        <f t="shared" si="0"/>
        <v>34</v>
      </c>
      <c r="F18" s="7">
        <v>53</v>
      </c>
    </row>
    <row r="19" spans="1:6" x14ac:dyDescent="0.25">
      <c r="A19" s="14" t="s">
        <v>52</v>
      </c>
      <c r="B19" s="7" t="s">
        <v>60</v>
      </c>
      <c r="C19" s="7">
        <v>4</v>
      </c>
      <c r="D19" s="7" t="s">
        <v>19</v>
      </c>
      <c r="E19" s="7">
        <f t="shared" si="0"/>
        <v>38</v>
      </c>
      <c r="F19" s="7">
        <v>57</v>
      </c>
    </row>
    <row r="20" spans="1:6" x14ac:dyDescent="0.25">
      <c r="A20" s="14" t="s">
        <v>52</v>
      </c>
      <c r="B20" s="7" t="s">
        <v>61</v>
      </c>
      <c r="C20" s="7">
        <v>5</v>
      </c>
      <c r="D20" s="7" t="s">
        <v>19</v>
      </c>
      <c r="E20" s="7">
        <f t="shared" si="0"/>
        <v>43</v>
      </c>
      <c r="F20" s="7">
        <v>62</v>
      </c>
    </row>
    <row r="21" spans="1:6" x14ac:dyDescent="0.25">
      <c r="A21" s="14" t="s">
        <v>52</v>
      </c>
      <c r="B21" s="7" t="s">
        <v>62</v>
      </c>
      <c r="C21" s="7">
        <v>3</v>
      </c>
      <c r="D21" s="7" t="s">
        <v>19</v>
      </c>
      <c r="E21" s="7">
        <f t="shared" si="0"/>
        <v>46</v>
      </c>
      <c r="F21" s="7">
        <v>65</v>
      </c>
    </row>
    <row r="22" spans="1:6" x14ac:dyDescent="0.25">
      <c r="A22" s="14" t="s">
        <v>52</v>
      </c>
      <c r="B22" s="7" t="s">
        <v>63</v>
      </c>
      <c r="C22" s="7">
        <v>10</v>
      </c>
      <c r="D22" s="7" t="s">
        <v>19</v>
      </c>
      <c r="E22" s="7">
        <f t="shared" si="0"/>
        <v>56</v>
      </c>
      <c r="F22" s="7">
        <v>75</v>
      </c>
    </row>
    <row r="23" spans="1:6" x14ac:dyDescent="0.25">
      <c r="A23" s="14" t="s">
        <v>52</v>
      </c>
      <c r="B23" s="7" t="s">
        <v>64</v>
      </c>
      <c r="C23" s="7">
        <v>5</v>
      </c>
      <c r="D23" s="7"/>
      <c r="E23" s="7">
        <f t="shared" si="0"/>
        <v>56</v>
      </c>
      <c r="F23" s="7">
        <v>80</v>
      </c>
    </row>
    <row r="24" spans="1:6" x14ac:dyDescent="0.25">
      <c r="A24" s="14" t="s">
        <v>52</v>
      </c>
      <c r="B24" s="7" t="s">
        <v>45</v>
      </c>
      <c r="C24" s="7">
        <v>5</v>
      </c>
      <c r="D24" s="7"/>
      <c r="E24" s="7">
        <f t="shared" si="0"/>
        <v>56</v>
      </c>
      <c r="F24" s="7">
        <v>85</v>
      </c>
    </row>
    <row r="25" spans="1:6" x14ac:dyDescent="0.25">
      <c r="A25" s="14" t="s">
        <v>52</v>
      </c>
      <c r="B25" s="7" t="s">
        <v>65</v>
      </c>
      <c r="C25" s="7">
        <v>25</v>
      </c>
      <c r="D25" s="7" t="s">
        <v>19</v>
      </c>
      <c r="E25" s="7">
        <f t="shared" si="0"/>
        <v>81</v>
      </c>
      <c r="F25" s="7">
        <v>110</v>
      </c>
    </row>
    <row r="26" spans="1:6" x14ac:dyDescent="0.25">
      <c r="A26" s="7" t="s">
        <v>66</v>
      </c>
      <c r="B26" s="7" t="s">
        <v>67</v>
      </c>
      <c r="C26" s="7">
        <v>5</v>
      </c>
      <c r="D26" s="7" t="s">
        <v>19</v>
      </c>
      <c r="E26" s="7">
        <f t="shared" si="0"/>
        <v>86</v>
      </c>
      <c r="F26" s="7">
        <v>115</v>
      </c>
    </row>
    <row r="27" spans="1:6" x14ac:dyDescent="0.25">
      <c r="A27" s="7" t="s">
        <v>66</v>
      </c>
      <c r="B27" s="7" t="s">
        <v>68</v>
      </c>
      <c r="C27" s="7">
        <v>5</v>
      </c>
      <c r="D27" s="7"/>
      <c r="E27" s="7">
        <f t="shared" si="0"/>
        <v>86</v>
      </c>
      <c r="F27" s="7">
        <v>120</v>
      </c>
    </row>
    <row r="28" spans="1:6" x14ac:dyDescent="0.25">
      <c r="A28" s="7" t="s">
        <v>66</v>
      </c>
      <c r="B28" s="7" t="s">
        <v>69</v>
      </c>
      <c r="C28" s="7">
        <v>4</v>
      </c>
      <c r="D28" s="7" t="s">
        <v>19</v>
      </c>
      <c r="E28" s="7">
        <f t="shared" si="0"/>
        <v>90</v>
      </c>
      <c r="F28" s="7">
        <v>124</v>
      </c>
    </row>
    <row r="29" spans="1:6" x14ac:dyDescent="0.25">
      <c r="A29" s="7" t="s">
        <v>66</v>
      </c>
      <c r="B29" s="7" t="s">
        <v>70</v>
      </c>
      <c r="C29" s="7">
        <v>4</v>
      </c>
      <c r="D29" s="7" t="s">
        <v>19</v>
      </c>
      <c r="E29" s="7">
        <f t="shared" si="0"/>
        <v>94</v>
      </c>
      <c r="F29" s="7">
        <v>128</v>
      </c>
    </row>
    <row r="30" spans="1:6" x14ac:dyDescent="0.25">
      <c r="A30" s="7" t="s">
        <v>66</v>
      </c>
      <c r="B30" s="7" t="s">
        <v>71</v>
      </c>
      <c r="C30" s="7">
        <v>25</v>
      </c>
      <c r="D30" s="7" t="s">
        <v>19</v>
      </c>
      <c r="E30" s="7">
        <f t="shared" si="0"/>
        <v>119</v>
      </c>
      <c r="F30" s="7">
        <v>153</v>
      </c>
    </row>
    <row r="31" spans="1:6" x14ac:dyDescent="0.25">
      <c r="A31" s="14" t="s">
        <v>72</v>
      </c>
      <c r="B31" s="7" t="s">
        <v>73</v>
      </c>
      <c r="C31" s="7">
        <v>1</v>
      </c>
      <c r="D31" s="7" t="s">
        <v>19</v>
      </c>
      <c r="E31" s="7">
        <f t="shared" si="0"/>
        <v>120</v>
      </c>
      <c r="F31" s="7">
        <v>154</v>
      </c>
    </row>
    <row r="32" spans="1:6" x14ac:dyDescent="0.25">
      <c r="A32" s="14" t="s">
        <v>72</v>
      </c>
      <c r="B32" s="7" t="s">
        <v>74</v>
      </c>
      <c r="C32" s="7">
        <v>2</v>
      </c>
      <c r="D32" s="7" t="s">
        <v>19</v>
      </c>
      <c r="E32" s="7">
        <f t="shared" si="0"/>
        <v>122</v>
      </c>
      <c r="F32" s="7">
        <v>156</v>
      </c>
    </row>
    <row r="33" spans="1:6" x14ac:dyDescent="0.25">
      <c r="A33" s="14" t="s">
        <v>72</v>
      </c>
      <c r="B33" s="7" t="s">
        <v>75</v>
      </c>
      <c r="C33" s="7">
        <v>3</v>
      </c>
      <c r="D33" s="7" t="s">
        <v>19</v>
      </c>
      <c r="E33" s="7">
        <f t="shared" si="0"/>
        <v>125</v>
      </c>
      <c r="F33" s="7">
        <v>159</v>
      </c>
    </row>
    <row r="34" spans="1:6" x14ac:dyDescent="0.25">
      <c r="A34" s="14" t="s">
        <v>72</v>
      </c>
      <c r="B34" s="7" t="s">
        <v>76</v>
      </c>
      <c r="C34" s="7">
        <v>1</v>
      </c>
      <c r="D34" s="7" t="s">
        <v>19</v>
      </c>
      <c r="E34" s="7">
        <f t="shared" si="0"/>
        <v>126</v>
      </c>
      <c r="F34" s="7">
        <v>160</v>
      </c>
    </row>
    <row r="35" spans="1:6" x14ac:dyDescent="0.25">
      <c r="A35" s="14" t="s">
        <v>72</v>
      </c>
      <c r="B35" s="7" t="s">
        <v>77</v>
      </c>
      <c r="C35" s="7">
        <v>5</v>
      </c>
      <c r="D35" s="7" t="s">
        <v>19</v>
      </c>
      <c r="E35" s="7">
        <f t="shared" si="0"/>
        <v>131</v>
      </c>
      <c r="F35" s="7">
        <v>165</v>
      </c>
    </row>
    <row r="36" spans="1:6" x14ac:dyDescent="0.25">
      <c r="A36" s="14" t="s">
        <v>72</v>
      </c>
      <c r="B36" s="7" t="s">
        <v>78</v>
      </c>
      <c r="C36" s="7">
        <v>1</v>
      </c>
      <c r="D36" s="7"/>
      <c r="E36" s="7">
        <f t="shared" si="0"/>
        <v>131</v>
      </c>
      <c r="F36" s="7">
        <v>166</v>
      </c>
    </row>
    <row r="37" spans="1:6" x14ac:dyDescent="0.25">
      <c r="A37" s="14" t="s">
        <v>72</v>
      </c>
      <c r="B37" s="7" t="s">
        <v>79</v>
      </c>
      <c r="C37" s="7">
        <v>5</v>
      </c>
      <c r="D37" s="7"/>
      <c r="E37" s="7">
        <f t="shared" si="0"/>
        <v>131</v>
      </c>
      <c r="F37" s="7">
        <v>171</v>
      </c>
    </row>
    <row r="38" spans="1:6" x14ac:dyDescent="0.25">
      <c r="A38" s="14" t="s">
        <v>72</v>
      </c>
      <c r="B38" s="7" t="s">
        <v>80</v>
      </c>
      <c r="C38" s="7">
        <v>1</v>
      </c>
      <c r="D38" s="7"/>
      <c r="E38" s="7">
        <f t="shared" si="0"/>
        <v>131</v>
      </c>
      <c r="F38" s="7">
        <v>172</v>
      </c>
    </row>
    <row r="39" spans="1:6" x14ac:dyDescent="0.25">
      <c r="A39" s="14" t="s">
        <v>72</v>
      </c>
      <c r="B39" s="7" t="s">
        <v>81</v>
      </c>
      <c r="C39" s="7">
        <v>1</v>
      </c>
      <c r="D39" s="7" t="s">
        <v>19</v>
      </c>
      <c r="E39" s="7">
        <f t="shared" si="0"/>
        <v>132</v>
      </c>
      <c r="F39" s="7">
        <v>173</v>
      </c>
    </row>
    <row r="40" spans="1:6" x14ac:dyDescent="0.25">
      <c r="A40" s="14" t="s">
        <v>72</v>
      </c>
      <c r="B40" s="7" t="s">
        <v>82</v>
      </c>
      <c r="C40" s="7">
        <v>3</v>
      </c>
      <c r="D40" s="7" t="s">
        <v>19</v>
      </c>
      <c r="E40" s="7">
        <f t="shared" si="0"/>
        <v>135</v>
      </c>
      <c r="F40" s="7">
        <v>176</v>
      </c>
    </row>
    <row r="41" spans="1:6" x14ac:dyDescent="0.25">
      <c r="A41" s="14" t="s">
        <v>72</v>
      </c>
      <c r="B41" s="7" t="s">
        <v>83</v>
      </c>
      <c r="C41" s="7">
        <v>5</v>
      </c>
      <c r="D41" s="7" t="s">
        <v>19</v>
      </c>
      <c r="E41" s="7">
        <f t="shared" si="0"/>
        <v>140</v>
      </c>
      <c r="F41" s="7">
        <v>181</v>
      </c>
    </row>
    <row r="42" spans="1:6" x14ac:dyDescent="0.25">
      <c r="A42" s="14" t="s">
        <v>72</v>
      </c>
      <c r="B42" s="7" t="s">
        <v>84</v>
      </c>
      <c r="C42" s="7">
        <v>1</v>
      </c>
      <c r="D42" s="7"/>
      <c r="E42" s="7">
        <f t="shared" si="0"/>
        <v>140</v>
      </c>
      <c r="F42" s="7">
        <v>182</v>
      </c>
    </row>
    <row r="43" spans="1:6" x14ac:dyDescent="0.25">
      <c r="A43" s="14" t="s">
        <v>72</v>
      </c>
      <c r="B43" s="7" t="s">
        <v>85</v>
      </c>
      <c r="C43" s="7">
        <v>3</v>
      </c>
      <c r="D43" s="7"/>
      <c r="E43" s="7">
        <f t="shared" si="0"/>
        <v>140</v>
      </c>
      <c r="F43" s="7">
        <v>185</v>
      </c>
    </row>
    <row r="44" spans="1:6" x14ac:dyDescent="0.25">
      <c r="A44" s="14" t="s">
        <v>72</v>
      </c>
      <c r="B44" s="7" t="s">
        <v>86</v>
      </c>
      <c r="C44" s="7">
        <v>3</v>
      </c>
      <c r="D44" s="7" t="s">
        <v>19</v>
      </c>
      <c r="E44" s="7">
        <f t="shared" si="0"/>
        <v>143</v>
      </c>
      <c r="F44" s="7">
        <v>188</v>
      </c>
    </row>
    <row r="45" spans="1:6" x14ac:dyDescent="0.25">
      <c r="A45" s="14" t="s">
        <v>72</v>
      </c>
      <c r="B45" s="7" t="s">
        <v>87</v>
      </c>
      <c r="C45" s="7">
        <v>10</v>
      </c>
      <c r="D45" s="7" t="s">
        <v>19</v>
      </c>
      <c r="E45" s="7">
        <f t="shared" si="0"/>
        <v>153</v>
      </c>
      <c r="F45" s="7">
        <v>198</v>
      </c>
    </row>
    <row r="46" spans="1:6" x14ac:dyDescent="0.25">
      <c r="A46" s="14" t="s">
        <v>72</v>
      </c>
      <c r="B46" s="7" t="s">
        <v>88</v>
      </c>
      <c r="C46" s="7">
        <v>3</v>
      </c>
      <c r="D46" s="7"/>
      <c r="E46" s="7">
        <f t="shared" si="0"/>
        <v>153</v>
      </c>
      <c r="F46" s="7">
        <v>201</v>
      </c>
    </row>
    <row r="47" spans="1:6" x14ac:dyDescent="0.25">
      <c r="A47" s="14" t="s">
        <v>72</v>
      </c>
      <c r="B47" s="7" t="s">
        <v>89</v>
      </c>
      <c r="C47" s="7">
        <v>1</v>
      </c>
      <c r="D47" s="7" t="s">
        <v>19</v>
      </c>
      <c r="E47" s="7">
        <f t="shared" si="0"/>
        <v>154</v>
      </c>
      <c r="F47" s="7">
        <v>202</v>
      </c>
    </row>
    <row r="48" spans="1:6" x14ac:dyDescent="0.25">
      <c r="A48" s="14" t="s">
        <v>72</v>
      </c>
      <c r="B48" s="7" t="s">
        <v>90</v>
      </c>
      <c r="C48" s="7">
        <v>3</v>
      </c>
      <c r="D48" s="7" t="s">
        <v>19</v>
      </c>
      <c r="E48" s="7">
        <f t="shared" si="0"/>
        <v>157</v>
      </c>
      <c r="F48" s="7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zoomScale="85" zoomScaleNormal="85" workbookViewId="0">
      <selection activeCell="B62" sqref="B62"/>
    </sheetView>
  </sheetViews>
  <sheetFormatPr defaultRowHeight="15" x14ac:dyDescent="0.25"/>
  <cols>
    <col min="1" max="1" width="4.28515625" bestFit="1" customWidth="1"/>
    <col min="2" max="2" width="27.28515625" customWidth="1"/>
    <col min="3" max="3" width="43.5703125" customWidth="1"/>
  </cols>
  <sheetData>
    <row r="1" spans="1:7" x14ac:dyDescent="0.25">
      <c r="A1" s="1" t="s">
        <v>91</v>
      </c>
      <c r="B1" s="1" t="s">
        <v>35</v>
      </c>
      <c r="C1" s="1" t="s">
        <v>0</v>
      </c>
      <c r="D1" s="1"/>
      <c r="E1" s="1"/>
      <c r="F1" s="1" t="s">
        <v>92</v>
      </c>
    </row>
    <row r="2" spans="1:7" x14ac:dyDescent="0.25">
      <c r="A2">
        <v>1</v>
      </c>
      <c r="B2" s="7" t="s">
        <v>122</v>
      </c>
      <c r="F2" t="str">
        <f>A2&amp;":"&amp;CHAR(34)&amp;B2&amp;CHAR(34)</f>
        <v>1:"Cartridge Retrieval Room"</v>
      </c>
      <c r="G2" t="str">
        <f>CHAR(9)&amp;F2</f>
        <v xml:space="preserve">	1:"Cartridge Retrieval Room"</v>
      </c>
    </row>
    <row r="3" spans="1:7" s="7" customFormat="1" x14ac:dyDescent="0.25">
      <c r="A3" s="7">
        <v>2</v>
      </c>
      <c r="B3" s="7" t="s">
        <v>120</v>
      </c>
      <c r="C3" s="7" t="s">
        <v>121</v>
      </c>
      <c r="F3" s="7" t="str">
        <f t="shared" ref="F3:F29" si="0">A3&amp;":"&amp;CHAR(34)&amp;B3&amp;CHAR(34)</f>
        <v>2:"Arcada Hallways"</v>
      </c>
      <c r="G3" s="7" t="str">
        <f>G2&amp;","&amp;CHAR(13)&amp;CHAR(10)&amp;CHAR(9)&amp;F3</f>
        <v xml:space="preserve">	1:"Cartridge Retrieval Room",_x000D_
	2:"Arcada Hallways"</v>
      </c>
    </row>
    <row r="4" spans="1:7" s="1" customFormat="1" x14ac:dyDescent="0.25">
      <c r="A4" s="7">
        <v>3</v>
      </c>
      <c r="B4" s="7" t="s">
        <v>120</v>
      </c>
      <c r="F4" s="7" t="str">
        <f t="shared" si="0"/>
        <v>3:"Arcada Hallways"</v>
      </c>
      <c r="G4" s="7" t="str">
        <f t="shared" ref="G4:G29" si="1">G3&amp;","&amp;CHAR(13)&amp;CHAR(10)&amp;CHAR(9)&amp;F4</f>
        <v xml:space="preserve">	1:"Cartridge Retrieval Room",_x000D_
	2:"Arcada Hallways",_x000D_
	3:"Arcada Hallways"</v>
      </c>
    </row>
    <row r="5" spans="1:7" s="7" customFormat="1" x14ac:dyDescent="0.25">
      <c r="A5" s="7">
        <v>4</v>
      </c>
      <c r="B5" s="7" t="s">
        <v>120</v>
      </c>
      <c r="F5" s="7" t="str">
        <f t="shared" si="0"/>
        <v>4:"Arcada Hallways"</v>
      </c>
      <c r="G5" s="7" t="str">
        <f t="shared" si="1"/>
        <v xml:space="preserve">	1:"Cartridge Retrieval Room",_x000D_
	2:"Arcada Hallways",_x000D_
	3:"Arcada Hallways",_x000D_
	4:"Arcada Hallways"</v>
      </c>
    </row>
    <row r="6" spans="1:7" s="7" customFormat="1" x14ac:dyDescent="0.25">
      <c r="A6" s="7">
        <v>5</v>
      </c>
      <c r="B6" s="7" t="s">
        <v>127</v>
      </c>
      <c r="F6" s="7" t="str">
        <f t="shared" si="0"/>
        <v>5:"Arcada Lower Decks"</v>
      </c>
      <c r="G6" s="7" t="str">
        <f t="shared" si="1"/>
        <v xml:space="preserve">	1:"Cartridge Retrieval Room",_x000D_
	2:"Arcada Hallways",_x000D_
	3:"Arcada Hallways",_x000D_
	4:"Arcada Hallways",_x000D_
	5:"Arcada Lower Decks"</v>
      </c>
    </row>
    <row r="7" spans="1:7" s="7" customFormat="1" x14ac:dyDescent="0.25">
      <c r="A7" s="7">
        <v>6</v>
      </c>
      <c r="B7" s="7" t="s">
        <v>127</v>
      </c>
      <c r="F7" s="7" t="str">
        <f t="shared" si="0"/>
        <v>6:"Arcada Lower Decks"</v>
      </c>
      <c r="G7" s="7" t="str">
        <f t="shared" si="1"/>
        <v xml:space="preserve">	1:"Cartridge Retrieval Room",_x000D_
	2:"Arcada Hallways",_x000D_
	3:"Arcada Hallways",_x000D_
	4:"Arcada Hallways",_x000D_
	5:"Arcada Lower Decks",_x000D_
	6:"Arcada Lower Decks"</v>
      </c>
    </row>
    <row r="8" spans="1:7" s="7" customFormat="1" x14ac:dyDescent="0.25">
      <c r="A8" s="7">
        <v>7</v>
      </c>
      <c r="B8" s="7" t="s">
        <v>127</v>
      </c>
      <c r="F8" s="7" t="str">
        <f t="shared" si="0"/>
        <v>7:"Arcada Lower Decks"</v>
      </c>
      <c r="G8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</v>
      </c>
    </row>
    <row r="9" spans="1:7" s="7" customFormat="1" x14ac:dyDescent="0.25">
      <c r="A9" s="7">
        <v>8</v>
      </c>
      <c r="B9" s="7" t="s">
        <v>128</v>
      </c>
      <c r="F9" s="7" t="str">
        <f t="shared" si="0"/>
        <v>8:"Arcada Docking Bay"</v>
      </c>
      <c r="G9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</v>
      </c>
    </row>
    <row r="10" spans="1:7" s="7" customFormat="1" x14ac:dyDescent="0.25">
      <c r="A10" s="7">
        <v>9</v>
      </c>
      <c r="B10" s="7" t="s">
        <v>160</v>
      </c>
      <c r="F10" s="7" t="str">
        <f t="shared" si="0"/>
        <v>9:"Arcada Armory"</v>
      </c>
      <c r="G10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</v>
      </c>
    </row>
    <row r="11" spans="1:7" s="7" customFormat="1" x14ac:dyDescent="0.25">
      <c r="A11" s="7">
        <v>10</v>
      </c>
      <c r="B11" s="7" t="s">
        <v>129</v>
      </c>
      <c r="F11" s="7" t="str">
        <f t="shared" si="0"/>
        <v>10:"Escape Pod"</v>
      </c>
      <c r="G11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</v>
      </c>
    </row>
    <row r="12" spans="1:7" s="7" customFormat="1" x14ac:dyDescent="0.25">
      <c r="A12" s="7">
        <v>11</v>
      </c>
      <c r="B12" s="7" t="s">
        <v>133</v>
      </c>
      <c r="F12" s="7" t="str">
        <f t="shared" si="0"/>
        <v>11:"Arcada Observation Deck"</v>
      </c>
      <c r="G12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</v>
      </c>
    </row>
    <row r="13" spans="1:7" s="7" customFormat="1" x14ac:dyDescent="0.25">
      <c r="A13" s="7">
        <v>12</v>
      </c>
      <c r="B13" s="7" t="s">
        <v>145</v>
      </c>
      <c r="F13" s="7" t="str">
        <f t="shared" si="0"/>
        <v>12:"Arcada Spaceship"</v>
      </c>
      <c r="G13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</v>
      </c>
    </row>
    <row r="14" spans="1:7" s="7" customFormat="1" x14ac:dyDescent="0.25">
      <c r="A14" s="7">
        <v>13</v>
      </c>
      <c r="B14" s="7" t="s">
        <v>130</v>
      </c>
      <c r="F14" s="7" t="str">
        <f t="shared" si="0"/>
        <v>13:"Kerona"</v>
      </c>
      <c r="G14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</v>
      </c>
    </row>
    <row r="15" spans="1:7" s="7" customFormat="1" x14ac:dyDescent="0.25">
      <c r="A15" s="7">
        <v>14</v>
      </c>
      <c r="B15" s="7" t="s">
        <v>131</v>
      </c>
      <c r="F15" s="7" t="str">
        <f t="shared" si="0"/>
        <v>14:"Crashed Escape Pod"</v>
      </c>
      <c r="G15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</v>
      </c>
    </row>
    <row r="16" spans="1:7" s="7" customFormat="1" x14ac:dyDescent="0.25">
      <c r="A16" s="7">
        <v>15</v>
      </c>
      <c r="B16" s="7" t="s">
        <v>132</v>
      </c>
      <c r="F16" s="7" t="str">
        <f t="shared" si="0"/>
        <v>15:"Kerona Plateau"</v>
      </c>
      <c r="G16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</v>
      </c>
    </row>
    <row r="17" spans="1:7" s="7" customFormat="1" x14ac:dyDescent="0.25">
      <c r="A17" s="7">
        <v>16</v>
      </c>
      <c r="B17" s="7" t="s">
        <v>132</v>
      </c>
      <c r="F17" s="7" t="str">
        <f t="shared" si="0"/>
        <v>16:"Kerona Plateau"</v>
      </c>
      <c r="G17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</v>
      </c>
    </row>
    <row r="18" spans="1:7" s="7" customFormat="1" x14ac:dyDescent="0.25">
      <c r="A18" s="7">
        <v>17</v>
      </c>
      <c r="B18" s="7" t="s">
        <v>132</v>
      </c>
      <c r="F18" s="7" t="str">
        <f t="shared" si="0"/>
        <v>17:"Kerona Plateau"</v>
      </c>
      <c r="G18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</v>
      </c>
    </row>
    <row r="19" spans="1:7" s="7" customFormat="1" x14ac:dyDescent="0.25">
      <c r="A19" s="7">
        <v>18</v>
      </c>
      <c r="B19" s="7" t="s">
        <v>132</v>
      </c>
      <c r="F19" s="7" t="str">
        <f t="shared" si="0"/>
        <v>18:"Kerona Plateau"</v>
      </c>
      <c r="G19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</v>
      </c>
    </row>
    <row r="20" spans="1:7" s="7" customFormat="1" x14ac:dyDescent="0.25">
      <c r="A20" s="7">
        <v>19</v>
      </c>
      <c r="B20" s="7" t="s">
        <v>132</v>
      </c>
      <c r="F20" s="7" t="str">
        <f t="shared" si="0"/>
        <v>19:"Kerona Plateau"</v>
      </c>
      <c r="G20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</v>
      </c>
    </row>
    <row r="21" spans="1:7" s="7" customFormat="1" x14ac:dyDescent="0.25">
      <c r="A21" s="7">
        <v>20</v>
      </c>
      <c r="B21" s="7" t="s">
        <v>132</v>
      </c>
      <c r="F21" s="7" t="str">
        <f t="shared" si="0"/>
        <v>20:"Kerona Plateau"</v>
      </c>
      <c r="G21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</v>
      </c>
    </row>
    <row r="22" spans="1:7" s="7" customFormat="1" x14ac:dyDescent="0.25">
      <c r="A22" s="7">
        <v>21</v>
      </c>
      <c r="B22" s="7" t="s">
        <v>132</v>
      </c>
      <c r="F22" s="7" t="str">
        <f t="shared" si="0"/>
        <v>21:"Kerona Plateau"</v>
      </c>
      <c r="G22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</v>
      </c>
    </row>
    <row r="23" spans="1:7" s="7" customFormat="1" x14ac:dyDescent="0.25">
      <c r="A23" s="7">
        <v>22</v>
      </c>
      <c r="B23" s="7" t="s">
        <v>135</v>
      </c>
      <c r="F23" s="7" t="str">
        <f t="shared" si="0"/>
        <v>22:"Kerona Valley"</v>
      </c>
      <c r="G23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</v>
      </c>
    </row>
    <row r="24" spans="1:7" s="7" customFormat="1" x14ac:dyDescent="0.25">
      <c r="A24" s="7">
        <v>23</v>
      </c>
      <c r="B24" s="7" t="s">
        <v>135</v>
      </c>
      <c r="F24" s="7" t="str">
        <f t="shared" si="0"/>
        <v>23:"Kerona Valley"</v>
      </c>
      <c r="G24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</v>
      </c>
    </row>
    <row r="25" spans="1:7" s="7" customFormat="1" x14ac:dyDescent="0.25">
      <c r="A25" s="7">
        <v>24</v>
      </c>
      <c r="B25" s="7" t="s">
        <v>136</v>
      </c>
      <c r="F25" s="7" t="str">
        <f t="shared" si="0"/>
        <v>24:"Orat Cave"</v>
      </c>
      <c r="G25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</v>
      </c>
    </row>
    <row r="26" spans="1:7" s="7" customFormat="1" x14ac:dyDescent="0.25">
      <c r="A26" s="7">
        <v>25</v>
      </c>
      <c r="B26" s="7" t="s">
        <v>138</v>
      </c>
      <c r="F26" s="7" t="str">
        <f t="shared" si="0"/>
        <v>25:"Underground Cavern"</v>
      </c>
      <c r="G26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</v>
      </c>
    </row>
    <row r="27" spans="1:7" s="7" customFormat="1" x14ac:dyDescent="0.25">
      <c r="A27" s="7">
        <v>26</v>
      </c>
      <c r="B27" s="7" t="s">
        <v>138</v>
      </c>
      <c r="F27" s="7" t="str">
        <f t="shared" si="0"/>
        <v>26:"Underground Cavern"</v>
      </c>
      <c r="G27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</v>
      </c>
    </row>
    <row r="28" spans="1:7" s="7" customFormat="1" x14ac:dyDescent="0.25">
      <c r="A28" s="7">
        <v>27</v>
      </c>
      <c r="B28" s="7" t="s">
        <v>138</v>
      </c>
      <c r="F28" s="7" t="str">
        <f t="shared" si="0"/>
        <v>27:"Underground Cavern"</v>
      </c>
      <c r="G28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</v>
      </c>
    </row>
    <row r="29" spans="1:7" s="7" customFormat="1" x14ac:dyDescent="0.25">
      <c r="A29" s="7">
        <v>28</v>
      </c>
      <c r="B29" s="7" t="s">
        <v>138</v>
      </c>
      <c r="F29" s="7" t="str">
        <f t="shared" si="0"/>
        <v>28:"Underground Cavern"</v>
      </c>
      <c r="G29" s="7" t="str">
        <f t="shared" si="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</v>
      </c>
    </row>
    <row r="30" spans="1:7" s="7" customFormat="1" x14ac:dyDescent="0.25">
      <c r="A30" s="7">
        <v>30</v>
      </c>
      <c r="B30" s="7" t="s">
        <v>134</v>
      </c>
      <c r="F30" s="7" t="str">
        <f t="shared" ref="F30:F33" si="2">A30&amp;":"&amp;CHAR(34)&amp;B30&amp;CHAR(34)</f>
        <v>30:"Kerona Desert"</v>
      </c>
      <c r="G30" s="7" t="str">
        <f t="shared" ref="G30:G33" si="3">G29&amp;","&amp;CHAR(13)&amp;CHAR(10)&amp;CHAR(9)&amp;F30</f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</v>
      </c>
    </row>
    <row r="31" spans="1:7" s="7" customFormat="1" x14ac:dyDescent="0.25">
      <c r="A31" s="7">
        <v>31</v>
      </c>
      <c r="B31" s="7" t="s">
        <v>137</v>
      </c>
      <c r="F31" s="7" t="str">
        <f t="shared" si="2"/>
        <v>31:"Underground Lab"</v>
      </c>
      <c r="G31" s="7" t="str">
        <f t="shared" si="3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</v>
      </c>
    </row>
    <row r="32" spans="1:7" s="7" customFormat="1" x14ac:dyDescent="0.25">
      <c r="A32" s="7">
        <v>32</v>
      </c>
      <c r="B32" s="7" t="s">
        <v>137</v>
      </c>
      <c r="F32" s="7" t="str">
        <f t="shared" si="2"/>
        <v>32:"Underground Lab"</v>
      </c>
      <c r="G32" s="7" t="str">
        <f t="shared" si="3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</v>
      </c>
    </row>
    <row r="33" spans="1:7" x14ac:dyDescent="0.25">
      <c r="A33" s="7">
        <v>33</v>
      </c>
      <c r="B33" s="7" t="s">
        <v>134</v>
      </c>
      <c r="F33" s="7" t="str">
        <f t="shared" si="2"/>
        <v>33:"Kerona Desert"</v>
      </c>
      <c r="G33" s="7" t="str">
        <f t="shared" si="3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</v>
      </c>
    </row>
    <row r="34" spans="1:7" s="1" customFormat="1" x14ac:dyDescent="0.25">
      <c r="A34" s="7">
        <v>34</v>
      </c>
      <c r="B34" s="7" t="s">
        <v>140</v>
      </c>
      <c r="F34" s="7" t="str">
        <f t="shared" ref="F34:F39" si="4">A34&amp;":"&amp;CHAR(34)&amp;B34&amp;CHAR(34)</f>
        <v>34:"Tiny's Used Spacecraft"</v>
      </c>
      <c r="G34" s="7" t="str">
        <f t="shared" ref="G34:G39" si="5">G33&amp;","&amp;CHAR(13)&amp;CHAR(10)&amp;CHAR(9)&amp;F34</f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</v>
      </c>
    </row>
    <row r="35" spans="1:7" s="7" customFormat="1" x14ac:dyDescent="0.25">
      <c r="A35" s="7">
        <v>35</v>
      </c>
      <c r="B35" s="7" t="s">
        <v>139</v>
      </c>
      <c r="F35" s="7" t="str">
        <f t="shared" si="4"/>
        <v>35:"Ulence Flats Bar"</v>
      </c>
      <c r="G35" s="7" t="str">
        <f t="shared" si="5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</v>
      </c>
    </row>
    <row r="36" spans="1:7" s="7" customFormat="1" x14ac:dyDescent="0.25">
      <c r="A36" s="7">
        <v>36</v>
      </c>
      <c r="B36" s="7" t="s">
        <v>139</v>
      </c>
      <c r="F36" s="7" t="str">
        <f t="shared" si="4"/>
        <v>36:"Ulence Flats Bar"</v>
      </c>
      <c r="G36" s="7" t="str">
        <f t="shared" si="5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</v>
      </c>
    </row>
    <row r="37" spans="1:7" s="7" customFormat="1" x14ac:dyDescent="0.25">
      <c r="A37" s="7">
        <v>37</v>
      </c>
      <c r="B37" s="7" t="s">
        <v>66</v>
      </c>
      <c r="F37" s="7" t="str">
        <f t="shared" si="4"/>
        <v>37:"Ulence Flats"</v>
      </c>
      <c r="G37" s="7" t="str">
        <f t="shared" si="5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</v>
      </c>
    </row>
    <row r="38" spans="1:7" s="7" customFormat="1" x14ac:dyDescent="0.25">
      <c r="A38" s="7">
        <v>38</v>
      </c>
      <c r="B38" s="7" t="s">
        <v>141</v>
      </c>
      <c r="F38" s="7" t="str">
        <f t="shared" si="4"/>
        <v>38:"Droids R' Us"</v>
      </c>
      <c r="G38" s="7" t="str">
        <f t="shared" si="5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</v>
      </c>
    </row>
    <row r="39" spans="1:7" s="7" customFormat="1" x14ac:dyDescent="0.25">
      <c r="A39" s="7">
        <v>39</v>
      </c>
      <c r="B39" s="7" t="s">
        <v>141</v>
      </c>
      <c r="F39" s="7" t="str">
        <f t="shared" si="4"/>
        <v>39:"Droids R' Us"</v>
      </c>
      <c r="G39" s="7" t="str">
        <f t="shared" si="5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</v>
      </c>
    </row>
    <row r="40" spans="1:7" s="7" customFormat="1" x14ac:dyDescent="0.25">
      <c r="A40" s="7">
        <v>41</v>
      </c>
      <c r="B40" s="7" t="s">
        <v>142</v>
      </c>
      <c r="F40" s="7" t="str">
        <f t="shared" ref="F40:F60" si="6">A40&amp;":"&amp;CHAR(34)&amp;B40&amp;CHAR(34)</f>
        <v>41:"Spaceship Droid View"</v>
      </c>
      <c r="G40" s="7" t="str">
        <f t="shared" ref="G40:G60" si="7">G39&amp;","&amp;CHAR(13)&amp;CHAR(10)&amp;CHAR(9)&amp;F40</f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</v>
      </c>
    </row>
    <row r="41" spans="1:7" s="7" customFormat="1" x14ac:dyDescent="0.25">
      <c r="A41" s="7">
        <v>42</v>
      </c>
      <c r="B41" s="7" t="s">
        <v>143</v>
      </c>
      <c r="F41" s="7" t="str">
        <f t="shared" si="6"/>
        <v>42:"Spaceship View"</v>
      </c>
      <c r="G41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</v>
      </c>
    </row>
    <row r="42" spans="1:7" s="7" customFormat="1" x14ac:dyDescent="0.25">
      <c r="A42" s="7">
        <v>43</v>
      </c>
      <c r="B42" s="7" t="s">
        <v>144</v>
      </c>
      <c r="F42" s="7" t="str">
        <f t="shared" si="6"/>
        <v>43:"Deltaur Spaceship"</v>
      </c>
      <c r="G42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</v>
      </c>
    </row>
    <row r="43" spans="1:7" s="7" customFormat="1" x14ac:dyDescent="0.25">
      <c r="A43" s="7">
        <v>45</v>
      </c>
      <c r="B43" s="7" t="s">
        <v>146</v>
      </c>
      <c r="F43" s="7" t="str">
        <f t="shared" ref="F43" si="8">A43&amp;":"&amp;CHAR(34)&amp;B43&amp;CHAR(34)</f>
        <v>45:"Deltaur Hatch"</v>
      </c>
      <c r="G43" s="7" t="str">
        <f t="shared" ref="G43" si="9">G42&amp;","&amp;CHAR(13)&amp;CHAR(10)&amp;CHAR(9)&amp;F43</f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</v>
      </c>
    </row>
    <row r="44" spans="1:7" s="7" customFormat="1" x14ac:dyDescent="0.25">
      <c r="A44" s="7">
        <v>46</v>
      </c>
      <c r="B44" s="7" t="s">
        <v>147</v>
      </c>
      <c r="F44" s="7" t="str">
        <f t="shared" si="6"/>
        <v>46:"Deltaur Observation Deck"</v>
      </c>
      <c r="G44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</v>
      </c>
    </row>
    <row r="45" spans="1:7" s="7" customFormat="1" x14ac:dyDescent="0.25">
      <c r="A45" s="7">
        <v>47</v>
      </c>
      <c r="B45" s="7" t="s">
        <v>148</v>
      </c>
      <c r="F45" s="7" t="str">
        <f t="shared" si="6"/>
        <v>47:"Deltaur Jeffries Tube"</v>
      </c>
      <c r="G45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</v>
      </c>
    </row>
    <row r="46" spans="1:7" s="7" customFormat="1" x14ac:dyDescent="0.25">
      <c r="A46" s="7">
        <v>48</v>
      </c>
      <c r="B46" s="7" t="s">
        <v>149</v>
      </c>
      <c r="F46" s="7" t="str">
        <f t="shared" si="6"/>
        <v>48:"Deltaur Hallways"</v>
      </c>
      <c r="G46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</v>
      </c>
    </row>
    <row r="47" spans="1:7" s="7" customFormat="1" x14ac:dyDescent="0.25">
      <c r="A47" s="7">
        <v>49</v>
      </c>
      <c r="B47" s="7" t="s">
        <v>149</v>
      </c>
      <c r="F47" s="7" t="str">
        <f t="shared" si="6"/>
        <v>49:"Deltaur Hallways"</v>
      </c>
      <c r="G47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</v>
      </c>
    </row>
    <row r="48" spans="1:7" s="7" customFormat="1" x14ac:dyDescent="0.25">
      <c r="A48" s="7">
        <v>50</v>
      </c>
      <c r="B48" s="7" t="s">
        <v>150</v>
      </c>
      <c r="F48" s="7" t="str">
        <f t="shared" si="6"/>
        <v>50:"Deltaur Star Generator"</v>
      </c>
      <c r="G48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</v>
      </c>
    </row>
    <row r="49" spans="1:7" s="7" customFormat="1" x14ac:dyDescent="0.25">
      <c r="A49" s="7">
        <v>51</v>
      </c>
      <c r="B49" s="7" t="s">
        <v>151</v>
      </c>
      <c r="F49" s="7" t="str">
        <f t="shared" si="6"/>
        <v>51:"Deltaur Armory"</v>
      </c>
      <c r="G49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</v>
      </c>
    </row>
    <row r="50" spans="1:7" s="7" customFormat="1" x14ac:dyDescent="0.25">
      <c r="A50" s="7">
        <v>52</v>
      </c>
      <c r="B50" s="7" t="s">
        <v>148</v>
      </c>
      <c r="F50" s="7" t="str">
        <f t="shared" si="6"/>
        <v>52:"Deltaur Jeffries Tube"</v>
      </c>
      <c r="G50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</v>
      </c>
    </row>
    <row r="51" spans="1:7" s="7" customFormat="1" x14ac:dyDescent="0.25">
      <c r="A51" s="7">
        <v>53</v>
      </c>
      <c r="B51" s="7" t="s">
        <v>152</v>
      </c>
      <c r="F51" s="7" t="str">
        <f t="shared" si="6"/>
        <v>53:"Deltaur Lower Decks"</v>
      </c>
      <c r="G51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</v>
      </c>
    </row>
    <row r="52" spans="1:7" s="7" customFormat="1" x14ac:dyDescent="0.25">
      <c r="A52" s="7">
        <v>54</v>
      </c>
      <c r="B52" s="7" t="s">
        <v>152</v>
      </c>
      <c r="F52" s="7" t="str">
        <f t="shared" si="6"/>
        <v>54:"Deltaur Lower Decks"</v>
      </c>
      <c r="G52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</v>
      </c>
    </row>
    <row r="53" spans="1:7" s="7" customFormat="1" x14ac:dyDescent="0.25">
      <c r="A53" s="7">
        <v>55</v>
      </c>
      <c r="B53" s="7" t="s">
        <v>149</v>
      </c>
      <c r="F53" s="7" t="str">
        <f t="shared" si="6"/>
        <v>55:"Deltaur Hallways"</v>
      </c>
      <c r="G53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</v>
      </c>
    </row>
    <row r="54" spans="1:7" s="7" customFormat="1" x14ac:dyDescent="0.25">
      <c r="A54" s="7">
        <v>56</v>
      </c>
      <c r="B54" s="7" t="s">
        <v>148</v>
      </c>
      <c r="F54" s="7" t="str">
        <f t="shared" si="6"/>
        <v>56:"Deltaur Jeffries Tube"</v>
      </c>
      <c r="G54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</v>
      </c>
    </row>
    <row r="55" spans="1:7" s="7" customFormat="1" x14ac:dyDescent="0.25">
      <c r="A55" s="7">
        <v>57</v>
      </c>
      <c r="B55" s="7" t="s">
        <v>153</v>
      </c>
      <c r="F55" s="7" t="str">
        <f t="shared" si="6"/>
        <v>57:"Deltaur Maintenance Room"</v>
      </c>
      <c r="G55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</v>
      </c>
    </row>
    <row r="56" spans="1:7" s="7" customFormat="1" x14ac:dyDescent="0.25">
      <c r="A56" s="7">
        <v>58</v>
      </c>
      <c r="B56" s="7" t="s">
        <v>149</v>
      </c>
      <c r="F56" s="7" t="str">
        <f t="shared" si="6"/>
        <v>58:"Deltaur Hallways"</v>
      </c>
      <c r="G56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</v>
      </c>
    </row>
    <row r="57" spans="1:7" s="7" customFormat="1" x14ac:dyDescent="0.25">
      <c r="A57" s="7">
        <v>59</v>
      </c>
      <c r="B57" s="7" t="s">
        <v>149</v>
      </c>
      <c r="F57" s="7" t="str">
        <f t="shared" si="6"/>
        <v>59:"Deltaur Hallways"</v>
      </c>
      <c r="G57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</v>
      </c>
    </row>
    <row r="58" spans="1:7" s="7" customFormat="1" x14ac:dyDescent="0.25">
      <c r="A58" s="7">
        <v>60</v>
      </c>
      <c r="B58" s="7" t="s">
        <v>148</v>
      </c>
      <c r="F58" s="7" t="str">
        <f t="shared" si="6"/>
        <v>60:"Deltaur Jeffries Tube"</v>
      </c>
      <c r="G58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</v>
      </c>
    </row>
    <row r="59" spans="1:7" s="7" customFormat="1" x14ac:dyDescent="0.25">
      <c r="A59" s="7">
        <v>61</v>
      </c>
      <c r="B59" s="7" t="s">
        <v>153</v>
      </c>
      <c r="F59" s="7" t="str">
        <f t="shared" si="6"/>
        <v>61:"Deltaur Maintenance Room"</v>
      </c>
      <c r="G59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</v>
      </c>
    </row>
    <row r="60" spans="1:7" s="7" customFormat="1" x14ac:dyDescent="0.25">
      <c r="A60" s="7">
        <v>62</v>
      </c>
      <c r="B60" s="7" t="s">
        <v>154</v>
      </c>
      <c r="F60" s="7" t="str">
        <f t="shared" si="6"/>
        <v>62:"Deltaur Shuttle Room"</v>
      </c>
      <c r="G60" s="7" t="str">
        <f t="shared" si="7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</v>
      </c>
    </row>
    <row r="61" spans="1:7" s="7" customFormat="1" x14ac:dyDescent="0.25">
      <c r="A61" s="7">
        <v>64</v>
      </c>
      <c r="B61" s="7" t="s">
        <v>194</v>
      </c>
      <c r="F61" s="7" t="str">
        <f t="shared" ref="F61:F72" si="10">A61&amp;":"&amp;CHAR(34)&amp;B61&amp;CHAR(34)</f>
        <v>64:"Xenon Homeworld"</v>
      </c>
      <c r="G61" s="7" t="str">
        <f t="shared" ref="G61:G72" si="11">G60&amp;","&amp;CHAR(13)&amp;CHAR(10)&amp;CHAR(9)&amp;F61</f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</v>
      </c>
    </row>
    <row r="62" spans="1:7" s="7" customFormat="1" x14ac:dyDescent="0.25">
      <c r="A62" s="7">
        <v>65</v>
      </c>
      <c r="B62" s="7" t="s">
        <v>155</v>
      </c>
      <c r="F62" s="7" t="str">
        <f t="shared" si="10"/>
        <v>65:"Star Generator Keypad"</v>
      </c>
      <c r="G62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</v>
      </c>
    </row>
    <row r="63" spans="1:7" s="7" customFormat="1" x14ac:dyDescent="0.25">
      <c r="A63" s="7">
        <v>67</v>
      </c>
      <c r="B63" s="7" t="s">
        <v>156</v>
      </c>
      <c r="F63" s="7" t="str">
        <f t="shared" si="10"/>
        <v>67:"Title Screen"</v>
      </c>
      <c r="G63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</v>
      </c>
    </row>
    <row r="64" spans="1:7" s="7" customFormat="1" x14ac:dyDescent="0.25">
      <c r="A64" s="7">
        <v>70</v>
      </c>
      <c r="B64" s="7" t="s">
        <v>139</v>
      </c>
      <c r="F64" s="7" t="str">
        <f t="shared" si="10"/>
        <v>70:"Ulence Flats Bar"</v>
      </c>
      <c r="G64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</v>
      </c>
    </row>
    <row r="65" spans="1:7" s="7" customFormat="1" x14ac:dyDescent="0.25">
      <c r="A65" s="7">
        <v>71</v>
      </c>
      <c r="B65" s="7" t="s">
        <v>141</v>
      </c>
      <c r="F65" s="7" t="str">
        <f t="shared" si="10"/>
        <v>71:"Droids R' Us"</v>
      </c>
      <c r="G65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</v>
      </c>
    </row>
    <row r="66" spans="1:7" s="7" customFormat="1" x14ac:dyDescent="0.25">
      <c r="A66" s="7">
        <v>73</v>
      </c>
      <c r="B66" s="7" t="s">
        <v>157</v>
      </c>
      <c r="F66" s="7" t="str">
        <f t="shared" si="10"/>
        <v>73:"Daventry"</v>
      </c>
      <c r="G66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</v>
      </c>
    </row>
    <row r="67" spans="1:7" s="7" customFormat="1" x14ac:dyDescent="0.25">
      <c r="A67" s="7">
        <v>75</v>
      </c>
      <c r="B67" s="7" t="s">
        <v>158</v>
      </c>
      <c r="F67" s="7" t="str">
        <f t="shared" si="10"/>
        <v>75:"Slot Machine"</v>
      </c>
      <c r="G67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</v>
      </c>
    </row>
    <row r="68" spans="1:7" s="7" customFormat="1" x14ac:dyDescent="0.25">
      <c r="A68" s="7">
        <v>77</v>
      </c>
      <c r="B68" s="7" t="s">
        <v>159</v>
      </c>
      <c r="F68" s="7" t="str">
        <f t="shared" si="10"/>
        <v>77:"KABOOM!"</v>
      </c>
      <c r="G68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</v>
      </c>
    </row>
    <row r="69" spans="1:7" s="7" customFormat="1" x14ac:dyDescent="0.25">
      <c r="A69" s="7">
        <v>80</v>
      </c>
      <c r="B69" s="7" t="s">
        <v>128</v>
      </c>
      <c r="F69" s="7" t="str">
        <f t="shared" si="10"/>
        <v>80:"Arcada Docking Bay"</v>
      </c>
      <c r="G69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77:"KABOOM!",_x000D_
	80:"Arcada Docking Bay"</v>
      </c>
    </row>
    <row r="70" spans="1:7" s="7" customFormat="1" x14ac:dyDescent="0.25">
      <c r="A70" s="7">
        <v>81</v>
      </c>
      <c r="B70" s="7" t="s">
        <v>134</v>
      </c>
      <c r="F70" s="7" t="str">
        <f t="shared" si="10"/>
        <v>81:"Kerona Desert"</v>
      </c>
      <c r="G70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77:"KABOOM!",_x000D_
	80:"Arcada Docking Bay",_x000D_
	81:"Kerona Desert"</v>
      </c>
    </row>
    <row r="71" spans="1:7" s="7" customFormat="1" x14ac:dyDescent="0.25">
      <c r="A71" s="7">
        <v>82</v>
      </c>
      <c r="B71" s="7" t="s">
        <v>134</v>
      </c>
      <c r="F71" s="7" t="str">
        <f t="shared" si="10"/>
        <v>82:"Kerona Desert"</v>
      </c>
      <c r="G71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77:"KABOOM!",_x000D_
	80:"Arcada Docking Bay",_x000D_
	81:"Kerona Desert",_x000D_
	82:"Kerona Desert"</v>
      </c>
    </row>
    <row r="72" spans="1:7" s="7" customFormat="1" x14ac:dyDescent="0.25">
      <c r="A72" s="7">
        <v>83</v>
      </c>
      <c r="B72" s="7" t="s">
        <v>134</v>
      </c>
      <c r="F72" s="7" t="str">
        <f t="shared" si="10"/>
        <v>83:"Kerona Desert"</v>
      </c>
      <c r="G72" s="7" t="str">
        <f t="shared" si="11"/>
        <v xml:space="preserve">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77:"KABOOM!",_x000D_
	80:"Arcada Docking Bay",_x000D_
	81:"Kerona Desert",_x000D_
	82:"Kerona Desert",_x000D_
	83:"Kerona Desert"</v>
      </c>
    </row>
    <row r="73" spans="1:7" x14ac:dyDescent="0.25">
      <c r="A73" s="7"/>
      <c r="B73" s="7"/>
      <c r="F73" s="1" t="s">
        <v>14</v>
      </c>
      <c r="G73" s="1" t="str">
        <f>"Scenes = {"&amp;CHAR(13)&amp;CHAR(10)&amp;G72&amp;CHAR(13)&amp;CHAR(10)&amp;"}"</f>
        <v>Scenes = {_x000D_
	1:"Cartridge Retrieval Room",_x000D_
	2:"Arcada Hallways",_x000D_
	3:"Arcada Hallways",_x000D_
	4:"Arcada Hallways",_x000D_
	5:"Arcada Lower Decks",_x000D_
	6:"Arcada Lower Decks",_x000D_
	7:"Arcada Lower Decks",_x000D_
	8:"Arcada Docking Bay",_x000D_
	9:"Arcada Armory",_x000D_
	10:"Escape Pod",_x000D_
	11:"Arcada Observation Deck",_x000D_
	12:"Arcada Spaceship",_x000D_
	13:"Kerona",_x000D_
	14:"Crashed Escape Pod",_x000D_
	15:"Kerona Plateau",_x000D_
	16:"Kerona Plateau",_x000D_
	17:"Kerona Plateau",_x000D_
	18:"Kerona Plateau",_x000D_
	19:"Kerona Plateau",_x000D_
	20:"Kerona Plateau",_x000D_
	21:"Kerona Plateau",_x000D_
	22:"Kerona Valley",_x000D_
	23:"Kerona Valley",_x000D_
	24:"Orat Cave",_x000D_
	25:"Underground Cavern",_x000D_
	26:"Underground Cavern",_x000D_
	27:"Underground Cavern",_x000D_
	28:"Underground Cavern",_x000D_
	30:"Kerona Desert",_x000D_
	31:"Underground Lab",_x000D_
	32:"Underground Lab",_x000D_
	33:"Kerona Desert",_x000D_
	34:"Tiny's Used Spacecraft",_x000D_
	35:"Ulence Flats Bar",_x000D_
	36:"Ulence Flats Bar",_x000D_
	37:"Ulence Flats",_x000D_
	38:"Droids R' Us",_x000D_
	39:"Droids R' Us",_x000D_
	41:"Spaceship Droid View",_x000D_
	42:"Spaceship View",_x000D_
	43:"Deltaur Spaceship",_x000D_
	45:"Deltaur Hatch",_x000D_
	46:"Deltaur Observation Deck",_x000D_
	47:"Deltaur Jeffries Tube",_x000D_
	48:"Deltaur Hallways",_x000D_
	49:"Deltaur Hallways",_x000D_
	50:"Deltaur Star Generator",_x000D_
	51:"Deltaur Armory",_x000D_
	52:"Deltaur Jeffries Tube",_x000D_
	53:"Deltaur Lower Decks",_x000D_
	54:"Deltaur Lower Decks",_x000D_
	55:"Deltaur Hallways",_x000D_
	56:"Deltaur Jeffries Tube",_x000D_
	57:"Deltaur Maintenance Room",_x000D_
	58:"Deltaur Hallways",_x000D_
	59:"Deltaur Hallways",_x000D_
	60:"Deltaur Jeffries Tube",_x000D_
	61:"Deltaur Maintenance Room",_x000D_
	62:"Deltaur Shuttle Room",_x000D_
	64:"Xenon Homeworld",_x000D_
	65:"Star Generator Keypad",_x000D_
	67:"Title Screen",_x000D_
	70:"Ulence Flats Bar",_x000D_
	71:"Droids R' Us",_x000D_
	73:"Daventry",_x000D_
	75:"Slot Machine",_x000D_
	77:"KABOOM!",_x000D_
	80:"Arcada Docking Bay",_x000D_
	81:"Kerona Desert",_x000D_
	82:"Kerona Desert",_x000D_
	83:"Kerona Desert"_x000D_
}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0" zoomScaleNormal="70" workbookViewId="0">
      <selection activeCell="G26" sqref="G26"/>
    </sheetView>
  </sheetViews>
  <sheetFormatPr defaultColWidth="9.140625" defaultRowHeight="15" x14ac:dyDescent="0.25"/>
  <cols>
    <col min="1" max="1" width="4.28515625" style="7" bestFit="1" customWidth="1"/>
    <col min="2" max="2" width="18.5703125" style="7" bestFit="1" customWidth="1"/>
    <col min="3" max="3" width="61.42578125" style="7" bestFit="1" customWidth="1"/>
    <col min="4" max="16384" width="9.140625" style="7"/>
  </cols>
  <sheetData>
    <row r="1" spans="1:7" x14ac:dyDescent="0.25">
      <c r="A1" s="1" t="s">
        <v>91</v>
      </c>
      <c r="B1" s="1" t="s">
        <v>35</v>
      </c>
      <c r="C1" s="1" t="s">
        <v>0</v>
      </c>
      <c r="D1" s="1"/>
      <c r="E1" s="1"/>
      <c r="F1" s="1" t="s">
        <v>92</v>
      </c>
    </row>
    <row r="2" spans="1:7" x14ac:dyDescent="0.25">
      <c r="A2" s="7">
        <v>0</v>
      </c>
      <c r="B2" s="7" t="s">
        <v>99</v>
      </c>
      <c r="C2" s="7" t="str">
        <f>"[8-bit] Object " &amp;A2&amp;" - " &amp;B2&amp;" (0 = None, 0xff = In Inventory)"</f>
        <v>[8-bit] Object 0 - Cartridge (0 = None, 0xff = In Inventory)</v>
      </c>
      <c r="F2" s="7" t="str">
        <f>A2&amp;":"&amp;CHAR(34)&amp;B2&amp;CHAR(34)</f>
        <v>0:"Cartridge"</v>
      </c>
      <c r="G2" s="7" t="str">
        <f>CHAR(9)&amp;F2</f>
        <v xml:space="preserve">	0:"Cartridge"</v>
      </c>
    </row>
    <row r="3" spans="1:7" x14ac:dyDescent="0.25">
      <c r="A3" s="7">
        <v>1</v>
      </c>
      <c r="B3" s="7" t="s">
        <v>100</v>
      </c>
      <c r="C3" s="7" t="str">
        <f t="shared" ref="C3:C12" si="0">"[8-bit] Object " &amp;A3&amp;" - " &amp;B3&amp;" (0 = None, 0xff = In Inventory)"</f>
        <v>[8-bit] Object 1 - Life Detector (0 = None, 0xff = In Inventory)</v>
      </c>
      <c r="F3" s="7" t="str">
        <f>A3&amp;":"&amp;CHAR(34)&amp;B3&amp;CHAR(34)</f>
        <v>1:"Life Detector"</v>
      </c>
      <c r="G3" s="7" t="str">
        <f>G2&amp;","&amp;CHAR(13)&amp;CHAR(10)&amp;CHAR(9)&amp;F3</f>
        <v xml:space="preserve">	0:"Cartridge",_x000D_
	1:"Life Detector"</v>
      </c>
    </row>
    <row r="4" spans="1:7" x14ac:dyDescent="0.25">
      <c r="A4" s="7">
        <v>2</v>
      </c>
      <c r="B4" s="7" t="s">
        <v>101</v>
      </c>
      <c r="C4" s="7" t="str">
        <f t="shared" si="0"/>
        <v>[8-bit] Object 2 - Rock (0 = None, 0xff = In Inventory)</v>
      </c>
      <c r="F4" s="7" t="str">
        <f>A4&amp;":"&amp;CHAR(34)&amp;B4&amp;CHAR(34)</f>
        <v>2:"Rock"</v>
      </c>
      <c r="G4" s="7" t="str">
        <f>G3&amp;","&amp;CHAR(13)&amp;CHAR(10)&amp;CHAR(9)&amp;F4</f>
        <v xml:space="preserve">	0:"Cartridge",_x000D_
	1:"Life Detector",_x000D_
	2:"Rock"</v>
      </c>
    </row>
    <row r="5" spans="1:7" s="1" customFormat="1" x14ac:dyDescent="0.25">
      <c r="A5" s="7">
        <v>3</v>
      </c>
      <c r="B5" s="7" t="s">
        <v>102</v>
      </c>
      <c r="C5" s="7" t="str">
        <f t="shared" si="0"/>
        <v>[8-bit] Object 3 - Gadget (0 = None, 0xff = In Inventory)</v>
      </c>
      <c r="F5" s="7" t="str">
        <f t="shared" ref="F5:F23" si="1">A5&amp;":"&amp;CHAR(34)&amp;B5&amp;CHAR(34)</f>
        <v>3:"Gadget"</v>
      </c>
      <c r="G5" s="7" t="str">
        <f t="shared" ref="G5:G23" si="2">G4&amp;","&amp;CHAR(13)&amp;CHAR(10)&amp;CHAR(9)&amp;F5</f>
        <v xml:space="preserve">	0:"Cartridge",_x000D_
	1:"Life Detector",_x000D_
	2:"Rock",_x000D_
	3:"Gadget"</v>
      </c>
    </row>
    <row r="6" spans="1:7" x14ac:dyDescent="0.25">
      <c r="A6" s="7">
        <v>4</v>
      </c>
      <c r="B6" s="7" t="s">
        <v>103</v>
      </c>
      <c r="C6" s="7" t="str">
        <f t="shared" si="0"/>
        <v>[8-bit] Object 4 - Orat Part (0 = None, 0xff = In Inventory)</v>
      </c>
      <c r="F6" s="7" t="str">
        <f t="shared" si="1"/>
        <v>4:"Orat Part"</v>
      </c>
      <c r="G6" s="7" t="str">
        <f t="shared" si="2"/>
        <v xml:space="preserve">	0:"Cartridge",_x000D_
	1:"Life Detector",_x000D_
	2:"Rock",_x000D_
	3:"Gadget",_x000D_
	4:"Orat Part"</v>
      </c>
    </row>
    <row r="7" spans="1:7" x14ac:dyDescent="0.25">
      <c r="A7" s="7">
        <v>5</v>
      </c>
      <c r="B7" s="7" t="s">
        <v>104</v>
      </c>
      <c r="C7" s="7" t="str">
        <f t="shared" si="0"/>
        <v>[8-bit] Object 5 - Key Card (0 = None, 0xff = In Inventory)</v>
      </c>
      <c r="F7" s="7" t="str">
        <f t="shared" si="1"/>
        <v>5:"Key Card"</v>
      </c>
      <c r="G7" s="7" t="str">
        <f t="shared" si="2"/>
        <v xml:space="preserve">	0:"Cartridge",_x000D_
	1:"Life Detector",_x000D_
	2:"Rock",_x000D_
	3:"Gadget",_x000D_
	4:"Orat Part",_x000D_
	5:"Key Card"</v>
      </c>
    </row>
    <row r="8" spans="1:7" x14ac:dyDescent="0.25">
      <c r="A8" s="7">
        <v>6</v>
      </c>
      <c r="B8" s="7" t="s">
        <v>107</v>
      </c>
      <c r="C8" s="7" t="str">
        <f t="shared" si="0"/>
        <v>[8-bit] Object 6 - Glass (0 = None, 0xff = In Inventory)</v>
      </c>
      <c r="F8" s="7" t="str">
        <f t="shared" si="1"/>
        <v>6:"Glass"</v>
      </c>
      <c r="G8" s="7" t="str">
        <f t="shared" si="2"/>
        <v xml:space="preserve">	0:"Cartridge",_x000D_
	1:"Life Detector",_x000D_
	2:"Rock",_x000D_
	3:"Gadget",_x000D_
	4:"Orat Part",_x000D_
	5:"Key Card",_x000D_
	6:"Glass"</v>
      </c>
    </row>
    <row r="9" spans="1:7" x14ac:dyDescent="0.25">
      <c r="A9" s="7">
        <v>7</v>
      </c>
      <c r="B9" s="7" t="s">
        <v>105</v>
      </c>
      <c r="C9" s="7" t="str">
        <f t="shared" si="0"/>
        <v>[8-bit] Object 7 - Skimmer Key (0 = None, 0xff = In Inventory)</v>
      </c>
      <c r="F9" s="7" t="str">
        <f t="shared" si="1"/>
        <v>7:"Skimmer Key"</v>
      </c>
      <c r="G9" s="7" t="str">
        <f t="shared" si="2"/>
        <v xml:space="preserve">	0:"Cartridge",_x000D_
	1:"Life Detector",_x000D_
	2:"Rock",_x000D_
	3:"Gadget",_x000D_
	4:"Orat Part",_x000D_
	5:"Key Card",_x000D_
	6:"Glass",_x000D_
	7:"Skimmer Key"</v>
      </c>
    </row>
    <row r="10" spans="1:7" x14ac:dyDescent="0.25">
      <c r="A10" s="7">
        <v>8</v>
      </c>
      <c r="B10" s="7" t="s">
        <v>106</v>
      </c>
      <c r="C10" s="7" t="str">
        <f t="shared" si="0"/>
        <v>[8-bit] Object 8 - Beer (0 = None, 0xff = In Inventory)</v>
      </c>
      <c r="F10" s="7" t="str">
        <f t="shared" si="1"/>
        <v>8:"Beer"</v>
      </c>
      <c r="G10" s="7" t="str">
        <f t="shared" si="2"/>
        <v xml:space="preserve">	0:"Cartridge",_x000D_
	1:"Life Detector",_x000D_
	2:"Rock",_x000D_
	3:"Gadget",_x000D_
	4:"Orat Part",_x000D_
	5:"Key Card",_x000D_
	6:"Glass",_x000D_
	7:"Skimmer Key",_x000D_
	8:"Beer"</v>
      </c>
    </row>
    <row r="11" spans="1:7" x14ac:dyDescent="0.25">
      <c r="A11" s="7">
        <v>9</v>
      </c>
      <c r="B11" s="7" t="s">
        <v>108</v>
      </c>
      <c r="C11" s="7" t="str">
        <f t="shared" si="0"/>
        <v>[8-bit] Object 9 - Jetpack (0 = None, 0xff = In Inventory)</v>
      </c>
      <c r="F11" s="7" t="str">
        <f t="shared" si="1"/>
        <v>9:"Jetpack"</v>
      </c>
      <c r="G11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</v>
      </c>
    </row>
    <row r="12" spans="1:7" x14ac:dyDescent="0.25">
      <c r="A12" s="7">
        <v>10</v>
      </c>
      <c r="B12" s="7" t="s">
        <v>115</v>
      </c>
      <c r="C12" s="7" t="str">
        <f t="shared" si="0"/>
        <v>[8-bit] Object 10 - ? (0 = None, 0xff = In Inventory)</v>
      </c>
      <c r="F12" s="7" t="str">
        <f t="shared" si="1"/>
        <v>10:"?"</v>
      </c>
      <c r="G12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</v>
      </c>
    </row>
    <row r="13" spans="1:7" x14ac:dyDescent="0.25">
      <c r="A13" s="7">
        <v>11</v>
      </c>
      <c r="B13" s="7" t="s">
        <v>109</v>
      </c>
      <c r="C13" s="7" t="str">
        <f t="shared" ref="C13:C25" si="3">"[8-bit] Object " &amp;A13&amp;" - " &amp;B13&amp;" (0 = None, 0xff = In Inventory)"</f>
        <v>[8-bit] Object 11 - Dehydrated Water (0 = None, 0xff = In Inventory)</v>
      </c>
      <c r="F13" s="7" t="str">
        <f t="shared" si="1"/>
        <v>11:"Dehydrated Water"</v>
      </c>
      <c r="G13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</v>
      </c>
    </row>
    <row r="14" spans="1:7" x14ac:dyDescent="0.25">
      <c r="A14" s="7">
        <v>12</v>
      </c>
      <c r="B14" s="7" t="s">
        <v>110</v>
      </c>
      <c r="C14" s="7" t="str">
        <f t="shared" si="3"/>
        <v>[8-bit] Object 12 - Xenon Army Knife (0 = None, 0xff = In Inventory)</v>
      </c>
      <c r="F14" s="7" t="str">
        <f t="shared" si="1"/>
        <v>12:"Xenon Army Knife"</v>
      </c>
      <c r="G14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</v>
      </c>
    </row>
    <row r="15" spans="1:7" x14ac:dyDescent="0.25">
      <c r="A15" s="7">
        <v>13</v>
      </c>
      <c r="B15" s="7" t="s">
        <v>123</v>
      </c>
      <c r="C15" s="7" t="str">
        <f t="shared" si="3"/>
        <v>[8-bit] Object 13 - Own 1  Used Ship (0 = None, 0xff = In Inventory)</v>
      </c>
      <c r="F15" s="7" t="str">
        <f t="shared" si="1"/>
        <v>13:"Own 1  Used Ship"</v>
      </c>
      <c r="G15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</v>
      </c>
    </row>
    <row r="16" spans="1:7" x14ac:dyDescent="0.25">
      <c r="A16" s="7">
        <v>14</v>
      </c>
      <c r="B16" s="7" t="s">
        <v>111</v>
      </c>
      <c r="C16" s="7" t="str">
        <f t="shared" si="3"/>
        <v>[8-bit] Object 14 - Sarien ID Card (0 = None, 0xff = In Inventory)</v>
      </c>
      <c r="F16" s="7" t="str">
        <f t="shared" si="1"/>
        <v>14:"Sarien ID Card"</v>
      </c>
      <c r="G16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</v>
      </c>
    </row>
    <row r="17" spans="1:7" x14ac:dyDescent="0.25">
      <c r="A17" s="7">
        <v>15</v>
      </c>
      <c r="B17" s="7" t="s">
        <v>112</v>
      </c>
      <c r="C17" s="7" t="str">
        <f t="shared" si="3"/>
        <v>[8-bit] Object 15 - Pulseray (0 = None, 0xff = In Inventory)</v>
      </c>
      <c r="F17" s="7" t="str">
        <f t="shared" si="1"/>
        <v>15:"Pulseray"</v>
      </c>
      <c r="G17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</v>
      </c>
    </row>
    <row r="18" spans="1:7" x14ac:dyDescent="0.25">
      <c r="A18" s="7">
        <v>16</v>
      </c>
      <c r="B18" s="7" t="s">
        <v>119</v>
      </c>
      <c r="C18" s="7" t="str">
        <f t="shared" si="3"/>
        <v>[8-bit] Object 16 - Gas Grenade (0 = None, 0xff = In Inventory)</v>
      </c>
      <c r="F18" s="7" t="str">
        <f t="shared" si="1"/>
        <v>16:"Gas Grenade"</v>
      </c>
      <c r="G18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</v>
      </c>
    </row>
    <row r="19" spans="1:7" x14ac:dyDescent="0.25">
      <c r="A19" s="7">
        <v>17</v>
      </c>
      <c r="B19" s="7" t="s">
        <v>113</v>
      </c>
      <c r="C19" s="7" t="str">
        <f t="shared" si="3"/>
        <v>[8-bit] Object 17 - Remote Control (0 = None, 0xff = In Inventory)</v>
      </c>
      <c r="F19" s="7" t="str">
        <f t="shared" si="1"/>
        <v>17:"Remote Control"</v>
      </c>
      <c r="G19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</v>
      </c>
    </row>
    <row r="20" spans="1:7" x14ac:dyDescent="0.25">
      <c r="A20" s="7">
        <v>18</v>
      </c>
      <c r="B20" s="7" t="s">
        <v>115</v>
      </c>
      <c r="C20" s="7" t="str">
        <f t="shared" si="3"/>
        <v>[8-bit] Object 18 - ? (0 = None, 0xff = In Inventory)</v>
      </c>
      <c r="F20" s="7" t="str">
        <f t="shared" si="1"/>
        <v>18:"?"</v>
      </c>
      <c r="G20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</v>
      </c>
    </row>
    <row r="21" spans="1:7" x14ac:dyDescent="0.25">
      <c r="A21" s="7">
        <v>19</v>
      </c>
      <c r="B21" s="7" t="s">
        <v>114</v>
      </c>
      <c r="C21" s="7" t="str">
        <f t="shared" si="3"/>
        <v>[8-bit] Object 19 - Plant (0 = None, 0xff = In Inventory)</v>
      </c>
      <c r="F21" s="7" t="str">
        <f t="shared" si="1"/>
        <v>19:"Plant"</v>
      </c>
      <c r="G21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</v>
      </c>
    </row>
    <row r="22" spans="1:7" x14ac:dyDescent="0.25">
      <c r="A22" s="7">
        <v>20</v>
      </c>
      <c r="B22" s="7" t="s">
        <v>116</v>
      </c>
      <c r="C22" s="7" t="str">
        <f t="shared" si="3"/>
        <v>[8-bit] Object 20 - Control (0 = None, 0xff = In Inventory)</v>
      </c>
      <c r="F22" s="7" t="str">
        <f t="shared" si="1"/>
        <v>20:"Control"</v>
      </c>
      <c r="G22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19:"Plant",_x000D_
	20:"Control"</v>
      </c>
    </row>
    <row r="23" spans="1:7" x14ac:dyDescent="0.25">
      <c r="A23" s="7">
        <v>21</v>
      </c>
      <c r="B23" s="7" t="s">
        <v>117</v>
      </c>
      <c r="C23" s="7" t="str">
        <f t="shared" si="3"/>
        <v>[8-bit] Object 21 - Survival Kit (0 = None, 0xff = In Inventory)</v>
      </c>
      <c r="F23" s="7" t="str">
        <f t="shared" si="1"/>
        <v>21:"Survival Kit"</v>
      </c>
      <c r="G23" s="7" t="str">
        <f t="shared" si="2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19:"Plant",_x000D_
	20:"Control",_x000D_
	21:"Survival Kit"</v>
      </c>
    </row>
    <row r="24" spans="1:7" x14ac:dyDescent="0.25">
      <c r="A24" s="7">
        <v>22</v>
      </c>
      <c r="B24" s="7" t="s">
        <v>117</v>
      </c>
      <c r="C24" s="7" t="str">
        <f t="shared" si="3"/>
        <v>[8-bit] Object 22 - Survival Kit (0 = None, 0xff = In Inventory)</v>
      </c>
      <c r="F24" s="7" t="str">
        <f t="shared" ref="F24:F25" si="4">A24&amp;":"&amp;CHAR(34)&amp;B24&amp;CHAR(34)</f>
        <v>22:"Survival Kit"</v>
      </c>
      <c r="G24" s="7" t="str">
        <f t="shared" ref="G24:G25" si="5">G23&amp;","&amp;CHAR(13)&amp;CHAR(10)&amp;CHAR(9)&amp;F24</f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19:"Plant",_x000D_
	20:"Control",_x000D_
	21:"Survival Kit",_x000D_
	22:"Survival Kit"</v>
      </c>
    </row>
    <row r="25" spans="1:7" x14ac:dyDescent="0.25">
      <c r="A25" s="7">
        <v>23</v>
      </c>
      <c r="B25" s="7" t="s">
        <v>118</v>
      </c>
      <c r="C25" s="7" t="str">
        <f t="shared" si="3"/>
        <v>[8-bit] Object 23 - Pocket Lint (0 = None, 0xff = In Inventory)</v>
      </c>
      <c r="F25" s="7" t="str">
        <f t="shared" si="4"/>
        <v>23:"Pocket Lint"</v>
      </c>
      <c r="G25" s="7" t="str">
        <f t="shared" si="5"/>
        <v xml:space="preserve">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19:"Plant",_x000D_
	20:"Control",_x000D_
	21:"Survival Kit",_x000D_
	22:"Survival Kit",_x000D_
	23:"Pocket Lint"</v>
      </c>
    </row>
    <row r="26" spans="1:7" x14ac:dyDescent="0.25">
      <c r="F26" s="1" t="s">
        <v>14</v>
      </c>
      <c r="G26" s="1" t="str">
        <f>"Objects = {"&amp;CHAR(13)&amp;CHAR(10)&amp;G25&amp;CHAR(13)&amp;CHAR(10)&amp;"}"</f>
        <v>Objects = {_x000D_
	0:"Cartridge",_x000D_
	1:"Life Detector",_x000D_
	2:"Rock",_x000D_
	3:"Gadget",_x000D_
	4:"Orat Part",_x000D_
	5:"Key Card",_x000D_
	6:"Glass",_x000D_
	7:"Skimmer Key",_x000D_
	8:"Beer",_x000D_
	9:"Jetpack",_x000D_
	10:"?",_x000D_
	11:"Dehydrated Water",_x000D_
	12:"Xenon Army Knife",_x000D_
	13:"Own 1  Used Ship",_x000D_
	14:"Sarien ID Card",_x000D_
	15:"Pulseray",_x000D_
	16:"Gas Grenade",_x000D_
	17:"Remote Control",_x000D_
	18:"?",_x000D_
	19:"Plant",_x000D_
	20:"Control",_x000D_
	21:"Survival Kit",_x000D_
	22:"Survival Kit",_x000D_
	23:"Pocket Lint"_x000D_
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3" sqref="C13"/>
    </sheetView>
  </sheetViews>
  <sheetFormatPr defaultRowHeight="15" x14ac:dyDescent="0.25"/>
  <sheetData>
    <row r="1" spans="1:8" x14ac:dyDescent="0.25">
      <c r="A1" t="s">
        <v>197</v>
      </c>
      <c r="B1" t="s">
        <v>198</v>
      </c>
      <c r="E1" t="s">
        <v>262</v>
      </c>
      <c r="F1">
        <f>FLOOR(B6/8,1)</f>
        <v>25</v>
      </c>
      <c r="G1" t="str">
        <f>"[8-bit] Flags " &amp;F1*8 &amp; "-" &amp;F1*8+7</f>
        <v>[8-bit] Flags 200-207</v>
      </c>
    </row>
    <row r="2" spans="1:8" x14ac:dyDescent="0.25">
      <c r="A2" t="s">
        <v>199</v>
      </c>
      <c r="B2" t="s">
        <v>200</v>
      </c>
    </row>
    <row r="3" spans="1:8" x14ac:dyDescent="0.25">
      <c r="A3" t="s">
        <v>201</v>
      </c>
      <c r="B3" s="7" t="s">
        <v>202</v>
      </c>
    </row>
    <row r="4" spans="1:8" s="7" customFormat="1" x14ac:dyDescent="0.25"/>
    <row r="5" spans="1:8" x14ac:dyDescent="0.25">
      <c r="B5" t="s">
        <v>204</v>
      </c>
      <c r="C5" t="s">
        <v>205</v>
      </c>
      <c r="D5" t="s">
        <v>206</v>
      </c>
      <c r="F5" s="7" t="s">
        <v>205</v>
      </c>
      <c r="G5" s="7" t="s">
        <v>206</v>
      </c>
      <c r="H5" t="s">
        <v>203</v>
      </c>
    </row>
    <row r="6" spans="1:8" x14ac:dyDescent="0.25">
      <c r="A6" t="s">
        <v>203</v>
      </c>
      <c r="B6">
        <v>206</v>
      </c>
      <c r="C6">
        <f>QUOTIENT(B6,8)</f>
        <v>25</v>
      </c>
      <c r="D6">
        <f>7-(B6-C6*8)</f>
        <v>1</v>
      </c>
      <c r="E6" t="s">
        <v>207</v>
      </c>
      <c r="F6">
        <v>24</v>
      </c>
      <c r="G6">
        <v>6</v>
      </c>
      <c r="H6">
        <f>F6*8+(7-G6)</f>
        <v>193</v>
      </c>
    </row>
    <row r="7" spans="1:8" x14ac:dyDescent="0.25">
      <c r="C7" s="15" t="str">
        <f>DEC2HEX(C6)</f>
        <v>19</v>
      </c>
      <c r="F7" s="15" t="str">
        <f>DEC2HEX(F6)</f>
        <v>18</v>
      </c>
    </row>
    <row r="9" spans="1:8" s="7" customFormat="1" x14ac:dyDescent="0.25">
      <c r="B9" s="7" t="s">
        <v>204</v>
      </c>
      <c r="C9" s="7" t="s">
        <v>209</v>
      </c>
      <c r="F9" s="7" t="s">
        <v>209</v>
      </c>
      <c r="G9" s="7" t="s">
        <v>204</v>
      </c>
    </row>
    <row r="10" spans="1:8" x14ac:dyDescent="0.25">
      <c r="A10" t="s">
        <v>208</v>
      </c>
      <c r="B10">
        <v>40</v>
      </c>
      <c r="C10" t="str">
        <f>DEC2HEX(B10)</f>
        <v>28</v>
      </c>
      <c r="E10" t="s">
        <v>207</v>
      </c>
      <c r="F10">
        <v>90</v>
      </c>
      <c r="G10">
        <f>HEX2DEC(F10)</f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pane ySplit="1" topLeftCell="A8" activePane="bottomLeft" state="frozen"/>
      <selection pane="bottomLeft" activeCell="H24" sqref="H24:H27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30</v>
      </c>
      <c r="E1" t="s">
        <v>18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Keys to Success!</v>
      </c>
      <c r="C2" s="7" t="str">
        <f>Achievements!F2</f>
        <v>Obtain the Keycard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Archival Memories!</v>
      </c>
      <c r="C3" s="7" t="str">
        <f>Achievements!F3</f>
        <v>Obtain the Memory Cartridge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Flying High!</v>
      </c>
      <c r="C4" s="7" t="str">
        <f>Achievements!F4</f>
        <v>Obtain a Flight Suit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>IF(COUNTIF(D4:H4,"X")=5,"YES","NO")</f>
        <v>YES</v>
      </c>
    </row>
    <row r="5" spans="1:9" s="7" customFormat="1" x14ac:dyDescent="0.25">
      <c r="A5" s="7">
        <f>Achievements!A5</f>
        <v>4</v>
      </c>
      <c r="B5" s="7" t="str">
        <f>Achievements!C5</f>
        <v>Abandon Ship!</v>
      </c>
      <c r="C5" s="7" t="str">
        <f>Achievements!F5</f>
        <v>Escape the Arcada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24" si="0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The Daventry Zone!</v>
      </c>
      <c r="C6" s="7" t="str">
        <f>Achievements!F6</f>
        <v>Visit the Kingdom of Daventry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0"/>
        <v>YES</v>
      </c>
    </row>
    <row r="7" spans="1:9" s="7" customFormat="1" x14ac:dyDescent="0.25">
      <c r="A7" s="7">
        <f>Achievements!A7</f>
        <v>6</v>
      </c>
      <c r="B7" s="7" t="str">
        <f>Achievements!C7</f>
        <v>Exoplanet Wilderness Survival!</v>
      </c>
      <c r="C7" s="7" t="str">
        <f>Achievements!F7</f>
        <v>Obtain the Survival Kit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0"/>
        <v>YES</v>
      </c>
    </row>
    <row r="8" spans="1:9" x14ac:dyDescent="0.25">
      <c r="A8" s="7">
        <f>Achievements!A8</f>
        <v>7</v>
      </c>
      <c r="B8" s="7" t="str">
        <f>Achievements!C8</f>
        <v>Better Living Underground!</v>
      </c>
      <c r="C8" s="7" t="str">
        <f>Achievements!F8</f>
        <v>Find the Underground Lab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0"/>
        <v>YES</v>
      </c>
    </row>
    <row r="9" spans="1:9" x14ac:dyDescent="0.25">
      <c r="A9" s="7">
        <f>Achievements!A9</f>
        <v>8</v>
      </c>
      <c r="B9" s="7" t="str">
        <f>Achievements!C9</f>
        <v>Translation Matrix!</v>
      </c>
      <c r="C9" s="7" t="str">
        <f>Achievements!F9</f>
        <v>Understand the Keronain Alien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si="0"/>
        <v>YES</v>
      </c>
    </row>
    <row r="10" spans="1:9" x14ac:dyDescent="0.25">
      <c r="A10" s="7">
        <f>Achievements!A10</f>
        <v>9</v>
      </c>
      <c r="B10" s="7" t="str">
        <f>Achievements!C10</f>
        <v>High Tech Orat!</v>
      </c>
      <c r="C10" s="7" t="str">
        <f>Achievements!F10</f>
        <v>Kill the Orat with technology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0"/>
        <v>YES</v>
      </c>
    </row>
    <row r="11" spans="1:9" ht="15.75" customHeight="1" x14ac:dyDescent="0.25">
      <c r="A11" s="7">
        <f>Achievements!A11</f>
        <v>10</v>
      </c>
      <c r="B11" s="7" t="str">
        <f>Achievements!C11</f>
        <v>Primal Orat!</v>
      </c>
      <c r="C11" s="7" t="str">
        <f>Achievements!F11</f>
        <v>Kill the Orat with the elements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0"/>
        <v>YES</v>
      </c>
    </row>
    <row r="12" spans="1:9" s="7" customFormat="1" ht="15.75" customHeight="1" x14ac:dyDescent="0.25">
      <c r="A12" s="7">
        <f>Achievements!A12</f>
        <v>11</v>
      </c>
      <c r="B12" s="7" t="str">
        <f>Achievements!C12</f>
        <v>Ulence Flats Spaceport!</v>
      </c>
      <c r="C12" s="7" t="str">
        <f>Achievements!F12</f>
        <v>Find the Ulence Flats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0"/>
        <v>YES</v>
      </c>
    </row>
    <row r="13" spans="1:9" s="7" customFormat="1" ht="15.75" customHeight="1" x14ac:dyDescent="0.25">
      <c r="A13" s="7">
        <f>Achievements!A13</f>
        <v>12</v>
      </c>
      <c r="B13" s="7" t="str">
        <f>Achievements!C13</f>
        <v>Hard Negotiator!</v>
      </c>
      <c r="C13" s="7" t="str">
        <f>Achievements!F13</f>
        <v>Make a good trade for the Skimmer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0"/>
        <v>YES</v>
      </c>
    </row>
    <row r="14" spans="1:9" x14ac:dyDescent="0.25">
      <c r="A14" s="7">
        <f>Achievements!A14</f>
        <v>13</v>
      </c>
      <c r="B14" s="7" t="str">
        <f>Achievements!C14</f>
        <v>Xeno Cultured!</v>
      </c>
      <c r="C14" s="7" t="str">
        <f>Achievements!F14</f>
        <v>Catch all of the bands in the Ulence Flats bar and listen to each band for a minute or more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si="0"/>
        <v>YES</v>
      </c>
    </row>
    <row r="15" spans="1:9" x14ac:dyDescent="0.25">
      <c r="A15" s="7">
        <f>Achievements!A15</f>
        <v>14</v>
      </c>
      <c r="B15" s="7" t="str">
        <f>Achievements!C15</f>
        <v>Buck-A-Zoid Bank Busted!</v>
      </c>
      <c r="C15" s="7" t="str">
        <f>Achievements!F15</f>
        <v>Break the Slot Machine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0"/>
        <v>YES</v>
      </c>
    </row>
    <row r="16" spans="1:9" x14ac:dyDescent="0.25">
      <c r="A16" s="7">
        <f>Achievements!A16</f>
        <v>15</v>
      </c>
      <c r="B16" s="7" t="str">
        <f>Achievements!C16</f>
        <v>Spaceship Captian!</v>
      </c>
      <c r="C16" s="7" t="str">
        <f>Achievements!F16</f>
        <v xml:space="preserve">Buy a Spaceship </v>
      </c>
      <c r="D16" s="7" t="s">
        <v>19</v>
      </c>
      <c r="E16" s="7" t="s">
        <v>19</v>
      </c>
      <c r="F16" s="7" t="s">
        <v>19</v>
      </c>
      <c r="G16" s="7" t="s">
        <v>19</v>
      </c>
      <c r="H16" s="7" t="s">
        <v>19</v>
      </c>
      <c r="I16" s="7" t="str">
        <f t="shared" si="0"/>
        <v>YES</v>
      </c>
    </row>
    <row r="17" spans="1:9" x14ac:dyDescent="0.25">
      <c r="A17" s="7">
        <f>Achievements!A17</f>
        <v>16</v>
      </c>
      <c r="B17" s="7" t="str">
        <f>Achievements!C17</f>
        <v>The Droid You're Looking For!</v>
      </c>
      <c r="C17" s="7" t="str">
        <f>Achievements!F17</f>
        <v xml:space="preserve">Buy a Droid 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7" t="str">
        <f t="shared" si="0"/>
        <v>YES</v>
      </c>
    </row>
    <row r="18" spans="1:9" x14ac:dyDescent="0.25">
      <c r="A18" s="7">
        <f>Achievements!A18</f>
        <v>17</v>
      </c>
      <c r="B18" s="7" t="str">
        <f>Achievements!C18</f>
        <v>Sarien Flagship!</v>
      </c>
      <c r="C18" s="7" t="str">
        <f>Achievements!F18</f>
        <v>Find the Deltaur</v>
      </c>
      <c r="D18" s="7" t="s">
        <v>19</v>
      </c>
      <c r="E18" s="7" t="s">
        <v>19</v>
      </c>
      <c r="F18" s="7" t="s">
        <v>19</v>
      </c>
      <c r="G18" s="7" t="s">
        <v>19</v>
      </c>
      <c r="H18" s="7" t="s">
        <v>19</v>
      </c>
      <c r="I18" s="7" t="str">
        <f t="shared" si="0"/>
        <v>YES</v>
      </c>
    </row>
    <row r="19" spans="1:9" x14ac:dyDescent="0.25">
      <c r="A19" s="7">
        <f>Achievements!A19</f>
        <v>18</v>
      </c>
      <c r="B19" s="7" t="str">
        <f>Achievements!C19</f>
        <v>Solid Roger!</v>
      </c>
      <c r="C19" s="7" t="str">
        <f>Achievements!F19</f>
        <v>Sneak into the Deltaur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7" t="str">
        <f t="shared" si="0"/>
        <v>YES</v>
      </c>
    </row>
    <row r="20" spans="1:9" x14ac:dyDescent="0.25">
      <c r="A20" s="7">
        <f>Achievements!A20</f>
        <v>19</v>
      </c>
      <c r="B20" s="7" t="str">
        <f>Achievements!C20</f>
        <v>Buston Freem!</v>
      </c>
      <c r="C20" s="7" t="str">
        <f>Achievements!F20</f>
        <v>Wear a Sarien Uniform</v>
      </c>
      <c r="D20" s="7" t="s">
        <v>19</v>
      </c>
      <c r="E20" s="7" t="s">
        <v>19</v>
      </c>
      <c r="F20" s="7" t="s">
        <v>19</v>
      </c>
      <c r="G20" s="7" t="s">
        <v>19</v>
      </c>
      <c r="H20" s="7" t="s">
        <v>19</v>
      </c>
      <c r="I20" s="7" t="str">
        <f t="shared" si="0"/>
        <v>YES</v>
      </c>
    </row>
    <row r="21" spans="1:9" x14ac:dyDescent="0.25">
      <c r="A21" s="7">
        <f>Achievements!A21</f>
        <v>20</v>
      </c>
      <c r="B21" s="7" t="str">
        <f>Achievements!C21</f>
        <v>Sir Roger of Wilco!</v>
      </c>
      <c r="C21" s="7" t="str">
        <f>Achievements!F21</f>
        <v>Admit to having played other Sierra Adventure games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tr">
        <f t="shared" si="0"/>
        <v>YES</v>
      </c>
    </row>
    <row r="22" spans="1:9" x14ac:dyDescent="0.25">
      <c r="A22" s="7">
        <f>Achievements!A22</f>
        <v>21</v>
      </c>
      <c r="B22" s="7" t="str">
        <f>Achievements!C22</f>
        <v>Appetite for Destruction!</v>
      </c>
      <c r="C22" s="7" t="str">
        <f>Achievements!F22</f>
        <v>Enter the self destruct code into the Star Generator</v>
      </c>
      <c r="D22" s="7" t="s">
        <v>19</v>
      </c>
      <c r="E22" s="7" t="s">
        <v>19</v>
      </c>
      <c r="F22" s="7" t="s">
        <v>19</v>
      </c>
      <c r="G22" s="7" t="s">
        <v>19</v>
      </c>
      <c r="H22" s="7" t="s">
        <v>19</v>
      </c>
      <c r="I22" s="7" t="str">
        <f t="shared" si="0"/>
        <v>YES</v>
      </c>
    </row>
    <row r="23" spans="1:9" x14ac:dyDescent="0.25">
      <c r="A23" s="7">
        <f>Achievements!A23</f>
        <v>22</v>
      </c>
      <c r="B23" s="7" t="str">
        <f>Achievements!C23</f>
        <v>Space Warrior!</v>
      </c>
      <c r="C23" s="7" t="str">
        <f>Achievements!F23</f>
        <v>Shoot a Sarien Solider</v>
      </c>
      <c r="D23" s="7" t="s">
        <v>19</v>
      </c>
      <c r="E23" s="7" t="s">
        <v>19</v>
      </c>
      <c r="F23" s="7" t="s">
        <v>19</v>
      </c>
      <c r="G23" s="7" t="s">
        <v>19</v>
      </c>
      <c r="H23" s="7" t="s">
        <v>19</v>
      </c>
      <c r="I23" s="7" t="str">
        <f t="shared" si="0"/>
        <v>YES</v>
      </c>
    </row>
    <row r="24" spans="1:9" x14ac:dyDescent="0.25">
      <c r="A24" s="7">
        <f>Achievements!A24</f>
        <v>23</v>
      </c>
      <c r="B24" s="7" t="str">
        <f>Achievements!C24</f>
        <v>Space Paficst!</v>
      </c>
      <c r="C24" s="7" t="str">
        <f>Achievements!F24</f>
        <v>Escape the Deltaur without shooting anybody</v>
      </c>
      <c r="D24" s="7" t="s">
        <v>19</v>
      </c>
      <c r="E24" s="7" t="s">
        <v>19</v>
      </c>
      <c r="F24" s="7" t="s">
        <v>19</v>
      </c>
      <c r="G24" s="7" t="s">
        <v>19</v>
      </c>
      <c r="H24" s="7" t="s">
        <v>19</v>
      </c>
      <c r="I24" s="7" t="str">
        <f t="shared" si="0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Homeworld Saved!</v>
      </c>
      <c r="C25" s="7" t="str">
        <f>Achievements!F25</f>
        <v>Beat the game</v>
      </c>
      <c r="D25" s="7" t="s">
        <v>19</v>
      </c>
      <c r="E25" s="7" t="s">
        <v>19</v>
      </c>
      <c r="F25" s="7" t="s">
        <v>19</v>
      </c>
      <c r="G25" s="7" t="s">
        <v>19</v>
      </c>
      <c r="H25" s="7" t="s">
        <v>19</v>
      </c>
      <c r="I25" s="7" t="str">
        <f t="shared" ref="I25:I27" si="1">IF(COUNTIF(D25:H25,"X")=5,"YES","NO")</f>
        <v>YES</v>
      </c>
    </row>
    <row r="26" spans="1:9" s="7" customFormat="1" x14ac:dyDescent="0.25">
      <c r="A26" s="7">
        <f>Achievements!A26</f>
        <v>25</v>
      </c>
      <c r="B26" s="7" t="str">
        <f>Achievements!C26</f>
        <v>Space Hero!</v>
      </c>
      <c r="C26" s="7" t="str">
        <f>Achievements!F26</f>
        <v>Beat the game with a perfect score of 202 points</v>
      </c>
      <c r="D26" s="7" t="s">
        <v>19</v>
      </c>
      <c r="E26" s="7" t="s">
        <v>19</v>
      </c>
      <c r="F26" s="7" t="s">
        <v>19</v>
      </c>
      <c r="G26" s="7" t="s">
        <v>19</v>
      </c>
      <c r="H26" s="7" t="s">
        <v>19</v>
      </c>
      <c r="I26" s="7" t="str">
        <f t="shared" si="1"/>
        <v>YES</v>
      </c>
    </row>
    <row r="27" spans="1:9" x14ac:dyDescent="0.25">
      <c r="A27" s="7">
        <f>Achievements!A27</f>
        <v>26</v>
      </c>
      <c r="B27" s="7" t="str">
        <f>Achievements!C27</f>
        <v>Hero on a Budget!</v>
      </c>
      <c r="C27" s="7" t="str">
        <f>Achievements!F27</f>
        <v>Beat the game with a score of a 165 points or less</v>
      </c>
      <c r="D27" s="7" t="s">
        <v>19</v>
      </c>
      <c r="E27" s="7" t="s">
        <v>19</v>
      </c>
      <c r="F27" s="7" t="s">
        <v>19</v>
      </c>
      <c r="G27" s="7" t="s">
        <v>19</v>
      </c>
      <c r="H27" s="7" t="s">
        <v>19</v>
      </c>
      <c r="I27" s="7" t="str">
        <f t="shared" si="1"/>
        <v>YES</v>
      </c>
    </row>
    <row r="28" spans="1:9" x14ac:dyDescent="0.25">
      <c r="B28" s="7"/>
      <c r="C28" s="7"/>
      <c r="D28" s="7" t="str">
        <f t="shared" ref="D28:G28" si="2">COUNTIF(D2:D27,"X")&amp;" /26"</f>
        <v>26 /26</v>
      </c>
      <c r="E28" s="7" t="str">
        <f t="shared" si="2"/>
        <v>26 /26</v>
      </c>
      <c r="F28" s="7" t="str">
        <f t="shared" si="2"/>
        <v>26 /26</v>
      </c>
      <c r="G28" s="7" t="str">
        <f t="shared" si="2"/>
        <v>26 /26</v>
      </c>
      <c r="H28" s="7" t="str">
        <f>COUNTIF(H2:H27,"X")&amp;" /26"</f>
        <v>26 /26</v>
      </c>
      <c r="I28" s="7" t="str">
        <f>COUNTIF(I2:I27,"YES")&amp;" /26"</f>
        <v>26 /26</v>
      </c>
    </row>
    <row r="29" spans="1:9" x14ac:dyDescent="0.25">
      <c r="B29" s="7"/>
      <c r="C29" s="7"/>
    </row>
    <row r="30" spans="1:9" x14ac:dyDescent="0.25">
      <c r="B30" s="7"/>
    </row>
    <row r="31" spans="1:9" x14ac:dyDescent="0.25">
      <c r="B31" s="7"/>
    </row>
    <row r="32" spans="1:9" x14ac:dyDescent="0.25">
      <c r="B32" s="7"/>
    </row>
    <row r="33" spans="2:2" x14ac:dyDescent="0.25">
      <c r="B33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7" workbookViewId="0">
      <selection activeCell="A16" sqref="A1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achievement("Keys to Success!","Obtain the Keycard", 5, trigger)</v>
      </c>
    </row>
    <row r="4" spans="1:1" s="7" customFormat="1" x14ac:dyDescent="0.25">
      <c r="A4" s="7" t="str">
        <f t="shared" ref="A4:A4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achievement("Archival Memories!","Obtain the Memory Cartridge", 5, trigger)</v>
      </c>
    </row>
    <row r="5" spans="1:1" s="7" customFormat="1" x14ac:dyDescent="0.25">
      <c r="A5" s="7" t="str">
        <f t="shared" ca="1" si="0"/>
        <v>achievement("Flying High!","Obtain a Flight Suit", 3, trigger)</v>
      </c>
    </row>
    <row r="6" spans="1:1" s="7" customFormat="1" x14ac:dyDescent="0.25">
      <c r="A6" s="7" t="str">
        <f t="shared" ca="1" si="0"/>
        <v>achievement("Abandon Ship!","Escape the Arcada", 10, trigger)</v>
      </c>
    </row>
    <row r="7" spans="1:1" s="7" customFormat="1" x14ac:dyDescent="0.25">
      <c r="A7" s="7" t="str">
        <f t="shared" ca="1" si="0"/>
        <v>achievement("The Daventry Zone!","Visit the Kingdom of Daventry", 2, trigger)</v>
      </c>
    </row>
    <row r="8" spans="1:1" s="7" customFormat="1" x14ac:dyDescent="0.25">
      <c r="A8" s="7" t="str">
        <f t="shared" ca="1" si="0"/>
        <v>achievement("Exoplanet Wilderness Survival!","Obtain the Survival Kit", 3, trigger)</v>
      </c>
    </row>
    <row r="9" spans="1:1" s="7" customFormat="1" x14ac:dyDescent="0.25">
      <c r="A9" s="7" t="str">
        <f t="shared" ca="1" si="0"/>
        <v>achievement("Better Living Underground!","Find the Underground Lab", 5, trigger)</v>
      </c>
    </row>
    <row r="10" spans="1:1" s="7" customFormat="1" x14ac:dyDescent="0.25">
      <c r="A10" s="7" t="str">
        <f t="shared" ca="1" si="0"/>
        <v>achievement("Translation Matrix!","Understand the Keronain Alien", 3, trigger)</v>
      </c>
    </row>
    <row r="11" spans="1:1" s="7" customFormat="1" x14ac:dyDescent="0.25">
      <c r="A11" s="7" t="str">
        <f t="shared" ca="1" si="0"/>
        <v>achievement("High Tech Orat!","Kill the Orat with technology", 10, trigger)</v>
      </c>
    </row>
    <row r="12" spans="1:1" s="7" customFormat="1" x14ac:dyDescent="0.25">
      <c r="A12" s="7" t="str">
        <f t="shared" ca="1" si="0"/>
        <v>achievement("Primal Orat!","Kill the Orat with the elements", 10, trigger)</v>
      </c>
    </row>
    <row r="13" spans="1:1" s="7" customFormat="1" x14ac:dyDescent="0.25">
      <c r="A13" s="7" t="str">
        <f t="shared" ca="1" si="0"/>
        <v>achievement("Ulence Flats Spaceport!","Find the Ulence Flats", 10, trigger)</v>
      </c>
    </row>
    <row r="14" spans="1:1" s="7" customFormat="1" x14ac:dyDescent="0.25">
      <c r="A14" s="7" t="str">
        <f t="shared" ca="1" si="0"/>
        <v>achievement("Hard Negotiator!","Make a good trade for the Skimmer", 2, trigger)</v>
      </c>
    </row>
    <row r="15" spans="1:1" s="7" customFormat="1" x14ac:dyDescent="0.25">
      <c r="A15" s="7" t="str">
        <f t="shared" ca="1" si="0"/>
        <v>achievement("Xeno Cultured!","Catch all of the bands in the Ulence Flats bar and listen to each band for a minute or more", 3, trigger)</v>
      </c>
    </row>
    <row r="16" spans="1:1" s="7" customFormat="1" x14ac:dyDescent="0.25">
      <c r="A16" s="7" t="str">
        <f t="shared" ca="1" si="0"/>
        <v>achievement("Buck-A-Zoid Bank Busted!","Break the Slot Machine", 3, trigger)</v>
      </c>
    </row>
    <row r="17" spans="1:1" s="7" customFormat="1" x14ac:dyDescent="0.25">
      <c r="A17" s="7" t="str">
        <f t="shared" ca="1" si="0"/>
        <v>achievement("Spaceship Captian!","Buy a Spaceship ", 5, trigger)</v>
      </c>
    </row>
    <row r="18" spans="1:1" s="7" customFormat="1" x14ac:dyDescent="0.25">
      <c r="A18" s="7" t="str">
        <f t="shared" ca="1" si="0"/>
        <v>achievement("The Droid You're Looking For!","Buy a Droid ", 5, trigger)</v>
      </c>
    </row>
    <row r="19" spans="1:1" s="7" customFormat="1" x14ac:dyDescent="0.25">
      <c r="A19" s="7" t="str">
        <f t="shared" ca="1" si="0"/>
        <v>achievement("Sarien Flagship!","Find the Deltaur", 10, trigger)</v>
      </c>
    </row>
    <row r="20" spans="1:1" s="7" customFormat="1" x14ac:dyDescent="0.25">
      <c r="A20" s="7" t="str">
        <f t="shared" ca="1" si="0"/>
        <v>achievement("Solid Roger!","Sneak into the Deltaur", 3, trigger)</v>
      </c>
    </row>
    <row r="21" spans="1:1" s="7" customFormat="1" x14ac:dyDescent="0.25">
      <c r="A21" s="7" t="str">
        <f t="shared" ca="1" si="0"/>
        <v>achievement("Buston Freem!","Wear a Sarien Uniform", 5, trigger)</v>
      </c>
    </row>
    <row r="22" spans="1:1" s="7" customFormat="1" x14ac:dyDescent="0.25">
      <c r="A22" s="7" t="str">
        <f t="shared" ca="1" si="0"/>
        <v>achievement("Sir Roger of Wilco!","Admit to having played other Sierra Adventure games", 5, trigger)</v>
      </c>
    </row>
    <row r="23" spans="1:1" s="7" customFormat="1" x14ac:dyDescent="0.25">
      <c r="A23" s="7" t="str">
        <f t="shared" ca="1" si="0"/>
        <v>achievement("Appetite for Destruction!","Enter the self destruct code into the Star Generator", 5, trigger)</v>
      </c>
    </row>
    <row r="24" spans="1:1" s="7" customFormat="1" x14ac:dyDescent="0.25">
      <c r="A24" s="7" t="str">
        <f t="shared" ca="1" si="0"/>
        <v>achievement("Space Warrior!","Shoot a Sarien Solider", 3, trigger)</v>
      </c>
    </row>
    <row r="25" spans="1:1" s="7" customFormat="1" x14ac:dyDescent="0.25">
      <c r="A25" s="7" t="str">
        <f t="shared" ca="1" si="0"/>
        <v>achievement("Space Paficst!","Escape the Deltaur without shooting anybody", 10, trigger)</v>
      </c>
    </row>
    <row r="26" spans="1:1" s="7" customFormat="1" x14ac:dyDescent="0.25">
      <c r="A26" s="7" t="str">
        <f t="shared" ca="1" si="0"/>
        <v>achievement("Homeworld Saved!","Beat the game", 25, trigger)</v>
      </c>
    </row>
    <row r="27" spans="1:1" s="7" customFormat="1" x14ac:dyDescent="0.25">
      <c r="A27" s="7" t="str">
        <f t="shared" ca="1" si="0"/>
        <v>achievement("Space Hero!","Beat the game with a perfect score of 202 points", 25, trigger)</v>
      </c>
    </row>
    <row r="28" spans="1:1" s="7" customFormat="1" x14ac:dyDescent="0.25">
      <c r="A28" s="7" t="str">
        <f t="shared" ca="1" si="0"/>
        <v>achievement("Hero on a Budget!","Beat the game with a score of a 165 points or less", 25,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achievement("","", 200,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ca="1" si="0"/>
        <v>achievement("","", , trigger)</v>
      </c>
    </row>
    <row r="34" spans="1:1" s="7" customFormat="1" x14ac:dyDescent="0.25">
      <c r="A34" s="7" t="str">
        <f t="shared" ca="1" si="0"/>
        <v>achievement("","", , trigger)</v>
      </c>
    </row>
    <row r="35" spans="1:1" s="7" customFormat="1" x14ac:dyDescent="0.25">
      <c r="A35" s="7" t="str">
        <f t="shared" ca="1" si="0"/>
        <v>achievement("","", , trigger)</v>
      </c>
    </row>
    <row r="36" spans="1:1" s="7" customFormat="1" x14ac:dyDescent="0.25">
      <c r="A36" s="7" t="str">
        <f t="shared" ca="1" si="0"/>
        <v>achievement("","", , trigger)</v>
      </c>
    </row>
    <row r="37" spans="1:1" s="7" customFormat="1" x14ac:dyDescent="0.25">
      <c r="A37" s="7" t="str">
        <f t="shared" ca="1" si="0"/>
        <v>achievement("","", , trigger)</v>
      </c>
    </row>
    <row r="38" spans="1:1" s="7" customFormat="1" x14ac:dyDescent="0.25">
      <c r="A38" s="7" t="str">
        <f t="shared" ca="1" si="0"/>
        <v>achievement("","", , trigger)</v>
      </c>
    </row>
    <row r="39" spans="1:1" s="7" customFormat="1" x14ac:dyDescent="0.25">
      <c r="A39" s="7" t="str">
        <f t="shared" ca="1" si="0"/>
        <v>achievement("","", , trigger)</v>
      </c>
    </row>
    <row r="40" spans="1:1" x14ac:dyDescent="0.25">
      <c r="A40" s="7" t="str">
        <f t="shared" ca="1" si="0"/>
        <v>achievement("","", , trigger)</v>
      </c>
    </row>
    <row r="41" spans="1:1" x14ac:dyDescent="0.25">
      <c r="A41" s="7" t="str">
        <f t="shared" ca="1" si="0"/>
        <v>achievement("","", , trigger)</v>
      </c>
    </row>
    <row r="42" spans="1:1" x14ac:dyDescent="0.25">
      <c r="A42" s="7" t="str">
        <f t="shared" ca="1" si="0"/>
        <v>achievement("","", , trigger)</v>
      </c>
    </row>
    <row r="43" spans="1:1" x14ac:dyDescent="0.25">
      <c r="A43" s="7" t="str">
        <f t="shared" ref="A4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Achievements</vt:lpstr>
      <vt:lpstr>Extras</vt:lpstr>
      <vt:lpstr>Leaderboards</vt:lpstr>
      <vt:lpstr>Points</vt:lpstr>
      <vt:lpstr>Scenes</vt:lpstr>
      <vt:lpstr>Objects</vt:lpstr>
      <vt:lpstr>Memory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2024-02-22T21:28:39Z</dcterms:modified>
</cp:coreProperties>
</file>