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6" yWindow="105" windowWidth="14806" windowHeight="8012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5" i="1"/>
  <c r="N14" i="1"/>
  <c r="O14" i="1"/>
  <c r="P14" i="1"/>
  <c r="P5" i="1"/>
  <c r="P6" i="1"/>
  <c r="P7" i="1"/>
  <c r="P8" i="1"/>
  <c r="P9" i="1"/>
  <c r="P10" i="1"/>
  <c r="P11" i="1"/>
  <c r="P12" i="1"/>
  <c r="P13" i="1"/>
  <c r="P4" i="1"/>
  <c r="O5" i="1"/>
  <c r="O6" i="1"/>
  <c r="O7" i="1"/>
  <c r="O8" i="1"/>
  <c r="O9" i="1"/>
  <c r="O10" i="1"/>
  <c r="O11" i="1"/>
  <c r="O12" i="1"/>
  <c r="O13" i="1"/>
  <c r="O4" i="1"/>
  <c r="N5" i="1"/>
  <c r="N6" i="1"/>
  <c r="N7" i="1"/>
  <c r="N8" i="1"/>
  <c r="N9" i="1"/>
  <c r="N10" i="1"/>
  <c r="N11" i="1"/>
  <c r="N12" i="1"/>
  <c r="N13" i="1"/>
  <c r="N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5" i="1"/>
  <c r="M5" i="1"/>
  <c r="M6" i="1"/>
  <c r="M7" i="1"/>
  <c r="M8" i="1"/>
  <c r="M14" i="1" s="1"/>
  <c r="M9" i="1"/>
  <c r="M10" i="1"/>
  <c r="M11" i="1"/>
  <c r="M12" i="1"/>
  <c r="M13" i="1"/>
  <c r="M4" i="1"/>
  <c r="L6" i="1"/>
  <c r="L10" i="1"/>
  <c r="L4" i="1"/>
  <c r="K5" i="1"/>
  <c r="L5" i="1" s="1"/>
  <c r="K6" i="1"/>
  <c r="K7" i="1"/>
  <c r="L7" i="1" s="1"/>
  <c r="K8" i="1"/>
  <c r="L8" i="1" s="1"/>
  <c r="K9" i="1"/>
  <c r="L9" i="1" s="1"/>
  <c r="K10" i="1"/>
  <c r="K11" i="1"/>
  <c r="L11" i="1" s="1"/>
  <c r="K12" i="1"/>
  <c r="L12" i="1" s="1"/>
  <c r="K13" i="1"/>
  <c r="L13" i="1" s="1"/>
  <c r="K4" i="1"/>
  <c r="K14" i="1" s="1"/>
  <c r="H4" i="1"/>
  <c r="H7" i="1"/>
  <c r="I7" i="1" s="1"/>
  <c r="H11" i="1"/>
  <c r="I11" i="1" s="1"/>
  <c r="F6" i="1"/>
  <c r="G6" i="1" s="1"/>
  <c r="F10" i="1"/>
  <c r="G10" i="1" s="1"/>
  <c r="F4" i="1"/>
  <c r="J4" i="1" s="1"/>
  <c r="I4" i="1"/>
  <c r="E5" i="1"/>
  <c r="E6" i="1"/>
  <c r="E7" i="1"/>
  <c r="E8" i="1"/>
  <c r="E9" i="1"/>
  <c r="E10" i="1"/>
  <c r="E11" i="1"/>
  <c r="E12" i="1"/>
  <c r="E13" i="1"/>
  <c r="E4" i="1"/>
  <c r="E14" i="1" s="1"/>
  <c r="C14" i="1"/>
  <c r="H5" i="1" s="1"/>
  <c r="B14" i="1"/>
  <c r="F8" i="1" s="1"/>
  <c r="D5" i="1"/>
  <c r="D6" i="1"/>
  <c r="D7" i="1"/>
  <c r="D8" i="1"/>
  <c r="D9" i="1"/>
  <c r="D10" i="1"/>
  <c r="D11" i="1"/>
  <c r="D12" i="1"/>
  <c r="D13" i="1"/>
  <c r="D4" i="1"/>
  <c r="D14" i="1" s="1"/>
  <c r="Y6" i="1" s="1"/>
  <c r="G8" i="1" l="1"/>
  <c r="J8" i="1"/>
  <c r="I5" i="1"/>
  <c r="L14" i="1"/>
  <c r="F11" i="1"/>
  <c r="G11" i="1" s="1"/>
  <c r="F7" i="1"/>
  <c r="G7" i="1" s="1"/>
  <c r="H12" i="1"/>
  <c r="I12" i="1" s="1"/>
  <c r="H8" i="1"/>
  <c r="I8" i="1" s="1"/>
  <c r="Y5" i="1"/>
  <c r="Q8" i="1" s="1"/>
  <c r="F13" i="1"/>
  <c r="F9" i="1"/>
  <c r="F5" i="1"/>
  <c r="G5" i="1" s="1"/>
  <c r="H10" i="1"/>
  <c r="I10" i="1" s="1"/>
  <c r="H6" i="1"/>
  <c r="I6" i="1" s="1"/>
  <c r="I14" i="1" s="1"/>
  <c r="G4" i="1"/>
  <c r="F12" i="1"/>
  <c r="H13" i="1"/>
  <c r="I13" i="1" s="1"/>
  <c r="H9" i="1"/>
  <c r="I9" i="1" s="1"/>
  <c r="J10" i="1"/>
  <c r="J6" i="1"/>
  <c r="Q5" i="1" l="1"/>
  <c r="Q4" i="1"/>
  <c r="Q9" i="1"/>
  <c r="Q10" i="1"/>
  <c r="J13" i="1"/>
  <c r="G13" i="1"/>
  <c r="Q13" i="1"/>
  <c r="Q7" i="1"/>
  <c r="J7" i="1"/>
  <c r="J12" i="1"/>
  <c r="G12" i="1"/>
  <c r="F14" i="1"/>
  <c r="Q12" i="1"/>
  <c r="Q6" i="1"/>
  <c r="Q11" i="1"/>
  <c r="J11" i="1"/>
  <c r="J9" i="1"/>
  <c r="G9" i="1"/>
  <c r="G14" i="1" s="1"/>
  <c r="H14" i="1"/>
  <c r="J5" i="1"/>
  <c r="J14" i="1" l="1"/>
  <c r="Y7" i="1" s="1"/>
</calcChain>
</file>

<file path=xl/sharedStrings.xml><?xml version="1.0" encoding="utf-8"?>
<sst xmlns="http://schemas.openxmlformats.org/spreadsheetml/2006/main" count="37" uniqueCount="30">
  <si>
    <t>x</t>
  </si>
  <si>
    <t>y</t>
  </si>
  <si>
    <t>Исходные данные</t>
  </si>
  <si>
    <t xml:space="preserve">Коэффициенты линейной регрессии  </t>
  </si>
  <si>
    <t>a</t>
  </si>
  <si>
    <t>b</t>
  </si>
  <si>
    <t>xy</t>
  </si>
  <si>
    <t>Σ</t>
  </si>
  <si>
    <t>x^2</t>
  </si>
  <si>
    <t>Вспомогательные расчеты</t>
  </si>
  <si>
    <t>Уравнение линейной регрессии</t>
  </si>
  <si>
    <t xml:space="preserve">Выборочный коэффициент корреляции r </t>
  </si>
  <si>
    <t>x-sum(x)/n</t>
  </si>
  <si>
    <t>y-sum(y)/n</t>
  </si>
  <si>
    <t>(x-sum(x)/n)^2</t>
  </si>
  <si>
    <t>(y-sum(y)/n)^2</t>
  </si>
  <si>
    <t>(x-sum(x)/n)(y-sum(y)/n)</t>
  </si>
  <si>
    <t>Парная линейна регрессия</t>
  </si>
  <si>
    <t>Равносторонняя гипербола</t>
  </si>
  <si>
    <t>Коэффициенты находятся из системы уравнений</t>
  </si>
  <si>
    <t>&gt;0.7 имеется сильная корреляционная связь</t>
  </si>
  <si>
    <t>1/x</t>
  </si>
  <si>
    <t>1/x^2</t>
  </si>
  <si>
    <t>y/x</t>
  </si>
  <si>
    <t>Гиперболическая регрессия</t>
  </si>
  <si>
    <t>Квадратичная функция</t>
  </si>
  <si>
    <t>x^3</t>
  </si>
  <si>
    <t>x^4</t>
  </si>
  <si>
    <t>x^2y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</si>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</sst>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1" xfId="0" applyBorder="1"/>
    <xf numFmtId="0" fontId="1" fillId="0" borderId="0" xfId="0" applyFont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 applyBorder="1"/>
    <xf numFmtId="0" fontId="0" fillId="0" borderId="12" xfId="0" applyFill="1" applyBorder="1" applyAlignment="1">
      <alignment horizontal="center" vertical="top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" xfId="0" applyFill="1" applyBorder="1"/>
    <xf numFmtId="0" fontId="0" fillId="0" borderId="8" xfId="0" applyFill="1" applyBorder="1" applyAlignment="1">
      <alignment horizontal="center" vertical="top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Fill="1" applyBorder="1" applyAlignment="1"/>
    <xf numFmtId="0" fontId="0" fillId="0" borderId="1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Лист1!$B$4:$B$13</c:f>
              <c:numCache>
                <c:formatCode>General</c:formatCode>
                <c:ptCount val="10"/>
                <c:pt idx="0">
                  <c:v>0.2</c:v>
                </c:pt>
                <c:pt idx="1">
                  <c:v>0.6</c:v>
                </c:pt>
                <c:pt idx="2">
                  <c:v>2.2000000000000002</c:v>
                </c:pt>
                <c:pt idx="3">
                  <c:v>2.6</c:v>
                </c:pt>
                <c:pt idx="4">
                  <c:v>2.8</c:v>
                </c:pt>
                <c:pt idx="5">
                  <c:v>5</c:v>
                </c:pt>
                <c:pt idx="6">
                  <c:v>5.4</c:v>
                </c:pt>
                <c:pt idx="7">
                  <c:v>5.7</c:v>
                </c:pt>
                <c:pt idx="8">
                  <c:v>5.9</c:v>
                </c:pt>
                <c:pt idx="9">
                  <c:v>6.9</c:v>
                </c:pt>
              </c:numCache>
            </c:numRef>
          </c:xVal>
          <c:yVal>
            <c:numRef>
              <c:f>Лист1!$C$4:$C$13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1.4</c:v>
                </c:pt>
                <c:pt idx="3">
                  <c:v>2.2999999999999998</c:v>
                </c:pt>
                <c:pt idx="4">
                  <c:v>2.5</c:v>
                </c:pt>
                <c:pt idx="5">
                  <c:v>9.6999999999999993</c:v>
                </c:pt>
                <c:pt idx="6">
                  <c:v>10.8</c:v>
                </c:pt>
                <c:pt idx="7">
                  <c:v>12.2</c:v>
                </c:pt>
                <c:pt idx="8">
                  <c:v>13.5</c:v>
                </c:pt>
                <c:pt idx="9">
                  <c:v>18.399999999999999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Лист1!$Q$2</c:f>
              <c:strCache>
                <c:ptCount val="1"/>
                <c:pt idx="0">
                  <c:v>Парная линейна регрессия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Лист1!$B$4:$B$13</c:f>
              <c:numCache>
                <c:formatCode>General</c:formatCode>
                <c:ptCount val="10"/>
                <c:pt idx="0">
                  <c:v>0.2</c:v>
                </c:pt>
                <c:pt idx="1">
                  <c:v>0.6</c:v>
                </c:pt>
                <c:pt idx="2">
                  <c:v>2.2000000000000002</c:v>
                </c:pt>
                <c:pt idx="3">
                  <c:v>2.6</c:v>
                </c:pt>
                <c:pt idx="4">
                  <c:v>2.8</c:v>
                </c:pt>
                <c:pt idx="5">
                  <c:v>5</c:v>
                </c:pt>
                <c:pt idx="6">
                  <c:v>5.4</c:v>
                </c:pt>
                <c:pt idx="7">
                  <c:v>5.7</c:v>
                </c:pt>
                <c:pt idx="8">
                  <c:v>5.9</c:v>
                </c:pt>
                <c:pt idx="9">
                  <c:v>6.9</c:v>
                </c:pt>
              </c:numCache>
            </c:numRef>
          </c:xVal>
          <c:yVal>
            <c:numRef>
              <c:f>Лист1!$Q$4:$Q$13</c:f>
              <c:numCache>
                <c:formatCode>General</c:formatCode>
                <c:ptCount val="10"/>
                <c:pt idx="0">
                  <c:v>-2.2230308752335124</c:v>
                </c:pt>
                <c:pt idx="1">
                  <c:v>-1.1597979148671087</c:v>
                </c:pt>
                <c:pt idx="2">
                  <c:v>3.0931339265985063</c:v>
                </c:pt>
                <c:pt idx="3">
                  <c:v>4.1563668869649097</c:v>
                </c:pt>
                <c:pt idx="4">
                  <c:v>4.687983367148111</c:v>
                </c:pt>
                <c:pt idx="5">
                  <c:v>10.53576464916333</c:v>
                </c:pt>
                <c:pt idx="6">
                  <c:v>11.598997609529736</c:v>
                </c:pt>
                <c:pt idx="7">
                  <c:v>12.396422329804537</c:v>
                </c:pt>
                <c:pt idx="8">
                  <c:v>12.92803880998774</c:v>
                </c:pt>
                <c:pt idx="9">
                  <c:v>15.586121210903748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Лист1!$T$3</c:f>
              <c:strCache>
                <c:ptCount val="1"/>
                <c:pt idx="0">
                  <c:v>Гиперболическая регрессия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Лист1!$S$5:$S$72</c:f>
              <c:numCache>
                <c:formatCode>General</c:formatCode>
                <c:ptCount val="6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</c:numCache>
            </c:numRef>
          </c:xVal>
          <c:yVal>
            <c:numRef>
              <c:f>Лист1!$T$5:$T$72</c:f>
              <c:numCache>
                <c:formatCode>General</c:formatCode>
                <c:ptCount val="68"/>
                <c:pt idx="0">
                  <c:v>-2.1297999999999977</c:v>
                </c:pt>
                <c:pt idx="1">
                  <c:v>1.622533333333334</c:v>
                </c:pt>
                <c:pt idx="2">
                  <c:v>3.4987000000000013</c:v>
                </c:pt>
                <c:pt idx="3">
                  <c:v>4.6244000000000005</c:v>
                </c:pt>
                <c:pt idx="4">
                  <c:v>5.3748666666666676</c:v>
                </c:pt>
                <c:pt idx="5">
                  <c:v>5.910914285714286</c:v>
                </c:pt>
                <c:pt idx="6">
                  <c:v>6.3129500000000007</c:v>
                </c:pt>
                <c:pt idx="7">
                  <c:v>6.6256444444444451</c:v>
                </c:pt>
                <c:pt idx="8">
                  <c:v>6.8757999999999999</c:v>
                </c:pt>
                <c:pt idx="9">
                  <c:v>7.0804727272727277</c:v>
                </c:pt>
                <c:pt idx="10">
                  <c:v>7.2510333333333339</c:v>
                </c:pt>
                <c:pt idx="11">
                  <c:v>7.3953538461538466</c:v>
                </c:pt>
                <c:pt idx="12">
                  <c:v>7.5190571428571431</c:v>
                </c:pt>
                <c:pt idx="13">
                  <c:v>7.626266666666667</c:v>
                </c:pt>
                <c:pt idx="14">
                  <c:v>7.7200750000000005</c:v>
                </c:pt>
                <c:pt idx="15">
                  <c:v>7.8028470588235299</c:v>
                </c:pt>
                <c:pt idx="16">
                  <c:v>7.8764222222222227</c:v>
                </c:pt>
                <c:pt idx="17">
                  <c:v>7.9422526315789472</c:v>
                </c:pt>
                <c:pt idx="18">
                  <c:v>8.0015000000000001</c:v>
                </c:pt>
                <c:pt idx="19">
                  <c:v>8.0551047619047615</c:v>
                </c:pt>
                <c:pt idx="20">
                  <c:v>8.1038363636363648</c:v>
                </c:pt>
                <c:pt idx="21">
                  <c:v>8.1483304347826095</c:v>
                </c:pt>
                <c:pt idx="22">
                  <c:v>8.189116666666667</c:v>
                </c:pt>
                <c:pt idx="23">
                  <c:v>8.2266399999999997</c:v>
                </c:pt>
                <c:pt idx="24">
                  <c:v>8.2612769230769239</c:v>
                </c:pt>
                <c:pt idx="25">
                  <c:v>8.2933481481481479</c:v>
                </c:pt>
                <c:pt idx="26">
                  <c:v>8.3231285714285725</c:v>
                </c:pt>
                <c:pt idx="27">
                  <c:v>8.3508551724137927</c:v>
                </c:pt>
                <c:pt idx="28">
                  <c:v>8.376733333333334</c:v>
                </c:pt>
                <c:pt idx="29">
                  <c:v>8.4009419354838712</c:v>
                </c:pt>
                <c:pt idx="30">
                  <c:v>8.4236374999999999</c:v>
                </c:pt>
                <c:pt idx="31">
                  <c:v>8.4449575757575754</c:v>
                </c:pt>
                <c:pt idx="32">
                  <c:v>8.4650235294117646</c:v>
                </c:pt>
                <c:pt idx="33">
                  <c:v>8.483942857142857</c:v>
                </c:pt>
                <c:pt idx="34">
                  <c:v>8.5018111111111114</c:v>
                </c:pt>
                <c:pt idx="35">
                  <c:v>8.5187135135135144</c:v>
                </c:pt>
                <c:pt idx="36">
                  <c:v>8.5347263157894737</c:v>
                </c:pt>
                <c:pt idx="37">
                  <c:v>8.5499179487179493</c:v>
                </c:pt>
                <c:pt idx="38">
                  <c:v>8.564350000000001</c:v>
                </c:pt>
                <c:pt idx="39">
                  <c:v>8.5780780487804886</c:v>
                </c:pt>
                <c:pt idx="40">
                  <c:v>8.5911523809523818</c:v>
                </c:pt>
                <c:pt idx="41">
                  <c:v>8.6036186046511638</c:v>
                </c:pt>
                <c:pt idx="42">
                  <c:v>8.6155181818181816</c:v>
                </c:pt>
                <c:pt idx="43">
                  <c:v>8.6268888888888888</c:v>
                </c:pt>
                <c:pt idx="44">
                  <c:v>8.6377652173913049</c:v>
                </c:pt>
                <c:pt idx="45">
                  <c:v>8.6481787234042553</c:v>
                </c:pt>
                <c:pt idx="46">
                  <c:v>8.6581583333333327</c:v>
                </c:pt>
                <c:pt idx="47">
                  <c:v>8.6677306122448989</c:v>
                </c:pt>
                <c:pt idx="48">
                  <c:v>8.6769200000000009</c:v>
                </c:pt>
                <c:pt idx="49">
                  <c:v>8.6857490196078437</c:v>
                </c:pt>
                <c:pt idx="50">
                  <c:v>8.6942384615384611</c:v>
                </c:pt>
                <c:pt idx="51">
                  <c:v>8.7024075471698108</c:v>
                </c:pt>
                <c:pt idx="52">
                  <c:v>8.7102740740740749</c:v>
                </c:pt>
                <c:pt idx="53">
                  <c:v>8.7178545454545464</c:v>
                </c:pt>
                <c:pt idx="54">
                  <c:v>8.7251642857142855</c:v>
                </c:pt>
                <c:pt idx="55">
                  <c:v>8.7322175438596492</c:v>
                </c:pt>
                <c:pt idx="56">
                  <c:v>8.7390275862068965</c:v>
                </c:pt>
                <c:pt idx="57">
                  <c:v>8.7456067796610171</c:v>
                </c:pt>
                <c:pt idx="58">
                  <c:v>8.7519666666666662</c:v>
                </c:pt>
                <c:pt idx="59">
                  <c:v>8.7581180327868857</c:v>
                </c:pt>
                <c:pt idx="60">
                  <c:v>8.7640709677419366</c:v>
                </c:pt>
                <c:pt idx="61">
                  <c:v>8.7698349206349206</c:v>
                </c:pt>
                <c:pt idx="62">
                  <c:v>8.77541875</c:v>
                </c:pt>
                <c:pt idx="63">
                  <c:v>8.7808307692307697</c:v>
                </c:pt>
                <c:pt idx="64">
                  <c:v>8.7860787878787878</c:v>
                </c:pt>
                <c:pt idx="65">
                  <c:v>8.7911701492537322</c:v>
                </c:pt>
                <c:pt idx="66">
                  <c:v>8.7961117647058824</c:v>
                </c:pt>
                <c:pt idx="67">
                  <c:v>8.8009101449275366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Лист1!$U$3</c:f>
              <c:strCache>
                <c:ptCount val="1"/>
                <c:pt idx="0">
                  <c:v>Квадратичная функция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Лист1!$S$5:$S$72</c:f>
              <c:numCache>
                <c:formatCode>General</c:formatCode>
                <c:ptCount val="6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</c:numCache>
            </c:numRef>
          </c:xVal>
          <c:yVal>
            <c:numRef>
              <c:f>Лист1!$U$5:$U$72</c:f>
              <c:numCache>
                <c:formatCode>General</c:formatCode>
                <c:ptCount val="68"/>
                <c:pt idx="0">
                  <c:v>0.352632</c:v>
                </c:pt>
                <c:pt idx="1">
                  <c:v>0.32967199999999997</c:v>
                </c:pt>
                <c:pt idx="2">
                  <c:v>0.31562800000000002</c:v>
                </c:pt>
                <c:pt idx="3">
                  <c:v>0.3105</c:v>
                </c:pt>
                <c:pt idx="4">
                  <c:v>0.31428800000000001</c:v>
                </c:pt>
                <c:pt idx="5">
                  <c:v>0.326992</c:v>
                </c:pt>
                <c:pt idx="6">
                  <c:v>0.34861200000000003</c:v>
                </c:pt>
                <c:pt idx="7">
                  <c:v>0.37914800000000004</c:v>
                </c:pt>
                <c:pt idx="8">
                  <c:v>0.41859999999999997</c:v>
                </c:pt>
                <c:pt idx="9">
                  <c:v>0.46696799999999999</c:v>
                </c:pt>
                <c:pt idx="10">
                  <c:v>0.52425199999999994</c:v>
                </c:pt>
                <c:pt idx="11">
                  <c:v>0.59045199999999998</c:v>
                </c:pt>
                <c:pt idx="12">
                  <c:v>0.66556799999999994</c:v>
                </c:pt>
                <c:pt idx="13">
                  <c:v>0.74960000000000004</c:v>
                </c:pt>
                <c:pt idx="14">
                  <c:v>0.84254800000000019</c:v>
                </c:pt>
                <c:pt idx="15">
                  <c:v>0.94441199999999981</c:v>
                </c:pt>
                <c:pt idx="16">
                  <c:v>1.0551920000000001</c:v>
                </c:pt>
                <c:pt idx="17">
                  <c:v>1.1748879999999999</c:v>
                </c:pt>
                <c:pt idx="18">
                  <c:v>1.3034999999999999</c:v>
                </c:pt>
                <c:pt idx="19">
                  <c:v>1.441028</c:v>
                </c:pt>
                <c:pt idx="20">
                  <c:v>1.587472</c:v>
                </c:pt>
                <c:pt idx="21">
                  <c:v>1.7428319999999997</c:v>
                </c:pt>
                <c:pt idx="22">
                  <c:v>1.9071079999999998</c:v>
                </c:pt>
                <c:pt idx="23">
                  <c:v>2.0802999999999998</c:v>
                </c:pt>
                <c:pt idx="24">
                  <c:v>2.2624079999999998</c:v>
                </c:pt>
                <c:pt idx="25">
                  <c:v>2.4534320000000003</c:v>
                </c:pt>
                <c:pt idx="26">
                  <c:v>2.6533719999999996</c:v>
                </c:pt>
                <c:pt idx="27">
                  <c:v>2.862228</c:v>
                </c:pt>
                <c:pt idx="28">
                  <c:v>3.08</c:v>
                </c:pt>
                <c:pt idx="29">
                  <c:v>3.3066880000000003</c:v>
                </c:pt>
                <c:pt idx="30">
                  <c:v>3.5422920000000007</c:v>
                </c:pt>
                <c:pt idx="31">
                  <c:v>3.7868119999999994</c:v>
                </c:pt>
                <c:pt idx="32">
                  <c:v>4.0402479999999992</c:v>
                </c:pt>
                <c:pt idx="33">
                  <c:v>4.3025999999999991</c:v>
                </c:pt>
                <c:pt idx="34">
                  <c:v>4.5738680000000009</c:v>
                </c:pt>
                <c:pt idx="35">
                  <c:v>4.8540519999999994</c:v>
                </c:pt>
                <c:pt idx="36">
                  <c:v>5.1431519999999997</c:v>
                </c:pt>
                <c:pt idx="37">
                  <c:v>5.4411679999999993</c:v>
                </c:pt>
                <c:pt idx="38">
                  <c:v>5.7480999999999991</c:v>
                </c:pt>
                <c:pt idx="39">
                  <c:v>6.063947999999999</c:v>
                </c:pt>
                <c:pt idx="40">
                  <c:v>6.3887119999999999</c:v>
                </c:pt>
                <c:pt idx="41">
                  <c:v>6.7223919999999993</c:v>
                </c:pt>
                <c:pt idx="42">
                  <c:v>7.0649880000000005</c:v>
                </c:pt>
                <c:pt idx="43">
                  <c:v>7.4165000000000001</c:v>
                </c:pt>
                <c:pt idx="44">
                  <c:v>7.7769279999999981</c:v>
                </c:pt>
                <c:pt idx="45">
                  <c:v>8.1462719999999997</c:v>
                </c:pt>
                <c:pt idx="46">
                  <c:v>8.5245319999999989</c:v>
                </c:pt>
                <c:pt idx="47">
                  <c:v>8.9117080000000009</c:v>
                </c:pt>
                <c:pt idx="48">
                  <c:v>9.3078000000000003</c:v>
                </c:pt>
                <c:pt idx="49">
                  <c:v>9.7128079999999972</c:v>
                </c:pt>
                <c:pt idx="50">
                  <c:v>10.126732000000001</c:v>
                </c:pt>
                <c:pt idx="51">
                  <c:v>10.549571999999998</c:v>
                </c:pt>
                <c:pt idx="52">
                  <c:v>10.981328000000001</c:v>
                </c:pt>
                <c:pt idx="53">
                  <c:v>11.421999999999999</c:v>
                </c:pt>
                <c:pt idx="54">
                  <c:v>11.871587999999999</c:v>
                </c:pt>
                <c:pt idx="55">
                  <c:v>12.330092</c:v>
                </c:pt>
                <c:pt idx="56">
                  <c:v>12.797511999999999</c:v>
                </c:pt>
                <c:pt idx="57">
                  <c:v>13.273847999999999</c:v>
                </c:pt>
                <c:pt idx="58">
                  <c:v>13.7591</c:v>
                </c:pt>
                <c:pt idx="59">
                  <c:v>14.253267999999998</c:v>
                </c:pt>
                <c:pt idx="60">
                  <c:v>14.756352000000001</c:v>
                </c:pt>
                <c:pt idx="61">
                  <c:v>15.268351999999998</c:v>
                </c:pt>
                <c:pt idx="62">
                  <c:v>15.789268000000003</c:v>
                </c:pt>
                <c:pt idx="63">
                  <c:v>16.319099999999999</c:v>
                </c:pt>
                <c:pt idx="64">
                  <c:v>16.857847999999997</c:v>
                </c:pt>
                <c:pt idx="65">
                  <c:v>17.405512000000002</c:v>
                </c:pt>
                <c:pt idx="66">
                  <c:v>17.962091999999998</c:v>
                </c:pt>
                <c:pt idx="67">
                  <c:v>18.527588000000002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94528"/>
        <c:axId val="261597272"/>
      </c:scatterChart>
      <c:valAx>
        <c:axId val="2615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597272"/>
        <c:crosses val="autoZero"/>
        <c:crossBetween val="midCat"/>
      </c:valAx>
      <c:valAx>
        <c:axId val="26159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59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41562</xdr:colOff>
      <xdr:row>2</xdr:row>
      <xdr:rowOff>4157</xdr:rowOff>
    </xdr:from>
    <xdr:ext cx="81535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8030304" y="602673"/>
              <a:ext cx="8153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8030304" y="602673"/>
              <a:ext cx="8153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𝑌=𝑎+𝑏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∙𝑥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0</xdr:col>
      <xdr:colOff>656704</xdr:colOff>
      <xdr:row>15</xdr:row>
      <xdr:rowOff>4153</xdr:rowOff>
    </xdr:from>
    <xdr:to>
      <xdr:col>12</xdr:col>
      <xdr:colOff>0</xdr:colOff>
      <xdr:row>36</xdr:row>
      <xdr:rowOff>182879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465513</xdr:colOff>
      <xdr:row>1</xdr:row>
      <xdr:rowOff>191193</xdr:rowOff>
    </xdr:from>
    <xdr:ext cx="81535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0748357" y="390698"/>
              <a:ext cx="8153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0748357" y="390698"/>
              <a:ext cx="8153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𝑌=𝑎+𝑏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∙𝑥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19</xdr:col>
      <xdr:colOff>274320</xdr:colOff>
      <xdr:row>2</xdr:row>
      <xdr:rowOff>191193</xdr:rowOff>
    </xdr:from>
    <xdr:ext cx="7820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12261273" y="390698"/>
              <a:ext cx="782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12261273" y="390698"/>
              <a:ext cx="782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𝑌=𝑎+𝑏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99753</xdr:colOff>
      <xdr:row>2</xdr:row>
      <xdr:rowOff>191192</xdr:rowOff>
    </xdr:from>
    <xdr:ext cx="109549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13558058" y="390697"/>
              <a:ext cx="10954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13558058" y="390697"/>
              <a:ext cx="10954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𝑌=𝑎𝑥^2+𝑏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𝑥+𝑐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24</xdr:col>
      <xdr:colOff>0</xdr:colOff>
      <xdr:row>10</xdr:row>
      <xdr:rowOff>0</xdr:rowOff>
    </xdr:from>
    <xdr:ext cx="7820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17548167" y="2128058"/>
              <a:ext cx="782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17548167" y="2128058"/>
              <a:ext cx="782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𝑌=𝑎+𝑏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24</xdr:col>
      <xdr:colOff>16625</xdr:colOff>
      <xdr:row>11</xdr:row>
      <xdr:rowOff>87284</xdr:rowOff>
    </xdr:from>
    <xdr:ext cx="1707839" cy="9865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8005367" y="2406535"/>
              <a:ext cx="1707839" cy="986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nary>
                              <m:naryPr>
                                <m:chr m:val="∑"/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𝑛𝑎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f>
                                      <m:f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num>
                                      <m:den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den>
                                    </m:f>
                                  </m:e>
                                </m:nary>
                              </m:e>
                            </m:nary>
                          </m:e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nary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nary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sSubSup>
                                      <m:sSub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den>
                                </m:f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8005367" y="2406535"/>
              <a:ext cx="1707839" cy="986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{█(∑24_(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=1)^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𝑦_𝑖=𝑛𝑎+𝑏∑24_(𝑖=1)^𝑛▒1/𝑥_𝑖 </a:t>
              </a:r>
              <a:r>
                <a:rPr lang="ru-RU" sz="1100" b="0" i="0">
                  <a:latin typeface="Cambria Math" panose="02040503050406030204" pitchFamily="18" charset="0"/>
                </a:rPr>
                <a:t>〗@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/𝑥_𝑖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∑_(𝑖=1)^𝑛▒1/𝑥_𝑖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+𝑏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∑_(𝑖=1)^𝑛▒1/(𝑥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26</xdr:col>
      <xdr:colOff>307570</xdr:colOff>
      <xdr:row>12</xdr:row>
      <xdr:rowOff>149630</xdr:rowOff>
    </xdr:from>
    <xdr:ext cx="1561068" cy="377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21687905" y="2668386"/>
              <a:ext cx="1561068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71.6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8.74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15.78=8.74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+28.41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21687905" y="2668386"/>
              <a:ext cx="1561068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71.6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8.74𝑏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15.78=8.74𝑎+28.41𝑏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24</xdr:col>
      <xdr:colOff>0</xdr:colOff>
      <xdr:row>21</xdr:row>
      <xdr:rowOff>0</xdr:rowOff>
    </xdr:from>
    <xdr:ext cx="109549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21812596" y="3865418"/>
              <a:ext cx="10954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21812596" y="3865418"/>
              <a:ext cx="10954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𝑌=𝑎𝑥^2+𝑏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𝑥+𝑐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24</xdr:col>
      <xdr:colOff>12469</xdr:colOff>
      <xdr:row>22</xdr:row>
      <xdr:rowOff>37408</xdr:rowOff>
    </xdr:from>
    <xdr:ext cx="2504980" cy="14729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21825065" y="4094019"/>
              <a:ext cx="2504980" cy="1472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bSup>
                              </m:e>
                            </m:nary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p>
                                </m:sSubSup>
                              </m:e>
                            </m:nary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nary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p>
                                </m:sSubSup>
                              </m:e>
                            </m:nary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𝑏</m:t>
                            </m:r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nary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𝑐</m:t>
                            </m:r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nary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𝑏</m:t>
                            </m:r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21825065" y="4094019"/>
              <a:ext cx="2504980" cy="1472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𝑥_𝑖^4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+𝑏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∑_(𝑖=1)^𝑛▒𝑥_𝑖^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∑_(𝑖=1)^𝑛▒𝑥_𝑖^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∑_(𝑖=1)^𝑛▒〖𝑥_𝑖^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𝑦_𝑖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𝑎∑_(𝑖=1)^𝑛▒𝑥_𝑖^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+𝑏∑_(𝑖=1)^𝑛▒𝑥_𝑖^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+𝑐∑_(𝑖=1)^𝑛▒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=∑_(𝑖=1)^𝑛▒〖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𝑦_𝑖 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𝑎∑_(𝑖=1)^𝑛▒𝑥_𝑖^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+𝑏∑_(𝑖=1)^𝑛▒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𝑐=∑_(𝑖=1)^𝑛▒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27</xdr:col>
      <xdr:colOff>449865</xdr:colOff>
      <xdr:row>22</xdr:row>
      <xdr:rowOff>29340</xdr:rowOff>
    </xdr:from>
    <xdr:ext cx="3079625" cy="5404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27285305" y="4332399"/>
              <a:ext cx="3079625" cy="540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6140.0739+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1051.945+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188.91=2341.881</m:t>
                            </m:r>
                          </m: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1051.945+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188.91+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37.3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399.39</m:t>
                            </m:r>
                          </m: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188.91+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37.3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71.6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27285305" y="4332399"/>
              <a:ext cx="3079625" cy="540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6140.0739+𝑏1051.945+𝑐188.91=2341.881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𝑎1051.945+𝑏188.91+𝑐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37.3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399.39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𝑎188.91+𝑏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37.3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71.6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"/>
  <sheetViews>
    <sheetView tabSelected="1" zoomScale="85" zoomScaleNormal="85" workbookViewId="0">
      <selection activeCell="AE32" sqref="AE32"/>
    </sheetView>
  </sheetViews>
  <sheetFormatPr defaultRowHeight="15.05" x14ac:dyDescent="0.3"/>
  <cols>
    <col min="4" max="5" width="7" bestFit="1" customWidth="1"/>
    <col min="6" max="6" width="11.77734375" bestFit="1" customWidth="1"/>
    <col min="7" max="7" width="12.33203125" bestFit="1" customWidth="1"/>
    <col min="8" max="8" width="9.5546875" bestFit="1" customWidth="1"/>
    <col min="9" max="9" width="12.5546875" bestFit="1" customWidth="1"/>
    <col min="10" max="10" width="20.33203125" bestFit="1" customWidth="1"/>
    <col min="11" max="13" width="12" bestFit="1" customWidth="1"/>
    <col min="14" max="14" width="8" bestFit="1" customWidth="1"/>
    <col min="15" max="15" width="10" bestFit="1" customWidth="1"/>
    <col min="16" max="16" width="10.33203125" customWidth="1"/>
    <col min="17" max="17" width="23.5546875" bestFit="1" customWidth="1"/>
    <col min="18" max="18" width="19.6640625" bestFit="1" customWidth="1"/>
    <col min="19" max="19" width="8" customWidth="1"/>
    <col min="20" max="20" width="23.5546875" bestFit="1" customWidth="1"/>
    <col min="21" max="21" width="19.6640625" bestFit="1" customWidth="1"/>
    <col min="22" max="22" width="12.5546875" bestFit="1" customWidth="1"/>
    <col min="24" max="24" width="40.88671875" bestFit="1" customWidth="1"/>
    <col min="25" max="25" width="12.5546875" bestFit="1" customWidth="1"/>
  </cols>
  <sheetData>
    <row r="1" spans="1:28" ht="15.75" thickBot="1" x14ac:dyDescent="0.35"/>
    <row r="2" spans="1:28" ht="15.75" thickBot="1" x14ac:dyDescent="0.35">
      <c r="B2" s="9" t="s">
        <v>2</v>
      </c>
      <c r="C2" s="10"/>
      <c r="D2" s="9" t="s">
        <v>9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10"/>
      <c r="Q2" s="29" t="s">
        <v>17</v>
      </c>
    </row>
    <row r="3" spans="1:28" ht="15.75" thickBot="1" x14ac:dyDescent="0.35">
      <c r="B3" s="11" t="s">
        <v>0</v>
      </c>
      <c r="C3" s="23" t="s">
        <v>1</v>
      </c>
      <c r="D3" s="5" t="s">
        <v>6</v>
      </c>
      <c r="E3" s="26" t="s">
        <v>8</v>
      </c>
      <c r="F3" s="36" t="s">
        <v>12</v>
      </c>
      <c r="G3" s="36" t="s">
        <v>14</v>
      </c>
      <c r="H3" s="36" t="s">
        <v>13</v>
      </c>
      <c r="I3" s="36" t="s">
        <v>15</v>
      </c>
      <c r="J3" s="36" t="s">
        <v>16</v>
      </c>
      <c r="K3" s="40" t="s">
        <v>21</v>
      </c>
      <c r="L3" s="40" t="s">
        <v>22</v>
      </c>
      <c r="M3" s="40" t="s">
        <v>23</v>
      </c>
      <c r="N3" s="40" t="s">
        <v>26</v>
      </c>
      <c r="O3" s="40" t="s">
        <v>27</v>
      </c>
      <c r="P3" s="41" t="s">
        <v>28</v>
      </c>
      <c r="Q3" s="37"/>
      <c r="S3" s="46" t="s">
        <v>0</v>
      </c>
      <c r="T3" s="42" t="s">
        <v>24</v>
      </c>
      <c r="U3" s="43" t="s">
        <v>25</v>
      </c>
      <c r="X3" s="35" t="s">
        <v>10</v>
      </c>
      <c r="AA3" s="2"/>
      <c r="AB3" s="2"/>
    </row>
    <row r="4" spans="1:28" ht="15.75" thickBot="1" x14ac:dyDescent="0.35">
      <c r="B4" s="13">
        <v>0.2</v>
      </c>
      <c r="C4" s="24">
        <v>0.3</v>
      </c>
      <c r="D4" s="13">
        <f>B4*C4</f>
        <v>0.06</v>
      </c>
      <c r="E4" s="24">
        <f>B4^2</f>
        <v>4.0000000000000008E-2</v>
      </c>
      <c r="F4" s="27">
        <f>B4-$B$14/10</f>
        <v>-3.5299999999999994</v>
      </c>
      <c r="G4" s="27">
        <f>F4^2</f>
        <v>12.460899999999995</v>
      </c>
      <c r="H4" s="27">
        <f>C4-$C$14/10</f>
        <v>-6.8599999999999994</v>
      </c>
      <c r="I4" s="27">
        <f>H4^2</f>
        <v>47.059599999999989</v>
      </c>
      <c r="J4" s="27">
        <f>F4*H4</f>
        <v>24.215799999999994</v>
      </c>
      <c r="K4" s="24">
        <f>1/B4</f>
        <v>5</v>
      </c>
      <c r="L4" s="24">
        <f>K4^2</f>
        <v>25</v>
      </c>
      <c r="M4" s="24">
        <f>C4/B4</f>
        <v>1.4999999999999998</v>
      </c>
      <c r="N4" s="26">
        <f>B4^3</f>
        <v>8.0000000000000019E-3</v>
      </c>
      <c r="O4" s="26">
        <f>B4^4</f>
        <v>1.6000000000000007E-3</v>
      </c>
      <c r="P4" s="6">
        <f>E4*C4</f>
        <v>1.2000000000000002E-2</v>
      </c>
      <c r="Q4" s="14">
        <f>$Y$5+$Y$6*B4</f>
        <v>-2.2230308752335124</v>
      </c>
      <c r="S4" s="47"/>
      <c r="T4" s="44"/>
      <c r="U4" s="45"/>
      <c r="X4" s="34" t="s">
        <v>3</v>
      </c>
      <c r="Y4" s="34"/>
      <c r="Z4" s="2"/>
      <c r="AA4" s="2"/>
      <c r="AB4" s="2"/>
    </row>
    <row r="5" spans="1:28" x14ac:dyDescent="0.3">
      <c r="B5" s="15">
        <v>0.6</v>
      </c>
      <c r="C5" s="20">
        <v>0.5</v>
      </c>
      <c r="D5" s="15">
        <f t="shared" ref="D5:D13" si="0">B5*C5</f>
        <v>0.3</v>
      </c>
      <c r="E5" s="20">
        <f t="shared" ref="E5:E13" si="1">B5^2</f>
        <v>0.36</v>
      </c>
      <c r="F5" s="19">
        <f t="shared" ref="F5:F13" si="2">B5-$B$14/10</f>
        <v>-3.1299999999999994</v>
      </c>
      <c r="G5" s="19">
        <f t="shared" ref="G5:G13" si="3">F5^2</f>
        <v>9.7968999999999973</v>
      </c>
      <c r="H5" s="19">
        <f t="shared" ref="H5:H13" si="4">C5-$C$14/10</f>
        <v>-6.6599999999999993</v>
      </c>
      <c r="I5" s="19">
        <f t="shared" ref="I5:I13" si="5">H5^2</f>
        <v>44.355599999999988</v>
      </c>
      <c r="J5" s="19">
        <f t="shared" ref="J5:J13" si="6">F5*H5</f>
        <v>20.845799999999993</v>
      </c>
      <c r="K5" s="20">
        <f t="shared" ref="K5:K13" si="7">1/B5</f>
        <v>1.6666666666666667</v>
      </c>
      <c r="L5" s="20">
        <f t="shared" ref="L5:L13" si="8">K5^2</f>
        <v>2.7777777777777781</v>
      </c>
      <c r="M5" s="20">
        <f t="shared" ref="M5:M13" si="9">C5/B5</f>
        <v>0.83333333333333337</v>
      </c>
      <c r="N5" s="2">
        <f t="shared" ref="N5:N13" si="10">B5^3</f>
        <v>0.216</v>
      </c>
      <c r="O5" s="2">
        <f t="shared" ref="O5:O13" si="11">B5^4</f>
        <v>0.12959999999999999</v>
      </c>
      <c r="P5" s="7">
        <f t="shared" ref="P5:P13" si="12">E5*C5</f>
        <v>0.18</v>
      </c>
      <c r="Q5" s="16">
        <f>$Y$5+$Y$6*B5</f>
        <v>-1.1597979148671087</v>
      </c>
      <c r="S5" s="13">
        <v>0.2</v>
      </c>
      <c r="T5" s="24">
        <f>$Y$18+$Y$19/S5</f>
        <v>-2.1297999999999977</v>
      </c>
      <c r="U5" s="14">
        <f>$Y$31*S5^2+$Y$32*S5+$Y$33</f>
        <v>0.352632</v>
      </c>
      <c r="X5" s="30" t="s">
        <v>4</v>
      </c>
      <c r="Y5" s="32">
        <f>C14/10-Y6*B14/10</f>
        <v>-2.7546473554167141</v>
      </c>
      <c r="Z5" s="2"/>
      <c r="AA5" s="2"/>
      <c r="AB5" s="2"/>
    </row>
    <row r="6" spans="1:28" x14ac:dyDescent="0.3">
      <c r="B6" s="15">
        <v>2.2000000000000002</v>
      </c>
      <c r="C6" s="20">
        <v>1.4</v>
      </c>
      <c r="D6" s="15">
        <f t="shared" si="0"/>
        <v>3.08</v>
      </c>
      <c r="E6" s="20">
        <f t="shared" si="1"/>
        <v>4.8400000000000007</v>
      </c>
      <c r="F6" s="19">
        <f t="shared" si="2"/>
        <v>-1.5299999999999994</v>
      </c>
      <c r="G6" s="19">
        <f t="shared" si="3"/>
        <v>2.3408999999999982</v>
      </c>
      <c r="H6" s="19">
        <f t="shared" si="4"/>
        <v>-5.76</v>
      </c>
      <c r="I6" s="19">
        <f t="shared" si="5"/>
        <v>33.177599999999998</v>
      </c>
      <c r="J6" s="19">
        <f t="shared" si="6"/>
        <v>8.8127999999999957</v>
      </c>
      <c r="K6" s="20">
        <f t="shared" si="7"/>
        <v>0.45454545454545453</v>
      </c>
      <c r="L6" s="20">
        <f t="shared" si="8"/>
        <v>0.20661157024793386</v>
      </c>
      <c r="M6" s="20">
        <f t="shared" si="9"/>
        <v>0.63636363636363624</v>
      </c>
      <c r="N6" s="2">
        <f t="shared" si="10"/>
        <v>10.648000000000003</v>
      </c>
      <c r="O6" s="2">
        <f t="shared" si="11"/>
        <v>23.425600000000006</v>
      </c>
      <c r="P6" s="7">
        <f t="shared" si="12"/>
        <v>6.7760000000000007</v>
      </c>
      <c r="Q6" s="16">
        <f>$Y$5+$Y$6*B6</f>
        <v>3.0931339265985063</v>
      </c>
      <c r="S6" s="15">
        <v>0.3</v>
      </c>
      <c r="T6" s="20">
        <f>$Y$18+$Y$19/S6</f>
        <v>1.622533333333334</v>
      </c>
      <c r="U6" s="16">
        <f t="shared" ref="U6:U69" si="13">$Y$31*S6^2+$Y$32*S6+$Y$33</f>
        <v>0.32967199999999997</v>
      </c>
      <c r="X6" s="31" t="s">
        <v>5</v>
      </c>
      <c r="Y6" s="32">
        <f>(10*D14-B14*C14)/(10*E14-B14^2)</f>
        <v>2.6580824009160091</v>
      </c>
      <c r="Z6" s="2"/>
      <c r="AA6" s="2"/>
      <c r="AB6" s="2"/>
    </row>
    <row r="7" spans="1:28" x14ac:dyDescent="0.3">
      <c r="B7" s="15">
        <v>2.6</v>
      </c>
      <c r="C7" s="20">
        <v>2.2999999999999998</v>
      </c>
      <c r="D7" s="15">
        <f t="shared" si="0"/>
        <v>5.9799999999999995</v>
      </c>
      <c r="E7" s="20">
        <f t="shared" si="1"/>
        <v>6.7600000000000007</v>
      </c>
      <c r="F7" s="19">
        <f t="shared" si="2"/>
        <v>-1.1299999999999994</v>
      </c>
      <c r="G7" s="19">
        <f t="shared" si="3"/>
        <v>1.2768999999999988</v>
      </c>
      <c r="H7" s="19">
        <f t="shared" si="4"/>
        <v>-4.8599999999999994</v>
      </c>
      <c r="I7" s="19">
        <f t="shared" si="5"/>
        <v>23.619599999999995</v>
      </c>
      <c r="J7" s="19">
        <f t="shared" si="6"/>
        <v>5.4917999999999969</v>
      </c>
      <c r="K7" s="20">
        <f t="shared" si="7"/>
        <v>0.38461538461538458</v>
      </c>
      <c r="L7" s="20">
        <f t="shared" si="8"/>
        <v>0.14792899408284022</v>
      </c>
      <c r="M7" s="20">
        <f t="shared" si="9"/>
        <v>0.88461538461538447</v>
      </c>
      <c r="N7" s="2">
        <f t="shared" si="10"/>
        <v>17.576000000000004</v>
      </c>
      <c r="O7" s="2">
        <f t="shared" si="11"/>
        <v>45.697600000000008</v>
      </c>
      <c r="P7" s="7">
        <f t="shared" si="12"/>
        <v>15.548</v>
      </c>
      <c r="Q7" s="16">
        <f>$Y$5+$Y$6*B7</f>
        <v>4.1563668869649097</v>
      </c>
      <c r="S7" s="15">
        <v>0.4</v>
      </c>
      <c r="T7" s="20">
        <f>$Y$18+$Y$19/S7</f>
        <v>3.4987000000000013</v>
      </c>
      <c r="U7" s="16">
        <f t="shared" si="13"/>
        <v>0.31562800000000002</v>
      </c>
      <c r="X7" s="33" t="s">
        <v>11</v>
      </c>
      <c r="Y7" s="33">
        <f>J14/SQRT(G14*I14)</f>
        <v>0.96010018145780207</v>
      </c>
      <c r="Z7" s="28" t="s">
        <v>20</v>
      </c>
      <c r="AA7" s="2"/>
      <c r="AB7" s="2"/>
    </row>
    <row r="8" spans="1:28" x14ac:dyDescent="0.3">
      <c r="B8" s="15">
        <v>2.8</v>
      </c>
      <c r="C8" s="20">
        <v>2.5</v>
      </c>
      <c r="D8" s="15">
        <f t="shared" si="0"/>
        <v>7</v>
      </c>
      <c r="E8" s="20">
        <f t="shared" si="1"/>
        <v>7.839999999999999</v>
      </c>
      <c r="F8" s="19">
        <f t="shared" si="2"/>
        <v>-0.92999999999999972</v>
      </c>
      <c r="G8" s="19">
        <f t="shared" si="3"/>
        <v>0.86489999999999945</v>
      </c>
      <c r="H8" s="19">
        <f t="shared" si="4"/>
        <v>-4.6599999999999993</v>
      </c>
      <c r="I8" s="19">
        <f t="shared" si="5"/>
        <v>21.715599999999991</v>
      </c>
      <c r="J8" s="19">
        <f t="shared" si="6"/>
        <v>4.3337999999999983</v>
      </c>
      <c r="K8" s="20">
        <f t="shared" si="7"/>
        <v>0.35714285714285715</v>
      </c>
      <c r="L8" s="20">
        <f t="shared" si="8"/>
        <v>0.12755102040816327</v>
      </c>
      <c r="M8" s="20">
        <f t="shared" si="9"/>
        <v>0.8928571428571429</v>
      </c>
      <c r="N8" s="2">
        <f t="shared" si="10"/>
        <v>21.951999999999995</v>
      </c>
      <c r="O8" s="2">
        <f t="shared" si="11"/>
        <v>61.465599999999981</v>
      </c>
      <c r="P8" s="7">
        <f t="shared" si="12"/>
        <v>19.599999999999998</v>
      </c>
      <c r="Q8" s="16">
        <f>$Y$5+$Y$6*B8</f>
        <v>4.687983367148111</v>
      </c>
      <c r="S8" s="15">
        <v>0.5</v>
      </c>
      <c r="T8" s="20">
        <f>$Y$18+$Y$19/S8</f>
        <v>4.6244000000000005</v>
      </c>
      <c r="U8" s="16">
        <f t="shared" si="13"/>
        <v>0.3105</v>
      </c>
      <c r="AA8" s="2"/>
      <c r="AB8" s="2"/>
    </row>
    <row r="9" spans="1:28" x14ac:dyDescent="0.3">
      <c r="B9" s="15">
        <v>5</v>
      </c>
      <c r="C9" s="20">
        <v>9.6999999999999993</v>
      </c>
      <c r="D9" s="15">
        <f t="shared" si="0"/>
        <v>48.5</v>
      </c>
      <c r="E9" s="20">
        <f t="shared" si="1"/>
        <v>25</v>
      </c>
      <c r="F9" s="19">
        <f t="shared" si="2"/>
        <v>1.2700000000000005</v>
      </c>
      <c r="G9" s="19">
        <f t="shared" si="3"/>
        <v>1.6129000000000011</v>
      </c>
      <c r="H9" s="19">
        <f t="shared" si="4"/>
        <v>2.54</v>
      </c>
      <c r="I9" s="19">
        <f t="shared" si="5"/>
        <v>6.4516</v>
      </c>
      <c r="J9" s="19">
        <f t="shared" si="6"/>
        <v>3.2258000000000013</v>
      </c>
      <c r="K9" s="20">
        <f t="shared" si="7"/>
        <v>0.2</v>
      </c>
      <c r="L9" s="20">
        <f t="shared" si="8"/>
        <v>4.0000000000000008E-2</v>
      </c>
      <c r="M9" s="20">
        <f t="shared" si="9"/>
        <v>1.94</v>
      </c>
      <c r="N9" s="2">
        <f t="shared" si="10"/>
        <v>125</v>
      </c>
      <c r="O9" s="2">
        <f t="shared" si="11"/>
        <v>625</v>
      </c>
      <c r="P9" s="7">
        <f t="shared" si="12"/>
        <v>242.49999999999997</v>
      </c>
      <c r="Q9" s="16">
        <f>$Y$5+$Y$6*B9</f>
        <v>10.53576464916333</v>
      </c>
      <c r="S9" s="15">
        <v>0.6</v>
      </c>
      <c r="T9" s="20">
        <f>$Y$18+$Y$19/S9</f>
        <v>5.3748666666666676</v>
      </c>
      <c r="U9" s="16">
        <f t="shared" si="13"/>
        <v>0.31428800000000001</v>
      </c>
      <c r="X9" s="2"/>
      <c r="Y9" s="1"/>
      <c r="Z9" s="1"/>
      <c r="AA9" s="2"/>
      <c r="AB9" s="2"/>
    </row>
    <row r="10" spans="1:28" x14ac:dyDescent="0.3">
      <c r="B10" s="15">
        <v>5.4</v>
      </c>
      <c r="C10" s="20">
        <v>10.8</v>
      </c>
      <c r="D10" s="15">
        <f t="shared" si="0"/>
        <v>58.320000000000007</v>
      </c>
      <c r="E10" s="20">
        <f t="shared" si="1"/>
        <v>29.160000000000004</v>
      </c>
      <c r="F10" s="19">
        <f t="shared" si="2"/>
        <v>1.6700000000000008</v>
      </c>
      <c r="G10" s="19">
        <f t="shared" si="3"/>
        <v>2.7889000000000026</v>
      </c>
      <c r="H10" s="19">
        <f t="shared" si="4"/>
        <v>3.6400000000000015</v>
      </c>
      <c r="I10" s="19">
        <f t="shared" si="5"/>
        <v>13.24960000000001</v>
      </c>
      <c r="J10" s="19">
        <f t="shared" si="6"/>
        <v>6.0788000000000055</v>
      </c>
      <c r="K10" s="20">
        <f t="shared" si="7"/>
        <v>0.18518518518518517</v>
      </c>
      <c r="L10" s="20">
        <f t="shared" si="8"/>
        <v>3.4293552812071325E-2</v>
      </c>
      <c r="M10" s="20">
        <f t="shared" si="9"/>
        <v>2</v>
      </c>
      <c r="N10" s="2">
        <f t="shared" si="10"/>
        <v>157.46400000000003</v>
      </c>
      <c r="O10" s="2">
        <f t="shared" si="11"/>
        <v>850.30560000000025</v>
      </c>
      <c r="P10" s="7">
        <f t="shared" si="12"/>
        <v>314.92800000000005</v>
      </c>
      <c r="Q10" s="16">
        <f>$Y$5+$Y$6*B10</f>
        <v>11.598997609529736</v>
      </c>
      <c r="S10" s="15">
        <v>0.7</v>
      </c>
      <c r="T10" s="20">
        <f>$Y$18+$Y$19/S10</f>
        <v>5.910914285714286</v>
      </c>
      <c r="U10" s="16">
        <f t="shared" si="13"/>
        <v>0.326992</v>
      </c>
      <c r="X10" s="2"/>
      <c r="Y10" s="1"/>
      <c r="Z10" s="1"/>
      <c r="AA10" s="2"/>
      <c r="AB10" s="2"/>
    </row>
    <row r="11" spans="1:28" x14ac:dyDescent="0.3">
      <c r="B11" s="15">
        <v>5.7</v>
      </c>
      <c r="C11" s="20">
        <v>12.2</v>
      </c>
      <c r="D11" s="15">
        <f t="shared" si="0"/>
        <v>69.539999999999992</v>
      </c>
      <c r="E11" s="20">
        <f t="shared" si="1"/>
        <v>32.49</v>
      </c>
      <c r="F11" s="19">
        <f t="shared" si="2"/>
        <v>1.9700000000000006</v>
      </c>
      <c r="G11" s="19">
        <f t="shared" si="3"/>
        <v>3.8809000000000027</v>
      </c>
      <c r="H11" s="19">
        <f t="shared" si="4"/>
        <v>5.04</v>
      </c>
      <c r="I11" s="19">
        <f t="shared" si="5"/>
        <v>25.401600000000002</v>
      </c>
      <c r="J11" s="19">
        <f t="shared" si="6"/>
        <v>9.9288000000000025</v>
      </c>
      <c r="K11" s="20">
        <f t="shared" si="7"/>
        <v>0.17543859649122806</v>
      </c>
      <c r="L11" s="20">
        <f t="shared" si="8"/>
        <v>3.077870113881194E-2</v>
      </c>
      <c r="M11" s="20">
        <f t="shared" si="9"/>
        <v>2.1403508771929824</v>
      </c>
      <c r="N11" s="2">
        <f t="shared" si="10"/>
        <v>185.19300000000001</v>
      </c>
      <c r="O11" s="2">
        <f t="shared" si="11"/>
        <v>1055.6001000000001</v>
      </c>
      <c r="P11" s="7">
        <f t="shared" si="12"/>
        <v>396.37799999999999</v>
      </c>
      <c r="Q11" s="16">
        <f>$Y$5+$Y$6*B11</f>
        <v>12.396422329804537</v>
      </c>
      <c r="S11" s="15">
        <v>0.8</v>
      </c>
      <c r="T11" s="20">
        <f>$Y$18+$Y$19/S11</f>
        <v>6.3129500000000007</v>
      </c>
      <c r="U11" s="16">
        <f t="shared" si="13"/>
        <v>0.34861200000000003</v>
      </c>
      <c r="X11" s="32" t="s">
        <v>18</v>
      </c>
      <c r="Y11" s="2"/>
      <c r="Z11" s="2"/>
      <c r="AA11" s="2"/>
      <c r="AB11" s="2"/>
    </row>
    <row r="12" spans="1:28" x14ac:dyDescent="0.3">
      <c r="B12" s="15">
        <v>5.9</v>
      </c>
      <c r="C12" s="20">
        <v>13.5</v>
      </c>
      <c r="D12" s="15">
        <f t="shared" si="0"/>
        <v>79.650000000000006</v>
      </c>
      <c r="E12" s="20">
        <f t="shared" si="1"/>
        <v>34.81</v>
      </c>
      <c r="F12" s="19">
        <f t="shared" si="2"/>
        <v>2.1700000000000008</v>
      </c>
      <c r="G12" s="19">
        <f t="shared" si="3"/>
        <v>4.7089000000000034</v>
      </c>
      <c r="H12" s="19">
        <f t="shared" si="4"/>
        <v>6.3400000000000007</v>
      </c>
      <c r="I12" s="19">
        <f t="shared" si="5"/>
        <v>40.195600000000006</v>
      </c>
      <c r="J12" s="19">
        <f t="shared" si="6"/>
        <v>13.757800000000007</v>
      </c>
      <c r="K12" s="20">
        <f t="shared" si="7"/>
        <v>0.16949152542372881</v>
      </c>
      <c r="L12" s="20">
        <f t="shared" si="8"/>
        <v>2.8727377190462509E-2</v>
      </c>
      <c r="M12" s="20">
        <f t="shared" si="9"/>
        <v>2.2881355932203387</v>
      </c>
      <c r="N12" s="2">
        <f t="shared" si="10"/>
        <v>205.37900000000002</v>
      </c>
      <c r="O12" s="2">
        <f t="shared" si="11"/>
        <v>1211.7361000000001</v>
      </c>
      <c r="P12" s="7">
        <f t="shared" si="12"/>
        <v>469.93500000000006</v>
      </c>
      <c r="Q12" s="16">
        <f>$Y$5+$Y$6*B12</f>
        <v>12.92803880998774</v>
      </c>
      <c r="S12" s="15">
        <v>0.9</v>
      </c>
      <c r="T12" s="20">
        <f>$Y$18+$Y$19/S12</f>
        <v>6.6256444444444451</v>
      </c>
      <c r="U12" s="16">
        <f t="shared" si="13"/>
        <v>0.37914800000000004</v>
      </c>
      <c r="X12" s="34" t="s">
        <v>19</v>
      </c>
      <c r="Y12" s="2"/>
      <c r="Z12" s="2"/>
      <c r="AA12" s="2"/>
      <c r="AB12" s="2"/>
    </row>
    <row r="13" spans="1:28" ht="15.75" thickBot="1" x14ac:dyDescent="0.35">
      <c r="B13" s="17">
        <v>6.9</v>
      </c>
      <c r="C13" s="25">
        <v>18.399999999999999</v>
      </c>
      <c r="D13" s="15">
        <f t="shared" si="0"/>
        <v>126.96</v>
      </c>
      <c r="E13" s="20">
        <f t="shared" si="1"/>
        <v>47.610000000000007</v>
      </c>
      <c r="F13" s="19">
        <f t="shared" si="2"/>
        <v>3.1700000000000008</v>
      </c>
      <c r="G13" s="19">
        <f t="shared" si="3"/>
        <v>10.048900000000005</v>
      </c>
      <c r="H13" s="19">
        <f t="shared" si="4"/>
        <v>11.239999999999998</v>
      </c>
      <c r="I13" s="19">
        <f t="shared" si="5"/>
        <v>126.33759999999997</v>
      </c>
      <c r="J13" s="19">
        <f t="shared" si="6"/>
        <v>35.630800000000001</v>
      </c>
      <c r="K13" s="20">
        <f t="shared" si="7"/>
        <v>0.14492753623188406</v>
      </c>
      <c r="L13" s="20">
        <f t="shared" si="8"/>
        <v>2.1003990758244068E-2</v>
      </c>
      <c r="M13" s="20">
        <f t="shared" si="9"/>
        <v>2.6666666666666665</v>
      </c>
      <c r="N13" s="2">
        <f t="shared" si="10"/>
        <v>328.50900000000007</v>
      </c>
      <c r="O13" s="2">
        <f t="shared" si="11"/>
        <v>2266.7121000000006</v>
      </c>
      <c r="P13" s="7">
        <f t="shared" si="12"/>
        <v>876.024</v>
      </c>
      <c r="Q13" s="18">
        <f>$Y$5+$Y$6*B13</f>
        <v>15.586121210903748</v>
      </c>
      <c r="S13" s="15">
        <v>1</v>
      </c>
      <c r="T13" s="20">
        <f>$Y$18+$Y$19/S13</f>
        <v>6.8757999999999999</v>
      </c>
      <c r="U13" s="16">
        <f t="shared" si="13"/>
        <v>0.41859999999999997</v>
      </c>
      <c r="X13" s="34"/>
      <c r="Y13" s="4"/>
      <c r="Z13" s="4"/>
      <c r="AA13" s="4"/>
      <c r="AB13" s="2"/>
    </row>
    <row r="14" spans="1:28" ht="15.75" thickBot="1" x14ac:dyDescent="0.35">
      <c r="A14" s="22" t="s">
        <v>7</v>
      </c>
      <c r="B14" s="8">
        <f>SUM(B4:B13)</f>
        <v>37.299999999999997</v>
      </c>
      <c r="C14" s="21">
        <f>SUM(C4:C13)</f>
        <v>71.599999999999994</v>
      </c>
      <c r="D14" s="11">
        <f>SUM(D4:D13)</f>
        <v>399.39</v>
      </c>
      <c r="E14" s="23">
        <f>SUM(E4:E13)</f>
        <v>188.91000000000003</v>
      </c>
      <c r="F14" s="23">
        <f t="shared" ref="F14:J14" si="14">SUM(F4:F13)</f>
        <v>6.2172489379008766E-15</v>
      </c>
      <c r="G14" s="23">
        <f t="shared" si="14"/>
        <v>49.780999999999992</v>
      </c>
      <c r="H14" s="23">
        <f t="shared" si="14"/>
        <v>0</v>
      </c>
      <c r="I14" s="23">
        <f t="shared" si="14"/>
        <v>381.56399999999996</v>
      </c>
      <c r="J14" s="23">
        <f t="shared" si="14"/>
        <v>132.32199999999997</v>
      </c>
      <c r="K14" s="23">
        <f t="shared" ref="K14" si="15">SUM(K4:K13)</f>
        <v>8.738013206302389</v>
      </c>
      <c r="L14" s="23">
        <f t="shared" ref="L14" si="16">SUM(L4:L13)</f>
        <v>28.414672984416303</v>
      </c>
      <c r="M14" s="23">
        <f t="shared" ref="M14" si="17">SUM(M4:M13)</f>
        <v>15.782322634249486</v>
      </c>
      <c r="N14" s="23">
        <f t="shared" ref="N14" si="18">SUM(N4:N13)</f>
        <v>1051.9450000000002</v>
      </c>
      <c r="O14" s="23">
        <f t="shared" ref="O14" si="19">SUM(O4:O13)</f>
        <v>6140.0739000000012</v>
      </c>
      <c r="P14" s="12">
        <f t="shared" ref="P14" si="20">SUM(P4:P13)</f>
        <v>2341.8809999999999</v>
      </c>
      <c r="Q14" s="1"/>
      <c r="S14" s="15">
        <v>1.1000000000000001</v>
      </c>
      <c r="T14" s="20">
        <f>$Y$18+$Y$19/S14</f>
        <v>7.0804727272727277</v>
      </c>
      <c r="U14" s="16">
        <f t="shared" si="13"/>
        <v>0.46696799999999999</v>
      </c>
      <c r="X14" s="34"/>
    </row>
    <row r="15" spans="1:28" x14ac:dyDescent="0.3">
      <c r="D15" s="1"/>
      <c r="E15" s="1"/>
      <c r="F15" s="1"/>
      <c r="G15" s="1"/>
      <c r="H15" s="1"/>
      <c r="I15" s="1"/>
      <c r="J15" s="1"/>
      <c r="N15" s="1"/>
      <c r="O15" s="1"/>
      <c r="S15" s="15">
        <v>1.2</v>
      </c>
      <c r="T15" s="20">
        <f>$Y$18+$Y$19/S15</f>
        <v>7.2510333333333339</v>
      </c>
      <c r="U15" s="16">
        <f t="shared" si="13"/>
        <v>0.52425199999999994</v>
      </c>
      <c r="X15" s="34"/>
    </row>
    <row r="16" spans="1:28" x14ac:dyDescent="0.3">
      <c r="D16" s="1"/>
      <c r="E16" s="1"/>
      <c r="F16" s="1"/>
      <c r="G16" s="1"/>
      <c r="H16" s="1"/>
      <c r="I16" s="1"/>
      <c r="J16" s="1"/>
      <c r="M16" s="2"/>
      <c r="N16" s="1"/>
      <c r="O16" s="1"/>
      <c r="P16" s="2"/>
      <c r="S16" s="15">
        <v>1.3</v>
      </c>
      <c r="T16" s="20">
        <f>$Y$18+$Y$19/S16</f>
        <v>7.3953538461538466</v>
      </c>
      <c r="U16" s="16">
        <f t="shared" si="13"/>
        <v>0.59045199999999998</v>
      </c>
      <c r="X16" s="34"/>
    </row>
    <row r="17" spans="4:29" x14ac:dyDescent="0.3">
      <c r="D17" s="1"/>
      <c r="E17" s="1"/>
      <c r="F17" s="1"/>
      <c r="G17" s="1"/>
      <c r="H17" s="1"/>
      <c r="I17" s="1"/>
      <c r="J17" s="2"/>
      <c r="M17" s="2"/>
      <c r="N17" s="20"/>
      <c r="O17" s="20"/>
      <c r="P17" s="2"/>
      <c r="S17" s="15">
        <v>1.4</v>
      </c>
      <c r="T17" s="20">
        <f>$Y$18+$Y$19/S17</f>
        <v>7.5190571428571431</v>
      </c>
      <c r="U17" s="16">
        <f t="shared" si="13"/>
        <v>0.66556799999999994</v>
      </c>
      <c r="X17" s="38"/>
      <c r="Y17" s="2"/>
      <c r="Z17" s="2"/>
      <c r="AA17" s="2"/>
      <c r="AB17" s="2"/>
      <c r="AC17" s="2"/>
    </row>
    <row r="18" spans="4:29" x14ac:dyDescent="0.3">
      <c r="D18" s="2"/>
      <c r="E18" s="2"/>
      <c r="F18" s="2"/>
      <c r="G18" s="2"/>
      <c r="H18" s="2"/>
      <c r="I18" s="2"/>
      <c r="J18" s="4"/>
      <c r="M18" s="2"/>
      <c r="N18" s="20"/>
      <c r="O18" s="20"/>
      <c r="P18" s="2"/>
      <c r="S18" s="15">
        <v>1.5</v>
      </c>
      <c r="T18" s="20">
        <f>$Y$18+$Y$19/S18</f>
        <v>7.626266666666667</v>
      </c>
      <c r="U18" s="16">
        <f t="shared" si="13"/>
        <v>0.74960000000000004</v>
      </c>
      <c r="X18" s="30" t="s">
        <v>4</v>
      </c>
      <c r="Y18" s="32">
        <v>9.1272000000000002</v>
      </c>
      <c r="Z18" s="2"/>
      <c r="AA18" s="2"/>
      <c r="AB18" s="2"/>
      <c r="AC18" s="2"/>
    </row>
    <row r="19" spans="4:29" x14ac:dyDescent="0.3">
      <c r="D19" s="4"/>
      <c r="E19" s="4"/>
      <c r="F19" s="4"/>
      <c r="G19" s="4"/>
      <c r="H19" s="4"/>
      <c r="I19" s="4"/>
      <c r="J19" s="1"/>
      <c r="M19" s="2"/>
      <c r="N19" s="20"/>
      <c r="O19" s="20"/>
      <c r="P19" s="2"/>
      <c r="S19" s="15">
        <v>1.6</v>
      </c>
      <c r="T19" s="20">
        <f>$Y$18+$Y$19/S19</f>
        <v>7.7200750000000005</v>
      </c>
      <c r="U19" s="16">
        <f t="shared" si="13"/>
        <v>0.84254800000000019</v>
      </c>
      <c r="X19" s="30" t="s">
        <v>5</v>
      </c>
      <c r="Y19" s="32">
        <v>-2.2513999999999998</v>
      </c>
      <c r="Z19" s="2"/>
      <c r="AA19" s="2"/>
      <c r="AB19" s="2"/>
      <c r="AC19" s="2"/>
    </row>
    <row r="20" spans="4:29" x14ac:dyDescent="0.3">
      <c r="D20" s="1"/>
      <c r="E20" s="1"/>
      <c r="F20" s="1"/>
      <c r="G20" s="1"/>
      <c r="H20" s="1"/>
      <c r="I20" s="1"/>
      <c r="J20" s="1"/>
      <c r="K20" s="3"/>
      <c r="L20" s="3"/>
      <c r="M20" s="2"/>
      <c r="N20" s="20"/>
      <c r="O20" s="20"/>
      <c r="P20" s="2"/>
      <c r="S20" s="15">
        <v>1.7</v>
      </c>
      <c r="T20" s="20">
        <f>$Y$18+$Y$19/S20</f>
        <v>7.8028470588235299</v>
      </c>
      <c r="U20" s="16">
        <f t="shared" si="13"/>
        <v>0.94441199999999981</v>
      </c>
      <c r="AA20" s="2"/>
      <c r="AB20" s="2"/>
      <c r="AC20" s="2"/>
    </row>
    <row r="21" spans="4:29" x14ac:dyDescent="0.3">
      <c r="D21" s="1"/>
      <c r="E21" s="1"/>
      <c r="F21" s="1"/>
      <c r="G21" s="1"/>
      <c r="H21" s="1"/>
      <c r="I21" s="1"/>
      <c r="K21" s="1"/>
      <c r="L21" s="1"/>
      <c r="M21" s="2"/>
      <c r="N21" s="20"/>
      <c r="O21" s="20"/>
      <c r="P21" s="2"/>
      <c r="S21" s="15">
        <v>1.8</v>
      </c>
      <c r="T21" s="20">
        <f>$Y$18+$Y$19/S21</f>
        <v>7.8764222222222227</v>
      </c>
      <c r="U21" s="16">
        <f t="shared" si="13"/>
        <v>1.0551920000000001</v>
      </c>
      <c r="AA21" s="2"/>
      <c r="AB21" s="2"/>
      <c r="AC21" s="2"/>
    </row>
    <row r="22" spans="4:29" x14ac:dyDescent="0.3">
      <c r="D22" s="2"/>
      <c r="E22" s="2"/>
      <c r="F22" s="2"/>
      <c r="G22" s="2"/>
      <c r="H22" s="2"/>
      <c r="I22" s="2"/>
      <c r="K22" s="1"/>
      <c r="L22" s="1"/>
      <c r="M22" s="2"/>
      <c r="N22" s="20"/>
      <c r="O22" s="20"/>
      <c r="P22" s="2"/>
      <c r="S22" s="15">
        <v>1.9</v>
      </c>
      <c r="T22" s="20">
        <f>$Y$18+$Y$19/S22</f>
        <v>7.9422526315789472</v>
      </c>
      <c r="U22" s="16">
        <f t="shared" si="13"/>
        <v>1.1748879999999999</v>
      </c>
      <c r="V22" s="2"/>
      <c r="W22" s="2"/>
      <c r="X22" s="32" t="s">
        <v>25</v>
      </c>
      <c r="Y22" s="2"/>
      <c r="Z22" s="2"/>
      <c r="AA22" s="2"/>
      <c r="AB22" s="2"/>
      <c r="AC22" s="2"/>
    </row>
    <row r="23" spans="4:29" x14ac:dyDescent="0.3">
      <c r="K23" s="1"/>
      <c r="L23" s="1"/>
      <c r="M23" s="2"/>
      <c r="N23" s="20"/>
      <c r="O23" s="20"/>
      <c r="P23" s="2"/>
      <c r="S23" s="15">
        <v>2</v>
      </c>
      <c r="T23" s="20">
        <f>$Y$18+$Y$19/S23</f>
        <v>8.0015000000000001</v>
      </c>
      <c r="U23" s="16">
        <f t="shared" si="13"/>
        <v>1.3034999999999999</v>
      </c>
      <c r="X23" s="34" t="s">
        <v>19</v>
      </c>
      <c r="Z23" s="2"/>
      <c r="AA23" s="2"/>
      <c r="AB23" s="2"/>
      <c r="AC23" s="2"/>
    </row>
    <row r="24" spans="4:29" x14ac:dyDescent="0.3">
      <c r="K24" s="1"/>
      <c r="L24" s="1"/>
      <c r="M24" s="2"/>
      <c r="N24" s="20"/>
      <c r="O24" s="20"/>
      <c r="P24" s="2"/>
      <c r="S24" s="15">
        <v>2.1</v>
      </c>
      <c r="T24" s="20">
        <f>$Y$18+$Y$19/S24</f>
        <v>8.0551047619047615</v>
      </c>
      <c r="U24" s="16">
        <f t="shared" si="13"/>
        <v>1.441028</v>
      </c>
      <c r="X24" s="34"/>
    </row>
    <row r="25" spans="4:29" x14ac:dyDescent="0.3">
      <c r="K25" s="1"/>
      <c r="L25" s="1"/>
      <c r="M25" s="2"/>
      <c r="N25" s="20"/>
      <c r="O25" s="20"/>
      <c r="P25" s="2"/>
      <c r="S25" s="15">
        <v>2.2000000000000002</v>
      </c>
      <c r="T25" s="20">
        <f>$Y$18+$Y$19/S25</f>
        <v>8.1038363636363648</v>
      </c>
      <c r="U25" s="16">
        <f t="shared" si="13"/>
        <v>1.587472</v>
      </c>
      <c r="X25" s="34"/>
      <c r="Y25" s="2"/>
      <c r="Z25" s="2"/>
      <c r="AA25" s="2"/>
      <c r="AB25" s="2"/>
      <c r="AC25" s="2"/>
    </row>
    <row r="26" spans="4:29" x14ac:dyDescent="0.3">
      <c r="K26" s="2"/>
      <c r="L26" s="2"/>
      <c r="M26" s="2"/>
      <c r="N26" s="20"/>
      <c r="O26" s="20"/>
      <c r="P26" s="2"/>
      <c r="S26" s="15">
        <v>2.2999999999999998</v>
      </c>
      <c r="T26" s="20">
        <f>$Y$18+$Y$19/S26</f>
        <v>8.1483304347826095</v>
      </c>
      <c r="U26" s="16">
        <f t="shared" si="13"/>
        <v>1.7428319999999997</v>
      </c>
      <c r="X26" s="34"/>
      <c r="Y26" s="2"/>
      <c r="Z26" s="2"/>
      <c r="AA26" s="2"/>
      <c r="AB26" s="2"/>
      <c r="AC26" s="2"/>
    </row>
    <row r="27" spans="4:29" x14ac:dyDescent="0.3">
      <c r="K27" s="2"/>
      <c r="L27" s="2"/>
      <c r="M27" s="2"/>
      <c r="N27" s="2"/>
      <c r="O27" s="2"/>
      <c r="P27" s="2"/>
      <c r="S27" s="15">
        <v>2.4</v>
      </c>
      <c r="T27" s="20">
        <f>$Y$18+$Y$19/S27</f>
        <v>8.189116666666667</v>
      </c>
      <c r="U27" s="16">
        <f t="shared" si="13"/>
        <v>1.9071079999999998</v>
      </c>
      <c r="X27" s="34"/>
      <c r="Y27" s="3"/>
      <c r="Z27" s="2"/>
      <c r="AA27" s="2"/>
      <c r="AB27" s="2"/>
      <c r="AC27" s="2"/>
    </row>
    <row r="28" spans="4:29" x14ac:dyDescent="0.3">
      <c r="K28" s="4"/>
      <c r="L28" s="4"/>
      <c r="M28" s="2"/>
      <c r="N28" s="2"/>
      <c r="O28" s="2"/>
      <c r="P28" s="2"/>
      <c r="S28" s="15">
        <v>2.5</v>
      </c>
      <c r="T28" s="20">
        <f>$Y$18+$Y$19/S28</f>
        <v>8.2266399999999997</v>
      </c>
      <c r="U28" s="16">
        <f t="shared" si="13"/>
        <v>2.0802999999999998</v>
      </c>
      <c r="X28" s="34"/>
      <c r="Y28" s="1"/>
      <c r="Z28" s="2"/>
      <c r="AA28" s="2"/>
      <c r="AB28" s="2"/>
      <c r="AC28" s="2"/>
    </row>
    <row r="29" spans="4:29" x14ac:dyDescent="0.3">
      <c r="K29" s="1"/>
      <c r="L29" s="1"/>
      <c r="S29" s="15">
        <v>2.6</v>
      </c>
      <c r="T29" s="20">
        <f>$Y$18+$Y$19/S29</f>
        <v>8.2612769230769239</v>
      </c>
      <c r="U29" s="16">
        <f t="shared" si="13"/>
        <v>2.2624079999999998</v>
      </c>
      <c r="X29" s="34"/>
      <c r="Y29" s="1"/>
      <c r="Z29" s="2"/>
      <c r="AA29" s="2"/>
      <c r="AB29" s="2"/>
      <c r="AC29" s="2"/>
    </row>
    <row r="30" spans="4:29" x14ac:dyDescent="0.3">
      <c r="K30" s="1"/>
      <c r="L30" s="1"/>
      <c r="S30" s="15">
        <v>2.7</v>
      </c>
      <c r="T30" s="20">
        <f>$Y$18+$Y$19/S30</f>
        <v>8.2933481481481479</v>
      </c>
      <c r="U30" s="16">
        <f t="shared" si="13"/>
        <v>2.4534320000000003</v>
      </c>
      <c r="X30" s="34"/>
      <c r="Y30" s="1"/>
      <c r="Z30" s="2"/>
      <c r="AA30" s="2"/>
      <c r="AB30" s="2"/>
      <c r="AC30" s="2"/>
    </row>
    <row r="31" spans="4:29" x14ac:dyDescent="0.3">
      <c r="K31" s="1"/>
      <c r="L31" s="1"/>
      <c r="S31" s="15">
        <v>2.8</v>
      </c>
      <c r="T31" s="20">
        <f>$Y$18+$Y$19/S31</f>
        <v>8.3231285714285725</v>
      </c>
      <c r="U31" s="16">
        <f t="shared" si="13"/>
        <v>2.6533719999999996</v>
      </c>
      <c r="X31" s="49" t="s">
        <v>4</v>
      </c>
      <c r="Y31" s="48">
        <v>0.44579999999999997</v>
      </c>
      <c r="Z31" s="2"/>
      <c r="AA31" s="2"/>
      <c r="AB31" s="2"/>
      <c r="AC31" s="2"/>
    </row>
    <row r="32" spans="4:29" x14ac:dyDescent="0.3">
      <c r="K32" s="2"/>
      <c r="L32" s="2"/>
      <c r="S32" s="15">
        <v>2.9</v>
      </c>
      <c r="T32" s="20">
        <f>$Y$18+$Y$19/S32</f>
        <v>8.3508551724137927</v>
      </c>
      <c r="U32" s="16">
        <f t="shared" si="13"/>
        <v>2.862228</v>
      </c>
      <c r="X32" s="49" t="s">
        <v>5</v>
      </c>
      <c r="Y32" s="48">
        <v>-0.45250000000000001</v>
      </c>
      <c r="AA32" s="2"/>
      <c r="AB32" s="2"/>
      <c r="AC32" s="2"/>
    </row>
    <row r="33" spans="11:29" x14ac:dyDescent="0.3">
      <c r="K33" s="2"/>
      <c r="L33" s="2"/>
      <c r="S33" s="15">
        <v>3</v>
      </c>
      <c r="T33" s="20">
        <f>$Y$18+$Y$19/S33</f>
        <v>8.376733333333334</v>
      </c>
      <c r="U33" s="16">
        <f t="shared" si="13"/>
        <v>3.08</v>
      </c>
      <c r="X33" s="49" t="s">
        <v>29</v>
      </c>
      <c r="Y33" s="32">
        <v>0.42530000000000001</v>
      </c>
      <c r="Z33" s="2"/>
      <c r="AA33" s="2"/>
      <c r="AB33" s="2"/>
      <c r="AC33" s="2"/>
    </row>
    <row r="34" spans="11:29" x14ac:dyDescent="0.3">
      <c r="K34" s="2"/>
      <c r="L34" s="2"/>
      <c r="S34" s="15">
        <v>3.1</v>
      </c>
      <c r="T34" s="20">
        <f>$Y$18+$Y$19/S34</f>
        <v>8.4009419354838712</v>
      </c>
      <c r="U34" s="16">
        <f t="shared" si="13"/>
        <v>3.3066880000000003</v>
      </c>
      <c r="X34" s="2"/>
      <c r="Y34" s="2"/>
      <c r="Z34" s="2"/>
      <c r="AA34" s="2"/>
      <c r="AB34" s="2"/>
      <c r="AC34" s="2"/>
    </row>
    <row r="35" spans="11:29" x14ac:dyDescent="0.3">
      <c r="K35" s="2"/>
      <c r="L35" s="2"/>
      <c r="S35" s="15">
        <v>3.2</v>
      </c>
      <c r="T35" s="20">
        <f>$Y$18+$Y$19/S35</f>
        <v>8.4236374999999999</v>
      </c>
      <c r="U35" s="16">
        <f t="shared" si="13"/>
        <v>3.5422920000000007</v>
      </c>
      <c r="X35" s="4"/>
      <c r="Y35" s="4"/>
      <c r="Z35" s="4"/>
      <c r="AA35" s="4"/>
      <c r="AB35" s="4"/>
      <c r="AC35" s="4"/>
    </row>
    <row r="36" spans="11:29" x14ac:dyDescent="0.3">
      <c r="S36" s="15">
        <v>3.3</v>
      </c>
      <c r="T36" s="20">
        <f>$Y$18+$Y$19/S36</f>
        <v>8.4449575757575754</v>
      </c>
      <c r="U36" s="16">
        <f t="shared" si="13"/>
        <v>3.7868119999999994</v>
      </c>
      <c r="X36" s="1"/>
      <c r="Y36" s="1"/>
      <c r="Z36" s="1"/>
      <c r="AA36" s="1"/>
      <c r="AB36" s="1"/>
      <c r="AC36" s="1"/>
    </row>
    <row r="37" spans="11:29" x14ac:dyDescent="0.3">
      <c r="S37" s="15">
        <v>3.4</v>
      </c>
      <c r="T37" s="20">
        <f>$Y$18+$Y$19/S37</f>
        <v>8.4650235294117646</v>
      </c>
      <c r="U37" s="16">
        <f t="shared" si="13"/>
        <v>4.0402479999999992</v>
      </c>
      <c r="X37" s="1"/>
      <c r="Y37" s="1"/>
      <c r="Z37" s="1"/>
      <c r="AA37" s="1"/>
      <c r="AB37" s="1"/>
      <c r="AC37" s="1"/>
    </row>
    <row r="38" spans="11:29" x14ac:dyDescent="0.3">
      <c r="S38" s="15">
        <v>3.5</v>
      </c>
      <c r="T38" s="20">
        <f>$Y$18+$Y$19/S38</f>
        <v>8.483942857142857</v>
      </c>
      <c r="U38" s="16">
        <f t="shared" si="13"/>
        <v>4.3025999999999991</v>
      </c>
      <c r="X38" s="1"/>
      <c r="Y38" s="1"/>
      <c r="Z38" s="1"/>
      <c r="AA38" s="1"/>
      <c r="AB38" s="1"/>
      <c r="AC38" s="1"/>
    </row>
    <row r="39" spans="11:29" x14ac:dyDescent="0.3">
      <c r="S39" s="15">
        <v>3.6</v>
      </c>
      <c r="T39" s="20">
        <f>$Y$18+$Y$19/S39</f>
        <v>8.5018111111111114</v>
      </c>
      <c r="U39" s="16">
        <f t="shared" si="13"/>
        <v>4.5738680000000009</v>
      </c>
      <c r="X39" s="2"/>
      <c r="Y39" s="2"/>
      <c r="Z39" s="2"/>
      <c r="AA39" s="2"/>
      <c r="AB39" s="2"/>
      <c r="AC39" s="2"/>
    </row>
    <row r="40" spans="11:29" x14ac:dyDescent="0.3">
      <c r="S40" s="15">
        <v>3.7</v>
      </c>
      <c r="T40" s="20">
        <f>$Y$18+$Y$19/S40</f>
        <v>8.5187135135135144</v>
      </c>
      <c r="U40" s="16">
        <f t="shared" si="13"/>
        <v>4.8540519999999994</v>
      </c>
      <c r="X40" s="4"/>
      <c r="Y40" s="4"/>
      <c r="Z40" s="4"/>
      <c r="AA40" s="4"/>
      <c r="AB40" s="4"/>
      <c r="AC40" s="4"/>
    </row>
    <row r="41" spans="11:29" x14ac:dyDescent="0.3">
      <c r="S41" s="15">
        <v>3.8</v>
      </c>
      <c r="T41" s="20">
        <f>$Y$18+$Y$19/S41</f>
        <v>8.5347263157894737</v>
      </c>
      <c r="U41" s="16">
        <f t="shared" si="13"/>
        <v>5.1431519999999997</v>
      </c>
      <c r="X41" s="1"/>
      <c r="Y41" s="1"/>
      <c r="Z41" s="1"/>
      <c r="AA41" s="1"/>
      <c r="AB41" s="1"/>
      <c r="AC41" s="1"/>
    </row>
    <row r="42" spans="11:29" x14ac:dyDescent="0.3">
      <c r="S42" s="15">
        <v>3.9</v>
      </c>
      <c r="T42" s="20">
        <f>$Y$18+$Y$19/S42</f>
        <v>8.5499179487179493</v>
      </c>
      <c r="U42" s="16">
        <f t="shared" si="13"/>
        <v>5.4411679999999993</v>
      </c>
      <c r="X42" s="1"/>
      <c r="Y42" s="1"/>
      <c r="Z42" s="1"/>
      <c r="AA42" s="1"/>
      <c r="AB42" s="1"/>
      <c r="AC42" s="1"/>
    </row>
    <row r="43" spans="11:29" x14ac:dyDescent="0.3">
      <c r="S43" s="15">
        <v>4</v>
      </c>
      <c r="T43" s="20">
        <f>$Y$18+$Y$19/S43</f>
        <v>8.564350000000001</v>
      </c>
      <c r="U43" s="16">
        <f t="shared" si="13"/>
        <v>5.7480999999999991</v>
      </c>
      <c r="X43" s="2"/>
      <c r="Y43" s="2"/>
      <c r="Z43" s="2"/>
      <c r="AA43" s="2"/>
      <c r="AB43" s="2"/>
      <c r="AC43" s="2"/>
    </row>
    <row r="44" spans="11:29" x14ac:dyDescent="0.3">
      <c r="S44" s="15">
        <v>4.0999999999999996</v>
      </c>
      <c r="T44" s="20">
        <f>$Y$18+$Y$19/S44</f>
        <v>8.5780780487804886</v>
      </c>
      <c r="U44" s="16">
        <f t="shared" si="13"/>
        <v>6.063947999999999</v>
      </c>
      <c r="X44" s="2"/>
      <c r="Y44" s="2"/>
      <c r="Z44" s="2"/>
      <c r="AA44" s="2"/>
      <c r="AB44" s="2"/>
      <c r="AC44" s="2"/>
    </row>
    <row r="45" spans="11:29" x14ac:dyDescent="0.3">
      <c r="S45" s="15">
        <v>4.2</v>
      </c>
      <c r="T45" s="20">
        <f>$Y$18+$Y$19/S45</f>
        <v>8.5911523809523818</v>
      </c>
      <c r="U45" s="16">
        <f t="shared" si="13"/>
        <v>6.3887119999999999</v>
      </c>
      <c r="X45" s="2"/>
      <c r="Y45" s="2"/>
      <c r="Z45" s="2"/>
      <c r="AA45" s="2"/>
      <c r="AB45" s="2"/>
      <c r="AC45" s="2"/>
    </row>
    <row r="46" spans="11:29" x14ac:dyDescent="0.3">
      <c r="S46" s="15">
        <v>4.3</v>
      </c>
      <c r="T46" s="20">
        <f>$Y$18+$Y$19/S46</f>
        <v>8.6036186046511638</v>
      </c>
      <c r="U46" s="16">
        <f t="shared" si="13"/>
        <v>6.7223919999999993</v>
      </c>
    </row>
    <row r="47" spans="11:29" x14ac:dyDescent="0.3">
      <c r="S47" s="15">
        <v>4.4000000000000004</v>
      </c>
      <c r="T47" s="20">
        <f>$Y$18+$Y$19/S47</f>
        <v>8.6155181818181816</v>
      </c>
      <c r="U47" s="16">
        <f t="shared" si="13"/>
        <v>7.0649880000000005</v>
      </c>
    </row>
    <row r="48" spans="11:29" x14ac:dyDescent="0.3">
      <c r="S48" s="15">
        <v>4.5</v>
      </c>
      <c r="T48" s="20">
        <f>$Y$18+$Y$19/S48</f>
        <v>8.6268888888888888</v>
      </c>
      <c r="U48" s="16">
        <f t="shared" si="13"/>
        <v>7.4165000000000001</v>
      </c>
    </row>
    <row r="49" spans="19:21" x14ac:dyDescent="0.3">
      <c r="S49" s="15">
        <v>4.5999999999999996</v>
      </c>
      <c r="T49" s="20">
        <f>$Y$18+$Y$19/S49</f>
        <v>8.6377652173913049</v>
      </c>
      <c r="U49" s="16">
        <f t="shared" si="13"/>
        <v>7.7769279999999981</v>
      </c>
    </row>
    <row r="50" spans="19:21" x14ac:dyDescent="0.3">
      <c r="S50" s="15">
        <v>4.7</v>
      </c>
      <c r="T50" s="20">
        <f>$Y$18+$Y$19/S50</f>
        <v>8.6481787234042553</v>
      </c>
      <c r="U50" s="16">
        <f t="shared" si="13"/>
        <v>8.1462719999999997</v>
      </c>
    </row>
    <row r="51" spans="19:21" x14ac:dyDescent="0.3">
      <c r="S51" s="15">
        <v>4.8</v>
      </c>
      <c r="T51" s="20">
        <f>$Y$18+$Y$19/S51</f>
        <v>8.6581583333333327</v>
      </c>
      <c r="U51" s="16">
        <f t="shared" si="13"/>
        <v>8.5245319999999989</v>
      </c>
    </row>
    <row r="52" spans="19:21" x14ac:dyDescent="0.3">
      <c r="S52" s="15">
        <v>4.9000000000000004</v>
      </c>
      <c r="T52" s="20">
        <f>$Y$18+$Y$19/S52</f>
        <v>8.6677306122448989</v>
      </c>
      <c r="U52" s="16">
        <f t="shared" si="13"/>
        <v>8.9117080000000009</v>
      </c>
    </row>
    <row r="53" spans="19:21" x14ac:dyDescent="0.3">
      <c r="S53" s="15">
        <v>5</v>
      </c>
      <c r="T53" s="20">
        <f>$Y$18+$Y$19/S53</f>
        <v>8.6769200000000009</v>
      </c>
      <c r="U53" s="16">
        <f t="shared" si="13"/>
        <v>9.3078000000000003</v>
      </c>
    </row>
    <row r="54" spans="19:21" x14ac:dyDescent="0.3">
      <c r="S54" s="15">
        <v>5.0999999999999996</v>
      </c>
      <c r="T54" s="20">
        <f>$Y$18+$Y$19/S54</f>
        <v>8.6857490196078437</v>
      </c>
      <c r="U54" s="16">
        <f t="shared" si="13"/>
        <v>9.7128079999999972</v>
      </c>
    </row>
    <row r="55" spans="19:21" x14ac:dyDescent="0.3">
      <c r="S55" s="15">
        <v>5.2</v>
      </c>
      <c r="T55" s="20">
        <f>$Y$18+$Y$19/S55</f>
        <v>8.6942384615384611</v>
      </c>
      <c r="U55" s="16">
        <f t="shared" si="13"/>
        <v>10.126732000000001</v>
      </c>
    </row>
    <row r="56" spans="19:21" x14ac:dyDescent="0.3">
      <c r="S56" s="15">
        <v>5.3</v>
      </c>
      <c r="T56" s="20">
        <f>$Y$18+$Y$19/S56</f>
        <v>8.7024075471698108</v>
      </c>
      <c r="U56" s="16">
        <f t="shared" si="13"/>
        <v>10.549571999999998</v>
      </c>
    </row>
    <row r="57" spans="19:21" x14ac:dyDescent="0.3">
      <c r="S57" s="15">
        <v>5.4</v>
      </c>
      <c r="T57" s="20">
        <f>$Y$18+$Y$19/S57</f>
        <v>8.7102740740740749</v>
      </c>
      <c r="U57" s="16">
        <f t="shared" si="13"/>
        <v>10.981328000000001</v>
      </c>
    </row>
    <row r="58" spans="19:21" x14ac:dyDescent="0.3">
      <c r="S58" s="15">
        <v>5.5</v>
      </c>
      <c r="T58" s="20">
        <f>$Y$18+$Y$19/S58</f>
        <v>8.7178545454545464</v>
      </c>
      <c r="U58" s="16">
        <f t="shared" si="13"/>
        <v>11.421999999999999</v>
      </c>
    </row>
    <row r="59" spans="19:21" x14ac:dyDescent="0.3">
      <c r="S59" s="15">
        <v>5.6</v>
      </c>
      <c r="T59" s="20">
        <f>$Y$18+$Y$19/S59</f>
        <v>8.7251642857142855</v>
      </c>
      <c r="U59" s="16">
        <f t="shared" si="13"/>
        <v>11.871587999999999</v>
      </c>
    </row>
    <row r="60" spans="19:21" x14ac:dyDescent="0.3">
      <c r="S60" s="15">
        <v>5.7</v>
      </c>
      <c r="T60" s="20">
        <f>$Y$18+$Y$19/S60</f>
        <v>8.7322175438596492</v>
      </c>
      <c r="U60" s="16">
        <f t="shared" si="13"/>
        <v>12.330092</v>
      </c>
    </row>
    <row r="61" spans="19:21" x14ac:dyDescent="0.3">
      <c r="S61" s="15">
        <v>5.8</v>
      </c>
      <c r="T61" s="20">
        <f>$Y$18+$Y$19/S61</f>
        <v>8.7390275862068965</v>
      </c>
      <c r="U61" s="16">
        <f t="shared" si="13"/>
        <v>12.797511999999999</v>
      </c>
    </row>
    <row r="62" spans="19:21" x14ac:dyDescent="0.3">
      <c r="S62" s="15">
        <v>5.9</v>
      </c>
      <c r="T62" s="20">
        <f>$Y$18+$Y$19/S62</f>
        <v>8.7456067796610171</v>
      </c>
      <c r="U62" s="16">
        <f t="shared" si="13"/>
        <v>13.273847999999999</v>
      </c>
    </row>
    <row r="63" spans="19:21" x14ac:dyDescent="0.3">
      <c r="S63" s="15">
        <v>6</v>
      </c>
      <c r="T63" s="20">
        <f>$Y$18+$Y$19/S63</f>
        <v>8.7519666666666662</v>
      </c>
      <c r="U63" s="16">
        <f t="shared" si="13"/>
        <v>13.7591</v>
      </c>
    </row>
    <row r="64" spans="19:21" x14ac:dyDescent="0.3">
      <c r="S64" s="15">
        <v>6.1</v>
      </c>
      <c r="T64" s="20">
        <f>$Y$18+$Y$19/S64</f>
        <v>8.7581180327868857</v>
      </c>
      <c r="U64" s="16">
        <f t="shared" si="13"/>
        <v>14.253267999999998</v>
      </c>
    </row>
    <row r="65" spans="19:28" x14ac:dyDescent="0.3">
      <c r="S65" s="15">
        <v>6.2</v>
      </c>
      <c r="T65" s="20">
        <f>$Y$18+$Y$19/S65</f>
        <v>8.7640709677419366</v>
      </c>
      <c r="U65" s="16">
        <f t="shared" si="13"/>
        <v>14.756352000000001</v>
      </c>
    </row>
    <row r="66" spans="19:28" x14ac:dyDescent="0.3">
      <c r="S66" s="15">
        <v>6.3</v>
      </c>
      <c r="T66" s="20">
        <f>$Y$18+$Y$19/S66</f>
        <v>8.7698349206349206</v>
      </c>
      <c r="U66" s="16">
        <f t="shared" si="13"/>
        <v>15.268351999999998</v>
      </c>
    </row>
    <row r="67" spans="19:28" x14ac:dyDescent="0.3">
      <c r="S67" s="15">
        <v>6.4</v>
      </c>
      <c r="T67" s="20">
        <f>$Y$18+$Y$19/S67</f>
        <v>8.77541875</v>
      </c>
      <c r="U67" s="16">
        <f t="shared" si="13"/>
        <v>15.789268000000003</v>
      </c>
    </row>
    <row r="68" spans="19:28" x14ac:dyDescent="0.3">
      <c r="S68" s="15">
        <v>6.5</v>
      </c>
      <c r="T68" s="20">
        <f>$Y$18+$Y$19/S68</f>
        <v>8.7808307692307697</v>
      </c>
      <c r="U68" s="16">
        <f t="shared" si="13"/>
        <v>16.319099999999999</v>
      </c>
    </row>
    <row r="69" spans="19:28" x14ac:dyDescent="0.3">
      <c r="S69" s="15">
        <v>6.6</v>
      </c>
      <c r="T69" s="20">
        <f>$Y$18+$Y$19/S69</f>
        <v>8.7860787878787878</v>
      </c>
      <c r="U69" s="16">
        <f t="shared" si="13"/>
        <v>16.857847999999997</v>
      </c>
    </row>
    <row r="70" spans="19:28" x14ac:dyDescent="0.3">
      <c r="S70" s="15">
        <v>6.7</v>
      </c>
      <c r="T70" s="20">
        <f>$Y$18+$Y$19/S70</f>
        <v>8.7911701492537322</v>
      </c>
      <c r="U70" s="16">
        <f t="shared" ref="U70:U72" si="21">$Y$31*S70^2+$Y$32*S70+$Y$33</f>
        <v>17.405512000000002</v>
      </c>
    </row>
    <row r="71" spans="19:28" x14ac:dyDescent="0.3">
      <c r="S71" s="15">
        <v>6.8</v>
      </c>
      <c r="T71" s="20">
        <f>$Y$18+$Y$19/S71</f>
        <v>8.7961117647058824</v>
      </c>
      <c r="U71" s="16">
        <f t="shared" si="21"/>
        <v>17.962091999999998</v>
      </c>
    </row>
    <row r="72" spans="19:28" ht="15.75" thickBot="1" x14ac:dyDescent="0.35">
      <c r="S72" s="17">
        <v>6.9</v>
      </c>
      <c r="T72" s="25">
        <f>$Y$18+$Y$19/S72</f>
        <v>8.8009101449275366</v>
      </c>
      <c r="U72" s="18">
        <f t="shared" si="21"/>
        <v>18.527588000000002</v>
      </c>
    </row>
    <row r="75" spans="19:28" x14ac:dyDescent="0.3"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9:28" x14ac:dyDescent="0.3"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9:28" x14ac:dyDescent="0.3"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9:28" x14ac:dyDescent="0.3">
      <c r="S78" s="3"/>
      <c r="T78" s="3"/>
      <c r="U78" s="2"/>
      <c r="V78" s="2"/>
      <c r="W78" s="2"/>
      <c r="X78" s="2"/>
      <c r="Y78" s="2"/>
      <c r="Z78" s="2"/>
      <c r="AA78" s="2"/>
      <c r="AB78" s="2"/>
    </row>
    <row r="79" spans="19:28" x14ac:dyDescent="0.3">
      <c r="S79" s="1"/>
      <c r="T79" s="1"/>
      <c r="U79" s="2"/>
      <c r="V79" s="2"/>
      <c r="W79" s="2"/>
      <c r="X79" s="2"/>
      <c r="Y79" s="2"/>
      <c r="Z79" s="2"/>
      <c r="AA79" s="2"/>
      <c r="AB79" s="2"/>
    </row>
    <row r="80" spans="19:28" x14ac:dyDescent="0.3">
      <c r="S80" s="1"/>
      <c r="T80" s="1"/>
      <c r="U80" s="2"/>
      <c r="V80" s="2"/>
      <c r="W80" s="2"/>
      <c r="X80" s="2"/>
      <c r="Y80" s="2"/>
      <c r="Z80" s="2"/>
      <c r="AA80" s="2"/>
      <c r="AB80" s="2"/>
    </row>
    <row r="81" spans="19:28" x14ac:dyDescent="0.3">
      <c r="S81" s="1"/>
      <c r="T81" s="1"/>
      <c r="U81" s="2"/>
      <c r="V81" s="2"/>
      <c r="W81" s="2"/>
      <c r="X81" s="2"/>
      <c r="Y81" s="2"/>
      <c r="Z81" s="2"/>
      <c r="AA81" s="2"/>
      <c r="AB81" s="2"/>
    </row>
    <row r="82" spans="19:28" x14ac:dyDescent="0.3">
      <c r="S82" s="1"/>
      <c r="T82" s="1"/>
      <c r="U82" s="2"/>
      <c r="V82" s="2"/>
      <c r="W82" s="2"/>
      <c r="X82" s="2"/>
      <c r="Y82" s="2"/>
      <c r="Z82" s="2"/>
      <c r="AA82" s="2"/>
      <c r="AB82" s="2"/>
    </row>
    <row r="83" spans="19:28" x14ac:dyDescent="0.3">
      <c r="S83" s="1"/>
      <c r="T83" s="1"/>
      <c r="U83" s="2"/>
      <c r="V83" s="2"/>
      <c r="W83" s="2"/>
      <c r="X83" s="2"/>
      <c r="Y83" s="2"/>
      <c r="Z83" s="2"/>
      <c r="AA83" s="2"/>
      <c r="AB83" s="2"/>
    </row>
    <row r="84" spans="19:28" x14ac:dyDescent="0.3"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9:28" x14ac:dyDescent="0.3"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9:28" x14ac:dyDescent="0.3">
      <c r="S86" s="4"/>
      <c r="T86" s="4"/>
      <c r="U86" s="4"/>
      <c r="V86" s="4"/>
      <c r="W86" s="4"/>
      <c r="X86" s="4"/>
      <c r="Y86" s="2"/>
      <c r="Z86" s="2"/>
      <c r="AA86" s="2"/>
      <c r="AB86" s="2"/>
    </row>
    <row r="87" spans="19:28" x14ac:dyDescent="0.3">
      <c r="S87" s="1"/>
      <c r="T87" s="1"/>
      <c r="U87" s="1"/>
      <c r="V87" s="1"/>
      <c r="W87" s="1"/>
      <c r="X87" s="1"/>
      <c r="Y87" s="2"/>
      <c r="Z87" s="2"/>
      <c r="AA87" s="2"/>
      <c r="AB87" s="2"/>
    </row>
    <row r="88" spans="19:28" x14ac:dyDescent="0.3">
      <c r="S88" s="1"/>
      <c r="T88" s="1"/>
      <c r="U88" s="1"/>
      <c r="V88" s="1"/>
      <c r="W88" s="1"/>
      <c r="X88" s="1"/>
      <c r="Y88" s="2"/>
      <c r="Z88" s="2"/>
      <c r="AA88" s="2"/>
      <c r="AB88" s="2"/>
    </row>
    <row r="89" spans="19:28" x14ac:dyDescent="0.3">
      <c r="S89" s="1"/>
      <c r="T89" s="1"/>
      <c r="U89" s="1"/>
      <c r="V89" s="1"/>
      <c r="W89" s="1"/>
      <c r="X89" s="1"/>
      <c r="Y89" s="2"/>
      <c r="Z89" s="2"/>
      <c r="AA89" s="2"/>
      <c r="AB89" s="2"/>
    </row>
    <row r="90" spans="19:28" x14ac:dyDescent="0.3"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9:28" x14ac:dyDescent="0.3">
      <c r="S91" s="4"/>
      <c r="T91" s="4"/>
      <c r="U91" s="4"/>
      <c r="V91" s="4"/>
      <c r="W91" s="4"/>
      <c r="X91" s="4"/>
      <c r="Y91" s="4"/>
      <c r="Z91" s="4"/>
      <c r="AA91" s="4"/>
      <c r="AB91" s="2"/>
    </row>
    <row r="92" spans="19:28" x14ac:dyDescent="0.3">
      <c r="S92" s="1"/>
      <c r="T92" s="1"/>
      <c r="U92" s="1"/>
      <c r="V92" s="1"/>
      <c r="W92" s="1"/>
      <c r="X92" s="1"/>
      <c r="Y92" s="1"/>
      <c r="Z92" s="1"/>
      <c r="AA92" s="1"/>
      <c r="AB92" s="2"/>
    </row>
    <row r="93" spans="19:28" x14ac:dyDescent="0.3">
      <c r="S93" s="1"/>
      <c r="T93" s="1"/>
      <c r="U93" s="1"/>
      <c r="V93" s="1"/>
      <c r="W93" s="1"/>
      <c r="X93" s="1"/>
      <c r="Y93" s="1"/>
      <c r="Z93" s="1"/>
      <c r="AA93" s="1"/>
      <c r="AB93" s="2"/>
    </row>
    <row r="94" spans="19:28" x14ac:dyDescent="0.3">
      <c r="S94" s="1"/>
      <c r="T94" s="1"/>
      <c r="U94" s="1"/>
      <c r="V94" s="1"/>
      <c r="W94" s="1"/>
      <c r="X94" s="1"/>
      <c r="Y94" s="1"/>
      <c r="Z94" s="1"/>
      <c r="AA94" s="1"/>
      <c r="AB94" s="2"/>
    </row>
    <row r="95" spans="19:28" x14ac:dyDescent="0.3">
      <c r="S95" s="2"/>
      <c r="T95" s="2"/>
      <c r="U95" s="2"/>
      <c r="V95" s="2"/>
      <c r="W95" s="2"/>
      <c r="X95" s="2"/>
      <c r="Y95" s="2"/>
      <c r="Z95" s="2"/>
      <c r="AA95" s="2"/>
      <c r="AB95" s="2"/>
    </row>
  </sheetData>
  <sortState ref="B4:C13">
    <sortCondition ref="B2"/>
  </sortState>
  <mergeCells count="9">
    <mergeCell ref="X23:X30"/>
    <mergeCell ref="D2:P2"/>
    <mergeCell ref="T3:T4"/>
    <mergeCell ref="U3:U4"/>
    <mergeCell ref="X12:X17"/>
    <mergeCell ref="X4:Y4"/>
    <mergeCell ref="S3:S4"/>
    <mergeCell ref="B2:C2"/>
    <mergeCell ref="Q2:Q3"/>
  </mergeCells>
  <pageMargins left="0.7" right="0.7" top="0.75" bottom="0.75" header="0.3" footer="0.3"/>
  <pageSetup paperSize="9" orientation="portrait" horizontalDpi="1200" verticalDpi="1200" r:id="rId1"/>
  <ignoredErrors>
    <ignoredError sqref="H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2016-05-26T11:16:40Z</dcterms:modified>
</cp:coreProperties>
</file>