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mc:AlternateContent xmlns:mc="http://schemas.openxmlformats.org/markup-compatibility/2006">
    <mc:Choice Requires="x15">
      <x15ac:absPath xmlns:x15ac="http://schemas.microsoft.com/office/spreadsheetml/2010/11/ac" url="/Users/bresch/Documents/_GIT/climada_data/entities/"/>
    </mc:Choice>
  </mc:AlternateContent>
  <xr:revisionPtr revIDLastSave="0" documentId="8_{89B07336-5A5C-2542-A014-FAD5F8FC66CF}" xr6:coauthVersionLast="32" xr6:coauthVersionMax="32" xr10:uidLastSave="{00000000-0000-0000-0000-000000000000}"/>
  <bookViews>
    <workbookView xWindow="0" yWindow="460" windowWidth="27320" windowHeight="14820" tabRatio="766" activeTab="4"/>
  </bookViews>
  <sheets>
    <sheet name="assets" sheetId="1" r:id="rId1"/>
    <sheet name="damagefunctions" sheetId="2" r:id="rId2"/>
    <sheet name="measures" sheetId="3" r:id="rId3"/>
    <sheet name="discount" sheetId="4" r:id="rId4"/>
    <sheet name="_assets_details" sheetId="5" r:id="rId5"/>
    <sheet name="_measures_details" sheetId="6" r:id="rId6"/>
    <sheet name="_discounting_sheet" sheetId="7" r:id="rId7"/>
  </sheets>
  <calcPr calcId="162913" concurrentCalc="0"/>
</workbook>
</file>

<file path=xl/calcChain.xml><?xml version="1.0" encoding="utf-8"?>
<calcChain xmlns="http://schemas.openxmlformats.org/spreadsheetml/2006/main">
  <c r="K6" i="5" l="1"/>
  <c r="J6" i="5"/>
  <c r="K7" i="5"/>
  <c r="J7" i="5"/>
  <c r="K8" i="5"/>
  <c r="J8" i="5"/>
  <c r="K9" i="5"/>
  <c r="J9" i="5"/>
  <c r="K10" i="5"/>
  <c r="J10" i="5"/>
  <c r="K11" i="5"/>
  <c r="J11" i="5"/>
  <c r="K12" i="5"/>
  <c r="J12" i="5"/>
  <c r="K13" i="5"/>
  <c r="J13" i="5"/>
  <c r="K14" i="5"/>
  <c r="J14" i="5"/>
  <c r="K15" i="5"/>
  <c r="J15" i="5"/>
  <c r="K16" i="5"/>
  <c r="J16" i="5"/>
  <c r="K17" i="5"/>
  <c r="J17" i="5"/>
  <c r="K18" i="5"/>
  <c r="J18" i="5"/>
  <c r="K19" i="5"/>
  <c r="J19" i="5"/>
  <c r="K20" i="5"/>
  <c r="J20" i="5"/>
  <c r="K21" i="5"/>
  <c r="J21" i="5"/>
  <c r="K22" i="5"/>
  <c r="J22" i="5"/>
  <c r="K23" i="5"/>
  <c r="J23" i="5"/>
  <c r="K24" i="5"/>
  <c r="J24" i="5"/>
  <c r="K25" i="5"/>
  <c r="J25" i="5"/>
  <c r="K26" i="5"/>
  <c r="J26" i="5"/>
  <c r="K27" i="5"/>
  <c r="J27" i="5"/>
  <c r="K28" i="5"/>
  <c r="B5" i="5"/>
  <c r="J28"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B13" i="5"/>
  <c r="B4" i="7"/>
  <c r="B9" i="6"/>
  <c r="B13" i="6"/>
  <c r="C4" i="7"/>
  <c r="B14" i="6"/>
  <c r="C10" i="7"/>
  <c r="C16"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E4" i="7"/>
  <c r="E5" i="7"/>
  <c r="E6" i="7"/>
  <c r="E7" i="7"/>
  <c r="E8" i="7"/>
  <c r="E9" i="7"/>
  <c r="E10" i="7"/>
  <c r="E11" i="7"/>
  <c r="E12" i="7"/>
  <c r="E13" i="7"/>
  <c r="E14" i="7"/>
  <c r="E15" i="7"/>
  <c r="E16" i="7"/>
  <c r="E17" i="7"/>
  <c r="E18" i="7"/>
  <c r="E19" i="7"/>
  <c r="E20" i="7"/>
  <c r="F20" i="7"/>
  <c r="F19" i="7"/>
  <c r="F18" i="7"/>
  <c r="F17" i="7"/>
  <c r="F16" i="7"/>
  <c r="F15" i="7"/>
  <c r="F14" i="7"/>
  <c r="F13" i="7"/>
  <c r="F12" i="7"/>
  <c r="F11" i="7"/>
  <c r="F10" i="7"/>
  <c r="F9" i="7"/>
  <c r="F8" i="7"/>
  <c r="F7" i="7"/>
  <c r="F6" i="7"/>
  <c r="F5" i="7"/>
  <c r="F4" i="7"/>
  <c r="G4" i="7"/>
  <c r="G5" i="7"/>
  <c r="G6" i="7"/>
  <c r="G7" i="7"/>
  <c r="G8" i="7"/>
  <c r="G9" i="7"/>
  <c r="G10" i="7"/>
  <c r="G11" i="7"/>
  <c r="G12" i="7"/>
  <c r="G13" i="7"/>
  <c r="G14" i="7"/>
  <c r="G15" i="7"/>
  <c r="G16" i="7"/>
  <c r="G17" i="7"/>
  <c r="G18" i="7"/>
  <c r="G19" i="7"/>
  <c r="G20" i="7"/>
  <c r="H20" i="7"/>
  <c r="H19" i="7"/>
  <c r="H18" i="7"/>
  <c r="H17" i="7"/>
  <c r="H16" i="7"/>
  <c r="H15" i="7"/>
  <c r="H14" i="7"/>
  <c r="H13" i="7"/>
  <c r="H12" i="7"/>
  <c r="H11" i="7"/>
  <c r="H10" i="7"/>
  <c r="H9" i="7"/>
  <c r="H8" i="7"/>
  <c r="H7" i="7"/>
  <c r="H6" i="7"/>
  <c r="H5" i="7"/>
  <c r="H4" i="7"/>
  <c r="B42" i="6"/>
  <c r="I4" i="7"/>
  <c r="I5" i="7"/>
  <c r="I6" i="7"/>
  <c r="I7" i="7"/>
  <c r="I8" i="7"/>
  <c r="I9" i="7"/>
  <c r="I10" i="7"/>
  <c r="I11" i="7"/>
  <c r="I12" i="7"/>
  <c r="I13" i="7"/>
  <c r="I14" i="7"/>
  <c r="I15" i="7"/>
  <c r="I16" i="7"/>
  <c r="I17" i="7"/>
  <c r="I18" i="7"/>
  <c r="I19" i="7"/>
  <c r="I20" i="7"/>
  <c r="J20" i="7"/>
  <c r="J19" i="7"/>
  <c r="J18" i="7"/>
  <c r="J17" i="7"/>
  <c r="J16" i="7"/>
  <c r="J15" i="7"/>
  <c r="J14" i="7"/>
  <c r="J13" i="7"/>
  <c r="J12" i="7"/>
  <c r="J11" i="7"/>
  <c r="J10" i="7"/>
  <c r="J9" i="7"/>
  <c r="J8" i="7"/>
  <c r="J7" i="7"/>
  <c r="J6" i="7"/>
  <c r="J5" i="7"/>
  <c r="J4" i="7"/>
  <c r="K4" i="7"/>
  <c r="K5" i="7"/>
  <c r="K6" i="7"/>
  <c r="K7" i="7"/>
  <c r="K8" i="7"/>
  <c r="K9" i="7"/>
  <c r="K10" i="7"/>
  <c r="K11" i="7"/>
  <c r="K12" i="7"/>
  <c r="K13" i="7"/>
  <c r="K14" i="7"/>
  <c r="K15" i="7"/>
  <c r="K16" i="7"/>
  <c r="K17" i="7"/>
  <c r="K18" i="7"/>
  <c r="K19" i="7"/>
  <c r="K20" i="7"/>
  <c r="L20" i="7"/>
  <c r="L19" i="7"/>
  <c r="L18" i="7"/>
  <c r="L17" i="7"/>
  <c r="L16" i="7"/>
  <c r="L15" i="7"/>
  <c r="L14" i="7"/>
  <c r="L13" i="7"/>
  <c r="L12" i="7"/>
  <c r="L11" i="7"/>
  <c r="L10" i="7"/>
  <c r="L9" i="7"/>
  <c r="L8" i="7"/>
  <c r="L7" i="7"/>
  <c r="L6" i="7"/>
  <c r="L5" i="7"/>
  <c r="L4" i="7"/>
  <c r="B15" i="6"/>
  <c r="B22" i="6"/>
  <c r="B26" i="6"/>
  <c r="B34" i="6"/>
  <c r="B40" i="6"/>
  <c r="B43"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2" i="2"/>
  <c r="E3" i="2"/>
  <c r="E4" i="2"/>
  <c r="E5" i="2"/>
  <c r="E6" i="2"/>
  <c r="E7" i="2"/>
  <c r="E8" i="2"/>
  <c r="E9" i="2"/>
  <c r="E10" i="2"/>
  <c r="E11" i="2"/>
  <c r="E12" i="2"/>
  <c r="E13" i="2"/>
  <c r="C15" i="2"/>
  <c r="C16" i="2"/>
  <c r="C17" i="2"/>
  <c r="C18" i="2"/>
  <c r="C19" i="2"/>
  <c r="C20" i="2"/>
  <c r="C21" i="2"/>
  <c r="C22" i="2"/>
  <c r="C24" i="2"/>
  <c r="C26" i="2"/>
  <c r="C27" i="2"/>
  <c r="C28" i="2"/>
  <c r="C29" i="2"/>
  <c r="C30" i="2"/>
  <c r="C31"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C1" authorId="0" shapeId="0">
      <text>
        <r>
          <rPr>
            <sz val="10"/>
            <color indexed="81"/>
            <rFont val="Calibri"/>
          </rPr>
          <t>The Mean Damage Degree (the damage for a given intensity at an affected asset) - how strongly an asset is damaged. Range 0..1 (from none to total destruction)</t>
        </r>
      </text>
    </comment>
    <comment ref="D1" authorId="0" shapeId="0">
      <text>
        <r>
          <rPr>
            <sz val="10"/>
            <color indexed="81"/>
            <rFont val="Calibri"/>
          </rPr>
          <t>The Percentage of Assets Affected  (the percentage of assets affected for a given hazard intensity) - how many assets are affected. Range 0..1 (from none affected to all affected)</t>
        </r>
      </text>
    </comment>
    <comment ref="E1" authorId="0" shape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0" shapeId="0">
      <text>
        <r>
          <rPr>
            <sz val="10"/>
            <color indexed="81"/>
            <rFont val="Calibri"/>
          </rPr>
          <t>climada_damagefunction_generate(0:5:120,25,1,0.375,'s-shape','TC',0);</t>
        </r>
      </text>
    </comment>
    <comment ref="A14" authorId="0" shapeId="0">
      <text>
        <r>
          <rPr>
            <sz val="10"/>
            <color indexed="81"/>
            <rFont val="Calibri"/>
          </rPr>
          <t>VulnCurveID 520</t>
        </r>
      </text>
    </comment>
    <comment ref="A23" authorId="0" shapeId="0">
      <text>
        <r>
          <rPr>
            <sz val="10"/>
            <color indexed="81"/>
            <rFont val="Calibri"/>
          </rPr>
          <t>used to replace 1 for measure enforce building code (mapped 1to3)</t>
        </r>
      </text>
    </comment>
  </commentList>
</comments>
</file>

<file path=xl/comments2.xml><?xml version="1.0" encoding="utf-8"?>
<comments xmlns="http://schemas.openxmlformats.org/spreadsheetml/2006/main">
  <authors>
    <author>A satisfied Microsoft Office user</author>
  </authors>
  <commentList>
    <comment ref="A1" authorId="0" shapeId="0">
      <text>
        <r>
          <rPr>
            <sz val="10"/>
            <color indexed="81"/>
            <rFont val="Calibri"/>
          </rPr>
          <t>this name appears later on the adaptation cost curve, so please keep it short</t>
        </r>
      </text>
    </comment>
    <comment ref="B1" authorId="0" shapeId="0">
      <text>
        <r>
          <rPr>
            <sz val="10"/>
            <color indexed="81"/>
            <rFont val="Calibri"/>
          </rPr>
          <t>used when plotting the adaptation cost curve, an RGB triple, with R G B values separated by a space</t>
        </r>
      </text>
    </comment>
    <comment ref="C1" authorId="0" shapeId="0">
      <text>
        <r>
          <rPr>
            <sz val="10"/>
            <color indexed="81"/>
            <rFont val="Calibri"/>
          </rPr>
          <t>the cost to realize this measure in the same currency (and currency unit) as the assets</t>
        </r>
      </text>
    </comment>
    <comment ref="D1" authorId="0" shapeId="0">
      <text>
        <r>
          <rPr>
            <sz val="10"/>
            <color indexed="81"/>
            <rFont val="Calibri"/>
          </rPr>
          <t>added to hazard
e.g. -2 means that this measure reduces the hazard intensity by 2
default=0</t>
        </r>
      </text>
    </comment>
    <comment ref="E1" authorId="0" shape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shape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shapeId="0">
      <text>
        <r>
          <rPr>
            <sz val="10"/>
            <color indexed="81"/>
            <rFont val="Calibri"/>
          </rPr>
          <t>MDD=orig_MDD*a+b
The original Mean Damage Degree(the damage for a given intensity at an affected asset) is linearly transformed
default=1</t>
        </r>
      </text>
    </comment>
    <comment ref="H1" authorId="0" shapeId="0">
      <text>
        <r>
          <rPr>
            <sz val="10"/>
            <color indexed="81"/>
            <rFont val="Calibri"/>
          </rPr>
          <t>MDD=orig_MDD*a+b
The original Mean Damage Degree(the damage for a given intensity at an affected asset) is linearly transformed
default=0</t>
        </r>
      </text>
    </comment>
    <comment ref="I1" authorId="0" shapeId="0">
      <text>
        <r>
          <rPr>
            <sz val="10"/>
            <color indexed="81"/>
            <rFont val="Calibri"/>
          </rPr>
          <t>PAA=orig_PAA*a+b
The original Percentage of Assets Affected  (the percentage of assets affected for a given hazard intensity) is linearly transformed
default=1</t>
        </r>
      </text>
    </comment>
    <comment ref="J1" authorId="0" shapeId="0">
      <text>
        <r>
          <rPr>
            <sz val="10"/>
            <color indexed="81"/>
            <rFont val="Calibri"/>
          </rPr>
          <t>PAA=orig_PAA*a+b
The original Percentage of Assets Affected  (the percentage of assets affected for a given hazard intensity) is linearly transformed
default=0</t>
        </r>
      </text>
    </comment>
    <comment ref="K1" authorId="0" shape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shapeId="0">
      <text>
        <r>
          <rPr>
            <sz val="10"/>
            <color indexed="81"/>
            <rFont val="Calibri"/>
          </rPr>
          <t>attachement point of risk transfer (CatXL)
default=0</t>
        </r>
      </text>
    </comment>
    <comment ref="M1" authorId="0" shapeId="0">
      <text>
        <r>
          <rPr>
            <sz val="10"/>
            <color indexed="81"/>
            <rFont val="Calibri"/>
          </rPr>
          <t>cover of risk transfer
default=0</t>
        </r>
      </text>
    </comment>
    <comment ref="C2" authorId="0" shapeId="0">
      <text>
        <r>
          <rPr>
            <sz val="10"/>
            <color indexed="81"/>
            <rFont val="Calibri"/>
          </rPr>
          <t>see tab 'measures_details'</t>
        </r>
      </text>
    </comment>
    <comment ref="D2" authorId="0" shapeId="0">
      <text>
        <r>
          <rPr>
            <sz val="10"/>
            <color indexed="81"/>
            <rFont val="Calibri"/>
          </rPr>
          <t>we parametrize the impact of beach nourishment here in a very crude way - just deduct say 1 or 2 m/s in windspeed. But other implementations might also bepossible/plausible</t>
        </r>
      </text>
    </comment>
    <comment ref="L8" authorId="0" shapeId="0">
      <text>
        <r>
          <rPr>
            <sz val="10"/>
            <color indexed="81"/>
            <rFont val="Calibri"/>
          </rPr>
          <t>as for cover, a reasonable amount (the higher, the less often the insurance will be triggered…)</t>
        </r>
      </text>
    </comment>
    <comment ref="M8" authorId="0" shapeId="0">
      <text>
        <r>
          <rPr>
            <sz val="10"/>
            <color indexed="81"/>
            <rFont val="Calibri"/>
          </rPr>
          <t>based on inspection of the LFC, enter a reasonable amount (one might need to experiment a bit, means run climada_measures_impact and plotting with climada_adaptation_cost_cuve a few times)</t>
        </r>
      </text>
    </comment>
  </commentList>
</comments>
</file>

<file path=xl/comments3.xml><?xml version="1.0" encoding="utf-8"?>
<comments xmlns="http://schemas.openxmlformats.org/spreadsheetml/2006/main">
  <authors>
    <author>A satisfied Microsoft Office user</author>
  </authors>
  <commentList>
    <comment ref="A1" authorId="0" shapeId="0">
      <text>
        <r>
          <rPr>
            <sz val="10"/>
            <color indexed="81"/>
            <rFont val="Calibri"/>
          </rPr>
          <t>not used in the exercise - one could in fact use different yield curves, therefore they could be denoted by an ID.</t>
        </r>
      </text>
    </comment>
    <comment ref="B1" authorId="0" shapeId="0">
      <text>
        <r>
          <rPr>
            <sz val="10"/>
            <color indexed="81"/>
            <rFont val="Calibri"/>
          </rPr>
          <t>this is just the yield curve, climada uses the values from the inception year (see climada_global.present_reference_year) up to the final year (see climada_global.future_reference_year)</t>
        </r>
      </text>
    </comment>
    <comment ref="C1" authorId="0" shapeId="0">
      <text>
        <r>
          <rPr>
            <sz val="10"/>
            <color indexed="81"/>
            <rFont val="Calibri"/>
          </rPr>
          <t>the annual discount rate</t>
        </r>
      </text>
    </comment>
  </commentList>
</comments>
</file>

<file path=xl/sharedStrings.xml><?xml version="1.0" encoding="utf-8"?>
<sst xmlns="http://schemas.openxmlformats.org/spreadsheetml/2006/main" count="169" uniqueCount="95">
  <si>
    <t>Latitude</t>
  </si>
  <si>
    <t>Longitude</t>
  </si>
  <si>
    <t>Value</t>
  </si>
  <si>
    <t>Deductible</t>
  </si>
  <si>
    <t>Cover</t>
  </si>
  <si>
    <t>DamageFunID</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</si>
  <si>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</si>
  <si>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</si>
  <si>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</si>
  <si>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</si>
  <si>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</si>
  <si>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</si>
  <si>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</si>
  <si>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</si>
  <si>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</si>
  <si>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</si>
  <si>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</si>
  <si>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</si>
  <si>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</si>
  <si>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</si>
  <si>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</si>
  <si>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</si>
  <si>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</si>
  <si>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</si>
  <si>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0.8039 0.5216 0.000</t>
  </si>
  <si>
    <t>nil</t>
  </si>
  <si>
    <t>vegetation management</t>
  </si>
  <si>
    <t>0.2393 0.5686 0.2510</t>
  </si>
  <si>
    <t>sandbags</t>
  </si>
  <si>
    <t>0.5451 0.4667 0.3961</t>
  </si>
  <si>
    <t>seawall</t>
  </si>
  <si>
    <t>0.6627 0.6627 0.6627</t>
  </si>
  <si>
    <t>elevate existing buildings</t>
  </si>
  <si>
    <t>1.0000 0.5098 0.2784</t>
  </si>
  <si>
    <t>enforce building code</t>
  </si>
  <si>
    <t>1.0000 0.7255 0.0588</t>
  </si>
  <si>
    <t>1to3</t>
  </si>
  <si>
    <t>risk transfer</t>
  </si>
  <si>
    <t>0.8588 0.4392 0.5765</t>
  </si>
  <si>
    <t>yield_ID</t>
  </si>
  <si>
    <t>year</t>
  </si>
  <si>
    <t>discount_rate</t>
  </si>
  <si>
    <t>This sheet contains the detailed calculations for assets</t>
  </si>
  <si>
    <t>Project Assets</t>
  </si>
  <si>
    <t>growth rate</t>
  </si>
  <si>
    <t>total asset value</t>
  </si>
  <si>
    <t>asset value</t>
  </si>
  <si>
    <t>blow up for a certain growth rate</t>
  </si>
  <si>
    <t>used blow-up</t>
  </si>
  <si>
    <t>used to adjust starting (2014) values in sheet asstes</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</si>
  <si>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</si>
  <si>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</si>
  <si>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</si>
  <si>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</si>
  <si>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</si>
  <si>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</si>
  <si>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</si>
  <si>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</si>
  <si>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</si>
  <si>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</si>
  <si>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</si>
  <si>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</si>
  <si>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</si>
  <si>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</si>
  <si>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</si>
  <si>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</si>
  <si>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</si>
  <si>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</si>
  <si>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</si>
  <si>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</si>
  <si>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</si>
  <si>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</si>
  <si>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</si>
  <si>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</si>
  <si>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</si>
  <si>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</si>
  <si>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</si>
  <si>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</si>
  <si>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</si>
  <si>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</si>
  <si>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</si>
  <si>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</si>
  <si>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</si>
  <si>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</si>
  <si>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</si>
  <si>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</si>
  <si>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discounted beach nourishment</t>
  </si>
  <si>
    <t>vegetation management discounted</t>
  </si>
  <si>
    <t>sandbagging</t>
  </si>
  <si>
    <t>sandbagging discounted</t>
  </si>
  <si>
    <t>seawall discounted</t>
  </si>
  <si>
    <t>risk transfer discounted</t>
  </si>
  <si>
    <t>peril_ID</t>
  </si>
  <si>
    <t>TC</t>
  </si>
  <si>
    <t>Value_2018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</si>
</sst>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72" formatCode="_(* #,##0.0000_);_(* \(#,##0.0000\);_(* &quot;-&quot;??_);_(@_)"/>
    <numFmt numFmtId="173" formatCode="_(* #,##0_);_(* \(#,##0\);_(* &quot;-&quot;??_);_(@_)"/>
    <numFmt numFmtId="174" formatCode="_ * #,##0_ ;_ * \-#,##0_ ;_ * &quot;-&quot;??_ ;_ @_ "/>
    <numFmt numFmtId="175" formatCode="0.0%"/>
    <numFmt numFmtId="176" formatCode="_ * #,##0.000000_ ;_ * \-#,##0.000000_ ;_ * &quot;-&quot;??_ ;_ @_ "/>
  </numFmts>
  <fonts count="14">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0"/>
      <color indexed="81"/>
      <name val="Calibri"/>
    </font>
    <font>
      <sz val="11"/>
      <color theme="1"/>
      <name val="SwissReSans"/>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0"/>
        <bgColor indexed="64"/>
      </patternFill>
    </fill>
    <fill>
      <patternFill patternType="solid">
        <fgColor indexed="11"/>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3"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65">
    <xf numFmtId="0" fontId="0" fillId="0" borderId="0" xfId="0"/>
    <xf numFmtId="0" fontId="6" fillId="0" borderId="0" xfId="0" applyFont="1" applyFill="1" applyBorder="1"/>
    <xf numFmtId="0" fontId="6" fillId="0" borderId="0" xfId="4" applyFont="1" applyFill="1" applyBorder="1"/>
    <xf numFmtId="173" fontId="6" fillId="0" borderId="0" xfId="1" applyNumberFormat="1" applyFont="1" applyFill="1" applyBorder="1"/>
    <xf numFmtId="173" fontId="6" fillId="0" borderId="0" xfId="0" applyNumberFormat="1" applyFont="1" applyFill="1" applyBorder="1"/>
    <xf numFmtId="9" fontId="6" fillId="0" borderId="0" xfId="0" applyNumberFormat="1" applyFont="1" applyFill="1" applyBorder="1"/>
    <xf numFmtId="176" fontId="6" fillId="0" borderId="0" xfId="0" applyNumberFormat="1" applyFont="1" applyFill="1" applyBorder="1"/>
    <xf numFmtId="0" fontId="6" fillId="0" borderId="0" xfId="0" applyFont="1" applyFill="1"/>
    <xf numFmtId="174" fontId="6" fillId="0" borderId="0" xfId="1" applyNumberFormat="1" applyFont="1" applyFill="1"/>
    <xf numFmtId="173"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73" fontId="7" fillId="0" borderId="0" xfId="1" applyNumberFormat="1" applyFont="1" applyFill="1" applyBorder="1"/>
    <xf numFmtId="175" fontId="6" fillId="0" borderId="0" xfId="0" applyNumberFormat="1" applyFont="1" applyFill="1" applyBorder="1"/>
    <xf numFmtId="0" fontId="8" fillId="0" borderId="0" xfId="0" applyFont="1" applyFill="1"/>
    <xf numFmtId="174" fontId="8" fillId="0" borderId="0" xfId="0" applyNumberFormat="1" applyFont="1" applyFill="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3" borderId="1" xfId="0" applyNumberFormat="1" applyFont="1" applyFill="1" applyBorder="1"/>
    <xf numFmtId="0" fontId="6" fillId="3" borderId="1" xfId="0" applyFont="1" applyFill="1" applyBorder="1"/>
    <xf numFmtId="173" fontId="6" fillId="3" borderId="1" xfId="2" applyNumberFormat="1" applyFont="1" applyFill="1" applyBorder="1"/>
    <xf numFmtId="173" fontId="10" fillId="3" borderId="1" xfId="1" applyNumberFormat="1" applyFont="1" applyFill="1" applyBorder="1"/>
    <xf numFmtId="173" fontId="6" fillId="2" borderId="0" xfId="1" applyNumberFormat="1" applyFont="1" applyFill="1" applyBorder="1"/>
    <xf numFmtId="173" fontId="9" fillId="2" borderId="0" xfId="1" applyNumberFormat="1" applyFont="1" applyFill="1" applyBorder="1"/>
    <xf numFmtId="173" fontId="10" fillId="2" borderId="0" xfId="1" applyNumberFormat="1" applyFont="1" applyFill="1" applyBorder="1"/>
    <xf numFmtId="173" fontId="6" fillId="4" borderId="0" xfId="1" applyNumberFormat="1" applyFont="1" applyFill="1" applyBorder="1"/>
    <xf numFmtId="173" fontId="9" fillId="4" borderId="0" xfId="1" applyNumberFormat="1" applyFont="1" applyFill="1" applyBorder="1"/>
    <xf numFmtId="173" fontId="10" fillId="4" borderId="0" xfId="1" applyNumberFormat="1" applyFont="1" applyFill="1" applyBorder="1"/>
    <xf numFmtId="9" fontId="6" fillId="3" borderId="1" xfId="4" applyNumberFormat="1" applyFont="1" applyFill="1" applyBorder="1"/>
    <xf numFmtId="0" fontId="4" fillId="0" borderId="0" xfId="4" applyFont="1" applyFill="1" applyBorder="1"/>
    <xf numFmtId="0" fontId="4" fillId="0" borderId="0" xfId="0" applyFont="1" applyFill="1" applyBorder="1"/>
    <xf numFmtId="43" fontId="6" fillId="0" borderId="0" xfId="1" applyFont="1" applyFill="1" applyBorder="1"/>
    <xf numFmtId="43" fontId="6" fillId="3" borderId="2" xfId="1" applyFont="1" applyFill="1" applyBorder="1"/>
    <xf numFmtId="43" fontId="4" fillId="3" borderId="1" xfId="3" applyFont="1" applyFill="1" applyBorder="1"/>
    <xf numFmtId="0" fontId="4" fillId="0" borderId="0" xfId="0" applyFont="1" applyFill="1"/>
    <xf numFmtId="0" fontId="2" fillId="0" borderId="0" xfId="0" applyFont="1" applyFill="1" applyBorder="1"/>
    <xf numFmtId="0" fontId="2" fillId="0" borderId="0" xfId="5" applyFont="1" applyFill="1" applyBorder="1"/>
    <xf numFmtId="173" fontId="2" fillId="0" borderId="0" xfId="1" applyNumberFormat="1" applyFont="1" applyFill="1" applyBorder="1"/>
    <xf numFmtId="0" fontId="11" fillId="0" borderId="0" xfId="0" applyFont="1" applyFill="1" applyBorder="1"/>
    <xf numFmtId="0" fontId="8"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3" borderId="1" xfId="1" applyNumberFormat="1" applyFont="1" applyFill="1" applyBorder="1"/>
    <xf numFmtId="11" fontId="4" fillId="3" borderId="1" xfId="1" applyNumberFormat="1" applyFont="1" applyFill="1" applyBorder="1"/>
    <xf numFmtId="11" fontId="6" fillId="0" borderId="0" xfId="0" applyNumberFormat="1" applyFont="1" applyFill="1" applyBorder="1"/>
    <xf numFmtId="0" fontId="6" fillId="0" borderId="0" xfId="0" applyFont="1" applyFill="1" applyBorder="1" applyAlignment="1">
      <alignment wrapText="1"/>
    </xf>
    <xf numFmtId="0" fontId="6" fillId="0" borderId="0" xfId="4"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73" fontId="6" fillId="3" borderId="1" xfId="1" applyNumberFormat="1" applyFont="1" applyFill="1" applyBorder="1"/>
    <xf numFmtId="0" fontId="1" fillId="0" borderId="3" xfId="5" applyFont="1" applyBorder="1"/>
    <xf numFmtId="0" fontId="1" fillId="0" borderId="0" xfId="5" applyFont="1" applyBorder="1"/>
    <xf numFmtId="0" fontId="1" fillId="2" borderId="0" xfId="5" applyFont="1" applyFill="1" applyBorder="1"/>
    <xf numFmtId="0" fontId="1" fillId="4" borderId="0" xfId="5" applyFont="1" applyFill="1" applyBorder="1"/>
    <xf numFmtId="172" fontId="1" fillId="4" borderId="0" xfId="5" applyNumberFormat="1" applyFont="1" applyFill="1" applyBorder="1"/>
    <xf numFmtId="172" fontId="1" fillId="2" borderId="0" xfId="5" applyNumberFormat="1" applyFont="1" applyFill="1" applyBorder="1"/>
    <xf numFmtId="172" fontId="1" fillId="2" borderId="0" xfId="3" applyNumberFormat="1" applyFont="1" applyFill="1" applyBorder="1"/>
    <xf numFmtId="9" fontId="4" fillId="0" borderId="0" xfId="0" applyNumberFormat="1" applyFont="1" applyFill="1" applyBorder="1"/>
    <xf numFmtId="173" fontId="4" fillId="0" borderId="0" xfId="1" applyNumberFormat="1" applyFont="1" applyFill="1" applyBorder="1"/>
  </cellXfs>
  <cellStyles count="10">
    <cellStyle name="Comma" xfId="1" builtinId="3"/>
    <cellStyle name="Comma 2" xfId="2"/>
    <cellStyle name="Comma 3" xfId="3"/>
    <cellStyle name="Normal" xfId="0" builtinId="0"/>
    <cellStyle name="Normal 2" xfId="4"/>
    <cellStyle name="Normal 3" xfId="5"/>
    <cellStyle name="Normal 4" xfId="6"/>
    <cellStyle name="Percent" xfId="7" builtinId="5"/>
    <cellStyle name="Percent 2" xfId="8"/>
    <cellStyle name="Percent 3" xfId="9"/>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2</a:t>
            </a:r>
          </a:p>
        </c:rich>
      </c:tx>
      <c:layout>
        <c:manualLayout>
          <c:xMode val="edge"/>
          <c:yMode val="edge"/>
          <c:x val="0.17299105300516679"/>
          <c:y val="4.0610295334704782E-2"/>
        </c:manualLayout>
      </c:layout>
      <c:overlay val="0"/>
      <c:spPr>
        <a:noFill/>
        <a:ln w="25400">
          <a:noFill/>
        </a:ln>
      </c:spPr>
    </c:title>
    <c:autoTitleDeleted val="0"/>
    <c:plotArea>
      <c:layout>
        <c:manualLayout>
          <c:layoutTarget val="inner"/>
          <c:xMode val="edge"/>
          <c:yMode val="edge"/>
          <c:x val="8.5310694279371796E-2"/>
          <c:y val="0.22843372105326501"/>
          <c:w val="0.86258590882476005"/>
          <c:h val="0.47717266175570899"/>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extLst>
            <c:ext xmlns:c16="http://schemas.microsoft.com/office/drawing/2014/chart" uri="{C3380CC4-5D6E-409C-BE32-E72D297353CC}">
              <c16:uniqueId val="{00000000-1475-E544-A280-6C911D1CE408}"/>
            </c:ext>
          </c:extLst>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extLst>
            <c:ext xmlns:c16="http://schemas.microsoft.com/office/drawing/2014/chart" uri="{C3380CC4-5D6E-409C-BE32-E72D297353CC}">
              <c16:uniqueId val="{00000001-1475-E544-A280-6C911D1CE408}"/>
            </c:ext>
          </c:extLst>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extLst>
            <c:ext xmlns:c16="http://schemas.microsoft.com/office/drawing/2014/chart" uri="{C3380CC4-5D6E-409C-BE32-E72D297353CC}">
              <c16:uniqueId val="{00000002-1475-E544-A280-6C911D1CE408}"/>
            </c:ext>
          </c:extLst>
        </c:ser>
        <c:dLbls>
          <c:showLegendKey val="0"/>
          <c:showVal val="0"/>
          <c:showCatName val="0"/>
          <c:showSerName val="0"/>
          <c:showPercent val="0"/>
          <c:showBubbleSize val="0"/>
        </c:dLbls>
        <c:axId val="2018875887"/>
        <c:axId val="1"/>
      </c:scatterChart>
      <c:valAx>
        <c:axId val="2018875887"/>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209948992225031"/>
              <c:y val="0.878200641586468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
        <c:crosses val="autoZero"/>
        <c:crossBetween val="midCat"/>
      </c:valAx>
      <c:valAx>
        <c:axId val="1"/>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18875887"/>
        <c:crosses val="autoZero"/>
        <c:crossBetween val="midCat"/>
      </c:valAx>
      <c:spPr>
        <a:noFill/>
        <a:ln w="25400">
          <a:noFill/>
        </a:ln>
      </c:spPr>
    </c:plotArea>
    <c:legend>
      <c:legendPos val="r"/>
      <c:layout>
        <c:manualLayout>
          <c:xMode val="edge"/>
          <c:yMode val="edge"/>
          <c:x val="0.4356107014100416"/>
          <c:y val="3.5534134386063461E-2"/>
          <c:w val="0.44497867348337583"/>
          <c:h val="9.1373488421306048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18957930966176395"/>
          <c:y val="5.0762967692101549E-2"/>
        </c:manualLayout>
      </c:layout>
      <c:overlay val="0"/>
      <c:spPr>
        <a:noFill/>
        <a:ln w="25400">
          <a:noFill/>
        </a:ln>
      </c:spPr>
    </c:title>
    <c:autoTitleDeleted val="0"/>
    <c:plotArea>
      <c:layout>
        <c:manualLayout>
          <c:layoutTarget val="inner"/>
          <c:xMode val="edge"/>
          <c:yMode val="edge"/>
          <c:x val="8.5310694279371796E-2"/>
          <c:y val="0.22843372105326501"/>
          <c:w val="0.86258590882476005"/>
          <c:h val="0.47717266175570899"/>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damagefunctions!$C$14:$C$22</c:f>
              <c:numCache>
                <c:formatCode>General</c:formatCode>
                <c:ptCount val="9"/>
                <c:pt idx="0">
                  <c:v>0</c:v>
                </c:pt>
                <c:pt idx="1">
                  <c:v>0</c:v>
                </c:pt>
                <c:pt idx="2">
                  <c:v>2.380952380952381E-4</c:v>
                </c:pt>
                <c:pt idx="3">
                  <c:v>3.3333333333333333E-2</c:v>
                </c:pt>
                <c:pt idx="4">
                  <c:v>6.6666666666666666E-2</c:v>
                </c:pt>
                <c:pt idx="5">
                  <c:v>0.1</c:v>
                </c:pt>
                <c:pt idx="6">
                  <c:v>0.26666666666666666</c:v>
                </c:pt>
                <c:pt idx="7">
                  <c:v>0.5</c:v>
                </c:pt>
                <c:pt idx="8">
                  <c:v>0.55555555555555558</c:v>
                </c:pt>
              </c:numCache>
            </c:numRef>
          </c:yVal>
          <c:smooth val="0"/>
          <c:extLst>
            <c:ext xmlns:c16="http://schemas.microsoft.com/office/drawing/2014/chart" uri="{C3380CC4-5D6E-409C-BE32-E72D297353CC}">
              <c16:uniqueId val="{00000000-C492-854D-91BB-608CD3A790C2}"/>
            </c:ext>
          </c:extLst>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damagefunctions!$D$14:$D$22</c:f>
              <c:numCache>
                <c:formatCode>_(* #\'##0.0000_);_(* \(#\'##0.0000\);_(* "-"??_);_(@_)</c:formatCode>
                <c:ptCount val="9"/>
                <c:pt idx="0">
                  <c:v>0</c:v>
                </c:pt>
                <c:pt idx="1">
                  <c:v>5.0000000000000001E-3</c:v>
                </c:pt>
                <c:pt idx="2">
                  <c:v>4.2000000000000003E-2</c:v>
                </c:pt>
                <c:pt idx="3">
                  <c:v>0.15</c:v>
                </c:pt>
                <c:pt idx="4">
                  <c:v>0.3</c:v>
                </c:pt>
                <c:pt idx="5">
                  <c:v>0.5</c:v>
                </c:pt>
                <c:pt idx="6">
                  <c:v>0.75</c:v>
                </c:pt>
                <c:pt idx="7">
                  <c:v>0.8</c:v>
                </c:pt>
                <c:pt idx="8">
                  <c:v>0.9</c:v>
                </c:pt>
              </c:numCache>
            </c:numRef>
          </c:yVal>
          <c:smooth val="0"/>
          <c:extLst>
            <c:ext xmlns:c16="http://schemas.microsoft.com/office/drawing/2014/chart" uri="{C3380CC4-5D6E-409C-BE32-E72D297353CC}">
              <c16:uniqueId val="{00000001-C492-854D-91BB-608CD3A790C2}"/>
            </c:ext>
          </c:extLst>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damagefunctions!$E$14:$E$22</c:f>
              <c:numCache>
                <c:formatCode>_(* #\'##0.0000_);_(* \(#\'##0.0000\);_(* "-"??_);_(@_)</c:formatCode>
                <c:ptCount val="9"/>
                <c:pt idx="0">
                  <c:v>0</c:v>
                </c:pt>
                <c:pt idx="1">
                  <c:v>0</c:v>
                </c:pt>
                <c:pt idx="2">
                  <c:v>1.0000000000000001E-5</c:v>
                </c:pt>
                <c:pt idx="3">
                  <c:v>5.0000000000000001E-3</c:v>
                </c:pt>
                <c:pt idx="4">
                  <c:v>0.02</c:v>
                </c:pt>
                <c:pt idx="5">
                  <c:v>0.05</c:v>
                </c:pt>
                <c:pt idx="6">
                  <c:v>0.2</c:v>
                </c:pt>
                <c:pt idx="7">
                  <c:v>0.4</c:v>
                </c:pt>
                <c:pt idx="8">
                  <c:v>0.5</c:v>
                </c:pt>
              </c:numCache>
            </c:numRef>
          </c:yVal>
          <c:smooth val="0"/>
          <c:extLst>
            <c:ext xmlns:c16="http://schemas.microsoft.com/office/drawing/2014/chart" uri="{C3380CC4-5D6E-409C-BE32-E72D297353CC}">
              <c16:uniqueId val="{00000002-C492-854D-91BB-608CD3A790C2}"/>
            </c:ext>
          </c:extLst>
        </c:ser>
        <c:dLbls>
          <c:showLegendKey val="0"/>
          <c:showVal val="0"/>
          <c:showCatName val="0"/>
          <c:showSerName val="0"/>
          <c:showPercent val="0"/>
          <c:showBubbleSize val="0"/>
        </c:dLbls>
        <c:axId val="2018967535"/>
        <c:axId val="1"/>
      </c:scatterChart>
      <c:valAx>
        <c:axId val="2018967535"/>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209948992225031"/>
              <c:y val="0.878200641586468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
        <c:crosses val="autoZero"/>
        <c:crossBetween val="midCat"/>
      </c:valAx>
      <c:valAx>
        <c:axId val="1"/>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18967535"/>
        <c:crosses val="autoZero"/>
        <c:crossBetween val="midCat"/>
      </c:valAx>
      <c:spPr>
        <a:noFill/>
        <a:ln w="25400">
          <a:noFill/>
        </a:ln>
      </c:spPr>
    </c:plotArea>
    <c:legend>
      <c:legendPos val="r"/>
      <c:layout>
        <c:manualLayout>
          <c:xMode val="edge"/>
          <c:yMode val="edge"/>
          <c:x val="0.44966265952004297"/>
          <c:y val="5.0763049122947802E-2"/>
          <c:w val="0.33958898765836576"/>
          <c:h val="9.1373488421306048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18676703873554271"/>
          <c:y val="5.0506914247659337E-2"/>
        </c:manualLayout>
      </c:layout>
      <c:overlay val="0"/>
      <c:spPr>
        <a:noFill/>
        <a:ln w="25400">
          <a:noFill/>
        </a:ln>
      </c:spPr>
    </c:title>
    <c:autoTitleDeleted val="0"/>
    <c:plotArea>
      <c:layout>
        <c:manualLayout>
          <c:layoutTarget val="inner"/>
          <c:xMode val="edge"/>
          <c:yMode val="edge"/>
          <c:x val="8.7473200683268901E-2"/>
          <c:y val="0.22728027635047299"/>
          <c:w val="0.86291130403765304"/>
          <c:h val="0.47981391673988699"/>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damagefunctions!$C$23:$C$31</c:f>
              <c:numCache>
                <c:formatCode>General</c:formatCode>
                <c:ptCount val="9"/>
                <c:pt idx="0">
                  <c:v>0</c:v>
                </c:pt>
                <c:pt idx="1">
                  <c:v>0</c:v>
                </c:pt>
                <c:pt idx="2">
                  <c:v>0</c:v>
                </c:pt>
                <c:pt idx="3">
                  <c:v>7.0422535211267616E-3</c:v>
                </c:pt>
                <c:pt idx="4">
                  <c:v>3.5087719298245619E-2</c:v>
                </c:pt>
                <c:pt idx="5">
                  <c:v>9.9999999999999992E-2</c:v>
                </c:pt>
                <c:pt idx="6">
                  <c:v>0.23611111111111113</c:v>
                </c:pt>
                <c:pt idx="7">
                  <c:v>0.47499999999999998</c:v>
                </c:pt>
                <c:pt idx="8">
                  <c:v>0.5</c:v>
                </c:pt>
              </c:numCache>
            </c:numRef>
          </c:yVal>
          <c:smooth val="0"/>
          <c:extLst>
            <c:ext xmlns:c16="http://schemas.microsoft.com/office/drawing/2014/chart" uri="{C3380CC4-5D6E-409C-BE32-E72D297353CC}">
              <c16:uniqueId val="{00000000-6A14-4D4C-A71E-3E5D5B47284E}"/>
            </c:ext>
          </c:extLst>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damagefunctions!$D$23:$D$31</c:f>
              <c:numCache>
                <c:formatCode>_(* #\'##0.0000_);_(* \(#\'##0.0000\);_(* "-"??_);_(@_)</c:formatCode>
                <c:ptCount val="9"/>
                <c:pt idx="0">
                  <c:v>0</c:v>
                </c:pt>
                <c:pt idx="1">
                  <c:v>4.7999999999999996E-3</c:v>
                </c:pt>
                <c:pt idx="2">
                  <c:v>4.1000000000000002E-2</c:v>
                </c:pt>
                <c:pt idx="3">
                  <c:v>0.14199999999999999</c:v>
                </c:pt>
                <c:pt idx="4">
                  <c:v>0.28499999999999998</c:v>
                </c:pt>
                <c:pt idx="5">
                  <c:v>0.45</c:v>
                </c:pt>
                <c:pt idx="6">
                  <c:v>0.72</c:v>
                </c:pt>
                <c:pt idx="7">
                  <c:v>0.8</c:v>
                </c:pt>
                <c:pt idx="8">
                  <c:v>0.9</c:v>
                </c:pt>
              </c:numCache>
            </c:numRef>
          </c:yVal>
          <c:smooth val="0"/>
          <c:extLst>
            <c:ext xmlns:c16="http://schemas.microsoft.com/office/drawing/2014/chart" uri="{C3380CC4-5D6E-409C-BE32-E72D297353CC}">
              <c16:uniqueId val="{00000001-6A14-4D4C-A71E-3E5D5B47284E}"/>
            </c:ext>
          </c:extLst>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damagefunctions!$E$23:$E$31</c:f>
              <c:numCache>
                <c:formatCode>_(* #\'##0.0000_);_(* \(#\'##0.0000\);_(* "-"??_);_(@_)</c:formatCode>
                <c:ptCount val="9"/>
                <c:pt idx="0">
                  <c:v>0</c:v>
                </c:pt>
                <c:pt idx="1">
                  <c:v>0</c:v>
                </c:pt>
                <c:pt idx="2">
                  <c:v>0</c:v>
                </c:pt>
                <c:pt idx="3">
                  <c:v>1E-3</c:v>
                </c:pt>
                <c:pt idx="4">
                  <c:v>0.01</c:v>
                </c:pt>
                <c:pt idx="5">
                  <c:v>4.4999999999999998E-2</c:v>
                </c:pt>
                <c:pt idx="6">
                  <c:v>0.17</c:v>
                </c:pt>
                <c:pt idx="7">
                  <c:v>0.38</c:v>
                </c:pt>
                <c:pt idx="8">
                  <c:v>0.45</c:v>
                </c:pt>
              </c:numCache>
            </c:numRef>
          </c:yVal>
          <c:smooth val="0"/>
          <c:extLst>
            <c:ext xmlns:c16="http://schemas.microsoft.com/office/drawing/2014/chart" uri="{C3380CC4-5D6E-409C-BE32-E72D297353CC}">
              <c16:uniqueId val="{00000002-6A14-4D4C-A71E-3E5D5B47284E}"/>
            </c:ext>
          </c:extLst>
        </c:ser>
        <c:dLbls>
          <c:showLegendKey val="0"/>
          <c:showVal val="0"/>
          <c:showCatName val="0"/>
          <c:showSerName val="0"/>
          <c:showPercent val="0"/>
          <c:showBubbleSize val="0"/>
        </c:dLbls>
        <c:axId val="2019053247"/>
        <c:axId val="1"/>
      </c:scatterChart>
      <c:valAx>
        <c:axId val="2019053247"/>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en-US"/>
                  <a:t>Intensity</a:t>
                </a:r>
              </a:p>
            </c:rich>
          </c:tx>
          <c:layout>
            <c:manualLayout>
              <c:xMode val="edge"/>
              <c:yMode val="edge"/>
              <c:x val="0.46573567040383684"/>
              <c:y val="0.87881693892741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
        <c:crosses val="autoZero"/>
        <c:crossBetween val="midCat"/>
      </c:valAx>
      <c:valAx>
        <c:axId val="1"/>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6350">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19053247"/>
        <c:crosses val="autoZero"/>
        <c:crossBetween val="midCat"/>
      </c:valAx>
      <c:spPr>
        <a:noFill/>
        <a:ln w="25400">
          <a:noFill/>
        </a:ln>
      </c:spPr>
    </c:plotArea>
    <c:legend>
      <c:legendPos val="r"/>
      <c:layout>
        <c:manualLayout>
          <c:xMode val="edge"/>
          <c:yMode val="edge"/>
          <c:x val="0.44966265952004297"/>
          <c:y val="3.535470965451798E-2"/>
          <c:w val="0.33958898765836576"/>
          <c:h val="9.0912110540189092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533400</xdr:colOff>
      <xdr:row>16</xdr:row>
      <xdr:rowOff>25400</xdr:rowOff>
    </xdr:to>
    <xdr:graphicFrame macro="">
      <xdr:nvGraphicFramePr>
        <xdr:cNvPr id="1629" name="Chart 1">
          <a:extLst>
            <a:ext uri="{FF2B5EF4-FFF2-40B4-BE49-F238E27FC236}">
              <a16:creationId xmlns:a16="http://schemas.microsoft.com/office/drawing/2014/main" id="{D3CE5863-9CED-7C43-BDB6-2E1E14CBE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12700</xdr:rowOff>
    </xdr:from>
    <xdr:to>
      <xdr:col>14</xdr:col>
      <xdr:colOff>533400</xdr:colOff>
      <xdr:row>32</xdr:row>
      <xdr:rowOff>38100</xdr:rowOff>
    </xdr:to>
    <xdr:graphicFrame macro="">
      <xdr:nvGraphicFramePr>
        <xdr:cNvPr id="1630" name="Chart 4">
          <a:extLst>
            <a:ext uri="{FF2B5EF4-FFF2-40B4-BE49-F238E27FC236}">
              <a16:creationId xmlns:a16="http://schemas.microsoft.com/office/drawing/2014/main" id="{0EBC818B-940A-0046-9B70-9A7C9BA72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33</xdr:row>
      <xdr:rowOff>25400</xdr:rowOff>
    </xdr:from>
    <xdr:to>
      <xdr:col>14</xdr:col>
      <xdr:colOff>533400</xdr:colOff>
      <xdr:row>48</xdr:row>
      <xdr:rowOff>63500</xdr:rowOff>
    </xdr:to>
    <xdr:graphicFrame macro="">
      <xdr:nvGraphicFramePr>
        <xdr:cNvPr id="1631" name="Chart 9">
          <a:extLst>
            <a:ext uri="{FF2B5EF4-FFF2-40B4-BE49-F238E27FC236}">
              <a16:creationId xmlns:a16="http://schemas.microsoft.com/office/drawing/2014/main" id="{D4021BFD-77E5-C14A-A5F0-B344D7DAA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
  <sheetViews>
    <sheetView workbookViewId="0">
      <selection activeCell="G2" sqref="G2"/>
    </sheetView>
  </sheetViews>
  <sheetFormatPr baseColWidth="10" defaultColWidth="9.1640625" defaultRowHeight="13"/>
  <cols>
    <col min="1" max="1" width="10" style="7" customWidth="1"/>
    <col min="2" max="2" width="10.5" style="7" customWidth="1"/>
    <col min="3" max="3" width="13.83203125" style="7" customWidth="1"/>
    <col min="4" max="4" width="9.6640625" style="7" customWidth="1"/>
    <col min="5" max="5" width="13.83203125" style="7" customWidth="1"/>
    <col min="6" max="6" width="12.6640625" style="7" customWidth="1"/>
    <col min="7" max="7" width="13.1640625" style="15" customWidth="1"/>
    <col min="8" max="16384" width="9.1640625" style="7"/>
  </cols>
  <sheetData>
    <row r="1" spans="1:7">
      <c r="A1" s="7" t="s">
        <v>0</v>
      </c>
      <c r="B1" s="7" t="s">
        <v>1</v>
      </c>
      <c r="C1" s="7" t="s">
        <v>2</v>
      </c>
      <c r="D1" s="7" t="s">
        <v>3</v>
      </c>
      <c r="E1" s="7" t="s">
        <v>4</v>
      </c>
      <c r="F1" s="38" t="s">
        <v>5</v>
      </c>
      <c r="G1" s="15" t="s">
        <v>94</v>
      </c>
    </row>
    <row r="2" spans="1:7">
      <c r="A2" s="7">
        <v>26.933899</v>
      </c>
      <c r="B2" s="7">
        <v>-80.128799000000001</v>
      </c>
      <c r="C2" s="8">
        <f>G2*_assets_details!$B$11</f>
        <v>5139300504.6792002</v>
      </c>
      <c r="D2" s="9">
        <v>0</v>
      </c>
      <c r="E2" s="9">
        <f>C2-D2</f>
        <v>5139300504.6792002</v>
      </c>
      <c r="F2" s="7">
        <v>1</v>
      </c>
      <c r="G2" s="16">
        <v>5139300504.6792002</v>
      </c>
    </row>
    <row r="3" spans="1:7">
      <c r="A3" s="7">
        <v>26.957203</v>
      </c>
      <c r="B3" s="7">
        <v>-80.098284000000007</v>
      </c>
      <c r="C3" s="8">
        <f>G3*_assets_details!$B$11</f>
        <v>4647994148.9088297</v>
      </c>
      <c r="D3" s="9">
        <v>0</v>
      </c>
      <c r="E3" s="9">
        <f t="shared" ref="E3:E66" si="0">C3-D3</f>
        <v>4647994148.9088297</v>
      </c>
      <c r="F3" s="7">
        <v>1</v>
      </c>
      <c r="G3" s="16">
        <v>4647994148.9088297</v>
      </c>
    </row>
    <row r="4" spans="1:7">
      <c r="A4" s="7">
        <v>26.783846</v>
      </c>
      <c r="B4" s="7">
        <v>-80.748947000000001</v>
      </c>
      <c r="C4" s="8">
        <f>G4*_assets_details!$B$11</f>
        <v>4647994148.9088297</v>
      </c>
      <c r="D4" s="9">
        <v>0</v>
      </c>
      <c r="E4" s="9">
        <f t="shared" si="0"/>
        <v>4647994148.9088297</v>
      </c>
      <c r="F4" s="7">
        <v>1</v>
      </c>
      <c r="G4" s="16">
        <v>4647994148.9088297</v>
      </c>
    </row>
    <row r="5" spans="1:7">
      <c r="A5" s="7">
        <v>26.645524000000002</v>
      </c>
      <c r="B5" s="7">
        <v>-80.550703999999996</v>
      </c>
      <c r="C5" s="8">
        <f>G5*_assets_details!$B$11</f>
        <v>4647994148.9088297</v>
      </c>
      <c r="D5" s="9">
        <v>0</v>
      </c>
      <c r="E5" s="9">
        <f t="shared" si="0"/>
        <v>4647994148.9088297</v>
      </c>
      <c r="F5" s="7">
        <v>1</v>
      </c>
      <c r="G5" s="16">
        <v>4647994148.9088297</v>
      </c>
    </row>
    <row r="6" spans="1:7">
      <c r="A6" s="7">
        <v>26.897796</v>
      </c>
      <c r="B6" s="7">
        <v>-80.596929000000003</v>
      </c>
      <c r="C6" s="8">
        <f>G6*_assets_details!$B$11</f>
        <v>4647994148.9088297</v>
      </c>
      <c r="D6" s="9">
        <v>0</v>
      </c>
      <c r="E6" s="9">
        <f t="shared" si="0"/>
        <v>4647994148.9088297</v>
      </c>
      <c r="F6" s="7">
        <v>1</v>
      </c>
      <c r="G6" s="16">
        <v>4647994148.9088297</v>
      </c>
    </row>
    <row r="7" spans="1:7">
      <c r="A7" s="7">
        <v>26.925359</v>
      </c>
      <c r="B7" s="7">
        <v>-80.220966000000004</v>
      </c>
      <c r="C7" s="8">
        <f>G7*_assets_details!$B$11</f>
        <v>4647994148.9088297</v>
      </c>
      <c r="D7" s="9">
        <v>0</v>
      </c>
      <c r="E7" s="9">
        <f t="shared" si="0"/>
        <v>4647994148.9088297</v>
      </c>
      <c r="F7" s="7">
        <v>1</v>
      </c>
      <c r="G7" s="16">
        <v>4647994148.9088297</v>
      </c>
    </row>
    <row r="8" spans="1:7">
      <c r="A8" s="7">
        <v>26.914767999999999</v>
      </c>
      <c r="B8" s="7">
        <v>-80.074659999999994</v>
      </c>
      <c r="C8" s="8">
        <f>G8*_assets_details!$B$11</f>
        <v>4648538819.2559605</v>
      </c>
      <c r="D8" s="9">
        <v>0</v>
      </c>
      <c r="E8" s="9">
        <f t="shared" si="0"/>
        <v>4648538819.2559605</v>
      </c>
      <c r="F8" s="7">
        <v>1</v>
      </c>
      <c r="G8" s="16">
        <v>4648538819.2559605</v>
      </c>
    </row>
    <row r="9" spans="1:7">
      <c r="A9" s="7">
        <v>26.853491000000002</v>
      </c>
      <c r="B9" s="7">
        <v>-80.190280999999999</v>
      </c>
      <c r="C9" s="8">
        <f>G9*_assets_details!$B$11</f>
        <v>4647994148.9088297</v>
      </c>
      <c r="D9" s="9">
        <v>0</v>
      </c>
      <c r="E9" s="9">
        <f t="shared" si="0"/>
        <v>4647994148.9088297</v>
      </c>
      <c r="F9" s="7">
        <v>1</v>
      </c>
      <c r="G9" s="16">
        <v>4647994148.9088297</v>
      </c>
    </row>
    <row r="10" spans="1:7">
      <c r="A10" s="7">
        <v>26.845099000000001</v>
      </c>
      <c r="B10" s="7">
        <v>-80.083904000000004</v>
      </c>
      <c r="C10" s="8">
        <f>G10*_assets_details!$B$11</f>
        <v>4657184266.3798704</v>
      </c>
      <c r="D10" s="9">
        <v>0</v>
      </c>
      <c r="E10" s="9">
        <f t="shared" si="0"/>
        <v>4657184266.3798704</v>
      </c>
      <c r="F10" s="7">
        <v>1</v>
      </c>
      <c r="G10" s="16">
        <v>4657184266.3798704</v>
      </c>
    </row>
    <row r="11" spans="1:7">
      <c r="A11" s="7">
        <v>26.826509999999999</v>
      </c>
      <c r="B11" s="7">
        <v>-80.213493</v>
      </c>
      <c r="C11" s="8">
        <f>G11*_assets_details!$B$11</f>
        <v>4647994148.9088297</v>
      </c>
      <c r="D11" s="9">
        <v>0</v>
      </c>
      <c r="E11" s="9">
        <f t="shared" si="0"/>
        <v>4647994148.9088297</v>
      </c>
      <c r="F11" s="7">
        <v>1</v>
      </c>
      <c r="G11" s="16">
        <v>4647994148.9088297</v>
      </c>
    </row>
    <row r="12" spans="1:7">
      <c r="A12" s="7">
        <v>26.842772</v>
      </c>
      <c r="B12" s="7">
        <v>-80.059100000000001</v>
      </c>
      <c r="C12" s="8">
        <f>G12*_assets_details!$B$11</f>
        <v>4651025709.2825003</v>
      </c>
      <c r="D12" s="9">
        <v>0</v>
      </c>
      <c r="E12" s="9">
        <f t="shared" si="0"/>
        <v>4651025709.2825003</v>
      </c>
      <c r="F12" s="7">
        <v>1</v>
      </c>
      <c r="G12" s="16">
        <v>4651025709.2825003</v>
      </c>
    </row>
    <row r="13" spans="1:7">
      <c r="A13" s="7">
        <v>26.825904999999999</v>
      </c>
      <c r="B13" s="7">
        <v>-80.630095999999995</v>
      </c>
      <c r="C13" s="8">
        <f>G13*_assets_details!$B$11</f>
        <v>4647994148.9088297</v>
      </c>
      <c r="D13" s="9">
        <v>0</v>
      </c>
      <c r="E13" s="9">
        <f t="shared" si="0"/>
        <v>4647994148.9088297</v>
      </c>
      <c r="F13" s="7">
        <v>1</v>
      </c>
      <c r="G13" s="16">
        <v>4647994148.9088297</v>
      </c>
    </row>
    <row r="14" spans="1:7">
      <c r="A14" s="7">
        <v>26.804649999999999</v>
      </c>
      <c r="B14" s="7">
        <v>-80.075300999999996</v>
      </c>
      <c r="C14" s="8">
        <f>G14*_assets_details!$B$11</f>
        <v>4961290391.9390001</v>
      </c>
      <c r="D14" s="9">
        <v>0</v>
      </c>
      <c r="E14" s="9">
        <f t="shared" si="0"/>
        <v>4961290391.9390001</v>
      </c>
      <c r="F14" s="7">
        <v>1</v>
      </c>
      <c r="G14" s="16">
        <v>4961290391.9390001</v>
      </c>
    </row>
    <row r="15" spans="1:7">
      <c r="A15" s="7">
        <v>26.788648999999999</v>
      </c>
      <c r="B15" s="7">
        <v>-80.069884999999999</v>
      </c>
      <c r="C15" s="8">
        <f>G15*_assets_details!$B$11</f>
        <v>5438960829.5693903</v>
      </c>
      <c r="D15" s="9">
        <v>0</v>
      </c>
      <c r="E15" s="9">
        <f t="shared" si="0"/>
        <v>5438960829.5693903</v>
      </c>
      <c r="F15" s="7">
        <v>1</v>
      </c>
      <c r="G15" s="16">
        <v>5438960829.5693903</v>
      </c>
    </row>
    <row r="16" spans="1:7">
      <c r="A16" s="7">
        <v>26.704277000000001</v>
      </c>
      <c r="B16" s="7">
        <v>-80.656841</v>
      </c>
      <c r="C16" s="8">
        <f>G16*_assets_details!$B$11</f>
        <v>4651450127.7348204</v>
      </c>
      <c r="D16" s="9">
        <v>0</v>
      </c>
      <c r="E16" s="9">
        <f t="shared" si="0"/>
        <v>4651450127.7348204</v>
      </c>
      <c r="F16" s="7">
        <v>1</v>
      </c>
      <c r="G16" s="16">
        <v>4651450127.7348204</v>
      </c>
    </row>
    <row r="17" spans="1:7">
      <c r="A17" s="7">
        <v>26.710049999999999</v>
      </c>
      <c r="B17" s="7">
        <v>-80.190084999999996</v>
      </c>
      <c r="C17" s="8">
        <f>G17*_assets_details!$B$11</f>
        <v>4800322701.0994797</v>
      </c>
      <c r="D17" s="9">
        <v>0</v>
      </c>
      <c r="E17" s="9">
        <f t="shared" si="0"/>
        <v>4800322701.0994797</v>
      </c>
      <c r="F17" s="7">
        <v>1</v>
      </c>
      <c r="G17" s="16">
        <v>4800322701.0994797</v>
      </c>
    </row>
    <row r="18" spans="1:7">
      <c r="A18" s="7">
        <v>26.755412</v>
      </c>
      <c r="B18" s="7">
        <v>-80.089550000000003</v>
      </c>
      <c r="C18" s="8">
        <f>G18*_assets_details!$B$11</f>
        <v>4653832934.1885204</v>
      </c>
      <c r="D18" s="9">
        <v>0</v>
      </c>
      <c r="E18" s="9">
        <f t="shared" si="0"/>
        <v>4653832934.1885204</v>
      </c>
      <c r="F18" s="7">
        <v>1</v>
      </c>
      <c r="G18" s="16">
        <v>4653832934.1885204</v>
      </c>
    </row>
    <row r="19" spans="1:7">
      <c r="A19" s="7">
        <v>26.678449000000001</v>
      </c>
      <c r="B19" s="7">
        <v>-80.041179</v>
      </c>
      <c r="C19" s="8">
        <f>G19*_assets_details!$B$11</f>
        <v>4661009648.1131401</v>
      </c>
      <c r="D19" s="9">
        <v>0</v>
      </c>
      <c r="E19" s="9">
        <f t="shared" si="0"/>
        <v>4661009648.1131401</v>
      </c>
      <c r="F19" s="7">
        <v>1</v>
      </c>
      <c r="G19" s="16">
        <v>4661009648.1131401</v>
      </c>
    </row>
    <row r="20" spans="1:7">
      <c r="A20" s="7">
        <v>26.725649000000001</v>
      </c>
      <c r="B20" s="7">
        <v>-80.132400000000004</v>
      </c>
      <c r="C20" s="8">
        <f>G20*_assets_details!$B$11</f>
        <v>4648800543.9682198</v>
      </c>
      <c r="D20" s="9">
        <v>0</v>
      </c>
      <c r="E20" s="9">
        <f t="shared" si="0"/>
        <v>4648800543.9682198</v>
      </c>
      <c r="F20" s="7">
        <v>1</v>
      </c>
      <c r="G20" s="16">
        <v>4648800543.9682198</v>
      </c>
    </row>
    <row r="21" spans="1:7">
      <c r="A21" s="7">
        <v>26.720599</v>
      </c>
      <c r="B21" s="7">
        <v>-80.091746000000001</v>
      </c>
      <c r="C21" s="8">
        <f>G21*_assets_details!$B$11</f>
        <v>4649451965.6613197</v>
      </c>
      <c r="D21" s="9">
        <v>0</v>
      </c>
      <c r="E21" s="9">
        <f t="shared" si="0"/>
        <v>4649451965.6613197</v>
      </c>
      <c r="F21" s="7">
        <v>1</v>
      </c>
      <c r="G21" s="16">
        <v>4649451965.6613197</v>
      </c>
    </row>
    <row r="22" spans="1:7">
      <c r="A22" s="7">
        <v>26.71255</v>
      </c>
      <c r="B22" s="7">
        <v>-80.068579</v>
      </c>
      <c r="C22" s="8">
        <f>G22*_assets_details!$B$11</f>
        <v>4648559312.6040897</v>
      </c>
      <c r="D22" s="9">
        <v>0</v>
      </c>
      <c r="E22" s="9">
        <f t="shared" si="0"/>
        <v>4648559312.6040897</v>
      </c>
      <c r="F22" s="7">
        <v>1</v>
      </c>
      <c r="G22" s="16">
        <v>4648559312.6040897</v>
      </c>
    </row>
    <row r="23" spans="1:7">
      <c r="A23" s="7">
        <v>26.664899999999999</v>
      </c>
      <c r="B23" s="7">
        <v>-80.090698000000003</v>
      </c>
      <c r="C23" s="8">
        <f>G23*_assets_details!$B$11</f>
        <v>4728611180.8810101</v>
      </c>
      <c r="D23" s="9">
        <v>0</v>
      </c>
      <c r="E23" s="9">
        <f t="shared" si="0"/>
        <v>4728611180.8810101</v>
      </c>
      <c r="F23" s="7">
        <v>1</v>
      </c>
      <c r="G23" s="16">
        <v>4728611180.8810101</v>
      </c>
    </row>
    <row r="24" spans="1:7">
      <c r="A24" s="7">
        <v>26.664698999999999</v>
      </c>
      <c r="B24" s="7">
        <v>-80.125399999999999</v>
      </c>
      <c r="C24" s="8">
        <f>G24*_assets_details!$B$11</f>
        <v>4657477654.7297096</v>
      </c>
      <c r="D24" s="9">
        <v>0</v>
      </c>
      <c r="E24" s="9">
        <f t="shared" si="0"/>
        <v>4657477654.7297096</v>
      </c>
      <c r="F24" s="7">
        <v>1</v>
      </c>
      <c r="G24" s="16">
        <v>4657477654.7297096</v>
      </c>
    </row>
    <row r="25" spans="1:7">
      <c r="A25" s="7">
        <v>26.663149000000001</v>
      </c>
      <c r="B25" s="7">
        <v>-80.151401000000007</v>
      </c>
      <c r="C25" s="8">
        <f>G25*_assets_details!$B$11</f>
        <v>4648537081.1613503</v>
      </c>
      <c r="D25" s="9">
        <v>0</v>
      </c>
      <c r="E25" s="9">
        <f t="shared" si="0"/>
        <v>4648537081.1613503</v>
      </c>
      <c r="F25" s="7">
        <v>1</v>
      </c>
      <c r="G25" s="16">
        <v>4648537081.1613503</v>
      </c>
    </row>
    <row r="26" spans="1:7">
      <c r="A26" s="7">
        <v>26.668749999999999</v>
      </c>
      <c r="B26" s="7">
        <v>-80.058749000000006</v>
      </c>
      <c r="C26" s="8">
        <f>G26*_assets_details!$B$11</f>
        <v>4648940804.1615105</v>
      </c>
      <c r="D26" s="9">
        <v>0</v>
      </c>
      <c r="E26" s="9">
        <f t="shared" si="0"/>
        <v>4648940804.1615105</v>
      </c>
      <c r="F26" s="7">
        <v>1</v>
      </c>
      <c r="G26" s="16">
        <v>4648940804.1615105</v>
      </c>
    </row>
    <row r="27" spans="1:7">
      <c r="A27" s="7">
        <v>26.638517</v>
      </c>
      <c r="B27" s="7">
        <v>-80.283371000000002</v>
      </c>
      <c r="C27" s="8">
        <f>G27*_assets_details!$B$11</f>
        <v>4648357404.0137701</v>
      </c>
      <c r="D27" s="9">
        <v>0</v>
      </c>
      <c r="E27" s="9">
        <f t="shared" si="0"/>
        <v>4648357404.0137701</v>
      </c>
      <c r="F27" s="7">
        <v>1</v>
      </c>
      <c r="G27" s="16">
        <v>4648357404.0137701</v>
      </c>
    </row>
    <row r="28" spans="1:7">
      <c r="A28" s="7">
        <v>26.59309</v>
      </c>
      <c r="B28" s="7">
        <v>-80.206901000000002</v>
      </c>
      <c r="C28" s="8">
        <f>G28*_assets_details!$B$11</f>
        <v>4702738672.44872</v>
      </c>
      <c r="D28" s="9">
        <v>0</v>
      </c>
      <c r="E28" s="9">
        <f t="shared" si="0"/>
        <v>4702738672.44872</v>
      </c>
      <c r="F28" s="7">
        <v>1</v>
      </c>
      <c r="G28" s="16">
        <v>4702738672.44872</v>
      </c>
    </row>
    <row r="29" spans="1:7">
      <c r="A29" s="7">
        <v>26.617449000000001</v>
      </c>
      <c r="B29" s="7">
        <v>-80.090648999999999</v>
      </c>
      <c r="C29" s="8">
        <f>G29*_assets_details!$B$11</f>
        <v>4652378148.9963999</v>
      </c>
      <c r="D29" s="9">
        <v>0</v>
      </c>
      <c r="E29" s="9">
        <f t="shared" si="0"/>
        <v>4652378148.9963999</v>
      </c>
      <c r="F29" s="7">
        <v>1</v>
      </c>
      <c r="G29" s="16">
        <v>4652378148.9963999</v>
      </c>
    </row>
    <row r="30" spans="1:7">
      <c r="A30" s="7">
        <v>26.620079</v>
      </c>
      <c r="B30" s="7">
        <v>-80.055001000000004</v>
      </c>
      <c r="C30" s="8">
        <f>G30*_assets_details!$B$11</f>
        <v>4647994148.9088297</v>
      </c>
      <c r="D30" s="9">
        <v>0</v>
      </c>
      <c r="E30" s="9">
        <f t="shared" si="0"/>
        <v>4647994148.9088297</v>
      </c>
      <c r="F30" s="7">
        <v>1</v>
      </c>
      <c r="G30" s="16">
        <v>4647994148.9088297</v>
      </c>
    </row>
    <row r="31" spans="1:7">
      <c r="A31" s="7">
        <v>26.596795</v>
      </c>
      <c r="B31" s="7">
        <v>-80.128710999999996</v>
      </c>
      <c r="C31" s="8">
        <f>G31*_assets_details!$B$11</f>
        <v>4681799806.2101603</v>
      </c>
      <c r="D31" s="9">
        <v>0</v>
      </c>
      <c r="E31" s="9">
        <f t="shared" si="0"/>
        <v>4681799806.2101603</v>
      </c>
      <c r="F31" s="7">
        <v>1</v>
      </c>
      <c r="G31" s="16">
        <v>4681799806.2101603</v>
      </c>
    </row>
    <row r="32" spans="1:7">
      <c r="A32" s="7">
        <v>26.577048999999999</v>
      </c>
      <c r="B32" s="7">
        <v>-80.076435000000004</v>
      </c>
      <c r="C32" s="8">
        <f>G32*_assets_details!$B$11</f>
        <v>4849820094.44631</v>
      </c>
      <c r="D32" s="9">
        <v>0</v>
      </c>
      <c r="E32" s="9">
        <f t="shared" si="0"/>
        <v>4849820094.44631</v>
      </c>
      <c r="F32" s="7">
        <v>1</v>
      </c>
      <c r="G32" s="16">
        <v>4849820094.44631</v>
      </c>
    </row>
    <row r="33" spans="1:7">
      <c r="A33" s="7">
        <v>26.524584999999998</v>
      </c>
      <c r="B33" s="7">
        <v>-80.080105000000003</v>
      </c>
      <c r="C33" s="8">
        <f>G33*_assets_details!$B$11</f>
        <v>4958704187.9946203</v>
      </c>
      <c r="D33" s="9">
        <v>0</v>
      </c>
      <c r="E33" s="9">
        <f t="shared" si="0"/>
        <v>4958704187.9946203</v>
      </c>
      <c r="F33" s="7">
        <v>1</v>
      </c>
      <c r="G33" s="16">
        <v>4958704187.9946203</v>
      </c>
    </row>
    <row r="34" spans="1:7">
      <c r="A34" s="7">
        <v>26.524158</v>
      </c>
      <c r="B34" s="7">
        <v>-80.063980000000001</v>
      </c>
      <c r="C34" s="8">
        <f>G34*_assets_details!$B$11</f>
        <v>4700541195.3858604</v>
      </c>
      <c r="D34" s="9">
        <v>0</v>
      </c>
      <c r="E34" s="9">
        <f t="shared" si="0"/>
        <v>4700541195.3858604</v>
      </c>
      <c r="F34" s="7">
        <v>1</v>
      </c>
      <c r="G34" s="16">
        <v>4700541195.3858604</v>
      </c>
    </row>
    <row r="35" spans="1:7">
      <c r="A35" s="7">
        <v>26.523737000000001</v>
      </c>
      <c r="B35" s="7">
        <v>-80.178972999999999</v>
      </c>
      <c r="C35" s="8">
        <f>G35*_assets_details!$B$11</f>
        <v>4648479198.5686197</v>
      </c>
      <c r="D35" s="9">
        <v>0</v>
      </c>
      <c r="E35" s="9">
        <f t="shared" si="0"/>
        <v>4648479198.5686197</v>
      </c>
      <c r="F35" s="7">
        <v>1</v>
      </c>
      <c r="G35" s="16">
        <v>4648479198.5686197</v>
      </c>
    </row>
    <row r="36" spans="1:7">
      <c r="A36" s="7">
        <v>26.520284</v>
      </c>
      <c r="B36" s="7">
        <v>-80.110518999999996</v>
      </c>
      <c r="C36" s="8">
        <f>G36*_assets_details!$B$11</f>
        <v>4693012294.9874296</v>
      </c>
      <c r="D36" s="9">
        <v>0</v>
      </c>
      <c r="E36" s="9">
        <f t="shared" si="0"/>
        <v>4693012294.9874296</v>
      </c>
      <c r="F36" s="7">
        <v>1</v>
      </c>
      <c r="G36" s="16">
        <v>4693012294.9874296</v>
      </c>
    </row>
    <row r="37" spans="1:7">
      <c r="A37" s="7">
        <v>26.547349000000001</v>
      </c>
      <c r="B37" s="7">
        <v>-80.057700999999994</v>
      </c>
      <c r="C37" s="8">
        <f>G37*_assets_details!$B$11</f>
        <v>4647994148.9088297</v>
      </c>
      <c r="D37" s="9">
        <v>0</v>
      </c>
      <c r="E37" s="9">
        <f t="shared" si="0"/>
        <v>4647994148.9088297</v>
      </c>
      <c r="F37" s="7">
        <v>1</v>
      </c>
      <c r="G37" s="16">
        <v>4647994148.9088297</v>
      </c>
    </row>
    <row r="38" spans="1:7">
      <c r="A38" s="7">
        <v>26.463398999999999</v>
      </c>
      <c r="B38" s="7">
        <v>-80.064250999999999</v>
      </c>
      <c r="C38" s="8">
        <f>G38*_assets_details!$B$11</f>
        <v>4658942386.6735201</v>
      </c>
      <c r="D38" s="9">
        <v>0</v>
      </c>
      <c r="E38" s="9">
        <f t="shared" si="0"/>
        <v>4658942386.6735201</v>
      </c>
      <c r="F38" s="7">
        <v>1</v>
      </c>
      <c r="G38" s="16">
        <v>4658942386.6735201</v>
      </c>
    </row>
    <row r="39" spans="1:7">
      <c r="A39" s="7">
        <v>26.459050000000001</v>
      </c>
      <c r="B39" s="7">
        <v>-80.078749999999999</v>
      </c>
      <c r="C39" s="8">
        <f>G39*_assets_details!$B$11</f>
        <v>4648115411.3237801</v>
      </c>
      <c r="D39" s="9">
        <v>0</v>
      </c>
      <c r="E39" s="9">
        <f t="shared" si="0"/>
        <v>4648115411.3237801</v>
      </c>
      <c r="F39" s="7">
        <v>1</v>
      </c>
      <c r="G39" s="16">
        <v>4648115411.3237801</v>
      </c>
    </row>
    <row r="40" spans="1:7">
      <c r="A40" s="7">
        <v>26.455580000000001</v>
      </c>
      <c r="B40" s="7">
        <v>-80.139246999999997</v>
      </c>
      <c r="C40" s="8">
        <f>G40*_assets_details!$B$11</f>
        <v>4647994148.9088297</v>
      </c>
      <c r="D40" s="9">
        <v>0</v>
      </c>
      <c r="E40" s="9">
        <f t="shared" si="0"/>
        <v>4647994148.9088297</v>
      </c>
      <c r="F40" s="7">
        <v>1</v>
      </c>
      <c r="G40" s="16">
        <v>4647994148.9088297</v>
      </c>
    </row>
    <row r="41" spans="1:7">
      <c r="A41" s="7">
        <v>26.453699</v>
      </c>
      <c r="B41" s="7">
        <v>-80.104315999999997</v>
      </c>
      <c r="C41" s="8">
        <f>G41*_assets_details!$B$11</f>
        <v>9034864234.9035301</v>
      </c>
      <c r="D41" s="9">
        <v>0</v>
      </c>
      <c r="E41" s="9">
        <f t="shared" si="0"/>
        <v>9034864234.9035301</v>
      </c>
      <c r="F41" s="7">
        <v>1</v>
      </c>
      <c r="G41" s="16">
        <v>9034864234.9035301</v>
      </c>
    </row>
    <row r="42" spans="1:7">
      <c r="A42" s="7">
        <v>26.449998999999998</v>
      </c>
      <c r="B42" s="7">
        <v>-80.188545000000005</v>
      </c>
      <c r="C42" s="8">
        <f>G42*_assets_details!$B$11</f>
        <v>4813012085.2491903</v>
      </c>
      <c r="D42" s="9">
        <v>0</v>
      </c>
      <c r="E42" s="9">
        <f t="shared" si="0"/>
        <v>4813012085.2491903</v>
      </c>
      <c r="F42" s="7">
        <v>1</v>
      </c>
      <c r="G42" s="16">
        <v>4813012085.2491903</v>
      </c>
    </row>
    <row r="43" spans="1:7">
      <c r="A43" s="7">
        <v>26.397299</v>
      </c>
      <c r="B43" s="7">
        <v>-80.21902</v>
      </c>
      <c r="C43" s="8">
        <f>G43*_assets_details!$B$11</f>
        <v>4647994148.9088297</v>
      </c>
      <c r="D43" s="9">
        <v>0</v>
      </c>
      <c r="E43" s="9">
        <f t="shared" si="0"/>
        <v>4647994148.9088297</v>
      </c>
      <c r="F43" s="7">
        <v>1</v>
      </c>
      <c r="G43" s="16">
        <v>4647994148.9088297</v>
      </c>
    </row>
    <row r="44" spans="1:7">
      <c r="A44" s="7">
        <v>26.4084</v>
      </c>
      <c r="B44" s="7">
        <v>-80.092391000000006</v>
      </c>
      <c r="C44" s="8">
        <f>G44*_assets_details!$B$11</f>
        <v>6762158257.6236</v>
      </c>
      <c r="D44" s="9">
        <v>0</v>
      </c>
      <c r="E44" s="9">
        <f t="shared" si="0"/>
        <v>6762158257.6236</v>
      </c>
      <c r="F44" s="7">
        <v>1</v>
      </c>
      <c r="G44" s="16">
        <v>6762158257.6236</v>
      </c>
    </row>
    <row r="45" spans="1:7">
      <c r="A45" s="7">
        <v>26.408750000000001</v>
      </c>
      <c r="B45" s="7">
        <v>-80.157499999999999</v>
      </c>
      <c r="C45" s="8">
        <f>G45*_assets_details!$B$11</f>
        <v>4653572219.9963903</v>
      </c>
      <c r="D45" s="9">
        <v>0</v>
      </c>
      <c r="E45" s="9">
        <f t="shared" si="0"/>
        <v>4653572219.9963903</v>
      </c>
      <c r="F45" s="7">
        <v>1</v>
      </c>
      <c r="G45" s="16">
        <v>4653572219.9963903</v>
      </c>
    </row>
    <row r="46" spans="1:7">
      <c r="A46" s="7">
        <v>26.379113</v>
      </c>
      <c r="B46" s="7">
        <v>-80.102028000000004</v>
      </c>
      <c r="C46" s="8">
        <f>G46*_assets_details!$B$11</f>
        <v>5313371933.3403101</v>
      </c>
      <c r="D46" s="9">
        <v>0</v>
      </c>
      <c r="E46" s="9">
        <f t="shared" si="0"/>
        <v>5313371933.3403101</v>
      </c>
      <c r="F46" s="7">
        <v>1</v>
      </c>
      <c r="G46" s="16">
        <v>5313371933.3403101</v>
      </c>
    </row>
    <row r="47" spans="1:7">
      <c r="A47" s="7">
        <v>26.3809</v>
      </c>
      <c r="B47" s="7">
        <v>-80.168850000000006</v>
      </c>
      <c r="C47" s="8">
        <f>G47*_assets_details!$B$11</f>
        <v>4662182013.1408501</v>
      </c>
      <c r="D47" s="9">
        <v>0</v>
      </c>
      <c r="E47" s="9">
        <f t="shared" si="0"/>
        <v>4662182013.1408501</v>
      </c>
      <c r="F47" s="7">
        <v>1</v>
      </c>
      <c r="G47" s="16">
        <v>4662182013.1408501</v>
      </c>
    </row>
    <row r="48" spans="1:7">
      <c r="A48" s="7">
        <v>26.349067999999999</v>
      </c>
      <c r="B48" s="7">
        <v>-80.116400999999996</v>
      </c>
      <c r="C48" s="8">
        <f>G48*_assets_details!$B$11</f>
        <v>4666138563.2157402</v>
      </c>
      <c r="D48" s="9">
        <v>0</v>
      </c>
      <c r="E48" s="9">
        <f t="shared" si="0"/>
        <v>4666138563.2157402</v>
      </c>
      <c r="F48" s="7">
        <v>1</v>
      </c>
      <c r="G48" s="16">
        <v>4666138563.2157402</v>
      </c>
    </row>
    <row r="49" spans="1:7">
      <c r="A49" s="7">
        <v>26.346349</v>
      </c>
      <c r="B49" s="7">
        <v>-80.083849999999998</v>
      </c>
      <c r="C49" s="8">
        <f>G49*_assets_details!$B$11</f>
        <v>4728552813.2386103</v>
      </c>
      <c r="D49" s="9">
        <v>0</v>
      </c>
      <c r="E49" s="9">
        <f t="shared" si="0"/>
        <v>4728552813.2386103</v>
      </c>
      <c r="F49" s="7">
        <v>1</v>
      </c>
      <c r="G49" s="16">
        <v>4728552813.2386103</v>
      </c>
    </row>
    <row r="50" spans="1:7">
      <c r="A50" s="7">
        <v>26.348015</v>
      </c>
      <c r="B50" s="7">
        <v>-80.241304999999997</v>
      </c>
      <c r="C50" s="8">
        <f>G50*_assets_details!$B$11</f>
        <v>4650520449.2202196</v>
      </c>
      <c r="D50" s="9">
        <v>0</v>
      </c>
      <c r="E50" s="9">
        <f t="shared" si="0"/>
        <v>4650520449.2202196</v>
      </c>
      <c r="F50" s="7">
        <v>1</v>
      </c>
      <c r="G50" s="16">
        <v>4650520449.2202196</v>
      </c>
    </row>
    <row r="51" spans="1:7">
      <c r="A51" s="7">
        <v>26.347957000000001</v>
      </c>
      <c r="B51" s="7">
        <v>-80.158855000000003</v>
      </c>
      <c r="C51" s="8">
        <f>G51*_assets_details!$B$11</f>
        <v>4658604610.2166901</v>
      </c>
      <c r="D51" s="9">
        <v>0</v>
      </c>
      <c r="E51" s="9">
        <f t="shared" si="0"/>
        <v>4658604610.2166901</v>
      </c>
      <c r="F51" s="7">
        <v>1</v>
      </c>
      <c r="G51" s="16">
        <v>4658604610.2166901</v>
      </c>
    </row>
    <row r="52" spans="1:7">
      <c r="A52" s="7">
        <v>26.14536</v>
      </c>
      <c r="B52" s="7">
        <v>-80.589572000000004</v>
      </c>
      <c r="C52" s="8">
        <f>G52*_assets_details!$B$11</f>
        <v>4493124296.9650097</v>
      </c>
      <c r="D52" s="9">
        <v>0</v>
      </c>
      <c r="E52" s="9">
        <f t="shared" si="0"/>
        <v>4493124296.9650097</v>
      </c>
      <c r="F52" s="7">
        <v>1</v>
      </c>
      <c r="G52" s="16">
        <v>4493124296.9650097</v>
      </c>
    </row>
    <row r="53" spans="1:7">
      <c r="A53" s="7">
        <v>26.302949999999999</v>
      </c>
      <c r="B53" s="7">
        <v>-80.238151999999999</v>
      </c>
      <c r="C53" s="8">
        <f>G53*_assets_details!$B$11</f>
        <v>4493124296.9650097</v>
      </c>
      <c r="D53" s="9">
        <v>0</v>
      </c>
      <c r="E53" s="9">
        <f t="shared" si="0"/>
        <v>4493124296.9650097</v>
      </c>
      <c r="F53" s="7">
        <v>1</v>
      </c>
      <c r="G53" s="16">
        <v>4493124296.9650097</v>
      </c>
    </row>
    <row r="54" spans="1:7">
      <c r="A54" s="7">
        <v>26.310227999999999</v>
      </c>
      <c r="B54" s="7">
        <v>-80.273319000000001</v>
      </c>
      <c r="C54" s="8">
        <f>G54*_assets_details!$B$11</f>
        <v>3354609786.2344098</v>
      </c>
      <c r="D54" s="9">
        <v>0</v>
      </c>
      <c r="E54" s="9">
        <f t="shared" si="0"/>
        <v>3354609786.2344098</v>
      </c>
      <c r="F54" s="7">
        <v>1</v>
      </c>
      <c r="G54" s="16">
        <v>3354609786.2344098</v>
      </c>
    </row>
    <row r="55" spans="1:7">
      <c r="A55" s="7">
        <v>26.310148999999999</v>
      </c>
      <c r="B55" s="7">
        <v>-80.143450999999999</v>
      </c>
      <c r="C55" s="8">
        <f>G55*_assets_details!$B$11</f>
        <v>4747782489.5587502</v>
      </c>
      <c r="D55" s="9">
        <v>0</v>
      </c>
      <c r="E55" s="9">
        <f t="shared" si="0"/>
        <v>4747782489.5587502</v>
      </c>
      <c r="F55" s="7">
        <v>1</v>
      </c>
      <c r="G55" s="16">
        <v>4747782489.5587502</v>
      </c>
    </row>
    <row r="56" spans="1:7">
      <c r="A56" s="7">
        <v>26.300599999999999</v>
      </c>
      <c r="B56" s="7">
        <v>-80.177700000000002</v>
      </c>
      <c r="C56" s="8">
        <f>G56*_assets_details!$B$11</f>
        <v>4493597261.8866901</v>
      </c>
      <c r="D56" s="9">
        <v>0</v>
      </c>
      <c r="E56" s="9">
        <f t="shared" si="0"/>
        <v>4493597261.8866901</v>
      </c>
      <c r="F56" s="7">
        <v>1</v>
      </c>
      <c r="G56" s="16">
        <v>4493597261.8866901</v>
      </c>
    </row>
    <row r="57" spans="1:7">
      <c r="A57" s="7">
        <v>26.310599</v>
      </c>
      <c r="B57" s="7">
        <v>-80.098581999999993</v>
      </c>
      <c r="C57" s="8">
        <f>G57*_assets_details!$B$11</f>
        <v>4530876653.9418602</v>
      </c>
      <c r="D57" s="9">
        <v>0</v>
      </c>
      <c r="E57" s="9">
        <f t="shared" si="0"/>
        <v>4530876653.9418602</v>
      </c>
      <c r="F57" s="7">
        <v>1</v>
      </c>
      <c r="G57" s="16">
        <v>4530876653.9418602</v>
      </c>
    </row>
    <row r="58" spans="1:7">
      <c r="A58" s="7">
        <v>26.280992999999999</v>
      </c>
      <c r="B58" s="7">
        <v>-80.114626999999999</v>
      </c>
      <c r="C58" s="8">
        <f>G58*_assets_details!$B$11</f>
        <v>4795478459.45823</v>
      </c>
      <c r="D58" s="9">
        <v>0</v>
      </c>
      <c r="E58" s="9">
        <f t="shared" si="0"/>
        <v>4795478459.45823</v>
      </c>
      <c r="F58" s="7">
        <v>1</v>
      </c>
      <c r="G58" s="16">
        <v>4795478459.45823</v>
      </c>
    </row>
    <row r="59" spans="1:7">
      <c r="A59" s="7">
        <v>26.271699999999999</v>
      </c>
      <c r="B59" s="7">
        <v>-80.258786000000001</v>
      </c>
      <c r="C59" s="8">
        <f>G59*_assets_details!$B$11</f>
        <v>4497922340.5150099</v>
      </c>
      <c r="D59" s="9">
        <v>0</v>
      </c>
      <c r="E59" s="9">
        <f t="shared" si="0"/>
        <v>4497922340.5150099</v>
      </c>
      <c r="F59" s="7">
        <v>1</v>
      </c>
      <c r="G59" s="16">
        <v>4497922340.5150099</v>
      </c>
    </row>
    <row r="60" spans="1:7">
      <c r="A60" s="7">
        <v>26.241349</v>
      </c>
      <c r="B60" s="7">
        <v>-80.164698999999999</v>
      </c>
      <c r="C60" s="8">
        <f>G60*_assets_details!$B$11</f>
        <v>4502401058.5107203</v>
      </c>
      <c r="D60" s="9">
        <v>0</v>
      </c>
      <c r="E60" s="9">
        <f t="shared" si="0"/>
        <v>4502401058.5107203</v>
      </c>
      <c r="F60" s="7">
        <v>1</v>
      </c>
      <c r="G60" s="16">
        <v>4502401058.5107203</v>
      </c>
    </row>
    <row r="61" spans="1:7">
      <c r="A61" s="7">
        <v>26.252050000000001</v>
      </c>
      <c r="B61" s="7">
        <v>-80.178303</v>
      </c>
      <c r="C61" s="8">
        <f>G61*_assets_details!$B$11</f>
        <v>4493124296.9650097</v>
      </c>
      <c r="D61" s="9">
        <v>0</v>
      </c>
      <c r="E61" s="9">
        <f t="shared" si="0"/>
        <v>4493124296.9650097</v>
      </c>
      <c r="F61" s="7">
        <v>1</v>
      </c>
      <c r="G61" s="16">
        <v>4493124296.9650097</v>
      </c>
    </row>
    <row r="62" spans="1:7">
      <c r="A62" s="7">
        <v>26.251849</v>
      </c>
      <c r="B62" s="7">
        <v>-80.208045999999996</v>
      </c>
      <c r="C62" s="8">
        <f>G62*_assets_details!$B$11</f>
        <v>4496866329.6768303</v>
      </c>
      <c r="D62" s="9">
        <v>0</v>
      </c>
      <c r="E62" s="9">
        <f t="shared" si="0"/>
        <v>4496866329.6768303</v>
      </c>
      <c r="F62" s="7">
        <v>1</v>
      </c>
      <c r="G62" s="16">
        <v>4496866329.6768303</v>
      </c>
    </row>
    <row r="63" spans="1:7">
      <c r="A63" s="7">
        <v>26.250109999999999</v>
      </c>
      <c r="B63" s="7">
        <v>-80.26585</v>
      </c>
      <c r="C63" s="8">
        <f>G63*_assets_details!$B$11</f>
        <v>4499903618.1438599</v>
      </c>
      <c r="D63" s="9">
        <v>0</v>
      </c>
      <c r="E63" s="9">
        <f t="shared" si="0"/>
        <v>4499903618.1438599</v>
      </c>
      <c r="F63" s="7">
        <v>1</v>
      </c>
      <c r="G63" s="16">
        <v>4499903618.1438599</v>
      </c>
    </row>
    <row r="64" spans="1:7">
      <c r="A64" s="7">
        <v>26.233249000000001</v>
      </c>
      <c r="B64" s="7">
        <v>-80.094390000000004</v>
      </c>
      <c r="C64" s="8">
        <f>G64*_assets_details!$B$11</f>
        <v>4549527484.7938404</v>
      </c>
      <c r="D64" s="9">
        <v>0</v>
      </c>
      <c r="E64" s="9">
        <f t="shared" si="0"/>
        <v>4549527484.7938404</v>
      </c>
      <c r="F64" s="7">
        <v>1</v>
      </c>
      <c r="G64" s="16">
        <v>4549527484.7938404</v>
      </c>
    </row>
    <row r="65" spans="1:7">
      <c r="A65" s="7">
        <v>26.232899</v>
      </c>
      <c r="B65" s="7">
        <v>-80.119296000000006</v>
      </c>
      <c r="C65" s="8">
        <f>G65*_assets_details!$B$11</f>
        <v>4624388902.8264799</v>
      </c>
      <c r="D65" s="9">
        <v>0</v>
      </c>
      <c r="E65" s="9">
        <f t="shared" si="0"/>
        <v>4624388902.8264799</v>
      </c>
      <c r="F65" s="7">
        <v>1</v>
      </c>
      <c r="G65" s="16">
        <v>4624388902.8264799</v>
      </c>
    </row>
    <row r="66" spans="1:7">
      <c r="A66" s="7">
        <v>26.214032</v>
      </c>
      <c r="B66" s="7">
        <v>-80.211901999999995</v>
      </c>
      <c r="C66" s="8">
        <f>G66*_assets_details!$B$11</f>
        <v>4493124296.9650097</v>
      </c>
      <c r="D66" s="9">
        <v>0</v>
      </c>
      <c r="E66" s="9">
        <f t="shared" si="0"/>
        <v>4493124296.9650097</v>
      </c>
      <c r="F66" s="7">
        <v>1</v>
      </c>
      <c r="G66" s="16">
        <v>4493124296.9650097</v>
      </c>
    </row>
    <row r="67" spans="1:7">
      <c r="A67" s="7">
        <v>26.211649999999999</v>
      </c>
      <c r="B67" s="7">
        <v>-80.267150999999998</v>
      </c>
      <c r="C67" s="8">
        <f>G67*_assets_details!$B$11</f>
        <v>4509885123.93435</v>
      </c>
      <c r="D67" s="9">
        <v>0</v>
      </c>
      <c r="E67" s="9">
        <f t="shared" ref="E67:E130" si="1">C67-D67</f>
        <v>4509885123.93435</v>
      </c>
      <c r="F67" s="7">
        <v>1</v>
      </c>
      <c r="G67" s="16">
        <v>4509885123.93435</v>
      </c>
    </row>
    <row r="68" spans="1:7">
      <c r="A68" s="7">
        <v>26.188600000000001</v>
      </c>
      <c r="B68" s="7">
        <v>-80.171249000000003</v>
      </c>
      <c r="C68" s="8">
        <f>G68*_assets_details!$B$11</f>
        <v>4568683433.6984797</v>
      </c>
      <c r="D68" s="9">
        <v>0</v>
      </c>
      <c r="E68" s="9">
        <f t="shared" si="1"/>
        <v>4568683433.6984797</v>
      </c>
      <c r="F68" s="7">
        <v>1</v>
      </c>
      <c r="G68" s="16">
        <v>4568683433.6984797</v>
      </c>
    </row>
    <row r="69" spans="1:7">
      <c r="A69" s="7">
        <v>26.185700000000001</v>
      </c>
      <c r="B69" s="7">
        <v>-80.108428000000004</v>
      </c>
      <c r="C69" s="8">
        <f>G69*_assets_details!$B$11</f>
        <v>4569997295.2557402</v>
      </c>
      <c r="D69" s="9">
        <v>0</v>
      </c>
      <c r="E69" s="9">
        <f t="shared" si="1"/>
        <v>4569997295.2557402</v>
      </c>
      <c r="F69" s="7">
        <v>1</v>
      </c>
      <c r="G69" s="16">
        <v>4569997295.2557402</v>
      </c>
    </row>
    <row r="70" spans="1:7">
      <c r="A70" s="7">
        <v>26.18375</v>
      </c>
      <c r="B70" s="7">
        <v>-80.133938000000001</v>
      </c>
      <c r="C70" s="8">
        <f>G70*_assets_details!$B$11</f>
        <v>4506486682.74055</v>
      </c>
      <c r="D70" s="9">
        <v>0</v>
      </c>
      <c r="E70" s="9">
        <f t="shared" si="1"/>
        <v>4506486682.74055</v>
      </c>
      <c r="F70" s="7">
        <v>1</v>
      </c>
      <c r="G70" s="16">
        <v>4506486682.74055</v>
      </c>
    </row>
    <row r="71" spans="1:7">
      <c r="A71" s="7">
        <v>26.186150000000001</v>
      </c>
      <c r="B71" s="7">
        <v>-80.275502000000003</v>
      </c>
      <c r="C71" s="8">
        <f>G71*_assets_details!$B$11</f>
        <v>4504694164.2454395</v>
      </c>
      <c r="D71" s="9">
        <v>0</v>
      </c>
      <c r="E71" s="9">
        <f t="shared" si="1"/>
        <v>4504694164.2454395</v>
      </c>
      <c r="F71" s="7">
        <v>1</v>
      </c>
      <c r="G71" s="16">
        <v>4504694164.2454395</v>
      </c>
    </row>
    <row r="72" spans="1:7">
      <c r="A72" s="7">
        <v>26.185949999999998</v>
      </c>
      <c r="B72" s="7">
        <v>-80.220350999999994</v>
      </c>
      <c r="C72" s="8">
        <f>G72*_assets_details!$B$11</f>
        <v>4493198529.1276102</v>
      </c>
      <c r="D72" s="9">
        <v>0</v>
      </c>
      <c r="E72" s="9">
        <f t="shared" si="1"/>
        <v>4493198529.1276102</v>
      </c>
      <c r="F72" s="7">
        <v>1</v>
      </c>
      <c r="G72" s="16">
        <v>4493198529.1276102</v>
      </c>
    </row>
    <row r="73" spans="1:7">
      <c r="A73" s="7">
        <v>26.151841999999998</v>
      </c>
      <c r="B73" s="7">
        <v>-80.320327000000006</v>
      </c>
      <c r="C73" s="8">
        <f>G73*_assets_details!$B$11</f>
        <v>4493389411.8314304</v>
      </c>
      <c r="D73" s="9">
        <v>0</v>
      </c>
      <c r="E73" s="9">
        <f t="shared" si="1"/>
        <v>4493389411.8314304</v>
      </c>
      <c r="F73" s="7">
        <v>1</v>
      </c>
      <c r="G73" s="16">
        <v>4493389411.8314304</v>
      </c>
    </row>
    <row r="74" spans="1:7">
      <c r="A74" s="7">
        <v>26.146849</v>
      </c>
      <c r="B74" s="7">
        <v>-80.172297</v>
      </c>
      <c r="C74" s="8">
        <f>G74*_assets_details!$B$11</f>
        <v>4501997824.1012096</v>
      </c>
      <c r="D74" s="9">
        <v>0</v>
      </c>
      <c r="E74" s="9">
        <f t="shared" si="1"/>
        <v>4501997824.1012096</v>
      </c>
      <c r="F74" s="7">
        <v>1</v>
      </c>
      <c r="G74" s="16">
        <v>4501997824.1012096</v>
      </c>
    </row>
    <row r="75" spans="1:7">
      <c r="A75" s="7">
        <v>26.1538</v>
      </c>
      <c r="B75" s="7">
        <v>-80.225104999999999</v>
      </c>
      <c r="C75" s="8">
        <f>G75*_assets_details!$B$11</f>
        <v>4518104724.0433502</v>
      </c>
      <c r="D75" s="9">
        <v>0</v>
      </c>
      <c r="E75" s="9">
        <f t="shared" si="1"/>
        <v>4518104724.0433502</v>
      </c>
      <c r="F75" s="7">
        <v>1</v>
      </c>
      <c r="G75" s="16">
        <v>4518104724.0433502</v>
      </c>
    </row>
    <row r="76" spans="1:7">
      <c r="A76" s="7">
        <v>26.165298</v>
      </c>
      <c r="B76" s="7">
        <v>-80.114928000000006</v>
      </c>
      <c r="C76" s="8">
        <f>G76*_assets_details!$B$11</f>
        <v>4495877366.38836</v>
      </c>
      <c r="D76" s="9">
        <v>0</v>
      </c>
      <c r="E76" s="9">
        <f t="shared" si="1"/>
        <v>4495877366.38836</v>
      </c>
      <c r="F76" s="7">
        <v>1</v>
      </c>
      <c r="G76" s="16">
        <v>4495877366.38836</v>
      </c>
    </row>
    <row r="77" spans="1:7">
      <c r="A77" s="7">
        <v>26.156507999999999</v>
      </c>
      <c r="B77" s="7">
        <v>-80.122653999999997</v>
      </c>
      <c r="C77" s="8">
        <f>G77*_assets_details!$B$11</f>
        <v>4493815451.4217501</v>
      </c>
      <c r="D77" s="9">
        <v>0</v>
      </c>
      <c r="E77" s="9">
        <f t="shared" si="1"/>
        <v>4493815451.4217501</v>
      </c>
      <c r="F77" s="7">
        <v>1</v>
      </c>
      <c r="G77" s="16">
        <v>4493815451.4217501</v>
      </c>
    </row>
    <row r="78" spans="1:7">
      <c r="A78" s="7">
        <v>26.149699999999999</v>
      </c>
      <c r="B78" s="7">
        <v>-80.269949999999994</v>
      </c>
      <c r="C78" s="8">
        <f>G78*_assets_details!$B$11</f>
        <v>4500859023.1925402</v>
      </c>
      <c r="D78" s="9">
        <v>0</v>
      </c>
      <c r="E78" s="9">
        <f t="shared" si="1"/>
        <v>4500859023.1925402</v>
      </c>
      <c r="F78" s="7">
        <v>1</v>
      </c>
      <c r="G78" s="16">
        <v>4500859023.1925402</v>
      </c>
    </row>
    <row r="79" spans="1:7">
      <c r="A79" s="7">
        <v>26.132750000000001</v>
      </c>
      <c r="B79" s="7">
        <v>-80.123401999999999</v>
      </c>
      <c r="C79" s="8">
        <f>G79*_assets_details!$B$11</f>
        <v>4493392135.0913296</v>
      </c>
      <c r="D79" s="9">
        <v>0</v>
      </c>
      <c r="E79" s="9">
        <f t="shared" si="1"/>
        <v>4493392135.0913296</v>
      </c>
      <c r="F79" s="7">
        <v>1</v>
      </c>
      <c r="G79" s="16">
        <v>4493392135.0913296</v>
      </c>
    </row>
    <row r="80" spans="1:7">
      <c r="A80" s="7">
        <v>26.105048</v>
      </c>
      <c r="B80" s="7">
        <v>-80.439318</v>
      </c>
      <c r="C80" s="8">
        <f>G80*_assets_details!$B$11</f>
        <v>4493124296.9650097</v>
      </c>
      <c r="D80" s="9">
        <v>0</v>
      </c>
      <c r="E80" s="9">
        <f t="shared" si="1"/>
        <v>4493124296.9650097</v>
      </c>
      <c r="F80" s="7">
        <v>1</v>
      </c>
      <c r="G80" s="16">
        <v>4493124296.9650097</v>
      </c>
    </row>
    <row r="81" spans="1:7">
      <c r="A81" s="7">
        <v>26.103283999999999</v>
      </c>
      <c r="B81" s="7">
        <v>-80.392066</v>
      </c>
      <c r="C81" s="8">
        <f>G81*_assets_details!$B$11</f>
        <v>4493124296.9650097</v>
      </c>
      <c r="D81" s="9">
        <v>0</v>
      </c>
      <c r="E81" s="9">
        <f t="shared" si="1"/>
        <v>4493124296.9650097</v>
      </c>
      <c r="F81" s="7">
        <v>1</v>
      </c>
      <c r="G81" s="16">
        <v>4493124296.9650097</v>
      </c>
    </row>
    <row r="82" spans="1:7">
      <c r="A82" s="7">
        <v>26.112598999999999</v>
      </c>
      <c r="B82" s="7">
        <v>-80.320644000000001</v>
      </c>
      <c r="C82" s="8">
        <f>G82*_assets_details!$B$11</f>
        <v>4569328955.5239496</v>
      </c>
      <c r="D82" s="9">
        <v>0</v>
      </c>
      <c r="E82" s="9">
        <f t="shared" si="1"/>
        <v>4569328955.5239496</v>
      </c>
      <c r="F82" s="7">
        <v>1</v>
      </c>
      <c r="G82" s="16">
        <v>4569328955.5239496</v>
      </c>
    </row>
    <row r="83" spans="1:7">
      <c r="A83" s="7">
        <v>26.111599999999999</v>
      </c>
      <c r="B83" s="7">
        <v>-80.225251</v>
      </c>
      <c r="C83" s="8">
        <f>G83*_assets_details!$B$11</f>
        <v>5610389999.2647104</v>
      </c>
      <c r="D83" s="9">
        <v>0</v>
      </c>
      <c r="E83" s="9">
        <f t="shared" si="1"/>
        <v>5610389999.2647104</v>
      </c>
      <c r="F83" s="7">
        <v>1</v>
      </c>
      <c r="G83" s="16">
        <v>5610389999.2647104</v>
      </c>
    </row>
    <row r="84" spans="1:7">
      <c r="A84" s="7">
        <v>26.112199</v>
      </c>
      <c r="B84" s="7">
        <v>-80.271297000000004</v>
      </c>
      <c r="C84" s="8">
        <f>G84*_assets_details!$B$11</f>
        <v>4493218709.6712399</v>
      </c>
      <c r="D84" s="9">
        <v>0</v>
      </c>
      <c r="E84" s="9">
        <f t="shared" si="1"/>
        <v>4493218709.6712399</v>
      </c>
      <c r="F84" s="7">
        <v>1</v>
      </c>
      <c r="G84" s="16">
        <v>4493218709.6712399</v>
      </c>
    </row>
    <row r="85" spans="1:7">
      <c r="A85" s="7">
        <v>26.120549</v>
      </c>
      <c r="B85" s="7">
        <v>-80.126849000000007</v>
      </c>
      <c r="C85" s="8">
        <f>G85*_assets_details!$B$11</f>
        <v>4494728194.18612</v>
      </c>
      <c r="D85" s="9">
        <v>0</v>
      </c>
      <c r="E85" s="9">
        <f t="shared" si="1"/>
        <v>4494728194.18612</v>
      </c>
      <c r="F85" s="7">
        <v>1</v>
      </c>
      <c r="G85" s="16">
        <v>4494728194.18612</v>
      </c>
    </row>
    <row r="86" spans="1:7">
      <c r="A86" s="7">
        <v>26.085498999999999</v>
      </c>
      <c r="B86" s="7">
        <v>-80.174700999999999</v>
      </c>
      <c r="C86" s="8">
        <f>G86*_assets_details!$B$11</f>
        <v>4795308335.2484503</v>
      </c>
      <c r="D86" s="9">
        <v>0</v>
      </c>
      <c r="E86" s="9">
        <f t="shared" si="1"/>
        <v>4795308335.2484503</v>
      </c>
      <c r="F86" s="7">
        <v>1</v>
      </c>
      <c r="G86" s="16">
        <v>4795308335.2484503</v>
      </c>
    </row>
    <row r="87" spans="1:7">
      <c r="A87" s="7">
        <v>26.1005</v>
      </c>
      <c r="B87" s="7">
        <v>-80.124133999999998</v>
      </c>
      <c r="C87" s="8">
        <f>G87*_assets_details!$B$11</f>
        <v>4652907383.2384195</v>
      </c>
      <c r="D87" s="9">
        <v>0</v>
      </c>
      <c r="E87" s="9">
        <f t="shared" si="1"/>
        <v>4652907383.2384195</v>
      </c>
      <c r="F87" s="7">
        <v>1</v>
      </c>
      <c r="G87" s="16">
        <v>4652907383.2384195</v>
      </c>
    </row>
    <row r="88" spans="1:7">
      <c r="A88" s="7">
        <v>26.116800000000001</v>
      </c>
      <c r="B88" s="7">
        <v>-80.256850999999997</v>
      </c>
      <c r="C88" s="8">
        <f>G88*_assets_details!$B$11</f>
        <v>4542921153.7164698</v>
      </c>
      <c r="D88" s="9">
        <v>0</v>
      </c>
      <c r="E88" s="9">
        <f t="shared" si="1"/>
        <v>4542921153.7164698</v>
      </c>
      <c r="F88" s="7">
        <v>1</v>
      </c>
      <c r="G88" s="16">
        <v>4542921153.7164698</v>
      </c>
    </row>
    <row r="89" spans="1:7">
      <c r="A89" s="7">
        <v>26.090599000000001</v>
      </c>
      <c r="B89" s="7">
        <v>-80.154246000000001</v>
      </c>
      <c r="C89" s="8">
        <f>G89*_assets_details!$B$11</f>
        <v>4493993465.4499502</v>
      </c>
      <c r="D89" s="9">
        <v>0</v>
      </c>
      <c r="E89" s="9">
        <f t="shared" si="1"/>
        <v>4493993465.4499502</v>
      </c>
      <c r="F89" s="7">
        <v>1</v>
      </c>
      <c r="G89" s="16">
        <v>4493993465.4499502</v>
      </c>
    </row>
    <row r="90" spans="1:7">
      <c r="A90" s="7">
        <v>26.064919</v>
      </c>
      <c r="B90" s="7">
        <v>-80.370851999999999</v>
      </c>
      <c r="C90" s="8">
        <f>G90*_assets_details!$B$11</f>
        <v>4493398160.6220198</v>
      </c>
      <c r="D90" s="9">
        <v>0</v>
      </c>
      <c r="E90" s="9">
        <f t="shared" si="1"/>
        <v>4493398160.6220198</v>
      </c>
      <c r="F90" s="7">
        <v>1</v>
      </c>
      <c r="G90" s="16">
        <v>4493398160.6220198</v>
      </c>
    </row>
    <row r="91" spans="1:7">
      <c r="A91" s="7">
        <v>26.069232</v>
      </c>
      <c r="B91" s="7">
        <v>-80.274799000000002</v>
      </c>
      <c r="C91" s="8">
        <f>G91*_assets_details!$B$11</f>
        <v>4711292262.0101604</v>
      </c>
      <c r="D91" s="9">
        <v>0</v>
      </c>
      <c r="E91" s="9">
        <f t="shared" si="1"/>
        <v>4711292262.0101604</v>
      </c>
      <c r="F91" s="7">
        <v>1</v>
      </c>
      <c r="G91" s="16">
        <v>4711292262.0101604</v>
      </c>
    </row>
    <row r="92" spans="1:7">
      <c r="A92" s="7">
        <v>26.074404999999999</v>
      </c>
      <c r="B92" s="7">
        <v>-80.112274999999997</v>
      </c>
      <c r="C92" s="8">
        <f>G92*_assets_details!$B$11</f>
        <v>4493124296.9650097</v>
      </c>
      <c r="D92" s="9">
        <v>0</v>
      </c>
      <c r="E92" s="9">
        <f t="shared" si="1"/>
        <v>4493124296.9650097</v>
      </c>
      <c r="F92" s="7">
        <v>1</v>
      </c>
      <c r="G92" s="16">
        <v>4493124296.9650097</v>
      </c>
    </row>
    <row r="93" spans="1:7">
      <c r="A93" s="7">
        <v>26.06955</v>
      </c>
      <c r="B93" s="7">
        <v>-80.223247000000001</v>
      </c>
      <c r="C93" s="8">
        <f>G93*_assets_details!$B$11</f>
        <v>4493124296.9650097</v>
      </c>
      <c r="D93" s="9">
        <v>0</v>
      </c>
      <c r="E93" s="9">
        <f t="shared" si="1"/>
        <v>4493124296.9650097</v>
      </c>
      <c r="F93" s="7">
        <v>1</v>
      </c>
      <c r="G93" s="16">
        <v>4493124296.9650097</v>
      </c>
    </row>
    <row r="94" spans="1:7">
      <c r="A94" s="7">
        <v>26.037699</v>
      </c>
      <c r="B94" s="7">
        <v>-80.123960999999994</v>
      </c>
      <c r="C94" s="8">
        <f>G94*_assets_details!$B$11</f>
        <v>4493124296.9650097</v>
      </c>
      <c r="D94" s="9">
        <v>0</v>
      </c>
      <c r="E94" s="9">
        <f t="shared" si="1"/>
        <v>4493124296.9650097</v>
      </c>
      <c r="F94" s="7">
        <v>1</v>
      </c>
      <c r="G94" s="16">
        <v>4493124296.9650097</v>
      </c>
    </row>
    <row r="95" spans="1:7">
      <c r="A95" s="7">
        <v>26.058900000000001</v>
      </c>
      <c r="B95" s="7">
        <v>-80.321646999999999</v>
      </c>
      <c r="C95" s="8">
        <f>G95*_assets_details!$B$11</f>
        <v>4493124296.9650097</v>
      </c>
      <c r="D95" s="9">
        <v>0</v>
      </c>
      <c r="E95" s="9">
        <f t="shared" si="1"/>
        <v>4493124296.9650097</v>
      </c>
      <c r="F95" s="7">
        <v>1</v>
      </c>
      <c r="G95" s="16">
        <v>4493124296.9650097</v>
      </c>
    </row>
    <row r="96" spans="1:7">
      <c r="A96" s="7">
        <v>26.057299</v>
      </c>
      <c r="B96" s="7">
        <v>-80.146949000000006</v>
      </c>
      <c r="C96" s="8">
        <f>G96*_assets_details!$B$11</f>
        <v>4498347690.8066797</v>
      </c>
      <c r="D96" s="9">
        <v>0</v>
      </c>
      <c r="E96" s="9">
        <f t="shared" si="1"/>
        <v>4498347690.8066797</v>
      </c>
      <c r="F96" s="7">
        <v>1</v>
      </c>
      <c r="G96" s="16">
        <v>4498347690.8066797</v>
      </c>
    </row>
    <row r="97" spans="1:7">
      <c r="A97" s="7">
        <v>26.050249999999998</v>
      </c>
      <c r="B97" s="7">
        <v>-80.410894999999996</v>
      </c>
      <c r="C97" s="8">
        <f>G97*_assets_details!$B$11</f>
        <v>4493124296.9650097</v>
      </c>
      <c r="D97" s="9">
        <v>0</v>
      </c>
      <c r="E97" s="9">
        <f t="shared" si="1"/>
        <v>4493124296.9650097</v>
      </c>
      <c r="F97" s="7">
        <v>1</v>
      </c>
      <c r="G97" s="16">
        <v>4493124296.9650097</v>
      </c>
    </row>
    <row r="98" spans="1:7">
      <c r="A98" s="7">
        <v>26.028898999999999</v>
      </c>
      <c r="B98" s="7">
        <v>-80.244497999999993</v>
      </c>
      <c r="C98" s="8">
        <f>G98*_assets_details!$B$11</f>
        <v>4638886926.6903296</v>
      </c>
      <c r="D98" s="9">
        <v>0</v>
      </c>
      <c r="E98" s="9">
        <f t="shared" si="1"/>
        <v>4638886926.6903296</v>
      </c>
      <c r="F98" s="7">
        <v>1</v>
      </c>
      <c r="G98" s="16">
        <v>4638886926.6903296</v>
      </c>
    </row>
    <row r="99" spans="1:7">
      <c r="A99" s="7">
        <v>26.02205</v>
      </c>
      <c r="B99" s="7">
        <v>-80.189898999999997</v>
      </c>
      <c r="C99" s="8">
        <f>G99*_assets_details!$B$11</f>
        <v>4553341734.7952604</v>
      </c>
      <c r="D99" s="9">
        <v>0</v>
      </c>
      <c r="E99" s="9">
        <f t="shared" si="1"/>
        <v>4553341734.7952604</v>
      </c>
      <c r="F99" s="7">
        <v>1</v>
      </c>
      <c r="G99" s="16">
        <v>4553341734.7952604</v>
      </c>
    </row>
    <row r="100" spans="1:7">
      <c r="A100" s="7">
        <v>26.021899999999999</v>
      </c>
      <c r="B100" s="7">
        <v>-80.149699999999996</v>
      </c>
      <c r="C100" s="8">
        <f>G100*_assets_details!$B$11</f>
        <v>5585139854.9258804</v>
      </c>
      <c r="D100" s="9">
        <v>0</v>
      </c>
      <c r="E100" s="9">
        <f t="shared" si="1"/>
        <v>5585139854.9258804</v>
      </c>
      <c r="F100" s="7">
        <v>1</v>
      </c>
      <c r="G100" s="16">
        <v>5585139854.9258804</v>
      </c>
    </row>
    <row r="101" spans="1:7">
      <c r="A101" s="7">
        <v>26.027149999999999</v>
      </c>
      <c r="B101" s="7">
        <v>-80.288853000000003</v>
      </c>
      <c r="C101" s="8">
        <f>G101*_assets_details!$B$11</f>
        <v>9936560518.8064003</v>
      </c>
      <c r="D101" s="9">
        <v>0</v>
      </c>
      <c r="E101" s="9">
        <f t="shared" si="1"/>
        <v>9936560518.8064003</v>
      </c>
      <c r="F101" s="7">
        <v>1</v>
      </c>
      <c r="G101" s="16">
        <v>9936560518.8064003</v>
      </c>
    </row>
    <row r="102" spans="1:7">
      <c r="A102" s="7">
        <v>25.995774999999998</v>
      </c>
      <c r="B102" s="7">
        <v>-80.408668000000006</v>
      </c>
      <c r="C102" s="8">
        <f>G102*_assets_details!$B$11</f>
        <v>4498559151.7264299</v>
      </c>
      <c r="D102" s="9">
        <v>0</v>
      </c>
      <c r="E102" s="9">
        <f t="shared" si="1"/>
        <v>4498559151.7264299</v>
      </c>
      <c r="F102" s="7">
        <v>1</v>
      </c>
      <c r="G102" s="16">
        <v>4498559151.7264299</v>
      </c>
    </row>
    <row r="103" spans="1:7">
      <c r="A103" s="7">
        <v>25.992849</v>
      </c>
      <c r="B103" s="7">
        <v>-80.350646999999995</v>
      </c>
      <c r="C103" s="8">
        <f>G103*_assets_details!$B$11</f>
        <v>4613440878.3721199</v>
      </c>
      <c r="D103" s="9">
        <v>0</v>
      </c>
      <c r="E103" s="9">
        <f t="shared" si="1"/>
        <v>4613440878.3721199</v>
      </c>
      <c r="F103" s="7">
        <v>1</v>
      </c>
      <c r="G103" s="16">
        <v>4613440878.3721199</v>
      </c>
    </row>
    <row r="104" spans="1:7">
      <c r="A104" s="7">
        <v>26.018098999999999</v>
      </c>
      <c r="B104" s="7">
        <v>-80.356600999999998</v>
      </c>
      <c r="C104" s="8">
        <f>G104*_assets_details!$B$11</f>
        <v>4493124296.9650097</v>
      </c>
      <c r="D104" s="9">
        <v>0</v>
      </c>
      <c r="E104" s="9">
        <f t="shared" si="1"/>
        <v>4493124296.9650097</v>
      </c>
      <c r="F104" s="7">
        <v>1</v>
      </c>
      <c r="G104" s="16">
        <v>4493124296.9650097</v>
      </c>
    </row>
    <row r="105" spans="1:7">
      <c r="A105" s="7">
        <v>25.990649999999999</v>
      </c>
      <c r="B105" s="7">
        <v>-80.209598</v>
      </c>
      <c r="C105" s="8">
        <f>G105*_assets_details!$B$11</f>
        <v>4494043919.4601698</v>
      </c>
      <c r="D105" s="9">
        <v>0</v>
      </c>
      <c r="E105" s="9">
        <f t="shared" si="1"/>
        <v>4494043919.4601698</v>
      </c>
      <c r="F105" s="7">
        <v>1</v>
      </c>
      <c r="G105" s="16">
        <v>4494043919.4601698</v>
      </c>
    </row>
    <row r="106" spans="1:7">
      <c r="A106" s="7">
        <v>25.982548999999999</v>
      </c>
      <c r="B106" s="7">
        <v>-80.279597999999993</v>
      </c>
      <c r="C106" s="8">
        <f>G106*_assets_details!$B$11</f>
        <v>4493257013.4671402</v>
      </c>
      <c r="D106" s="9">
        <v>0</v>
      </c>
      <c r="E106" s="9">
        <f t="shared" si="1"/>
        <v>4493257013.4671402</v>
      </c>
      <c r="F106" s="7">
        <v>1</v>
      </c>
      <c r="G106" s="16">
        <v>4493257013.4671402</v>
      </c>
    </row>
    <row r="107" spans="1:7">
      <c r="A107" s="7">
        <v>25.988299999999999</v>
      </c>
      <c r="B107" s="7">
        <v>-80.146181999999996</v>
      </c>
      <c r="C107" s="8">
        <f>G107*_assets_details!$B$11</f>
        <v>4557391542.0066404</v>
      </c>
      <c r="D107" s="9">
        <v>0</v>
      </c>
      <c r="E107" s="9">
        <f t="shared" si="1"/>
        <v>4557391542.0066404</v>
      </c>
      <c r="F107" s="7">
        <v>1</v>
      </c>
      <c r="G107" s="16">
        <v>4557391542.0066404</v>
      </c>
    </row>
    <row r="108" spans="1:7">
      <c r="A108" s="7">
        <v>25.569510000000001</v>
      </c>
      <c r="B108" s="7">
        <v>-80.772560999999996</v>
      </c>
      <c r="C108" s="8">
        <f>G108*_assets_details!$B$11</f>
        <v>1862485070.0359299</v>
      </c>
      <c r="D108" s="9">
        <v>0</v>
      </c>
      <c r="E108" s="9">
        <f t="shared" si="1"/>
        <v>1862485070.0359299</v>
      </c>
      <c r="F108" s="7">
        <v>1</v>
      </c>
      <c r="G108" s="16">
        <v>1862485070.0359299</v>
      </c>
    </row>
    <row r="109" spans="1:7">
      <c r="A109" s="7">
        <v>25.936866999999999</v>
      </c>
      <c r="B109" s="7">
        <v>-80.139399999999995</v>
      </c>
      <c r="C109" s="8">
        <f>G109*_assets_details!$B$11</f>
        <v>1862485070.0359299</v>
      </c>
      <c r="D109" s="9">
        <v>0</v>
      </c>
      <c r="E109" s="9">
        <f t="shared" si="1"/>
        <v>1862485070.0359299</v>
      </c>
      <c r="F109" s="7">
        <v>1</v>
      </c>
      <c r="G109" s="16">
        <v>1862485070.0359299</v>
      </c>
    </row>
    <row r="110" spans="1:7">
      <c r="A110" s="7">
        <v>25.959299999999999</v>
      </c>
      <c r="B110" s="7">
        <v>-80.142848000000001</v>
      </c>
      <c r="C110" s="8">
        <f>G110*_assets_details!$B$11</f>
        <v>1862485070.0359299</v>
      </c>
      <c r="D110" s="9">
        <v>0</v>
      </c>
      <c r="E110" s="9">
        <f t="shared" si="1"/>
        <v>1862485070.0359299</v>
      </c>
      <c r="F110" s="7">
        <v>1</v>
      </c>
      <c r="G110" s="16">
        <v>1862485070.0359299</v>
      </c>
    </row>
    <row r="111" spans="1:7">
      <c r="A111" s="7">
        <v>25.957217</v>
      </c>
      <c r="B111" s="7">
        <v>-80.180734999999999</v>
      </c>
      <c r="C111" s="8">
        <f>G111*_assets_details!$B$11</f>
        <v>1862485070.0359299</v>
      </c>
      <c r="D111" s="9">
        <v>0</v>
      </c>
      <c r="E111" s="9">
        <f t="shared" si="1"/>
        <v>1862485070.0359299</v>
      </c>
      <c r="F111" s="7">
        <v>1</v>
      </c>
      <c r="G111" s="16">
        <v>1862485070.0359299</v>
      </c>
    </row>
    <row r="112" spans="1:7">
      <c r="A112" s="7">
        <v>25.940349000000001</v>
      </c>
      <c r="B112" s="7">
        <v>-80.209700999999995</v>
      </c>
      <c r="C112" s="8">
        <f>G112*_assets_details!$B$11</f>
        <v>1862485070.0359299</v>
      </c>
      <c r="D112" s="9">
        <v>0</v>
      </c>
      <c r="E112" s="9">
        <f t="shared" si="1"/>
        <v>1862485070.0359299</v>
      </c>
      <c r="F112" s="7">
        <v>1</v>
      </c>
      <c r="G112" s="16">
        <v>1862485070.0359299</v>
      </c>
    </row>
    <row r="113" spans="1:7">
      <c r="A113" s="7">
        <v>25.948848999999999</v>
      </c>
      <c r="B113" s="7">
        <v>-80.245850000000004</v>
      </c>
      <c r="C113" s="8">
        <f>G113*_assets_details!$B$11</f>
        <v>1862485070.0359299</v>
      </c>
      <c r="D113" s="9">
        <v>0</v>
      </c>
      <c r="E113" s="9">
        <f t="shared" si="1"/>
        <v>1862485070.0359299</v>
      </c>
      <c r="F113" s="7">
        <v>1</v>
      </c>
      <c r="G113" s="16">
        <v>1862485070.0359299</v>
      </c>
    </row>
    <row r="114" spans="1:7">
      <c r="A114" s="7">
        <v>25.947586000000001</v>
      </c>
      <c r="B114" s="7">
        <v>-80.27816</v>
      </c>
      <c r="C114" s="8">
        <f>G114*_assets_details!$B$11</f>
        <v>1862485070.0359299</v>
      </c>
      <c r="D114" s="9">
        <v>0</v>
      </c>
      <c r="E114" s="9">
        <f t="shared" si="1"/>
        <v>1862485070.0359299</v>
      </c>
      <c r="F114" s="7">
        <v>1</v>
      </c>
      <c r="G114" s="16">
        <v>1862485070.0359299</v>
      </c>
    </row>
    <row r="115" spans="1:7">
      <c r="A115" s="7">
        <v>25.952500000000001</v>
      </c>
      <c r="B115" s="7">
        <v>-80.161597999999998</v>
      </c>
      <c r="C115" s="8">
        <f>G115*_assets_details!$B$11</f>
        <v>1862485070.0359299</v>
      </c>
      <c r="D115" s="9">
        <v>0</v>
      </c>
      <c r="E115" s="9">
        <f t="shared" si="1"/>
        <v>1862485070.0359299</v>
      </c>
      <c r="F115" s="7">
        <v>1</v>
      </c>
      <c r="G115" s="16">
        <v>1862485070.0359299</v>
      </c>
    </row>
    <row r="116" spans="1:7">
      <c r="A116" s="7">
        <v>25.93685</v>
      </c>
      <c r="B116" s="7">
        <v>-80.367103</v>
      </c>
      <c r="C116" s="8">
        <f>G116*_assets_details!$B$11</f>
        <v>1862485070.0359299</v>
      </c>
      <c r="D116" s="9">
        <v>0</v>
      </c>
      <c r="E116" s="9">
        <f t="shared" si="1"/>
        <v>1862485070.0359299</v>
      </c>
      <c r="F116" s="7">
        <v>1</v>
      </c>
      <c r="G116" s="16">
        <v>1862485070.0359299</v>
      </c>
    </row>
    <row r="117" spans="1:7">
      <c r="A117" s="7">
        <v>25.929151000000001</v>
      </c>
      <c r="B117" s="7">
        <v>-80.178199000000006</v>
      </c>
      <c r="C117" s="8">
        <f>G117*_assets_details!$B$11</f>
        <v>1862485070.0359299</v>
      </c>
      <c r="D117" s="9">
        <v>0</v>
      </c>
      <c r="E117" s="9">
        <f t="shared" si="1"/>
        <v>1862485070.0359299</v>
      </c>
      <c r="F117" s="7">
        <v>1</v>
      </c>
      <c r="G117" s="16">
        <v>1862485070.0359299</v>
      </c>
    </row>
    <row r="118" spans="1:7">
      <c r="A118" s="7">
        <v>25.853749000000001</v>
      </c>
      <c r="B118" s="7">
        <v>-80.442464000000001</v>
      </c>
      <c r="C118" s="8">
        <f>G118*_assets_details!$B$11</f>
        <v>1862485070.0359299</v>
      </c>
      <c r="D118" s="9">
        <v>0</v>
      </c>
      <c r="E118" s="9">
        <f t="shared" si="1"/>
        <v>1862485070.0359299</v>
      </c>
      <c r="F118" s="7">
        <v>1</v>
      </c>
      <c r="G118" s="16">
        <v>1862485070.0359299</v>
      </c>
    </row>
    <row r="119" spans="1:7">
      <c r="A119" s="7">
        <v>25.890549</v>
      </c>
      <c r="B119" s="7">
        <v>-80.370699999999999</v>
      </c>
      <c r="C119" s="8">
        <f>G119*_assets_details!$B$11</f>
        <v>1862485070.0359299</v>
      </c>
      <c r="D119" s="9">
        <v>0</v>
      </c>
      <c r="E119" s="9">
        <f t="shared" si="1"/>
        <v>1862485070.0359299</v>
      </c>
      <c r="F119" s="7">
        <v>1</v>
      </c>
      <c r="G119" s="16">
        <v>1862485070.0359299</v>
      </c>
    </row>
    <row r="120" spans="1:7">
      <c r="A120" s="7">
        <v>25.84395</v>
      </c>
      <c r="B120" s="7">
        <v>-80.457699000000005</v>
      </c>
      <c r="C120" s="8">
        <f>G120*_assets_details!$B$11</f>
        <v>1862485070.0359299</v>
      </c>
      <c r="D120" s="9">
        <v>0</v>
      </c>
      <c r="E120" s="9">
        <f t="shared" si="1"/>
        <v>1862485070.0359299</v>
      </c>
      <c r="F120" s="7">
        <v>1</v>
      </c>
      <c r="G120" s="16">
        <v>1862485070.0359299</v>
      </c>
    </row>
    <row r="121" spans="1:7">
      <c r="A121" s="7">
        <v>25.903699</v>
      </c>
      <c r="B121" s="7">
        <v>-80.256050000000002</v>
      </c>
      <c r="C121" s="8">
        <f>G121*_assets_details!$B$11</f>
        <v>1862485070.0359299</v>
      </c>
      <c r="D121" s="9">
        <v>0</v>
      </c>
      <c r="E121" s="9">
        <f t="shared" si="1"/>
        <v>1862485070.0359299</v>
      </c>
      <c r="F121" s="7">
        <v>1</v>
      </c>
      <c r="G121" s="16">
        <v>1862485070.0359299</v>
      </c>
    </row>
    <row r="122" spans="1:7">
      <c r="A122" s="7">
        <v>25.902799000000002</v>
      </c>
      <c r="B122" s="7">
        <v>-80.300349999999995</v>
      </c>
      <c r="C122" s="8">
        <f>G122*_assets_details!$B$11</f>
        <v>1862485070.0359299</v>
      </c>
      <c r="D122" s="9">
        <v>0</v>
      </c>
      <c r="E122" s="9">
        <f t="shared" si="1"/>
        <v>1862485070.0359299</v>
      </c>
      <c r="F122" s="7">
        <v>1</v>
      </c>
      <c r="G122" s="16">
        <v>1862485070.0359299</v>
      </c>
    </row>
    <row r="123" spans="1:7">
      <c r="A123" s="7">
        <v>25.896902999999998</v>
      </c>
      <c r="B123" s="7">
        <v>-80.149403000000007</v>
      </c>
      <c r="C123" s="8">
        <f>G123*_assets_details!$B$11</f>
        <v>1862485070.0359299</v>
      </c>
      <c r="D123" s="9">
        <v>0</v>
      </c>
      <c r="E123" s="9">
        <f t="shared" si="1"/>
        <v>1862485070.0359299</v>
      </c>
      <c r="F123" s="7">
        <v>1</v>
      </c>
      <c r="G123" s="16">
        <v>1862485070.0359299</v>
      </c>
    </row>
    <row r="124" spans="1:7">
      <c r="A124" s="7">
        <v>25.8918</v>
      </c>
      <c r="B124" s="7">
        <v>-80.237262000000001</v>
      </c>
      <c r="C124" s="8">
        <f>G124*_assets_details!$B$11</f>
        <v>1862485070.0359299</v>
      </c>
      <c r="D124" s="9">
        <v>0</v>
      </c>
      <c r="E124" s="9">
        <f t="shared" si="1"/>
        <v>1862485070.0359299</v>
      </c>
      <c r="F124" s="7">
        <v>1</v>
      </c>
      <c r="G124" s="16">
        <v>1862485070.0359299</v>
      </c>
    </row>
    <row r="125" spans="1:7">
      <c r="A125" s="7">
        <v>25.893899999999999</v>
      </c>
      <c r="B125" s="7">
        <v>-80.181949000000003</v>
      </c>
      <c r="C125" s="8">
        <f>G125*_assets_details!$B$11</f>
        <v>1862485070.0359299</v>
      </c>
      <c r="D125" s="9">
        <v>0</v>
      </c>
      <c r="E125" s="9">
        <f t="shared" si="1"/>
        <v>1862485070.0359299</v>
      </c>
      <c r="F125" s="7">
        <v>1</v>
      </c>
      <c r="G125" s="16">
        <v>1862485070.0359299</v>
      </c>
    </row>
    <row r="126" spans="1:7">
      <c r="A126" s="7">
        <v>25.891999999999999</v>
      </c>
      <c r="B126" s="7">
        <v>-80.209250999999995</v>
      </c>
      <c r="C126" s="8">
        <f>G126*_assets_details!$B$11</f>
        <v>1862485070.0359299</v>
      </c>
      <c r="D126" s="9">
        <v>0</v>
      </c>
      <c r="E126" s="9">
        <f t="shared" si="1"/>
        <v>1862485070.0359299</v>
      </c>
      <c r="F126" s="7">
        <v>1</v>
      </c>
      <c r="G126" s="16">
        <v>1862485070.0359299</v>
      </c>
    </row>
    <row r="127" spans="1:7">
      <c r="A127" s="7">
        <v>25.884855999999999</v>
      </c>
      <c r="B127" s="7">
        <v>-80.138946000000004</v>
      </c>
      <c r="C127" s="8">
        <f>G127*_assets_details!$B$11</f>
        <v>1862485070.0359299</v>
      </c>
      <c r="D127" s="9">
        <v>0</v>
      </c>
      <c r="E127" s="9">
        <f t="shared" si="1"/>
        <v>1862485070.0359299</v>
      </c>
      <c r="F127" s="7">
        <v>1</v>
      </c>
      <c r="G127" s="16">
        <v>1862485070.0359299</v>
      </c>
    </row>
    <row r="128" spans="1:7">
      <c r="A128" s="7">
        <v>25.848499</v>
      </c>
      <c r="B128" s="7">
        <v>-80.377848999999998</v>
      </c>
      <c r="C128" s="8">
        <f>G128*_assets_details!$B$11</f>
        <v>1862485070.0359299</v>
      </c>
      <c r="D128" s="9">
        <v>0</v>
      </c>
      <c r="E128" s="9">
        <f t="shared" si="1"/>
        <v>1862485070.0359299</v>
      </c>
      <c r="F128" s="7">
        <v>1</v>
      </c>
      <c r="G128" s="16">
        <v>1862485070.0359299</v>
      </c>
    </row>
    <row r="129" spans="1:7">
      <c r="A129" s="7">
        <v>25.865749999999998</v>
      </c>
      <c r="B129" s="7">
        <v>-80.302847</v>
      </c>
      <c r="C129" s="8">
        <f>G129*_assets_details!$B$11</f>
        <v>1862485070.0359299</v>
      </c>
      <c r="D129" s="9">
        <v>0</v>
      </c>
      <c r="E129" s="9">
        <f t="shared" si="1"/>
        <v>1862485070.0359299</v>
      </c>
      <c r="F129" s="7">
        <v>1</v>
      </c>
      <c r="G129" s="16">
        <v>1862485070.0359299</v>
      </c>
    </row>
    <row r="130" spans="1:7">
      <c r="A130" s="7">
        <v>25.859762</v>
      </c>
      <c r="B130" s="7">
        <v>-80.271647999999999</v>
      </c>
      <c r="C130" s="8">
        <f>G130*_assets_details!$B$11</f>
        <v>1862485070.0359299</v>
      </c>
      <c r="D130" s="9">
        <v>0</v>
      </c>
      <c r="E130" s="9">
        <f t="shared" si="1"/>
        <v>1862485070.0359299</v>
      </c>
      <c r="F130" s="7">
        <v>1</v>
      </c>
      <c r="G130" s="16">
        <v>1862485070.0359299</v>
      </c>
    </row>
    <row r="131" spans="1:7">
      <c r="A131" s="7">
        <v>25.856300999999998</v>
      </c>
      <c r="B131" s="7">
        <v>-80.174751000000001</v>
      </c>
      <c r="C131" s="8">
        <f>G131*_assets_details!$B$11</f>
        <v>1862485070.0359299</v>
      </c>
      <c r="D131" s="9">
        <v>0</v>
      </c>
      <c r="E131" s="9">
        <f t="shared" ref="E131:E190" si="2">C131-D131</f>
        <v>1862485070.0359299</v>
      </c>
      <c r="F131" s="7">
        <v>1</v>
      </c>
      <c r="G131" s="16">
        <v>1862485070.0359299</v>
      </c>
    </row>
    <row r="132" spans="1:7">
      <c r="A132" s="7">
        <v>25.852098999999999</v>
      </c>
      <c r="B132" s="7">
        <v>-80.209300999999996</v>
      </c>
      <c r="C132" s="8">
        <f>G132*_assets_details!$B$11</f>
        <v>1862485070.0359299</v>
      </c>
      <c r="D132" s="9">
        <v>0</v>
      </c>
      <c r="E132" s="9">
        <f t="shared" si="2"/>
        <v>1862485070.0359299</v>
      </c>
      <c r="F132" s="7">
        <v>1</v>
      </c>
      <c r="G132" s="16">
        <v>1862485070.0359299</v>
      </c>
    </row>
    <row r="133" spans="1:7">
      <c r="A133" s="7">
        <v>25.856998999999998</v>
      </c>
      <c r="B133" s="7">
        <v>-80.141548</v>
      </c>
      <c r="C133" s="8">
        <f>G133*_assets_details!$B$11</f>
        <v>1862485070.0359299</v>
      </c>
      <c r="D133" s="9">
        <v>0</v>
      </c>
      <c r="E133" s="9">
        <f t="shared" si="2"/>
        <v>1862485070.0359299</v>
      </c>
      <c r="F133" s="7">
        <v>1</v>
      </c>
      <c r="G133" s="16">
        <v>1862485070.0359299</v>
      </c>
    </row>
    <row r="134" spans="1:7">
      <c r="A134" s="7">
        <v>25.850850000000001</v>
      </c>
      <c r="B134" s="7">
        <v>-80.234902000000005</v>
      </c>
      <c r="C134" s="8">
        <f>G134*_assets_details!$B$11</f>
        <v>1862485070.0359299</v>
      </c>
      <c r="D134" s="9">
        <v>0</v>
      </c>
      <c r="E134" s="9">
        <f t="shared" si="2"/>
        <v>1862485070.0359299</v>
      </c>
      <c r="F134" s="7">
        <v>1</v>
      </c>
      <c r="G134" s="16">
        <v>1862485070.0359299</v>
      </c>
    </row>
    <row r="135" spans="1:7">
      <c r="A135" s="7">
        <v>25.837001000000001</v>
      </c>
      <c r="B135" s="7">
        <v>-80.302149</v>
      </c>
      <c r="C135" s="8">
        <f>G135*_assets_details!$B$11</f>
        <v>1862485070.0359299</v>
      </c>
      <c r="D135" s="9">
        <v>0</v>
      </c>
      <c r="E135" s="9">
        <f t="shared" si="2"/>
        <v>1862485070.0359299</v>
      </c>
      <c r="F135" s="7">
        <v>1</v>
      </c>
      <c r="G135" s="16">
        <v>1862485070.0359299</v>
      </c>
    </row>
    <row r="136" spans="1:7">
      <c r="A136" s="7">
        <v>25.822161999999999</v>
      </c>
      <c r="B136" s="7">
        <v>-80.141963000000004</v>
      </c>
      <c r="C136" s="8">
        <f>G136*_assets_details!$B$11</f>
        <v>1862485070.0359299</v>
      </c>
      <c r="D136" s="9">
        <v>0</v>
      </c>
      <c r="E136" s="9">
        <f t="shared" si="2"/>
        <v>1862485070.0359299</v>
      </c>
      <c r="F136" s="7">
        <v>1</v>
      </c>
      <c r="G136" s="16">
        <v>1862485070.0359299</v>
      </c>
    </row>
    <row r="137" spans="1:7">
      <c r="A137" s="7">
        <v>25.828050000000001</v>
      </c>
      <c r="B137" s="7">
        <v>-80.286648</v>
      </c>
      <c r="C137" s="8">
        <f>G137*_assets_details!$B$11</f>
        <v>1862485070.0359299</v>
      </c>
      <c r="D137" s="9">
        <v>0</v>
      </c>
      <c r="E137" s="9">
        <f t="shared" si="2"/>
        <v>1862485070.0359299</v>
      </c>
      <c r="F137" s="7">
        <v>1</v>
      </c>
      <c r="G137" s="16">
        <v>1862485070.0359299</v>
      </c>
    </row>
    <row r="138" spans="1:7">
      <c r="A138" s="7">
        <v>25.813949000000001</v>
      </c>
      <c r="B138" s="7">
        <v>-80.178753</v>
      </c>
      <c r="C138" s="8">
        <f>G138*_assets_details!$B$11</f>
        <v>1862485070.0359299</v>
      </c>
      <c r="D138" s="9">
        <v>0</v>
      </c>
      <c r="E138" s="9">
        <f t="shared" si="2"/>
        <v>1862485070.0359299</v>
      </c>
      <c r="F138" s="7">
        <v>1</v>
      </c>
      <c r="G138" s="16">
        <v>1862485070.0359299</v>
      </c>
    </row>
    <row r="139" spans="1:7">
      <c r="A139" s="7">
        <v>25.813248999999999</v>
      </c>
      <c r="B139" s="7">
        <v>-80.205898000000005</v>
      </c>
      <c r="C139" s="8">
        <f>G139*_assets_details!$B$11</f>
        <v>1862485070.0359299</v>
      </c>
      <c r="D139" s="9">
        <v>0</v>
      </c>
      <c r="E139" s="9">
        <f t="shared" si="2"/>
        <v>1862485070.0359299</v>
      </c>
      <c r="F139" s="7">
        <v>1</v>
      </c>
      <c r="G139" s="16">
        <v>1862485070.0359299</v>
      </c>
    </row>
    <row r="140" spans="1:7">
      <c r="A140" s="7">
        <v>25.812349000000001</v>
      </c>
      <c r="B140" s="7">
        <v>-80.240347999999997</v>
      </c>
      <c r="C140" s="8">
        <f>G140*_assets_details!$B$11</f>
        <v>1862485070.0359299</v>
      </c>
      <c r="D140" s="9">
        <v>0</v>
      </c>
      <c r="E140" s="9">
        <f t="shared" si="2"/>
        <v>1862485070.0359299</v>
      </c>
      <c r="F140" s="7">
        <v>1</v>
      </c>
      <c r="G140" s="16">
        <v>1862485070.0359299</v>
      </c>
    </row>
    <row r="141" spans="1:7">
      <c r="A141" s="7">
        <v>25.796648999999999</v>
      </c>
      <c r="B141" s="7">
        <v>-80.358199999999997</v>
      </c>
      <c r="C141" s="8">
        <f>G141*_assets_details!$B$11</f>
        <v>1862485070.0359299</v>
      </c>
      <c r="D141" s="9">
        <v>0</v>
      </c>
      <c r="E141" s="9">
        <f t="shared" si="2"/>
        <v>1862485070.0359299</v>
      </c>
      <c r="F141" s="7">
        <v>1</v>
      </c>
      <c r="G141" s="16">
        <v>1862485070.0359299</v>
      </c>
    </row>
    <row r="142" spans="1:7">
      <c r="A142" s="7">
        <v>25.79645</v>
      </c>
      <c r="B142" s="7">
        <v>-80.301398000000006</v>
      </c>
      <c r="C142" s="8">
        <f>G142*_assets_details!$B$11</f>
        <v>1862485070.0359299</v>
      </c>
      <c r="D142" s="9">
        <v>0</v>
      </c>
      <c r="E142" s="9">
        <f t="shared" si="2"/>
        <v>1862485070.0359299</v>
      </c>
      <c r="F142" s="7">
        <v>1</v>
      </c>
      <c r="G142" s="16">
        <v>1862485070.0359299</v>
      </c>
    </row>
    <row r="143" spans="1:7">
      <c r="A143" s="7">
        <v>25.784167</v>
      </c>
      <c r="B143" s="7">
        <v>-80.156491000000003</v>
      </c>
      <c r="C143" s="8">
        <f>G143*_assets_details!$B$11</f>
        <v>1862485070.0359299</v>
      </c>
      <c r="D143" s="9">
        <v>0</v>
      </c>
      <c r="E143" s="9">
        <f t="shared" si="2"/>
        <v>1862485070.0359299</v>
      </c>
      <c r="F143" s="7">
        <v>1</v>
      </c>
      <c r="G143" s="16">
        <v>1862485070.0359299</v>
      </c>
    </row>
    <row r="144" spans="1:7">
      <c r="A144" s="7">
        <v>25.780251</v>
      </c>
      <c r="B144" s="7">
        <v>-80.182089000000005</v>
      </c>
      <c r="C144" s="8">
        <f>G144*_assets_details!$B$11</f>
        <v>1862485070.0359299</v>
      </c>
      <c r="D144" s="9">
        <v>0</v>
      </c>
      <c r="E144" s="9">
        <f t="shared" si="2"/>
        <v>1862485070.0359299</v>
      </c>
      <c r="F144" s="7">
        <v>1</v>
      </c>
      <c r="G144" s="16">
        <v>1862485070.0359299</v>
      </c>
    </row>
    <row r="145" spans="1:7">
      <c r="A145" s="7">
        <v>25.786349999999999</v>
      </c>
      <c r="B145" s="7">
        <v>-80.204700000000003</v>
      </c>
      <c r="C145" s="8">
        <f>G145*_assets_details!$B$11</f>
        <v>1862485070.0359299</v>
      </c>
      <c r="D145" s="9">
        <v>0</v>
      </c>
      <c r="E145" s="9">
        <f t="shared" si="2"/>
        <v>1862485070.0359299</v>
      </c>
      <c r="F145" s="7">
        <v>1</v>
      </c>
      <c r="G145" s="16">
        <v>1862485070.0359299</v>
      </c>
    </row>
    <row r="146" spans="1:7">
      <c r="A146" s="7">
        <v>25.781749000000001</v>
      </c>
      <c r="B146" s="7">
        <v>-80.296199000000001</v>
      </c>
      <c r="C146" s="8">
        <f>G146*_assets_details!$B$11</f>
        <v>1862485070.0359299</v>
      </c>
      <c r="D146" s="9">
        <v>0</v>
      </c>
      <c r="E146" s="9">
        <f t="shared" si="2"/>
        <v>1862485070.0359299</v>
      </c>
      <c r="F146" s="7">
        <v>1</v>
      </c>
      <c r="G146" s="16">
        <v>1862485070.0359299</v>
      </c>
    </row>
    <row r="147" spans="1:7">
      <c r="A147" s="7">
        <v>25.782848999999999</v>
      </c>
      <c r="B147" s="7">
        <v>-80.235598999999993</v>
      </c>
      <c r="C147" s="8">
        <f>G147*_assets_details!$B$11</f>
        <v>1862485070.0359299</v>
      </c>
      <c r="D147" s="9">
        <v>0</v>
      </c>
      <c r="E147" s="9">
        <f t="shared" si="2"/>
        <v>1862485070.0359299</v>
      </c>
      <c r="F147" s="7">
        <v>1</v>
      </c>
      <c r="G147" s="16">
        <v>1862485070.0359299</v>
      </c>
    </row>
    <row r="148" spans="1:7">
      <c r="A148" s="7">
        <v>25.775549999999999</v>
      </c>
      <c r="B148" s="7">
        <v>-80.204397999999998</v>
      </c>
      <c r="C148" s="8">
        <f>G148*_assets_details!$B$11</f>
        <v>1862485070.0359299</v>
      </c>
      <c r="D148" s="9">
        <v>0</v>
      </c>
      <c r="E148" s="9">
        <f t="shared" si="2"/>
        <v>1862485070.0359299</v>
      </c>
      <c r="F148" s="7">
        <v>1</v>
      </c>
      <c r="G148" s="16">
        <v>1862485070.0359299</v>
      </c>
    </row>
    <row r="149" spans="1:7">
      <c r="A149" s="7">
        <v>25.764851</v>
      </c>
      <c r="B149" s="7">
        <v>-80.189897999999999</v>
      </c>
      <c r="C149" s="8">
        <f>G149*_assets_details!$B$11</f>
        <v>1862485070.0359299</v>
      </c>
      <c r="D149" s="9">
        <v>0</v>
      </c>
      <c r="E149" s="9">
        <f t="shared" si="2"/>
        <v>1862485070.0359299</v>
      </c>
      <c r="F149" s="7">
        <v>1</v>
      </c>
      <c r="G149" s="16">
        <v>1862485070.0359299</v>
      </c>
    </row>
    <row r="150" spans="1:7">
      <c r="A150" s="7">
        <v>25.763117999999999</v>
      </c>
      <c r="B150" s="7">
        <v>-80.143848000000006</v>
      </c>
      <c r="C150" s="8">
        <f>G150*_assets_details!$B$11</f>
        <v>1862485070.0359299</v>
      </c>
      <c r="D150" s="9">
        <v>0</v>
      </c>
      <c r="E150" s="9">
        <f t="shared" si="2"/>
        <v>1862485070.0359299</v>
      </c>
      <c r="F150" s="7">
        <v>1</v>
      </c>
      <c r="G150" s="16">
        <v>1862485070.0359299</v>
      </c>
    </row>
    <row r="151" spans="1:7">
      <c r="A151" s="7">
        <v>25.765799000000001</v>
      </c>
      <c r="B151" s="7">
        <v>-80.204250000000002</v>
      </c>
      <c r="C151" s="8">
        <f>G151*_assets_details!$B$11</f>
        <v>1862485070.0359299</v>
      </c>
      <c r="D151" s="9">
        <v>0</v>
      </c>
      <c r="E151" s="9">
        <f t="shared" si="2"/>
        <v>1862485070.0359299</v>
      </c>
      <c r="F151" s="7">
        <v>1</v>
      </c>
      <c r="G151" s="16">
        <v>1862485070.0359299</v>
      </c>
    </row>
    <row r="152" spans="1:7">
      <c r="A152" s="7">
        <v>25.764851</v>
      </c>
      <c r="B152" s="7">
        <v>-80.235147999999995</v>
      </c>
      <c r="C152" s="8">
        <f>G152*_assets_details!$B$11</f>
        <v>1862485070.0359299</v>
      </c>
      <c r="D152" s="9">
        <v>0</v>
      </c>
      <c r="E152" s="9">
        <f t="shared" si="2"/>
        <v>1862485070.0359299</v>
      </c>
      <c r="F152" s="7">
        <v>1</v>
      </c>
      <c r="G152" s="16">
        <v>1862485070.0359299</v>
      </c>
    </row>
    <row r="153" spans="1:7">
      <c r="A153" s="7">
        <v>25.759649</v>
      </c>
      <c r="B153" s="7">
        <v>-80.271597999999997</v>
      </c>
      <c r="C153" s="8">
        <f>G153*_assets_details!$B$11</f>
        <v>1862485070.0359299</v>
      </c>
      <c r="D153" s="9">
        <v>0</v>
      </c>
      <c r="E153" s="9">
        <f t="shared" si="2"/>
        <v>1862485070.0359299</v>
      </c>
      <c r="F153" s="7">
        <v>1</v>
      </c>
      <c r="G153" s="16">
        <v>1862485070.0359299</v>
      </c>
    </row>
    <row r="154" spans="1:7">
      <c r="A154" s="7">
        <v>25.758199000000001</v>
      </c>
      <c r="B154" s="7">
        <v>-80.407297999999997</v>
      </c>
      <c r="C154" s="8">
        <f>G154*_assets_details!$B$11</f>
        <v>1862485070.0359299</v>
      </c>
      <c r="D154" s="9">
        <v>0</v>
      </c>
      <c r="E154" s="9">
        <f t="shared" si="2"/>
        <v>1862485070.0359299</v>
      </c>
      <c r="F154" s="7">
        <v>1</v>
      </c>
      <c r="G154" s="16">
        <v>1862485070.0359299</v>
      </c>
    </row>
    <row r="155" spans="1:7">
      <c r="A155" s="7">
        <v>25.7624</v>
      </c>
      <c r="B155" s="7">
        <v>-80.312201999999999</v>
      </c>
      <c r="C155" s="8">
        <f>G155*_assets_details!$B$11</f>
        <v>1862485070.0359299</v>
      </c>
      <c r="D155" s="9">
        <v>0</v>
      </c>
      <c r="E155" s="9">
        <f t="shared" si="2"/>
        <v>1862485070.0359299</v>
      </c>
      <c r="F155" s="7">
        <v>1</v>
      </c>
      <c r="G155" s="16">
        <v>1862485070.0359299</v>
      </c>
    </row>
    <row r="156" spans="1:7">
      <c r="A156" s="7">
        <v>25.716991</v>
      </c>
      <c r="B156" s="7">
        <v>-80.155219000000002</v>
      </c>
      <c r="C156" s="8">
        <f>G156*_assets_details!$B$11</f>
        <v>1862485070.0359299</v>
      </c>
      <c r="D156" s="9">
        <v>0</v>
      </c>
      <c r="E156" s="9">
        <f t="shared" si="2"/>
        <v>1862485070.0359299</v>
      </c>
      <c r="F156" s="7">
        <v>1</v>
      </c>
      <c r="G156" s="16">
        <v>1862485070.0359299</v>
      </c>
    </row>
    <row r="157" spans="1:7">
      <c r="A157" s="7">
        <v>25.761298</v>
      </c>
      <c r="B157" s="7">
        <v>-80.358547000000002</v>
      </c>
      <c r="C157" s="8">
        <f>G157*_assets_details!$B$11</f>
        <v>1862485070.0359299</v>
      </c>
      <c r="D157" s="9">
        <v>0</v>
      </c>
      <c r="E157" s="9">
        <f t="shared" si="2"/>
        <v>1862485070.0359299</v>
      </c>
      <c r="F157" s="7">
        <v>1</v>
      </c>
      <c r="G157" s="16">
        <v>1862485070.0359299</v>
      </c>
    </row>
    <row r="158" spans="1:7">
      <c r="A158" s="7">
        <v>25.751548</v>
      </c>
      <c r="B158" s="7">
        <v>-80.20335</v>
      </c>
      <c r="C158" s="8">
        <f>G158*_assets_details!$B$11</f>
        <v>1862485070.0359299</v>
      </c>
      <c r="D158" s="9">
        <v>0</v>
      </c>
      <c r="E158" s="9">
        <f t="shared" si="2"/>
        <v>1862485070.0359299</v>
      </c>
      <c r="F158" s="7">
        <v>1</v>
      </c>
      <c r="G158" s="16">
        <v>1862485070.0359299</v>
      </c>
    </row>
    <row r="159" spans="1:7">
      <c r="A159" s="7">
        <v>25.736198999999999</v>
      </c>
      <c r="B159" s="7">
        <v>-80.441147000000001</v>
      </c>
      <c r="C159" s="8">
        <f>G159*_assets_details!$B$11</f>
        <v>1862485070.0359299</v>
      </c>
      <c r="D159" s="9">
        <v>0</v>
      </c>
      <c r="E159" s="9">
        <f t="shared" si="2"/>
        <v>1862485070.0359299</v>
      </c>
      <c r="F159" s="7">
        <v>1</v>
      </c>
      <c r="G159" s="16">
        <v>1862485070.0359299</v>
      </c>
    </row>
    <row r="160" spans="1:7">
      <c r="A160" s="7">
        <v>25.753499999999999</v>
      </c>
      <c r="B160" s="7">
        <v>-80.374297999999996</v>
      </c>
      <c r="C160" s="8">
        <f>G160*_assets_details!$B$11</f>
        <v>1862485070.0359299</v>
      </c>
      <c r="D160" s="9">
        <v>0</v>
      </c>
      <c r="E160" s="9">
        <f t="shared" si="2"/>
        <v>1862485070.0359299</v>
      </c>
      <c r="F160" s="7">
        <v>1</v>
      </c>
      <c r="G160" s="16">
        <v>1862485070.0359299</v>
      </c>
    </row>
    <row r="161" spans="1:7">
      <c r="A161" s="7">
        <v>25.611765999999999</v>
      </c>
      <c r="B161" s="7">
        <v>-80.623457999999999</v>
      </c>
      <c r="C161" s="8">
        <f>G161*_assets_details!$B$11</f>
        <v>1862485070.0359299</v>
      </c>
      <c r="D161" s="9">
        <v>0</v>
      </c>
      <c r="E161" s="9">
        <f t="shared" si="2"/>
        <v>1862485070.0359299</v>
      </c>
      <c r="F161" s="7">
        <v>1</v>
      </c>
      <c r="G161" s="16">
        <v>1862485070.0359299</v>
      </c>
    </row>
    <row r="162" spans="1:7">
      <c r="A162" s="7">
        <v>25.752399</v>
      </c>
      <c r="B162" s="7">
        <v>-80.233551000000006</v>
      </c>
      <c r="C162" s="8">
        <f>G162*_assets_details!$B$11</f>
        <v>1862485070.0359299</v>
      </c>
      <c r="D162" s="9">
        <v>0</v>
      </c>
      <c r="E162" s="9">
        <f t="shared" si="2"/>
        <v>1862485070.0359299</v>
      </c>
      <c r="F162" s="7">
        <v>1</v>
      </c>
      <c r="G162" s="16">
        <v>1862485070.0359299</v>
      </c>
    </row>
    <row r="163" spans="1:7">
      <c r="A163" s="7">
        <v>25.735999</v>
      </c>
      <c r="B163" s="7">
        <v>-80.311251999999996</v>
      </c>
      <c r="C163" s="8">
        <f>G163*_assets_details!$B$11</f>
        <v>1862485070.0359299</v>
      </c>
      <c r="D163" s="9">
        <v>0</v>
      </c>
      <c r="E163" s="9">
        <f t="shared" si="2"/>
        <v>1862485070.0359299</v>
      </c>
      <c r="F163" s="7">
        <v>1</v>
      </c>
      <c r="G163" s="16">
        <v>1862485070.0359299</v>
      </c>
    </row>
    <row r="164" spans="1:7">
      <c r="A164" s="7">
        <v>25.734449000000001</v>
      </c>
      <c r="B164" s="7">
        <v>-80.3596</v>
      </c>
      <c r="C164" s="8">
        <f>G164*_assets_details!$B$11</f>
        <v>1862485070.0359299</v>
      </c>
      <c r="D164" s="9">
        <v>0</v>
      </c>
      <c r="E164" s="9">
        <f t="shared" si="2"/>
        <v>1862485070.0359299</v>
      </c>
      <c r="F164" s="7">
        <v>1</v>
      </c>
      <c r="G164" s="16">
        <v>1862485070.0359299</v>
      </c>
    </row>
    <row r="165" spans="1:7">
      <c r="A165" s="7">
        <v>25.741349</v>
      </c>
      <c r="B165" s="7">
        <v>-80.270747</v>
      </c>
      <c r="C165" s="8">
        <f>G165*_assets_details!$B$11</f>
        <v>1862485070.0359299</v>
      </c>
      <c r="D165" s="9">
        <v>0</v>
      </c>
      <c r="E165" s="9">
        <f t="shared" si="2"/>
        <v>1862485070.0359299</v>
      </c>
      <c r="F165" s="7">
        <v>1</v>
      </c>
      <c r="G165" s="16">
        <v>1862485070.0359299</v>
      </c>
    </row>
    <row r="166" spans="1:7">
      <c r="A166" s="7">
        <v>25.726514999999999</v>
      </c>
      <c r="B166" s="7">
        <v>-80.236048999999994</v>
      </c>
      <c r="C166" s="8">
        <f>G166*_assets_details!$B$11</f>
        <v>1862485070.0359299</v>
      </c>
      <c r="D166" s="9">
        <v>0</v>
      </c>
      <c r="E166" s="9">
        <f t="shared" si="2"/>
        <v>1862485070.0359299</v>
      </c>
      <c r="F166" s="7">
        <v>1</v>
      </c>
      <c r="G166" s="16">
        <v>1862485070.0359299</v>
      </c>
    </row>
    <row r="167" spans="1:7">
      <c r="A167" s="7">
        <v>25.7193</v>
      </c>
      <c r="B167" s="7">
        <v>-80.270297999999997</v>
      </c>
      <c r="C167" s="8">
        <f>G167*_assets_details!$B$11</f>
        <v>1862485070.0359299</v>
      </c>
      <c r="D167" s="9">
        <v>0</v>
      </c>
      <c r="E167" s="9">
        <f t="shared" si="2"/>
        <v>1862485070.0359299</v>
      </c>
      <c r="F167" s="7">
        <v>1</v>
      </c>
      <c r="G167" s="16">
        <v>1862485070.0359299</v>
      </c>
    </row>
    <row r="168" spans="1:7">
      <c r="A168" s="7">
        <v>25.720499</v>
      </c>
      <c r="B168" s="7">
        <v>-80.439550999999994</v>
      </c>
      <c r="C168" s="8">
        <f>G168*_assets_details!$B$11</f>
        <v>1862485070.0359299</v>
      </c>
      <c r="D168" s="9">
        <v>0</v>
      </c>
      <c r="E168" s="9">
        <f t="shared" si="2"/>
        <v>1862485070.0359299</v>
      </c>
      <c r="F168" s="7">
        <v>1</v>
      </c>
      <c r="G168" s="16">
        <v>1862485070.0359299</v>
      </c>
    </row>
    <row r="169" spans="1:7">
      <c r="A169" s="7">
        <v>25.704701</v>
      </c>
      <c r="B169" s="7">
        <v>-80.464500000000001</v>
      </c>
      <c r="C169" s="8">
        <f>G169*_assets_details!$B$11</f>
        <v>1862485070.0359299</v>
      </c>
      <c r="D169" s="9">
        <v>0</v>
      </c>
      <c r="E169" s="9">
        <f t="shared" si="2"/>
        <v>1862485070.0359299</v>
      </c>
      <c r="F169" s="7">
        <v>1</v>
      </c>
      <c r="G169" s="16">
        <v>1862485070.0359299</v>
      </c>
    </row>
    <row r="170" spans="1:7">
      <c r="A170" s="7">
        <v>25.697509</v>
      </c>
      <c r="B170" s="7">
        <v>-80.290064999999998</v>
      </c>
      <c r="C170" s="8">
        <f>G170*_assets_details!$B$11</f>
        <v>1862485070.0359299</v>
      </c>
      <c r="D170" s="9">
        <v>0</v>
      </c>
      <c r="E170" s="9">
        <f t="shared" si="2"/>
        <v>1862485070.0359299</v>
      </c>
      <c r="F170" s="7">
        <v>1</v>
      </c>
      <c r="G170" s="16">
        <v>1862485070.0359299</v>
      </c>
    </row>
    <row r="171" spans="1:7">
      <c r="A171" s="7">
        <v>25.701049999999999</v>
      </c>
      <c r="B171" s="7">
        <v>-80.358649</v>
      </c>
      <c r="C171" s="8">
        <f>G171*_assets_details!$B$11</f>
        <v>1862485070.0359299</v>
      </c>
      <c r="D171" s="9">
        <v>0</v>
      </c>
      <c r="E171" s="9">
        <f t="shared" si="2"/>
        <v>1862485070.0359299</v>
      </c>
      <c r="F171" s="7">
        <v>1</v>
      </c>
      <c r="G171" s="16">
        <v>1862485070.0359299</v>
      </c>
    </row>
    <row r="172" spans="1:7">
      <c r="A172" s="7">
        <v>25.699698999999999</v>
      </c>
      <c r="B172" s="7">
        <v>-80.406402</v>
      </c>
      <c r="C172" s="8">
        <f>G172*_assets_details!$B$11</f>
        <v>1862485070.0359299</v>
      </c>
      <c r="D172" s="9">
        <v>0</v>
      </c>
      <c r="E172" s="9">
        <f t="shared" si="2"/>
        <v>1862485070.0359299</v>
      </c>
      <c r="F172" s="7">
        <v>1</v>
      </c>
      <c r="G172" s="16">
        <v>1862485070.0359299</v>
      </c>
    </row>
    <row r="173" spans="1:7">
      <c r="A173" s="7">
        <v>25.665600000000001</v>
      </c>
      <c r="B173" s="7">
        <v>-80.2928</v>
      </c>
      <c r="C173" s="8">
        <f>G173*_assets_details!$B$11</f>
        <v>1862485070.0359299</v>
      </c>
      <c r="D173" s="9">
        <v>0</v>
      </c>
      <c r="E173" s="9">
        <f t="shared" si="2"/>
        <v>1862485070.0359299</v>
      </c>
      <c r="F173" s="7">
        <v>1</v>
      </c>
      <c r="G173" s="16">
        <v>1862485070.0359299</v>
      </c>
    </row>
    <row r="174" spans="1:7">
      <c r="A174" s="7">
        <v>25.656998999999999</v>
      </c>
      <c r="B174" s="7">
        <v>-80.35915</v>
      </c>
      <c r="C174" s="8">
        <f>G174*_assets_details!$B$11</f>
        <v>1862485070.0359299</v>
      </c>
      <c r="D174" s="9">
        <v>0</v>
      </c>
      <c r="E174" s="9">
        <f t="shared" si="2"/>
        <v>1862485070.0359299</v>
      </c>
      <c r="F174" s="7">
        <v>1</v>
      </c>
      <c r="G174" s="16">
        <v>1862485070.0359299</v>
      </c>
    </row>
    <row r="175" spans="1:7">
      <c r="A175" s="7">
        <v>25.655099</v>
      </c>
      <c r="B175" s="7">
        <v>-80.413498000000004</v>
      </c>
      <c r="C175" s="8">
        <f>G175*_assets_details!$B$11</f>
        <v>1862485070.0359299</v>
      </c>
      <c r="D175" s="9">
        <v>0</v>
      </c>
      <c r="E175" s="9">
        <f t="shared" si="2"/>
        <v>1862485070.0359299</v>
      </c>
      <c r="F175" s="7">
        <v>1</v>
      </c>
      <c r="G175" s="16">
        <v>1862485070.0359299</v>
      </c>
    </row>
    <row r="176" spans="1:7">
      <c r="A176" s="7">
        <v>25.635922000000001</v>
      </c>
      <c r="B176" s="7">
        <v>-80.304293999999999</v>
      </c>
      <c r="C176" s="8">
        <f>G176*_assets_details!$B$11</f>
        <v>1862485070.0359299</v>
      </c>
      <c r="D176" s="9">
        <v>0</v>
      </c>
      <c r="E176" s="9">
        <f t="shared" si="2"/>
        <v>1862485070.0359299</v>
      </c>
      <c r="F176" s="7">
        <v>1</v>
      </c>
      <c r="G176" s="16">
        <v>1862485070.0359299</v>
      </c>
    </row>
    <row r="177" spans="1:7">
      <c r="A177" s="7">
        <v>25.604168999999999</v>
      </c>
      <c r="B177" s="7">
        <v>-80.499663999999996</v>
      </c>
      <c r="C177" s="8">
        <f>G177*_assets_details!$B$11</f>
        <v>1862485070.0359299</v>
      </c>
      <c r="D177" s="9">
        <v>0</v>
      </c>
      <c r="E177" s="9">
        <f t="shared" si="2"/>
        <v>1862485070.0359299</v>
      </c>
      <c r="F177" s="7">
        <v>1</v>
      </c>
      <c r="G177" s="16">
        <v>1862485070.0359299</v>
      </c>
    </row>
    <row r="178" spans="1:7">
      <c r="A178" s="7">
        <v>25.602409999999999</v>
      </c>
      <c r="B178" s="7">
        <v>-80.339020000000005</v>
      </c>
      <c r="C178" s="8">
        <f>G178*_assets_details!$B$11</f>
        <v>1862485070.0359299</v>
      </c>
      <c r="D178" s="9">
        <v>0</v>
      </c>
      <c r="E178" s="9">
        <f t="shared" si="2"/>
        <v>1862485070.0359299</v>
      </c>
      <c r="F178" s="7">
        <v>1</v>
      </c>
      <c r="G178" s="16">
        <v>1862485070.0359299</v>
      </c>
    </row>
    <row r="179" spans="1:7">
      <c r="A179" s="7">
        <v>25.595998999999999</v>
      </c>
      <c r="B179" s="7">
        <v>-80.403498999999996</v>
      </c>
      <c r="C179" s="8">
        <f>G179*_assets_details!$B$11</f>
        <v>1862485070.0359299</v>
      </c>
      <c r="D179" s="9">
        <v>0</v>
      </c>
      <c r="E179" s="9">
        <f t="shared" si="2"/>
        <v>1862485070.0359299</v>
      </c>
      <c r="F179" s="7">
        <v>1</v>
      </c>
      <c r="G179" s="16">
        <v>1862485070.0359299</v>
      </c>
    </row>
    <row r="180" spans="1:7">
      <c r="A180" s="7">
        <v>25.575099999999999</v>
      </c>
      <c r="B180" s="7">
        <v>-80.521068999999997</v>
      </c>
      <c r="C180" s="8">
        <f>G180*_assets_details!$B$11</f>
        <v>1862485070.0359299</v>
      </c>
      <c r="D180" s="9">
        <v>0</v>
      </c>
      <c r="E180" s="9">
        <f t="shared" si="2"/>
        <v>1862485070.0359299</v>
      </c>
      <c r="F180" s="7">
        <v>1</v>
      </c>
      <c r="G180" s="16">
        <v>1862485070.0359299</v>
      </c>
    </row>
    <row r="181" spans="1:7">
      <c r="A181" s="7">
        <v>25.576826000000001</v>
      </c>
      <c r="B181" s="7">
        <v>-80.342663000000002</v>
      </c>
      <c r="C181" s="8">
        <f>G181*_assets_details!$B$11</f>
        <v>1862485070.0359299</v>
      </c>
      <c r="D181" s="9">
        <v>0</v>
      </c>
      <c r="E181" s="9">
        <f t="shared" si="2"/>
        <v>1862485070.0359299</v>
      </c>
      <c r="F181" s="7">
        <v>1</v>
      </c>
      <c r="G181" s="16">
        <v>1862485070.0359299</v>
      </c>
    </row>
    <row r="182" spans="1:7">
      <c r="A182" s="7">
        <v>25.557659999999998</v>
      </c>
      <c r="B182" s="7">
        <v>-80.333111000000002</v>
      </c>
      <c r="C182" s="8">
        <f>G182*_assets_details!$B$11</f>
        <v>1862485070.0359299</v>
      </c>
      <c r="D182" s="9">
        <v>0</v>
      </c>
      <c r="E182" s="9">
        <f t="shared" si="2"/>
        <v>1862485070.0359299</v>
      </c>
      <c r="F182" s="7">
        <v>1</v>
      </c>
      <c r="G182" s="16">
        <v>1862485070.0359299</v>
      </c>
    </row>
    <row r="183" spans="1:7">
      <c r="A183" s="7">
        <v>25.525449999999999</v>
      </c>
      <c r="B183" s="7">
        <v>-80.377228000000002</v>
      </c>
      <c r="C183" s="8">
        <f>G183*_assets_details!$B$11</f>
        <v>1862485070.0359299</v>
      </c>
      <c r="D183" s="9">
        <v>0</v>
      </c>
      <c r="E183" s="9">
        <f t="shared" si="2"/>
        <v>1862485070.0359299</v>
      </c>
      <c r="F183" s="7">
        <v>1</v>
      </c>
      <c r="G183" s="16">
        <v>1862485070.0359299</v>
      </c>
    </row>
    <row r="184" spans="1:7">
      <c r="A184" s="7">
        <v>25.526999</v>
      </c>
      <c r="B184" s="7">
        <v>-80.502848999999998</v>
      </c>
      <c r="C184" s="8">
        <f>G184*_assets_details!$B$11</f>
        <v>1862485070.0359299</v>
      </c>
      <c r="D184" s="9">
        <v>0</v>
      </c>
      <c r="E184" s="9">
        <f t="shared" si="2"/>
        <v>1862485070.0359299</v>
      </c>
      <c r="F184" s="7">
        <v>1</v>
      </c>
      <c r="G184" s="16">
        <v>1862485070.0359299</v>
      </c>
    </row>
    <row r="185" spans="1:7">
      <c r="A185" s="7">
        <v>25.430184000000001</v>
      </c>
      <c r="B185" s="7">
        <v>-80.203922000000006</v>
      </c>
      <c r="C185" s="8">
        <f>G185*_assets_details!$B$11</f>
        <v>1862485070.0359299</v>
      </c>
      <c r="D185" s="9">
        <v>0</v>
      </c>
      <c r="E185" s="9">
        <f t="shared" si="2"/>
        <v>1862485070.0359299</v>
      </c>
      <c r="F185" s="7">
        <v>1</v>
      </c>
      <c r="G185" s="16">
        <v>1862485070.0359299</v>
      </c>
    </row>
    <row r="186" spans="1:7">
      <c r="A186" s="7">
        <v>25.4956</v>
      </c>
      <c r="B186" s="7">
        <v>-80.388948999999997</v>
      </c>
      <c r="C186" s="8">
        <f>G186*_assets_details!$B$11</f>
        <v>1862485070.0359299</v>
      </c>
      <c r="D186" s="9">
        <v>0</v>
      </c>
      <c r="E186" s="9">
        <f t="shared" si="2"/>
        <v>1862485070.0359299</v>
      </c>
      <c r="F186" s="7">
        <v>1</v>
      </c>
      <c r="G186" s="16">
        <v>1862485070.0359299</v>
      </c>
    </row>
    <row r="187" spans="1:7">
      <c r="A187" s="7">
        <v>25.486449</v>
      </c>
      <c r="B187" s="7">
        <v>-80.436832999999993</v>
      </c>
      <c r="C187" s="8">
        <f>G187*_assets_details!$B$11</f>
        <v>1862485070.0359299</v>
      </c>
      <c r="D187" s="9">
        <v>0</v>
      </c>
      <c r="E187" s="9">
        <f t="shared" si="2"/>
        <v>1862485070.0359299</v>
      </c>
      <c r="F187" s="7">
        <v>1</v>
      </c>
      <c r="G187" s="16">
        <v>1862485070.0359299</v>
      </c>
    </row>
    <row r="188" spans="1:7">
      <c r="A188" s="7">
        <v>25.354279999999999</v>
      </c>
      <c r="B188" s="7">
        <v>-80.435997</v>
      </c>
      <c r="C188" s="8">
        <f>G188*_assets_details!$B$11</f>
        <v>1862485070.0359299</v>
      </c>
      <c r="D188" s="9">
        <v>0</v>
      </c>
      <c r="E188" s="9">
        <f t="shared" si="2"/>
        <v>1862485070.0359299</v>
      </c>
      <c r="F188" s="7">
        <v>1</v>
      </c>
      <c r="G188" s="16">
        <v>1862485070.0359299</v>
      </c>
    </row>
    <row r="189" spans="1:7">
      <c r="A189" s="7">
        <v>25.382057</v>
      </c>
      <c r="B189" s="7">
        <v>-80.359161</v>
      </c>
      <c r="C189" s="8">
        <f>G189*_assets_details!$B$11</f>
        <v>1862485070.0359299</v>
      </c>
      <c r="D189" s="9">
        <v>0</v>
      </c>
      <c r="E189" s="9">
        <f t="shared" si="2"/>
        <v>1862485070.0359299</v>
      </c>
      <c r="F189" s="7">
        <v>1</v>
      </c>
      <c r="G189" s="16">
        <v>1862485070.0359299</v>
      </c>
    </row>
    <row r="190" spans="1:7">
      <c r="A190" s="7">
        <v>25.257180999999999</v>
      </c>
      <c r="B190" s="7">
        <v>-80.674233000000001</v>
      </c>
      <c r="C190" s="8">
        <f>G190*_assets_details!$B$11</f>
        <v>1862485070.0359299</v>
      </c>
      <c r="D190" s="9">
        <v>0</v>
      </c>
      <c r="E190" s="9">
        <f t="shared" si="2"/>
        <v>1862485070.0359299</v>
      </c>
      <c r="F190" s="7">
        <v>1</v>
      </c>
      <c r="G190" s="16">
        <v>1862485070.0359299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sheetViews>
  <sheetFormatPr baseColWidth="10" defaultColWidth="9.1640625" defaultRowHeight="13"/>
  <cols>
    <col min="1" max="1" width="12" style="57" bestFit="1" customWidth="1"/>
    <col min="2" max="2" width="7.33203125" style="57" bestFit="1" customWidth="1"/>
    <col min="3" max="3" width="12.1640625" style="57" bestFit="1" customWidth="1"/>
    <col min="4" max="4" width="7.33203125" style="57" bestFit="1" customWidth="1"/>
    <col min="5" max="5" width="8.1640625" style="57" bestFit="1" customWidth="1"/>
    <col min="6" max="6" width="7.33203125" style="57" bestFit="1" customWidth="1"/>
    <col min="7" max="16384" width="9.1640625" style="57"/>
  </cols>
  <sheetData>
    <row r="1" spans="1:6">
      <c r="A1" s="56" t="s">
        <v>5</v>
      </c>
      <c r="B1" s="56" t="s">
        <v>6</v>
      </c>
      <c r="C1" s="56" t="s">
        <v>7</v>
      </c>
      <c r="D1" s="56" t="s">
        <v>8</v>
      </c>
      <c r="E1" s="56" t="s">
        <v>9</v>
      </c>
      <c r="F1" s="56" t="s">
        <v>92</v>
      </c>
    </row>
    <row r="2" spans="1:6">
      <c r="A2" s="58">
        <v>2</v>
      </c>
      <c r="B2" s="58">
        <v>0</v>
      </c>
      <c r="C2" s="58">
        <v>0</v>
      </c>
      <c r="D2" s="58">
        <v>0</v>
      </c>
      <c r="E2" s="58">
        <f t="shared" ref="E2:E13" si="0">C2*D2</f>
        <v>0</v>
      </c>
      <c r="F2" s="58" t="s">
        <v>93</v>
      </c>
    </row>
    <row r="3" spans="1:6">
      <c r="A3" s="58">
        <v>2</v>
      </c>
      <c r="B3" s="58">
        <v>10</v>
      </c>
      <c r="C3" s="58">
        <v>0.01</v>
      </c>
      <c r="D3" s="58">
        <v>0.01</v>
      </c>
      <c r="E3" s="58">
        <f t="shared" si="0"/>
        <v>1E-4</v>
      </c>
      <c r="F3" s="58" t="s">
        <v>93</v>
      </c>
    </row>
    <row r="4" spans="1:6">
      <c r="A4" s="58">
        <v>2</v>
      </c>
      <c r="B4" s="58">
        <v>20</v>
      </c>
      <c r="C4" s="58">
        <v>0.02</v>
      </c>
      <c r="D4" s="58">
        <v>0.01</v>
      </c>
      <c r="E4" s="58">
        <f t="shared" si="0"/>
        <v>2.0000000000000001E-4</v>
      </c>
      <c r="F4" s="58" t="s">
        <v>93</v>
      </c>
    </row>
    <row r="5" spans="1:6">
      <c r="A5" s="58">
        <v>2</v>
      </c>
      <c r="B5" s="58">
        <v>30</v>
      </c>
      <c r="C5" s="58">
        <v>0.03</v>
      </c>
      <c r="D5" s="58">
        <v>5.6999999999999995E-2</v>
      </c>
      <c r="E5" s="58">
        <f t="shared" si="0"/>
        <v>1.7099999999999997E-3</v>
      </c>
      <c r="F5" s="58" t="s">
        <v>93</v>
      </c>
    </row>
    <row r="6" spans="1:6">
      <c r="A6" s="58">
        <v>2</v>
      </c>
      <c r="B6" s="58">
        <v>40</v>
      </c>
      <c r="C6" s="58">
        <v>0.1</v>
      </c>
      <c r="D6" s="58">
        <v>0.1</v>
      </c>
      <c r="E6" s="58">
        <f t="shared" si="0"/>
        <v>1.0000000000000002E-2</v>
      </c>
      <c r="F6" s="58" t="s">
        <v>93</v>
      </c>
    </row>
    <row r="7" spans="1:6">
      <c r="A7" s="58">
        <v>2</v>
      </c>
      <c r="B7" s="58">
        <v>50</v>
      </c>
      <c r="C7" s="58">
        <v>0.15</v>
      </c>
      <c r="D7" s="58">
        <v>0.14000000000000001</v>
      </c>
      <c r="E7" s="58">
        <f t="shared" si="0"/>
        <v>2.1000000000000001E-2</v>
      </c>
      <c r="F7" s="58" t="s">
        <v>93</v>
      </c>
    </row>
    <row r="8" spans="1:6">
      <c r="A8" s="58">
        <v>2</v>
      </c>
      <c r="B8" s="58">
        <v>60</v>
      </c>
      <c r="C8" s="58">
        <v>0.2</v>
      </c>
      <c r="D8" s="58">
        <v>0.17700000000000002</v>
      </c>
      <c r="E8" s="58">
        <f t="shared" si="0"/>
        <v>3.5400000000000008E-2</v>
      </c>
      <c r="F8" s="58" t="s">
        <v>93</v>
      </c>
    </row>
    <row r="9" spans="1:6">
      <c r="A9" s="58">
        <v>2</v>
      </c>
      <c r="B9" s="58">
        <v>70</v>
      </c>
      <c r="C9" s="58">
        <v>0.3</v>
      </c>
      <c r="D9" s="58">
        <v>0.214</v>
      </c>
      <c r="E9" s="58">
        <f t="shared" si="0"/>
        <v>6.4199999999999993E-2</v>
      </c>
      <c r="F9" s="58" t="s">
        <v>93</v>
      </c>
    </row>
    <row r="10" spans="1:6">
      <c r="A10" s="58">
        <v>2</v>
      </c>
      <c r="B10" s="58">
        <v>80</v>
      </c>
      <c r="C10" s="58">
        <v>0.4</v>
      </c>
      <c r="D10" s="58">
        <v>0.28000000000000003</v>
      </c>
      <c r="E10" s="58">
        <f t="shared" si="0"/>
        <v>0.11200000000000002</v>
      </c>
      <c r="F10" s="58" t="s">
        <v>93</v>
      </c>
    </row>
    <row r="11" spans="1:6">
      <c r="A11" s="58">
        <v>2</v>
      </c>
      <c r="B11" s="58">
        <v>90</v>
      </c>
      <c r="C11" s="58">
        <v>0.45</v>
      </c>
      <c r="D11" s="58">
        <v>0.34</v>
      </c>
      <c r="E11" s="58">
        <f t="shared" si="0"/>
        <v>0.15300000000000002</v>
      </c>
      <c r="F11" s="58" t="s">
        <v>93</v>
      </c>
    </row>
    <row r="12" spans="1:6">
      <c r="A12" s="58">
        <v>2</v>
      </c>
      <c r="B12" s="58">
        <v>100</v>
      </c>
      <c r="C12" s="58">
        <v>0.5</v>
      </c>
      <c r="D12" s="58">
        <v>0.4</v>
      </c>
      <c r="E12" s="58">
        <f t="shared" si="0"/>
        <v>0.2</v>
      </c>
      <c r="F12" s="58" t="s">
        <v>93</v>
      </c>
    </row>
    <row r="13" spans="1:6">
      <c r="A13" s="58">
        <v>2</v>
      </c>
      <c r="B13" s="58">
        <v>110</v>
      </c>
      <c r="C13" s="58">
        <v>0.5</v>
      </c>
      <c r="D13" s="58">
        <v>0.5</v>
      </c>
      <c r="E13" s="58">
        <f t="shared" si="0"/>
        <v>0.25</v>
      </c>
      <c r="F13" s="58" t="s">
        <v>93</v>
      </c>
    </row>
    <row r="14" spans="1:6">
      <c r="A14" s="59">
        <v>1</v>
      </c>
      <c r="B14" s="59">
        <v>0</v>
      </c>
      <c r="C14" s="59">
        <v>0</v>
      </c>
      <c r="D14" s="60">
        <v>0</v>
      </c>
      <c r="E14" s="60">
        <v>0</v>
      </c>
      <c r="F14" s="59" t="s">
        <v>93</v>
      </c>
    </row>
    <row r="15" spans="1:6">
      <c r="A15" s="59">
        <v>1</v>
      </c>
      <c r="B15" s="59">
        <v>20</v>
      </c>
      <c r="C15" s="59">
        <f t="shared" ref="C15:C22" si="1">E15/D15</f>
        <v>0</v>
      </c>
      <c r="D15" s="60">
        <v>5.0000000000000001E-3</v>
      </c>
      <c r="E15" s="60">
        <v>0</v>
      </c>
      <c r="F15" s="59" t="s">
        <v>93</v>
      </c>
    </row>
    <row r="16" spans="1:6">
      <c r="A16" s="59">
        <v>1</v>
      </c>
      <c r="B16" s="59">
        <v>30</v>
      </c>
      <c r="C16" s="59">
        <f>E16/D16</f>
        <v>2.380952380952381E-4</v>
      </c>
      <c r="D16" s="60">
        <v>4.2000000000000003E-2</v>
      </c>
      <c r="E16" s="60">
        <v>1.0000000000000001E-5</v>
      </c>
      <c r="F16" s="59" t="s">
        <v>93</v>
      </c>
    </row>
    <row r="17" spans="1:6">
      <c r="A17" s="59">
        <v>1</v>
      </c>
      <c r="B17" s="59">
        <v>40</v>
      </c>
      <c r="C17" s="59">
        <f t="shared" si="1"/>
        <v>3.3333333333333333E-2</v>
      </c>
      <c r="D17" s="60">
        <v>0.15</v>
      </c>
      <c r="E17" s="60">
        <v>5.0000000000000001E-3</v>
      </c>
      <c r="F17" s="59" t="s">
        <v>93</v>
      </c>
    </row>
    <row r="18" spans="1:6">
      <c r="A18" s="59">
        <v>1</v>
      </c>
      <c r="B18" s="59">
        <v>50</v>
      </c>
      <c r="C18" s="59">
        <f t="shared" si="1"/>
        <v>6.6666666666666666E-2</v>
      </c>
      <c r="D18" s="60">
        <v>0.3</v>
      </c>
      <c r="E18" s="60">
        <v>0.02</v>
      </c>
      <c r="F18" s="59" t="s">
        <v>93</v>
      </c>
    </row>
    <row r="19" spans="1:6">
      <c r="A19" s="59">
        <v>1</v>
      </c>
      <c r="B19" s="59">
        <v>60</v>
      </c>
      <c r="C19" s="59">
        <f t="shared" si="1"/>
        <v>0.1</v>
      </c>
      <c r="D19" s="60">
        <v>0.5</v>
      </c>
      <c r="E19" s="60">
        <v>0.05</v>
      </c>
      <c r="F19" s="59" t="s">
        <v>93</v>
      </c>
    </row>
    <row r="20" spans="1:6">
      <c r="A20" s="59">
        <v>1</v>
      </c>
      <c r="B20" s="59">
        <v>70</v>
      </c>
      <c r="C20" s="59">
        <f t="shared" si="1"/>
        <v>0.26666666666666666</v>
      </c>
      <c r="D20" s="60">
        <v>0.75</v>
      </c>
      <c r="E20" s="60">
        <v>0.2</v>
      </c>
      <c r="F20" s="59" t="s">
        <v>93</v>
      </c>
    </row>
    <row r="21" spans="1:6">
      <c r="A21" s="59">
        <v>1</v>
      </c>
      <c r="B21" s="59">
        <v>80</v>
      </c>
      <c r="C21" s="59">
        <f t="shared" si="1"/>
        <v>0.5</v>
      </c>
      <c r="D21" s="60">
        <v>0.8</v>
      </c>
      <c r="E21" s="60">
        <v>0.4</v>
      </c>
      <c r="F21" s="59" t="s">
        <v>93</v>
      </c>
    </row>
    <row r="22" spans="1:6">
      <c r="A22" s="59">
        <v>1</v>
      </c>
      <c r="B22" s="59">
        <v>100</v>
      </c>
      <c r="C22" s="59">
        <f t="shared" si="1"/>
        <v>0.55555555555555558</v>
      </c>
      <c r="D22" s="60">
        <v>0.9</v>
      </c>
      <c r="E22" s="60">
        <v>0.5</v>
      </c>
      <c r="F22" s="59" t="s">
        <v>93</v>
      </c>
    </row>
    <row r="23" spans="1:6">
      <c r="A23" s="58">
        <v>3</v>
      </c>
      <c r="B23" s="58">
        <v>0</v>
      </c>
      <c r="C23" s="58">
        <v>0</v>
      </c>
      <c r="D23" s="61">
        <v>0</v>
      </c>
      <c r="E23" s="62">
        <v>0</v>
      </c>
      <c r="F23" s="58" t="s">
        <v>93</v>
      </c>
    </row>
    <row r="24" spans="1:6">
      <c r="A24" s="58">
        <v>3</v>
      </c>
      <c r="B24" s="58">
        <v>20</v>
      </c>
      <c r="C24" s="58">
        <f>E24/D24</f>
        <v>0</v>
      </c>
      <c r="D24" s="61">
        <v>4.7999999999999996E-3</v>
      </c>
      <c r="E24" s="62">
        <v>0</v>
      </c>
      <c r="F24" s="58" t="s">
        <v>93</v>
      </c>
    </row>
    <row r="25" spans="1:6">
      <c r="A25" s="58">
        <v>3</v>
      </c>
      <c r="B25" s="58">
        <v>30</v>
      </c>
      <c r="C25" s="58">
        <v>0</v>
      </c>
      <c r="D25" s="61">
        <v>4.1000000000000002E-2</v>
      </c>
      <c r="E25" s="62">
        <v>0</v>
      </c>
      <c r="F25" s="58" t="s">
        <v>93</v>
      </c>
    </row>
    <row r="26" spans="1:6">
      <c r="A26" s="58">
        <v>3</v>
      </c>
      <c r="B26" s="58">
        <v>40</v>
      </c>
      <c r="C26" s="58">
        <f t="shared" ref="C26:C31" si="2">E26/D26</f>
        <v>7.0422535211267616E-3</v>
      </c>
      <c r="D26" s="61">
        <v>0.14199999999999999</v>
      </c>
      <c r="E26" s="62">
        <v>1E-3</v>
      </c>
      <c r="F26" s="58" t="s">
        <v>93</v>
      </c>
    </row>
    <row r="27" spans="1:6">
      <c r="A27" s="58">
        <v>3</v>
      </c>
      <c r="B27" s="58">
        <v>50</v>
      </c>
      <c r="C27" s="58">
        <f t="shared" si="2"/>
        <v>3.5087719298245619E-2</v>
      </c>
      <c r="D27" s="61">
        <v>0.28499999999999998</v>
      </c>
      <c r="E27" s="62">
        <v>0.01</v>
      </c>
      <c r="F27" s="58" t="s">
        <v>93</v>
      </c>
    </row>
    <row r="28" spans="1:6">
      <c r="A28" s="58">
        <v>3</v>
      </c>
      <c r="B28" s="58">
        <v>60</v>
      </c>
      <c r="C28" s="58">
        <f t="shared" si="2"/>
        <v>9.9999999999999992E-2</v>
      </c>
      <c r="D28" s="61">
        <v>0.45</v>
      </c>
      <c r="E28" s="62">
        <v>4.4999999999999998E-2</v>
      </c>
      <c r="F28" s="58" t="s">
        <v>93</v>
      </c>
    </row>
    <row r="29" spans="1:6">
      <c r="A29" s="58">
        <v>3</v>
      </c>
      <c r="B29" s="58">
        <v>70</v>
      </c>
      <c r="C29" s="58">
        <f t="shared" si="2"/>
        <v>0.23611111111111113</v>
      </c>
      <c r="D29" s="61">
        <v>0.72</v>
      </c>
      <c r="E29" s="62">
        <v>0.17</v>
      </c>
      <c r="F29" s="58" t="s">
        <v>93</v>
      </c>
    </row>
    <row r="30" spans="1:6">
      <c r="A30" s="58">
        <v>3</v>
      </c>
      <c r="B30" s="58">
        <v>80</v>
      </c>
      <c r="C30" s="58">
        <f>E30/D30</f>
        <v>0.47499999999999998</v>
      </c>
      <c r="D30" s="61">
        <v>0.8</v>
      </c>
      <c r="E30" s="62">
        <v>0.38</v>
      </c>
      <c r="F30" s="58" t="s">
        <v>93</v>
      </c>
    </row>
    <row r="31" spans="1:6">
      <c r="A31" s="58">
        <v>3</v>
      </c>
      <c r="B31" s="58">
        <v>100</v>
      </c>
      <c r="C31" s="58">
        <f t="shared" si="2"/>
        <v>0.5</v>
      </c>
      <c r="D31" s="61">
        <v>0.9</v>
      </c>
      <c r="E31" s="62">
        <v>0.45</v>
      </c>
      <c r="F31" s="58" t="s">
        <v>93</v>
      </c>
    </row>
  </sheetData>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zoomScale="90" workbookViewId="0">
      <selection activeCell="N20" sqref="N20"/>
    </sheetView>
  </sheetViews>
  <sheetFormatPr baseColWidth="10" defaultColWidth="9.1640625" defaultRowHeight="13"/>
  <cols>
    <col min="1" max="1" width="23.1640625" style="1" customWidth="1"/>
    <col min="2" max="2" width="21" style="1" customWidth="1"/>
    <col min="3" max="3" width="15.6640625" style="1" customWidth="1"/>
    <col min="4" max="11" width="9.5" style="1" customWidth="1"/>
    <col min="12" max="13" width="16.5" style="1" customWidth="1"/>
    <col min="14" max="16384" width="9.1640625" style="1"/>
  </cols>
  <sheetData>
    <row r="1" spans="1:13" s="10" customFormat="1" ht="52">
      <c r="A1" s="10" t="s">
        <v>10</v>
      </c>
      <c r="B1" s="10" t="s">
        <v>11</v>
      </c>
      <c r="C1" s="10" t="s">
        <v>12</v>
      </c>
      <c r="D1" s="44" t="s">
        <v>13</v>
      </c>
      <c r="E1" s="44" t="s">
        <v>14</v>
      </c>
      <c r="F1" s="44" t="s">
        <v>15</v>
      </c>
      <c r="G1" s="45" t="s">
        <v>16</v>
      </c>
      <c r="H1" s="45" t="s">
        <v>17</v>
      </c>
      <c r="I1" s="45" t="s">
        <v>18</v>
      </c>
      <c r="J1" s="45" t="s">
        <v>19</v>
      </c>
      <c r="K1" s="45" t="s">
        <v>20</v>
      </c>
      <c r="L1" s="53" t="s">
        <v>21</v>
      </c>
      <c r="M1" s="53" t="s">
        <v>22</v>
      </c>
    </row>
    <row r="2" spans="1:13">
      <c r="A2" s="1" t="s">
        <v>23</v>
      </c>
      <c r="B2" s="54" t="s">
        <v>24</v>
      </c>
      <c r="C2" s="55">
        <f>_measures_details!B15</f>
        <v>0</v>
      </c>
      <c r="D2" s="23"/>
      <c r="E2" s="1">
        <v>0</v>
      </c>
      <c r="F2" s="42" t="s">
        <v>25</v>
      </c>
      <c r="G2" s="1">
        <v>1</v>
      </c>
      <c r="H2" s="1">
        <v>0</v>
      </c>
      <c r="I2" s="1">
        <v>1</v>
      </c>
      <c r="J2" s="1">
        <v>0</v>
      </c>
      <c r="K2" s="42" t="s">
        <v>25</v>
      </c>
      <c r="L2" s="1">
        <v>0</v>
      </c>
      <c r="M2" s="1">
        <v>0</v>
      </c>
    </row>
    <row r="3" spans="1:13" s="39" customFormat="1">
      <c r="A3" s="39" t="s">
        <v>26</v>
      </c>
      <c r="B3" s="40" t="s">
        <v>27</v>
      </c>
      <c r="C3" s="41">
        <f>_measures_details!B26</f>
        <v>4227535701.1436005</v>
      </c>
      <c r="D3" s="39">
        <v>-0.08</v>
      </c>
      <c r="E3" s="39">
        <v>0</v>
      </c>
      <c r="F3" s="42" t="s">
        <v>25</v>
      </c>
      <c r="G3" s="39">
        <v>1</v>
      </c>
      <c r="H3" s="39">
        <v>0</v>
      </c>
      <c r="I3" s="39">
        <v>0.96699999999999997</v>
      </c>
      <c r="J3" s="39">
        <v>0</v>
      </c>
      <c r="K3" s="42" t="s">
        <v>25</v>
      </c>
      <c r="L3" s="39">
        <v>0</v>
      </c>
      <c r="M3" s="39">
        <v>0</v>
      </c>
    </row>
    <row r="4" spans="1:13" s="39" customFormat="1">
      <c r="A4" s="39" t="s">
        <v>28</v>
      </c>
      <c r="B4" s="40" t="s">
        <v>29</v>
      </c>
      <c r="C4" s="41">
        <f>_measures_details!B34</f>
        <v>1676532973.9000134</v>
      </c>
      <c r="D4" s="39">
        <v>0</v>
      </c>
      <c r="E4" s="39">
        <v>0</v>
      </c>
      <c r="F4" s="42" t="s">
        <v>25</v>
      </c>
      <c r="G4" s="39">
        <v>0.92</v>
      </c>
      <c r="H4" s="39">
        <v>0</v>
      </c>
      <c r="I4" s="39">
        <v>0.99</v>
      </c>
      <c r="J4" s="39">
        <v>0</v>
      </c>
      <c r="K4" s="42" t="s">
        <v>25</v>
      </c>
      <c r="L4" s="39">
        <v>0</v>
      </c>
      <c r="M4" s="39">
        <v>0</v>
      </c>
    </row>
    <row r="5" spans="1:13" s="39" customFormat="1">
      <c r="A5" s="39" t="s">
        <v>30</v>
      </c>
      <c r="B5" s="40" t="s">
        <v>31</v>
      </c>
      <c r="C5" s="41">
        <f>_measures_details!B43</f>
        <v>48673582747.200645</v>
      </c>
      <c r="D5" s="39">
        <v>0</v>
      </c>
      <c r="E5" s="39">
        <f>1/15</f>
        <v>6.6666666666666666E-2</v>
      </c>
      <c r="F5" s="42" t="s">
        <v>25</v>
      </c>
      <c r="G5" s="39">
        <v>1</v>
      </c>
      <c r="H5" s="39">
        <v>0</v>
      </c>
      <c r="I5" s="39">
        <v>1</v>
      </c>
      <c r="J5" s="39">
        <v>0</v>
      </c>
      <c r="K5" s="42" t="s">
        <v>25</v>
      </c>
      <c r="L5" s="39">
        <v>0</v>
      </c>
      <c r="M5" s="39">
        <v>0</v>
      </c>
    </row>
    <row r="6" spans="1:13" s="39" customFormat="1">
      <c r="A6" s="39" t="s">
        <v>32</v>
      </c>
      <c r="B6" s="40" t="s">
        <v>33</v>
      </c>
      <c r="C6" s="41">
        <f>_measures_details!B22</f>
        <v>92040064762.894821</v>
      </c>
      <c r="D6" s="39">
        <v>-0.28000000000000003</v>
      </c>
      <c r="E6" s="39">
        <v>0</v>
      </c>
      <c r="F6" s="42" t="s">
        <v>25</v>
      </c>
      <c r="G6" s="39">
        <v>0.99199999999999999</v>
      </c>
      <c r="H6" s="39">
        <v>-0.02</v>
      </c>
      <c r="I6" s="39">
        <v>1</v>
      </c>
      <c r="J6" s="39">
        <v>0</v>
      </c>
      <c r="K6" s="42" t="s">
        <v>25</v>
      </c>
      <c r="L6" s="39">
        <v>0</v>
      </c>
      <c r="M6" s="39">
        <v>0</v>
      </c>
    </row>
    <row r="7" spans="1:13" s="39" customFormat="1">
      <c r="A7" s="39" t="s">
        <v>34</v>
      </c>
      <c r="B7" s="40" t="s">
        <v>35</v>
      </c>
      <c r="C7" s="41">
        <v>2800000000</v>
      </c>
      <c r="D7" s="39">
        <v>0</v>
      </c>
      <c r="E7" s="39">
        <v>0</v>
      </c>
      <c r="F7" s="42" t="s">
        <v>25</v>
      </c>
      <c r="G7" s="39">
        <v>1</v>
      </c>
      <c r="H7" s="39">
        <v>0</v>
      </c>
      <c r="I7" s="39">
        <v>1</v>
      </c>
      <c r="J7" s="39">
        <v>0</v>
      </c>
      <c r="K7" s="39" t="s">
        <v>36</v>
      </c>
      <c r="L7" s="39">
        <v>0</v>
      </c>
      <c r="M7" s="39">
        <v>0</v>
      </c>
    </row>
    <row r="8" spans="1:13">
      <c r="A8" s="1" t="s">
        <v>37</v>
      </c>
      <c r="B8" s="54" t="s">
        <v>38</v>
      </c>
      <c r="C8" s="55">
        <f>_discounting_sheet!L4</f>
        <v>0</v>
      </c>
      <c r="D8" s="1">
        <v>0</v>
      </c>
      <c r="E8" s="1">
        <v>0</v>
      </c>
      <c r="F8" s="42" t="s">
        <v>25</v>
      </c>
      <c r="G8" s="1">
        <v>1</v>
      </c>
      <c r="H8" s="1">
        <v>0</v>
      </c>
      <c r="I8" s="1">
        <v>1</v>
      </c>
      <c r="J8" s="1">
        <v>0</v>
      </c>
      <c r="K8" s="43" t="s">
        <v>25</v>
      </c>
      <c r="L8" s="46"/>
      <c r="M8" s="47"/>
    </row>
  </sheetData>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640625" defaultRowHeight="13"/>
  <cols>
    <col min="1" max="2" width="9.1640625" style="1"/>
    <col min="3" max="3" width="12.1640625" style="1" customWidth="1"/>
    <col min="4" max="16384" width="9.1640625" style="1"/>
  </cols>
  <sheetData>
    <row r="1" spans="1:3">
      <c r="A1" s="1" t="s">
        <v>39</v>
      </c>
      <c r="B1" s="1" t="s">
        <v>40</v>
      </c>
      <c r="C1" s="1" t="s">
        <v>41</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workbookViewId="0">
      <selection activeCell="A5" sqref="A5"/>
    </sheetView>
  </sheetViews>
  <sheetFormatPr baseColWidth="10" defaultColWidth="9.1640625" defaultRowHeight="13"/>
  <cols>
    <col min="1" max="1" width="18.83203125" style="1" customWidth="1"/>
    <col min="2" max="2" width="16.83203125" style="1" bestFit="1" customWidth="1"/>
    <col min="3" max="3" width="8.6640625" style="1" customWidth="1"/>
    <col min="4" max="8" width="9.1640625" style="1"/>
    <col min="9" max="9" width="5" style="1" customWidth="1"/>
    <col min="10" max="10" width="10.1640625" style="1" customWidth="1"/>
    <col min="11" max="11" width="17.83203125" style="1" customWidth="1"/>
    <col min="12" max="16384" width="9.1640625" style="1"/>
  </cols>
  <sheetData>
    <row r="1" spans="1:11">
      <c r="A1" s="1" t="s">
        <v>42</v>
      </c>
      <c r="I1" s="2" t="s">
        <v>43</v>
      </c>
      <c r="J1" s="2"/>
      <c r="K1" s="2"/>
    </row>
    <row r="2" spans="1:11">
      <c r="I2" s="2"/>
      <c r="J2" s="2" t="s">
        <v>44</v>
      </c>
      <c r="K2" s="32">
        <v>0</v>
      </c>
    </row>
    <row r="3" spans="1:11">
      <c r="A3" s="1" t="s">
        <v>45</v>
      </c>
    </row>
    <row r="4" spans="1:11">
      <c r="A4" s="1">
        <v>2018</v>
      </c>
      <c r="B4" s="3">
        <v>657429034020.677</v>
      </c>
    </row>
    <row r="5" spans="1:11">
      <c r="A5" s="1">
        <v>2030</v>
      </c>
      <c r="B5" s="4">
        <f>K28</f>
        <v>657429034020.677</v>
      </c>
      <c r="I5" s="1" t="s">
        <v>40</v>
      </c>
      <c r="J5" s="1" t="s">
        <v>44</v>
      </c>
      <c r="K5" s="1" t="s">
        <v>46</v>
      </c>
    </row>
    <row r="6" spans="1:11">
      <c r="I6" s="34">
        <v>2018</v>
      </c>
      <c r="J6" s="63">
        <f>$K$2</f>
        <v>0</v>
      </c>
      <c r="K6" s="64">
        <f>B4</f>
        <v>657429034020.677</v>
      </c>
    </row>
    <row r="7" spans="1:11">
      <c r="A7" s="1" t="s">
        <v>47</v>
      </c>
      <c r="I7" s="34">
        <v>2019</v>
      </c>
      <c r="J7" s="63">
        <f t="shared" ref="J7:J28" si="0">$K$2</f>
        <v>0</v>
      </c>
      <c r="K7" s="64">
        <f t="shared" ref="K7:K28" si="1">K6*(1+J6)</f>
        <v>657429034020.677</v>
      </c>
    </row>
    <row r="8" spans="1:11">
      <c r="B8" s="18">
        <f>B5/B4</f>
        <v>1</v>
      </c>
      <c r="I8" s="34">
        <v>2020</v>
      </c>
      <c r="J8" s="63">
        <f t="shared" si="0"/>
        <v>0</v>
      </c>
      <c r="K8" s="64">
        <f t="shared" si="1"/>
        <v>657429034020.677</v>
      </c>
    </row>
    <row r="9" spans="1:11">
      <c r="I9" s="34">
        <v>2021</v>
      </c>
      <c r="J9" s="63">
        <f t="shared" si="0"/>
        <v>0</v>
      </c>
      <c r="K9" s="64">
        <f t="shared" si="1"/>
        <v>657429034020.677</v>
      </c>
    </row>
    <row r="10" spans="1:11">
      <c r="I10" s="34">
        <v>2022</v>
      </c>
      <c r="J10" s="63">
        <f t="shared" si="0"/>
        <v>0</v>
      </c>
      <c r="K10" s="64">
        <f t="shared" si="1"/>
        <v>657429034020.677</v>
      </c>
    </row>
    <row r="11" spans="1:11">
      <c r="A11" s="1" t="s">
        <v>48</v>
      </c>
      <c r="B11" s="22">
        <f>B8</f>
        <v>1</v>
      </c>
      <c r="C11" s="34" t="s">
        <v>49</v>
      </c>
      <c r="I11" s="34">
        <v>2023</v>
      </c>
      <c r="J11" s="63">
        <f t="shared" si="0"/>
        <v>0</v>
      </c>
      <c r="K11" s="64">
        <f t="shared" si="1"/>
        <v>657429034020.677</v>
      </c>
    </row>
    <row r="12" spans="1:11">
      <c r="A12" s="1" t="s">
        <v>50</v>
      </c>
      <c r="I12" s="34">
        <v>2024</v>
      </c>
      <c r="J12" s="63">
        <f t="shared" si="0"/>
        <v>0</v>
      </c>
      <c r="K12" s="64">
        <f t="shared" si="1"/>
        <v>657429034020.677</v>
      </c>
    </row>
    <row r="13" spans="1:11">
      <c r="A13" s="1" t="s">
        <v>51</v>
      </c>
      <c r="B13" s="3">
        <f>SUM(assets!C2:C190)</f>
        <v>657429034020.67725</v>
      </c>
      <c r="C13" s="6"/>
      <c r="I13" s="34">
        <v>2025</v>
      </c>
      <c r="J13" s="63">
        <f t="shared" si="0"/>
        <v>0</v>
      </c>
      <c r="K13" s="64">
        <f t="shared" si="1"/>
        <v>657429034020.677</v>
      </c>
    </row>
    <row r="14" spans="1:11">
      <c r="I14" s="34">
        <v>2026</v>
      </c>
      <c r="J14" s="63">
        <f t="shared" si="0"/>
        <v>0</v>
      </c>
      <c r="K14" s="64">
        <f t="shared" si="1"/>
        <v>657429034020.677</v>
      </c>
    </row>
    <row r="15" spans="1:11">
      <c r="I15" s="34">
        <v>2027</v>
      </c>
      <c r="J15" s="63">
        <f t="shared" si="0"/>
        <v>0</v>
      </c>
      <c r="K15" s="64">
        <f t="shared" si="1"/>
        <v>657429034020.677</v>
      </c>
    </row>
    <row r="16" spans="1:11">
      <c r="I16" s="34">
        <v>2028</v>
      </c>
      <c r="J16" s="63">
        <f t="shared" si="0"/>
        <v>0</v>
      </c>
      <c r="K16" s="64">
        <f t="shared" si="1"/>
        <v>657429034020.677</v>
      </c>
    </row>
    <row r="17" spans="9:11">
      <c r="I17" s="34">
        <v>2029</v>
      </c>
      <c r="J17" s="63">
        <f t="shared" si="0"/>
        <v>0</v>
      </c>
      <c r="K17" s="64">
        <f t="shared" si="1"/>
        <v>657429034020.677</v>
      </c>
    </row>
    <row r="18" spans="9:11">
      <c r="I18" s="34">
        <v>2030</v>
      </c>
      <c r="J18" s="63">
        <f t="shared" si="0"/>
        <v>0</v>
      </c>
      <c r="K18" s="64">
        <f t="shared" si="1"/>
        <v>657429034020.677</v>
      </c>
    </row>
    <row r="19" spans="9:11">
      <c r="I19" s="34">
        <v>2031</v>
      </c>
      <c r="J19" s="63">
        <f t="shared" si="0"/>
        <v>0</v>
      </c>
      <c r="K19" s="64">
        <f t="shared" si="1"/>
        <v>657429034020.677</v>
      </c>
    </row>
    <row r="20" spans="9:11">
      <c r="I20" s="34">
        <v>2032</v>
      </c>
      <c r="J20" s="63">
        <f t="shared" si="0"/>
        <v>0</v>
      </c>
      <c r="K20" s="64">
        <f t="shared" si="1"/>
        <v>657429034020.677</v>
      </c>
    </row>
    <row r="21" spans="9:11">
      <c r="I21" s="34">
        <v>2033</v>
      </c>
      <c r="J21" s="63">
        <f t="shared" si="0"/>
        <v>0</v>
      </c>
      <c r="K21" s="64">
        <f t="shared" si="1"/>
        <v>657429034020.677</v>
      </c>
    </row>
    <row r="22" spans="9:11">
      <c r="I22" s="34">
        <v>2034</v>
      </c>
      <c r="J22" s="63">
        <f t="shared" si="0"/>
        <v>0</v>
      </c>
      <c r="K22" s="64">
        <f t="shared" si="1"/>
        <v>657429034020.677</v>
      </c>
    </row>
    <row r="23" spans="9:11">
      <c r="I23" s="34">
        <v>2035</v>
      </c>
      <c r="J23" s="63">
        <f t="shared" si="0"/>
        <v>0</v>
      </c>
      <c r="K23" s="64">
        <f t="shared" si="1"/>
        <v>657429034020.677</v>
      </c>
    </row>
    <row r="24" spans="9:11">
      <c r="I24" s="34">
        <v>2036</v>
      </c>
      <c r="J24" s="63">
        <f t="shared" si="0"/>
        <v>0</v>
      </c>
      <c r="K24" s="64">
        <f t="shared" si="1"/>
        <v>657429034020.677</v>
      </c>
    </row>
    <row r="25" spans="9:11">
      <c r="I25" s="34">
        <v>2037</v>
      </c>
      <c r="J25" s="63">
        <f t="shared" si="0"/>
        <v>0</v>
      </c>
      <c r="K25" s="64">
        <f t="shared" si="1"/>
        <v>657429034020.677</v>
      </c>
    </row>
    <row r="26" spans="9:11">
      <c r="I26" s="34">
        <v>2038</v>
      </c>
      <c r="J26" s="63">
        <f t="shared" si="0"/>
        <v>0</v>
      </c>
      <c r="K26" s="64">
        <f t="shared" si="1"/>
        <v>657429034020.677</v>
      </c>
    </row>
    <row r="27" spans="9:11">
      <c r="I27" s="34">
        <v>2039</v>
      </c>
      <c r="J27" s="63">
        <f t="shared" si="0"/>
        <v>0</v>
      </c>
      <c r="K27" s="64">
        <f t="shared" si="1"/>
        <v>657429034020.677</v>
      </c>
    </row>
    <row r="28" spans="9:11">
      <c r="I28" s="34">
        <v>2040</v>
      </c>
      <c r="J28" s="63">
        <f t="shared" si="0"/>
        <v>0</v>
      </c>
      <c r="K28" s="64">
        <f t="shared" si="1"/>
        <v>657429034020.677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6" sqref="B6"/>
    </sheetView>
  </sheetViews>
  <sheetFormatPr baseColWidth="10" defaultColWidth="9.1640625" defaultRowHeight="13"/>
  <cols>
    <col min="1" max="1" width="32.83203125" style="1" customWidth="1"/>
    <col min="2" max="2" width="16.6640625" style="1" customWidth="1"/>
    <col min="3" max="3" width="14.1640625" style="1" customWidth="1"/>
    <col min="4" max="6" width="9.6640625" style="1" customWidth="1"/>
    <col min="7" max="16384" width="9.1640625" style="1"/>
  </cols>
  <sheetData>
    <row r="1" spans="1:11">
      <c r="A1" s="1" t="s">
        <v>52</v>
      </c>
    </row>
    <row r="2" spans="1:11">
      <c r="A2" s="1" t="s">
        <v>53</v>
      </c>
    </row>
    <row r="4" spans="1:11">
      <c r="A4" s="19" t="s">
        <v>54</v>
      </c>
      <c r="B4" s="20"/>
      <c r="C4" s="20"/>
      <c r="D4" s="21"/>
      <c r="E4" s="21"/>
      <c r="F4" s="21"/>
      <c r="G4" s="21"/>
      <c r="H4" s="21"/>
      <c r="I4" s="21"/>
      <c r="J4" s="21"/>
      <c r="K4" s="21"/>
    </row>
    <row r="6" spans="1:11">
      <c r="A6" s="2" t="s">
        <v>55</v>
      </c>
      <c r="B6" s="37"/>
      <c r="C6" s="34" t="s">
        <v>56</v>
      </c>
      <c r="E6" s="12"/>
    </row>
    <row r="7" spans="1:11">
      <c r="A7" s="2" t="s">
        <v>57</v>
      </c>
      <c r="B7" s="37"/>
      <c r="C7" s="1" t="s">
        <v>56</v>
      </c>
      <c r="E7" s="12"/>
    </row>
    <row r="8" spans="1:11">
      <c r="A8" s="2" t="s">
        <v>58</v>
      </c>
      <c r="B8" s="37"/>
      <c r="C8" s="1" t="s">
        <v>56</v>
      </c>
      <c r="E8" s="12"/>
    </row>
    <row r="9" spans="1:11" ht="15">
      <c r="A9" s="2" t="s">
        <v>59</v>
      </c>
      <c r="B9" s="35">
        <f>B6*B7*B8</f>
        <v>0</v>
      </c>
      <c r="C9" s="1" t="s">
        <v>60</v>
      </c>
      <c r="E9" s="12"/>
    </row>
    <row r="10" spans="1:11">
      <c r="A10" s="2"/>
    </row>
    <row r="11" spans="1:11" ht="15">
      <c r="A11" s="2" t="s">
        <v>61</v>
      </c>
      <c r="B11" s="36"/>
      <c r="C11" s="1" t="s">
        <v>62</v>
      </c>
    </row>
    <row r="12" spans="1:11">
      <c r="A12" s="2"/>
    </row>
    <row r="13" spans="1:11">
      <c r="A13" s="2" t="s">
        <v>63</v>
      </c>
      <c r="B13" s="3">
        <f>B9*B11</f>
        <v>0</v>
      </c>
      <c r="C13" s="1" t="s">
        <v>64</v>
      </c>
    </row>
    <row r="14" spans="1:11">
      <c r="A14" s="33" t="s">
        <v>65</v>
      </c>
      <c r="B14" s="3">
        <f>B13*0.25</f>
        <v>0</v>
      </c>
      <c r="C14" s="1" t="s">
        <v>64</v>
      </c>
    </row>
    <row r="15" spans="1:11">
      <c r="A15" s="11" t="s">
        <v>66</v>
      </c>
      <c r="B15" s="13">
        <f>_discounting_sheet!D4</f>
        <v>0</v>
      </c>
      <c r="C15" s="1" t="s">
        <v>64</v>
      </c>
    </row>
    <row r="18" spans="1:11">
      <c r="A18" s="17" t="s">
        <v>32</v>
      </c>
      <c r="B18" s="21"/>
      <c r="C18" s="21"/>
      <c r="D18" s="21"/>
      <c r="E18" s="21"/>
      <c r="F18" s="21"/>
      <c r="G18" s="21"/>
      <c r="H18" s="21"/>
      <c r="I18" s="21"/>
      <c r="J18" s="21"/>
      <c r="K18" s="21"/>
    </row>
    <row r="19" spans="1:11">
      <c r="A19" s="1" t="s">
        <v>67</v>
      </c>
    </row>
    <row r="20" spans="1:11">
      <c r="A20" s="1" t="s">
        <v>68</v>
      </c>
      <c r="B20" s="5">
        <v>0.5</v>
      </c>
    </row>
    <row r="21" spans="1:11">
      <c r="A21" s="1" t="s">
        <v>69</v>
      </c>
      <c r="B21" s="5">
        <v>0.28000000000000003</v>
      </c>
      <c r="C21" s="1" t="s">
        <v>70</v>
      </c>
    </row>
    <row r="22" spans="1:11">
      <c r="A22" s="1" t="s">
        <v>71</v>
      </c>
      <c r="B22" s="13">
        <f>B20*B21*SUM(assets!C2:C190)</f>
        <v>92040064762.894821</v>
      </c>
      <c r="C22" s="2" t="s">
        <v>64</v>
      </c>
      <c r="D22" s="14"/>
    </row>
    <row r="24" spans="1:11">
      <c r="A24" s="17" t="s">
        <v>26</v>
      </c>
      <c r="B24" s="21"/>
      <c r="C24" s="21"/>
      <c r="D24" s="21"/>
      <c r="E24" s="21"/>
      <c r="F24" s="21"/>
      <c r="G24" s="21"/>
      <c r="H24" s="21"/>
      <c r="I24" s="21"/>
      <c r="J24" s="21"/>
      <c r="K24" s="21"/>
    </row>
    <row r="25" spans="1:11">
      <c r="A25" s="1" t="s">
        <v>72</v>
      </c>
      <c r="B25" s="3">
        <v>290000000</v>
      </c>
      <c r="C25" s="2" t="s">
        <v>64</v>
      </c>
    </row>
    <row r="26" spans="1:11">
      <c r="A26" s="10" t="s">
        <v>66</v>
      </c>
      <c r="B26" s="13">
        <f>_discounting_sheet!F4</f>
        <v>4227535701.1436005</v>
      </c>
      <c r="C26" s="2" t="s">
        <v>64</v>
      </c>
    </row>
    <row r="28" spans="1:11">
      <c r="A28" s="17" t="s">
        <v>28</v>
      </c>
      <c r="B28" s="21"/>
      <c r="C28" s="21"/>
      <c r="D28" s="21"/>
      <c r="E28" s="21"/>
      <c r="F28" s="21"/>
      <c r="G28" s="21"/>
      <c r="H28" s="21"/>
      <c r="I28" s="21"/>
      <c r="J28" s="21"/>
      <c r="K28" s="21"/>
    </row>
    <row r="29" spans="1:11">
      <c r="A29" s="1" t="s">
        <v>73</v>
      </c>
    </row>
    <row r="30" spans="1:11">
      <c r="A30" s="1" t="s">
        <v>74</v>
      </c>
      <c r="B30" s="3">
        <v>1600000000</v>
      </c>
      <c r="C30" s="2" t="s">
        <v>64</v>
      </c>
    </row>
    <row r="31" spans="1:11">
      <c r="A31" s="1" t="s">
        <v>75</v>
      </c>
      <c r="B31" s="3">
        <v>3200000</v>
      </c>
      <c r="C31" s="2" t="s">
        <v>64</v>
      </c>
    </row>
    <row r="32" spans="1:11">
      <c r="A32" s="1" t="s">
        <v>76</v>
      </c>
      <c r="B32" s="3">
        <v>1200000</v>
      </c>
      <c r="C32" s="2" t="s">
        <v>64</v>
      </c>
    </row>
    <row r="33" spans="1:11">
      <c r="A33" s="1" t="s">
        <v>77</v>
      </c>
      <c r="B33" s="3">
        <v>850000</v>
      </c>
      <c r="C33" s="2" t="s">
        <v>64</v>
      </c>
    </row>
    <row r="34" spans="1:11">
      <c r="A34" s="10" t="s">
        <v>66</v>
      </c>
      <c r="B34" s="13">
        <f>_discounting_sheet!H4</f>
        <v>1676532973.9000134</v>
      </c>
      <c r="C34" s="2" t="s">
        <v>64</v>
      </c>
    </row>
    <row r="36" spans="1:11">
      <c r="A36" s="17" t="s">
        <v>30</v>
      </c>
      <c r="B36" s="21"/>
      <c r="C36" s="21"/>
      <c r="D36" s="21"/>
      <c r="E36" s="21"/>
      <c r="F36" s="21"/>
      <c r="G36" s="21"/>
      <c r="H36" s="21"/>
      <c r="I36" s="21"/>
      <c r="J36" s="21"/>
      <c r="K36" s="21"/>
    </row>
    <row r="37" spans="1:11">
      <c r="A37" s="1" t="s">
        <v>78</v>
      </c>
    </row>
    <row r="38" spans="1:11">
      <c r="A38" s="1" t="s">
        <v>79</v>
      </c>
      <c r="B38" s="1">
        <v>5</v>
      </c>
      <c r="C38" s="1" t="s">
        <v>56</v>
      </c>
    </row>
    <row r="39" spans="1:11">
      <c r="A39" s="1" t="s">
        <v>80</v>
      </c>
      <c r="B39" s="3">
        <v>450000</v>
      </c>
      <c r="C39" s="1" t="s">
        <v>56</v>
      </c>
    </row>
    <row r="40" spans="1:11">
      <c r="A40" s="1" t="s">
        <v>81</v>
      </c>
      <c r="B40" s="4">
        <f>B38^2*B39*4000</f>
        <v>45000000000</v>
      </c>
      <c r="C40" s="2" t="s">
        <v>64</v>
      </c>
    </row>
    <row r="41" spans="1:11">
      <c r="A41" s="34" t="s">
        <v>82</v>
      </c>
      <c r="B41" s="1">
        <v>560</v>
      </c>
      <c r="C41" s="1" t="s">
        <v>56</v>
      </c>
    </row>
    <row r="42" spans="1:11">
      <c r="A42" s="1" t="s">
        <v>83</v>
      </c>
      <c r="B42" s="4">
        <f>B39*B41</f>
        <v>252000000</v>
      </c>
      <c r="C42" s="2" t="s">
        <v>64</v>
      </c>
    </row>
    <row r="43" spans="1:11">
      <c r="A43" s="10" t="s">
        <v>66</v>
      </c>
      <c r="B43" s="13">
        <f>_discounting_sheet!J4+B40</f>
        <v>48673582747.200645</v>
      </c>
      <c r="C43" s="2" t="s">
        <v>64</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D31" sqref="D31"/>
    </sheetView>
  </sheetViews>
  <sheetFormatPr baseColWidth="10" defaultColWidth="9.1640625" defaultRowHeight="13"/>
  <cols>
    <col min="1" max="1" width="9.1640625" style="1"/>
    <col min="2" max="2" width="5.33203125" style="1" customWidth="1"/>
    <col min="3" max="3" width="22.5" style="1" customWidth="1"/>
    <col min="4" max="4" width="22.1640625" style="1" customWidth="1"/>
    <col min="5" max="5" width="20.83203125" style="1" customWidth="1"/>
    <col min="6" max="6" width="15" style="1" customWidth="1"/>
    <col min="7" max="7" width="11.5" style="1" customWidth="1"/>
    <col min="8" max="8" width="11.33203125" style="1" customWidth="1"/>
    <col min="9" max="11" width="15.6640625" style="1" customWidth="1"/>
    <col min="12" max="12" width="15.5" style="1" customWidth="1"/>
    <col min="13" max="16384" width="9.1640625" style="1"/>
  </cols>
  <sheetData>
    <row r="1" spans="1:12">
      <c r="A1" s="1" t="s">
        <v>84</v>
      </c>
    </row>
    <row r="3" spans="1:12" s="49" customFormat="1" ht="39">
      <c r="A3" s="49" t="s">
        <v>40</v>
      </c>
      <c r="B3" s="49" t="s">
        <v>85</v>
      </c>
      <c r="C3" s="50" t="s">
        <v>23</v>
      </c>
      <c r="D3" s="50" t="s">
        <v>86</v>
      </c>
      <c r="E3" s="51" t="s">
        <v>26</v>
      </c>
      <c r="F3" s="52" t="s">
        <v>87</v>
      </c>
      <c r="G3" s="51" t="s">
        <v>88</v>
      </c>
      <c r="H3" s="52" t="s">
        <v>89</v>
      </c>
      <c r="I3" s="51" t="s">
        <v>30</v>
      </c>
      <c r="J3" s="52" t="s">
        <v>90</v>
      </c>
      <c r="K3" s="51" t="s">
        <v>37</v>
      </c>
      <c r="L3" s="52" t="s">
        <v>91</v>
      </c>
    </row>
    <row r="4" spans="1:12">
      <c r="A4" s="1">
        <v>2014</v>
      </c>
      <c r="B4" s="14">
        <f>discount!C14</f>
        <v>0.02</v>
      </c>
      <c r="C4" s="24">
        <f>_measures_details!B13</f>
        <v>0</v>
      </c>
      <c r="D4" s="25">
        <f>C4+D5/(1+$B5)</f>
        <v>0</v>
      </c>
      <c r="E4" s="26">
        <f>_measures_details!$B$25</f>
        <v>290000000</v>
      </c>
      <c r="F4" s="27">
        <f t="shared" ref="D4:F20" si="0">E4+F5/(1+$B5)</f>
        <v>4227535701.1436005</v>
      </c>
      <c r="G4" s="29">
        <f>_measures_details!$B$31+_measures_details!$B$32+_measures_details!$B$33+_measures_details!B30</f>
        <v>1605250000</v>
      </c>
      <c r="H4" s="30">
        <f>G4+H5/(1+$B5)</f>
        <v>1676532973.9000134</v>
      </c>
      <c r="I4" s="26">
        <f>_measures_details!$B$42</f>
        <v>252000000</v>
      </c>
      <c r="J4" s="27">
        <f>I4+J5/(1+$B5)</f>
        <v>3673582747.2006459</v>
      </c>
      <c r="K4" s="48">
        <f>measures!$M$8*0.02</f>
        <v>0</v>
      </c>
      <c r="L4" s="27">
        <f>K4+L5/(1+$B5)</f>
        <v>0</v>
      </c>
    </row>
    <row r="5" spans="1:12">
      <c r="A5" s="1">
        <v>2015</v>
      </c>
      <c r="B5" s="14">
        <f>discount!C15</f>
        <v>0.02</v>
      </c>
      <c r="C5" s="24">
        <v>0</v>
      </c>
      <c r="D5" s="25">
        <f t="shared" si="0"/>
        <v>0</v>
      </c>
      <c r="E5" s="26">
        <f>_measures_details!$B$25</f>
        <v>290000000</v>
      </c>
      <c r="F5" s="28">
        <f t="shared" si="0"/>
        <v>4016286415.1664724</v>
      </c>
      <c r="G5" s="29">
        <f>_measures_details!$B$31+_measures_details!$B$32+_measures_details!$B$33</f>
        <v>5250000</v>
      </c>
      <c r="H5" s="31">
        <f t="shared" ref="H5:H20" si="1">G5+H6/(1+$B6)</f>
        <v>72708633.37801373</v>
      </c>
      <c r="I5" s="26">
        <f>_measures_details!$B$42</f>
        <v>252000000</v>
      </c>
      <c r="J5" s="28">
        <f t="shared" ref="J5:L20" si="2">I5+J6/(1+$B6)</f>
        <v>3490014402.144659</v>
      </c>
      <c r="K5" s="48">
        <f>measures!$M$8*0.02</f>
        <v>0</v>
      </c>
      <c r="L5" s="28">
        <f t="shared" si="2"/>
        <v>0</v>
      </c>
    </row>
    <row r="6" spans="1:12">
      <c r="A6" s="1">
        <v>2016</v>
      </c>
      <c r="B6" s="14">
        <f>discount!C16</f>
        <v>0.02</v>
      </c>
      <c r="C6" s="24">
        <v>0</v>
      </c>
      <c r="D6" s="25">
        <f>C6+D7/(1+$B7)</f>
        <v>0</v>
      </c>
      <c r="E6" s="26">
        <f>_measures_details!$B$25</f>
        <v>290000000</v>
      </c>
      <c r="F6" s="28">
        <f t="shared" si="0"/>
        <v>3800812143.4698019</v>
      </c>
      <c r="G6" s="29">
        <f>_measures_details!$B$31+_measures_details!$B$32+_measures_details!$B$33</f>
        <v>5250000</v>
      </c>
      <c r="H6" s="31">
        <f t="shared" si="1"/>
        <v>68807806.045574009</v>
      </c>
      <c r="I6" s="26">
        <f>_measures_details!$B$42</f>
        <v>252000000</v>
      </c>
      <c r="J6" s="28">
        <f t="shared" si="2"/>
        <v>3302774690.1875525</v>
      </c>
      <c r="K6" s="48">
        <f>measures!$M$8*0.02</f>
        <v>0</v>
      </c>
      <c r="L6" s="28">
        <f t="shared" si="2"/>
        <v>0</v>
      </c>
    </row>
    <row r="7" spans="1:12">
      <c r="A7" s="1">
        <v>2017</v>
      </c>
      <c r="B7" s="14">
        <f>discount!C17</f>
        <v>0.02</v>
      </c>
      <c r="C7" s="24">
        <v>0</v>
      </c>
      <c r="D7" s="25">
        <f t="shared" si="0"/>
        <v>0</v>
      </c>
      <c r="E7" s="26">
        <f>_measures_details!$B$25</f>
        <v>290000000</v>
      </c>
      <c r="F7" s="28">
        <f t="shared" si="0"/>
        <v>3581028386.3391981</v>
      </c>
      <c r="G7" s="29">
        <f>_measures_details!$B$31+_measures_details!$B$32+_measures_details!$B$33</f>
        <v>5250000</v>
      </c>
      <c r="H7" s="31">
        <f t="shared" si="1"/>
        <v>64828962.166485496</v>
      </c>
      <c r="I7" s="26">
        <f>_measures_details!$B$42</f>
        <v>252000000</v>
      </c>
      <c r="J7" s="28">
        <f t="shared" si="2"/>
        <v>3111790183.9913034</v>
      </c>
      <c r="K7" s="48">
        <f>measures!$M$8*0.02</f>
        <v>0</v>
      </c>
      <c r="L7" s="28">
        <f t="shared" si="2"/>
        <v>0</v>
      </c>
    </row>
    <row r="8" spans="1:12">
      <c r="A8" s="1">
        <v>2018</v>
      </c>
      <c r="B8" s="14">
        <f>discount!C18</f>
        <v>0.02</v>
      </c>
      <c r="C8" s="24">
        <v>0</v>
      </c>
      <c r="D8" s="25">
        <f t="shared" si="0"/>
        <v>0</v>
      </c>
      <c r="E8" s="26">
        <f>_measures_details!$B$25</f>
        <v>290000000</v>
      </c>
      <c r="F8" s="28">
        <f t="shared" si="0"/>
        <v>3356848954.0659823</v>
      </c>
      <c r="G8" s="29">
        <f>_measures_details!$B$31+_measures_details!$B$32+_measures_details!$B$33</f>
        <v>5250000</v>
      </c>
      <c r="H8" s="31">
        <f t="shared" si="1"/>
        <v>60770541.409815207</v>
      </c>
      <c r="I8" s="26">
        <f>_measures_details!$B$42</f>
        <v>252000000</v>
      </c>
      <c r="J8" s="28">
        <f t="shared" si="2"/>
        <v>2916985987.6711297</v>
      </c>
      <c r="K8" s="48">
        <f>measures!$M$8*0.02</f>
        <v>0</v>
      </c>
      <c r="L8" s="28">
        <f t="shared" si="2"/>
        <v>0</v>
      </c>
    </row>
    <row r="9" spans="1:12">
      <c r="A9" s="1">
        <v>2019</v>
      </c>
      <c r="B9" s="14">
        <f>discount!C19</f>
        <v>0.02</v>
      </c>
      <c r="C9" s="24">
        <v>0</v>
      </c>
      <c r="D9" s="25">
        <f t="shared" si="0"/>
        <v>0</v>
      </c>
      <c r="E9" s="26">
        <f>_measures_details!$B$25</f>
        <v>290000000</v>
      </c>
      <c r="F9" s="28">
        <f t="shared" si="0"/>
        <v>3128185933.1473022</v>
      </c>
      <c r="G9" s="29">
        <f>_measures_details!$B$31+_measures_details!$B$32+_measures_details!$B$33</f>
        <v>5250000</v>
      </c>
      <c r="H9" s="31">
        <f t="shared" si="1"/>
        <v>56630952.238011509</v>
      </c>
      <c r="I9" s="26">
        <f>_measures_details!$B$42</f>
        <v>252000000</v>
      </c>
      <c r="J9" s="28">
        <f t="shared" si="2"/>
        <v>2718285707.4245524</v>
      </c>
      <c r="K9" s="48">
        <f>measures!$M$8*0.02</f>
        <v>0</v>
      </c>
      <c r="L9" s="28">
        <f t="shared" si="2"/>
        <v>0</v>
      </c>
    </row>
    <row r="10" spans="1:12">
      <c r="A10" s="1">
        <v>2020</v>
      </c>
      <c r="B10" s="14">
        <f>discount!C20</f>
        <v>0.02</v>
      </c>
      <c r="C10" s="24">
        <f>_measures_details!B14</f>
        <v>0</v>
      </c>
      <c r="D10" s="25">
        <f>C10+D11/(1+$B11)</f>
        <v>0</v>
      </c>
      <c r="E10" s="26">
        <f>_measures_details!$B$25</f>
        <v>290000000</v>
      </c>
      <c r="F10" s="28">
        <f t="shared" si="0"/>
        <v>2894949651.8102484</v>
      </c>
      <c r="G10" s="29">
        <f>_measures_details!$B$31+_measures_details!$B$32+_measures_details!$B$33</f>
        <v>5250000</v>
      </c>
      <c r="H10" s="31">
        <f t="shared" si="1"/>
        <v>52408571.282771744</v>
      </c>
      <c r="I10" s="26">
        <f>_measures_details!$B$42</f>
        <v>252000000</v>
      </c>
      <c r="J10" s="28">
        <f t="shared" si="2"/>
        <v>2515611421.5730433</v>
      </c>
      <c r="K10" s="48">
        <f>measures!$M$8*0.02</f>
        <v>0</v>
      </c>
      <c r="L10" s="28">
        <f t="shared" si="2"/>
        <v>0</v>
      </c>
    </row>
    <row r="11" spans="1:12">
      <c r="A11" s="1">
        <v>2021</v>
      </c>
      <c r="B11" s="14">
        <f>discount!C21</f>
        <v>0.02</v>
      </c>
      <c r="C11" s="24">
        <v>0</v>
      </c>
      <c r="D11" s="25">
        <f t="shared" si="0"/>
        <v>0</v>
      </c>
      <c r="E11" s="26">
        <f>_measures_details!$B$25</f>
        <v>290000000</v>
      </c>
      <c r="F11" s="28">
        <f t="shared" si="0"/>
        <v>2657048644.8464532</v>
      </c>
      <c r="G11" s="29">
        <f>_measures_details!$B$31+_measures_details!$B$32+_measures_details!$B$33</f>
        <v>5250000</v>
      </c>
      <c r="H11" s="31">
        <f t="shared" si="1"/>
        <v>48101742.708427176</v>
      </c>
      <c r="I11" s="26">
        <f>_measures_details!$B$42</f>
        <v>252000000</v>
      </c>
      <c r="J11" s="28">
        <f t="shared" si="2"/>
        <v>2308883650.0045042</v>
      </c>
      <c r="K11" s="48">
        <f>measures!$M$8*0.02</f>
        <v>0</v>
      </c>
      <c r="L11" s="28">
        <f t="shared" si="2"/>
        <v>0</v>
      </c>
    </row>
    <row r="12" spans="1:12">
      <c r="A12" s="1">
        <v>2022</v>
      </c>
      <c r="B12" s="14">
        <f>discount!C22</f>
        <v>0.02</v>
      </c>
      <c r="C12" s="24">
        <v>0</v>
      </c>
      <c r="D12" s="25">
        <f>C12+D13/(1+$B13)</f>
        <v>0</v>
      </c>
      <c r="E12" s="26">
        <f>_measures_details!$B$25</f>
        <v>290000000</v>
      </c>
      <c r="F12" s="28">
        <f t="shared" si="0"/>
        <v>2414389617.7433825</v>
      </c>
      <c r="G12" s="29">
        <f>_measures_details!$B$31+_measures_details!$B$32+_measures_details!$B$33</f>
        <v>5250000</v>
      </c>
      <c r="H12" s="31">
        <f t="shared" si="1"/>
        <v>43708777.562595718</v>
      </c>
      <c r="I12" s="26">
        <f>_measures_details!$B$42</f>
        <v>252000000</v>
      </c>
      <c r="J12" s="28">
        <f t="shared" si="2"/>
        <v>2098021323.0045946</v>
      </c>
      <c r="K12" s="48">
        <f>measures!$M$8*0.02</f>
        <v>0</v>
      </c>
      <c r="L12" s="28">
        <f t="shared" si="2"/>
        <v>0</v>
      </c>
    </row>
    <row r="13" spans="1:12">
      <c r="A13" s="1">
        <v>2023</v>
      </c>
      <c r="B13" s="14">
        <f>discount!C23</f>
        <v>0.02</v>
      </c>
      <c r="C13" s="24">
        <v>0</v>
      </c>
      <c r="D13" s="25">
        <f t="shared" si="0"/>
        <v>0</v>
      </c>
      <c r="E13" s="26">
        <f>_measures_details!$B$25</f>
        <v>290000000</v>
      </c>
      <c r="F13" s="28">
        <f t="shared" si="0"/>
        <v>2166877410.0982499</v>
      </c>
      <c r="G13" s="29">
        <f>_measures_details!$B$31+_measures_details!$B$32+_measures_details!$B$33</f>
        <v>5250000</v>
      </c>
      <c r="H13" s="31">
        <f t="shared" si="1"/>
        <v>39227953.113847636</v>
      </c>
      <c r="I13" s="26">
        <f>_measures_details!$B$42</f>
        <v>252000000</v>
      </c>
      <c r="J13" s="28">
        <f t="shared" si="2"/>
        <v>1882941749.4646864</v>
      </c>
      <c r="K13" s="48">
        <f>measures!$M$8*0.02</f>
        <v>0</v>
      </c>
      <c r="L13" s="28">
        <f t="shared" si="2"/>
        <v>0</v>
      </c>
    </row>
    <row r="14" spans="1:12">
      <c r="A14" s="1">
        <v>2024</v>
      </c>
      <c r="B14" s="14">
        <f>discount!C24</f>
        <v>0.02</v>
      </c>
      <c r="C14" s="24">
        <v>0</v>
      </c>
      <c r="D14" s="25">
        <f t="shared" si="0"/>
        <v>0</v>
      </c>
      <c r="E14" s="26">
        <f>_measures_details!$B$25</f>
        <v>290000000</v>
      </c>
      <c r="F14" s="28">
        <f t="shared" si="0"/>
        <v>1914414958.300215</v>
      </c>
      <c r="G14" s="29">
        <f>_measures_details!$B$31+_measures_details!$B$32+_measures_details!$B$33</f>
        <v>5250000</v>
      </c>
      <c r="H14" s="31">
        <f t="shared" si="1"/>
        <v>34657512.176124588</v>
      </c>
      <c r="I14" s="26">
        <f>_measures_details!$B$42</f>
        <v>252000000</v>
      </c>
      <c r="J14" s="28">
        <f t="shared" si="2"/>
        <v>1663560584.4539802</v>
      </c>
      <c r="K14" s="48">
        <f>measures!$M$8*0.02</f>
        <v>0</v>
      </c>
      <c r="L14" s="28">
        <f t="shared" si="2"/>
        <v>0</v>
      </c>
    </row>
    <row r="15" spans="1:12">
      <c r="A15" s="1">
        <v>2025</v>
      </c>
      <c r="B15" s="14">
        <f>discount!C25</f>
        <v>0.02</v>
      </c>
      <c r="C15" s="24">
        <v>0</v>
      </c>
      <c r="D15" s="25">
        <f t="shared" si="0"/>
        <v>0</v>
      </c>
      <c r="E15" s="26">
        <f>_measures_details!$B$25</f>
        <v>290000000</v>
      </c>
      <c r="F15" s="28">
        <f t="shared" si="0"/>
        <v>1656903257.4662194</v>
      </c>
      <c r="G15" s="29">
        <f>_measures_details!$B$31+_measures_details!$B$32+_measures_details!$B$33</f>
        <v>5250000</v>
      </c>
      <c r="H15" s="31">
        <f t="shared" si="1"/>
        <v>29995662.419647075</v>
      </c>
      <c r="I15" s="26">
        <f>_measures_details!$B$42</f>
        <v>252000000</v>
      </c>
      <c r="J15" s="28">
        <f t="shared" si="2"/>
        <v>1439791796.1430597</v>
      </c>
      <c r="K15" s="48">
        <f>measures!$M$8*0.02</f>
        <v>0</v>
      </c>
      <c r="L15" s="28">
        <f t="shared" si="2"/>
        <v>0</v>
      </c>
    </row>
    <row r="16" spans="1:12">
      <c r="A16" s="1">
        <v>2026</v>
      </c>
      <c r="B16" s="14">
        <f>discount!C26</f>
        <v>0.02</v>
      </c>
      <c r="C16" s="24">
        <f>_measures_details!B14</f>
        <v>0</v>
      </c>
      <c r="D16" s="25">
        <f t="shared" si="0"/>
        <v>0</v>
      </c>
      <c r="E16" s="26">
        <f>_measures_details!$B$25</f>
        <v>290000000</v>
      </c>
      <c r="F16" s="28">
        <f t="shared" si="0"/>
        <v>1394241322.6155438</v>
      </c>
      <c r="G16" s="29">
        <f>_measures_details!$B$31+_measures_details!$B$32+_measures_details!$B$33</f>
        <v>5250000</v>
      </c>
      <c r="H16" s="31">
        <f t="shared" si="1"/>
        <v>25240575.668040019</v>
      </c>
      <c r="I16" s="26">
        <f>_measures_details!$B$42</f>
        <v>252000000</v>
      </c>
      <c r="J16" s="28">
        <f t="shared" si="2"/>
        <v>1211547632.0659208</v>
      </c>
      <c r="K16" s="48">
        <f>measures!$M$8*0.02</f>
        <v>0</v>
      </c>
      <c r="L16" s="28">
        <f t="shared" si="2"/>
        <v>0</v>
      </c>
    </row>
    <row r="17" spans="1:12">
      <c r="A17" s="1">
        <v>2027</v>
      </c>
      <c r="B17" s="14">
        <f>discount!C27</f>
        <v>0.02</v>
      </c>
      <c r="C17" s="24">
        <v>0</v>
      </c>
      <c r="D17" s="25">
        <f t="shared" si="0"/>
        <v>0</v>
      </c>
      <c r="E17" s="26">
        <f>_measures_details!$B$25</f>
        <v>290000000</v>
      </c>
      <c r="F17" s="28">
        <f t="shared" si="0"/>
        <v>1126326149.0678546</v>
      </c>
      <c r="G17" s="29">
        <f>_measures_details!$B$31+_measures_details!$B$32+_measures_details!$B$33</f>
        <v>5250000</v>
      </c>
      <c r="H17" s="31">
        <f t="shared" si="1"/>
        <v>20390387.181400821</v>
      </c>
      <c r="I17" s="26">
        <f>_measures_details!$B$42</f>
        <v>252000000</v>
      </c>
      <c r="J17" s="28">
        <f t="shared" si="2"/>
        <v>978738584.70723927</v>
      </c>
      <c r="K17" s="48">
        <f>measures!$M$8*0.02</f>
        <v>0</v>
      </c>
      <c r="L17" s="28">
        <f t="shared" si="2"/>
        <v>0</v>
      </c>
    </row>
    <row r="18" spans="1:12">
      <c r="A18" s="1">
        <v>2028</v>
      </c>
      <c r="B18" s="14">
        <f>discount!C28</f>
        <v>0.02</v>
      </c>
      <c r="C18" s="24">
        <v>0</v>
      </c>
      <c r="D18" s="25">
        <f t="shared" si="0"/>
        <v>0</v>
      </c>
      <c r="E18" s="26">
        <f>_measures_details!$B$25</f>
        <v>290000000</v>
      </c>
      <c r="F18" s="28">
        <f t="shared" si="0"/>
        <v>853052672.04921174</v>
      </c>
      <c r="G18" s="29">
        <f>_measures_details!$B$31+_measures_details!$B$32+_measures_details!$B$33</f>
        <v>5250000</v>
      </c>
      <c r="H18" s="31">
        <f t="shared" si="1"/>
        <v>15443194.925028834</v>
      </c>
      <c r="I18" s="26">
        <f>_measures_details!$B$42</f>
        <v>252000000</v>
      </c>
      <c r="J18" s="28">
        <f t="shared" si="2"/>
        <v>741273356.40138412</v>
      </c>
      <c r="K18" s="48">
        <f>measures!$M$8*0.02</f>
        <v>0</v>
      </c>
      <c r="L18" s="28">
        <f t="shared" si="2"/>
        <v>0</v>
      </c>
    </row>
    <row r="19" spans="1:12">
      <c r="A19" s="1">
        <v>2029</v>
      </c>
      <c r="B19" s="14">
        <f>discount!C29</f>
        <v>0.02</v>
      </c>
      <c r="C19" s="24">
        <v>0</v>
      </c>
      <c r="D19" s="25">
        <f t="shared" si="0"/>
        <v>0</v>
      </c>
      <c r="E19" s="26">
        <f>_measures_details!$B$25</f>
        <v>290000000</v>
      </c>
      <c r="F19" s="28">
        <f t="shared" si="0"/>
        <v>574313725.49019599</v>
      </c>
      <c r="G19" s="29">
        <f>_measures_details!$B$31+_measures_details!$B$32+_measures_details!$B$33</f>
        <v>5250000</v>
      </c>
      <c r="H19" s="31">
        <f t="shared" si="1"/>
        <v>10397058.823529411</v>
      </c>
      <c r="I19" s="26">
        <f>_measures_details!$B$42</f>
        <v>252000000</v>
      </c>
      <c r="J19" s="28">
        <f t="shared" si="2"/>
        <v>499058823.52941179</v>
      </c>
      <c r="K19" s="48">
        <f>measures!$M$8*0.02</f>
        <v>0</v>
      </c>
      <c r="L19" s="28">
        <f t="shared" si="2"/>
        <v>0</v>
      </c>
    </row>
    <row r="20" spans="1:12">
      <c r="A20" s="1">
        <v>2030</v>
      </c>
      <c r="B20" s="14">
        <f>discount!C30</f>
        <v>0.02</v>
      </c>
      <c r="C20" s="24">
        <v>0</v>
      </c>
      <c r="D20" s="25">
        <f>C20+D21/(1+$B21)</f>
        <v>0</v>
      </c>
      <c r="E20" s="26">
        <f>_measures_details!$B$25</f>
        <v>290000000</v>
      </c>
      <c r="F20" s="28">
        <f t="shared" si="0"/>
        <v>290000000</v>
      </c>
      <c r="G20" s="29">
        <f>_measures_details!$B$31+_measures_details!$B$32+_measures_details!$B$33</f>
        <v>5250000</v>
      </c>
      <c r="H20" s="31">
        <f t="shared" si="1"/>
        <v>5250000</v>
      </c>
      <c r="I20" s="26">
        <f>_measures_details!$B$42</f>
        <v>252000000</v>
      </c>
      <c r="J20" s="28">
        <f t="shared" si="2"/>
        <v>252000000</v>
      </c>
      <c r="K20" s="48">
        <f>measures!$M$8*0.02</f>
        <v>0</v>
      </c>
      <c r="L20" s="28">
        <f t="shared" si="2"/>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David N. Bresch</cp:lastModifiedBy>
  <dcterms:created xsi:type="dcterms:W3CDTF">1996-10-14T23:33:28Z</dcterms:created>
  <dcterms:modified xsi:type="dcterms:W3CDTF">2018-04-20T11:35:48Z</dcterms:modified>
</cp:coreProperties>
</file>