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7320" windowHeight="14840" tabRatio="766" activeTab="1"/>
  </bookViews>
  <sheets>
    <sheet name="assets" sheetId="1" r:id="rId1"/>
    <sheet name="damagefunctions" sheetId="2" r:id="rId2"/>
    <sheet name="measures" sheetId="3" r:id="rId3"/>
    <sheet name="discount" sheetId="4" r:id="rId4"/>
    <sheet name="_measures_details" sheetId="6" r:id="rId5"/>
    <sheet name="_discounting_sheet" sheetId="7"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7" l="1"/>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E4" i="7"/>
  <c r="E5" i="7"/>
  <c r="E6" i="7"/>
  <c r="E7" i="7"/>
  <c r="E8" i="7"/>
  <c r="E9" i="7"/>
  <c r="E10" i="7"/>
  <c r="E11" i="7"/>
  <c r="E12" i="7"/>
  <c r="E13" i="7"/>
  <c r="E14" i="7"/>
  <c r="E15" i="7"/>
  <c r="E16" i="7"/>
  <c r="E17" i="7"/>
  <c r="E18" i="7"/>
  <c r="E19" i="7"/>
  <c r="E20" i="7"/>
  <c r="E21" i="7"/>
  <c r="E22" i="7"/>
  <c r="F22" i="7"/>
  <c r="F21" i="7"/>
  <c r="F20" i="7"/>
  <c r="F19" i="7"/>
  <c r="F18" i="7"/>
  <c r="F17" i="7"/>
  <c r="F16" i="7"/>
  <c r="F15" i="7"/>
  <c r="F14" i="7"/>
  <c r="F13" i="7"/>
  <c r="F12" i="7"/>
  <c r="F11" i="7"/>
  <c r="F10" i="7"/>
  <c r="F9" i="7"/>
  <c r="F8" i="7"/>
  <c r="F7" i="7"/>
  <c r="F6" i="7"/>
  <c r="F5" i="7"/>
  <c r="F4" i="7"/>
  <c r="G4" i="7"/>
  <c r="G5" i="7"/>
  <c r="G6" i="7"/>
  <c r="G7" i="7"/>
  <c r="G8" i="7"/>
  <c r="G9" i="7"/>
  <c r="G10" i="7"/>
  <c r="G11" i="7"/>
  <c r="G12" i="7"/>
  <c r="G13" i="7"/>
  <c r="G14" i="7"/>
  <c r="G15" i="7"/>
  <c r="G16" i="7"/>
  <c r="G17" i="7"/>
  <c r="G18" i="7"/>
  <c r="G19" i="7"/>
  <c r="G20" i="7"/>
  <c r="G21" i="7"/>
  <c r="G22" i="7"/>
  <c r="H22" i="7"/>
  <c r="H21" i="7"/>
  <c r="H20" i="7"/>
  <c r="H19" i="7"/>
  <c r="H18" i="7"/>
  <c r="H17" i="7"/>
  <c r="H16" i="7"/>
  <c r="H15" i="7"/>
  <c r="H14" i="7"/>
  <c r="H13" i="7"/>
  <c r="H12" i="7"/>
  <c r="H11" i="7"/>
  <c r="H10" i="7"/>
  <c r="H9" i="7"/>
  <c r="H8" i="7"/>
  <c r="H7" i="7"/>
  <c r="H6" i="7"/>
  <c r="H5" i="7"/>
  <c r="H4" i="7"/>
  <c r="B42" i="6"/>
  <c r="I4" i="7"/>
  <c r="I5" i="7"/>
  <c r="I6" i="7"/>
  <c r="I7" i="7"/>
  <c r="I8" i="7"/>
  <c r="I9" i="7"/>
  <c r="I10" i="7"/>
  <c r="I11" i="7"/>
  <c r="I12" i="7"/>
  <c r="I13" i="7"/>
  <c r="I14" i="7"/>
  <c r="I15" i="7"/>
  <c r="I16" i="7"/>
  <c r="I17" i="7"/>
  <c r="I18" i="7"/>
  <c r="I19" i="7"/>
  <c r="I20" i="7"/>
  <c r="I21" i="7"/>
  <c r="I22" i="7"/>
  <c r="J22" i="7"/>
  <c r="J21" i="7"/>
  <c r="J20" i="7"/>
  <c r="J19" i="7"/>
  <c r="J18" i="7"/>
  <c r="J17" i="7"/>
  <c r="J16" i="7"/>
  <c r="J15" i="7"/>
  <c r="J14" i="7"/>
  <c r="J13" i="7"/>
  <c r="J12" i="7"/>
  <c r="J11" i="7"/>
  <c r="J10" i="7"/>
  <c r="J9" i="7"/>
  <c r="J8" i="7"/>
  <c r="J7" i="7"/>
  <c r="J6" i="7"/>
  <c r="J5" i="7"/>
  <c r="J4" i="7"/>
  <c r="B9" i="6"/>
  <c r="B13" i="6"/>
  <c r="B14" i="6"/>
  <c r="B15" i="6"/>
  <c r="B22" i="6"/>
  <c r="B26" i="6"/>
  <c r="B34" i="6"/>
  <c r="B40" i="6"/>
  <c r="B43" i="6"/>
  <c r="E2" i="1"/>
  <c r="E3" i="1"/>
  <c r="E4" i="1"/>
  <c r="E5" i="1"/>
  <c r="E6" i="1"/>
  <c r="E7" i="1"/>
  <c r="E8" i="1"/>
  <c r="E9" i="1"/>
  <c r="E10" i="1"/>
  <c r="E11" i="1"/>
  <c r="E12" i="1"/>
  <c r="E13" i="1"/>
  <c r="E14" i="1"/>
  <c r="E15" i="1"/>
  <c r="E16" i="1"/>
  <c r="E17" i="1"/>
  <c r="E18" i="1"/>
  <c r="E19" i="1"/>
  <c r="E20" i="1"/>
  <c r="E21" i="1"/>
  <c r="E22" i="1"/>
  <c r="E23" i="1"/>
  <c r="E24" i="1"/>
  <c r="E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1">
      <text>
        <r>
          <rPr>
            <b/>
            <sz val="9"/>
            <color indexed="81"/>
            <rFont val="Arial"/>
          </rPr>
          <t>edited 20150122</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sharedStrings.xml><?xml version="1.0" encoding="utf-8"?>
<sst xmlns="http://schemas.openxmlformats.org/spreadsheetml/2006/main" count="238" uniqueCount="80">
  <si>
    <t>Latitude</t>
  </si>
  <si>
    <t>Longitude</t>
  </si>
  <si>
    <t>Value</t>
  </si>
  <si>
    <t>Deductible</t>
  </si>
  <si>
    <t>Cover</t>
  </si>
  <si>
    <t>DamageFunID</t>
  </si>
  <si>
    <t>Intensity</t>
  </si>
  <si>
    <t>MDD</t>
  </si>
  <si>
    <t>PAA</t>
  </si>
  <si>
    <t>MDR</t>
  </si>
  <si>
    <t>peril_ID</t>
  </si>
  <si>
    <t>TC</t>
  </si>
  <si>
    <t>TS</t>
  </si>
  <si>
    <t>WS</t>
  </si>
  <si>
    <t>EQ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</si>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</sst>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
    <numFmt numFmtId="168" formatCode="0.000"/>
  </numFmts>
  <fonts count="19"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sz val="11"/>
      <color theme="1"/>
      <name val="SwissReSans"/>
      <family val="2"/>
    </font>
    <font>
      <u/>
      <sz val="10"/>
      <color theme="10"/>
      <name val="Arial"/>
    </font>
    <font>
      <u/>
      <sz val="10"/>
      <color theme="11"/>
      <name val="Arial"/>
    </font>
    <font>
      <b/>
      <sz val="9"/>
      <color indexed="81"/>
      <name val="Arial"/>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5" fillId="0" borderId="0"/>
    <xf numFmtId="9" fontId="3" fillId="0" borderId="0" applyFont="0" applyFill="0" applyBorder="0" applyAlignment="0" applyProtection="0"/>
    <xf numFmtId="9" fontId="2"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84">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5"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1" applyNumberFormat="1" applyFont="1" applyFill="1" applyBorder="1"/>
    <xf numFmtId="0" fontId="6" fillId="3" borderId="1" xfId="0" applyFont="1" applyFill="1" applyBorder="1"/>
    <xf numFmtId="165" fontId="6" fillId="3" borderId="1" xfId="2" applyNumberFormat="1" applyFont="1" applyFill="1" applyBorder="1"/>
    <xf numFmtId="165" fontId="9" fillId="3" borderId="1" xfId="1" applyNumberFormat="1" applyFont="1" applyFill="1" applyBorder="1"/>
    <xf numFmtId="165" fontId="10" fillId="3" borderId="1" xfId="1" applyNumberFormat="1" applyFont="1" applyFill="1" applyBorder="1"/>
    <xf numFmtId="165" fontId="6"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6" fillId="4" borderId="0" xfId="1" applyNumberFormat="1" applyFont="1" applyFill="1" applyBorder="1"/>
    <xf numFmtId="165" fontId="9" fillId="4" borderId="0" xfId="1" applyNumberFormat="1" applyFont="1" applyFill="1" applyBorder="1"/>
    <xf numFmtId="165" fontId="10" fillId="4" borderId="0" xfId="1" applyNumberFormat="1" applyFont="1" applyFill="1" applyBorder="1"/>
    <xf numFmtId="0" fontId="11" fillId="0" borderId="0" xfId="5" applyFont="1" applyBorder="1"/>
    <xf numFmtId="0" fontId="11" fillId="5" borderId="0" xfId="0" applyFont="1" applyFill="1"/>
    <xf numFmtId="168" fontId="11" fillId="5" borderId="0" xfId="0" applyNumberFormat="1" applyFont="1" applyFill="1"/>
    <xf numFmtId="0" fontId="11" fillId="5" borderId="0" xfId="5" applyFont="1" applyFill="1" applyBorder="1"/>
    <xf numFmtId="168" fontId="11" fillId="5" borderId="0" xfId="5" applyNumberFormat="1" applyFont="1" applyFill="1" applyBorder="1"/>
    <xf numFmtId="0" fontId="11" fillId="6" borderId="0" xfId="5" applyFont="1" applyFill="1" applyBorder="1"/>
    <xf numFmtId="168" fontId="11" fillId="6" borderId="0" xfId="5" applyNumberFormat="1" applyFont="1" applyFill="1" applyBorder="1"/>
    <xf numFmtId="0" fontId="11" fillId="6" borderId="0" xfId="0" applyFont="1" applyFill="1"/>
    <xf numFmtId="168" fontId="11" fillId="6" borderId="0" xfId="0" applyNumberFormat="1" applyFont="1" applyFill="1"/>
    <xf numFmtId="0" fontId="11" fillId="6" borderId="2" xfId="0" applyFont="1" applyFill="1" applyBorder="1"/>
    <xf numFmtId="168"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8" fontId="11" fillId="6" borderId="2" xfId="5" applyNumberFormat="1" applyFont="1" applyFill="1" applyBorder="1"/>
    <xf numFmtId="168"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8" fontId="13" fillId="5" borderId="0" xfId="0" applyNumberFormat="1" applyFont="1" applyFill="1"/>
    <xf numFmtId="168" fontId="0" fillId="5" borderId="0" xfId="0" applyNumberFormat="1" applyFill="1"/>
    <xf numFmtId="1" fontId="13" fillId="5" borderId="2" xfId="5" applyNumberFormat="1" applyFont="1" applyFill="1" applyBorder="1"/>
    <xf numFmtId="0" fontId="13" fillId="5" borderId="2" xfId="5" applyFont="1" applyFill="1" applyBorder="1"/>
    <xf numFmtId="168" fontId="13" fillId="5" borderId="2" xfId="5" applyNumberFormat="1" applyFont="1" applyFill="1" applyBorder="1"/>
    <xf numFmtId="168" fontId="0" fillId="5" borderId="2" xfId="0" applyNumberFormat="1" applyFill="1" applyBorder="1"/>
    <xf numFmtId="168"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8"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8"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8"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cellXfs>
  <cellStyles count="11">
    <cellStyle name="Comma" xfId="1" builtinId="3"/>
    <cellStyle name="Comma 2" xfId="2"/>
    <cellStyle name="Comma 3" xfId="3"/>
    <cellStyle name="Followed Hyperlink" xfId="10" builtinId="9" hidden="1"/>
    <cellStyle name="Hyperlink" xfId="9" builtinId="8" hidden="1"/>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workbookViewId="0"/>
  </sheetViews>
  <sheetFormatPr baseColWidth="10" defaultColWidth="20" defaultRowHeight="12" x14ac:dyDescent="0"/>
  <cols>
    <col min="1" max="6" width="20" style="79"/>
    <col min="7" max="16384" width="20" style="6"/>
  </cols>
  <sheetData>
    <row r="1" spans="1:6">
      <c r="A1" s="79" t="s">
        <v>0</v>
      </c>
      <c r="B1" s="79" t="s">
        <v>1</v>
      </c>
      <c r="C1" s="79" t="s">
        <v>2</v>
      </c>
      <c r="D1" s="79" t="s">
        <v>3</v>
      </c>
      <c r="E1" s="79" t="s">
        <v>4</v>
      </c>
      <c r="F1" s="80" t="s">
        <v>5</v>
      </c>
    </row>
    <row r="2" spans="1:6">
      <c r="A2" s="81">
        <v>26.933899</v>
      </c>
      <c r="B2" s="81">
        <v>-80.128799000000001</v>
      </c>
      <c r="C2" s="82">
        <v>13927504367.680632</v>
      </c>
      <c r="D2" s="83">
        <v>0</v>
      </c>
      <c r="E2" s="83">
        <f>C2</f>
        <v>13927504367.680632</v>
      </c>
      <c r="F2" s="79">
        <v>1</v>
      </c>
    </row>
    <row r="3" spans="1:6">
      <c r="A3" s="81">
        <v>26.957203</v>
      </c>
      <c r="B3" s="81">
        <v>-80.098284000000007</v>
      </c>
      <c r="C3" s="82">
        <v>12596064143.542929</v>
      </c>
      <c r="D3" s="83">
        <v>0</v>
      </c>
      <c r="E3" s="83">
        <f t="shared" ref="E3:E25" si="0">C3</f>
        <v>12596064143.542929</v>
      </c>
      <c r="F3" s="79">
        <v>1</v>
      </c>
    </row>
    <row r="4" spans="1:6">
      <c r="A4" s="81">
        <v>26.783846</v>
      </c>
      <c r="B4" s="81">
        <v>-80.748947000000001</v>
      </c>
      <c r="C4" s="82">
        <v>12596064143.542929</v>
      </c>
      <c r="D4" s="83">
        <v>0</v>
      </c>
      <c r="E4" s="83">
        <f t="shared" si="0"/>
        <v>12596064143.542929</v>
      </c>
      <c r="F4" s="79">
        <v>1</v>
      </c>
    </row>
    <row r="5" spans="1:6">
      <c r="A5" s="81">
        <v>26.645524000000002</v>
      </c>
      <c r="B5" s="81">
        <v>-80.550703999999996</v>
      </c>
      <c r="C5" s="82">
        <v>12596064143.542929</v>
      </c>
      <c r="D5" s="83">
        <v>0</v>
      </c>
      <c r="E5" s="83">
        <f t="shared" si="0"/>
        <v>12596064143.542929</v>
      </c>
      <c r="F5" s="79">
        <v>1</v>
      </c>
    </row>
    <row r="6" spans="1:6">
      <c r="A6" s="81">
        <v>26.897796</v>
      </c>
      <c r="B6" s="81">
        <v>-80.596929000000003</v>
      </c>
      <c r="C6" s="82">
        <v>12596064143.542929</v>
      </c>
      <c r="D6" s="83">
        <v>0</v>
      </c>
      <c r="E6" s="83">
        <f t="shared" si="0"/>
        <v>12596064143.542929</v>
      </c>
      <c r="F6" s="79">
        <v>1</v>
      </c>
    </row>
    <row r="7" spans="1:6">
      <c r="A7" s="81">
        <v>26.925359</v>
      </c>
      <c r="B7" s="81">
        <v>-80.220966000000004</v>
      </c>
      <c r="C7" s="82">
        <v>12596064143.542929</v>
      </c>
      <c r="D7" s="83">
        <v>0</v>
      </c>
      <c r="E7" s="83">
        <f t="shared" si="0"/>
        <v>12596064143.542929</v>
      </c>
      <c r="F7" s="79">
        <v>1</v>
      </c>
    </row>
    <row r="8" spans="1:6">
      <c r="A8" s="81">
        <v>26.914767999999999</v>
      </c>
      <c r="B8" s="81">
        <v>-80.074659999999994</v>
      </c>
      <c r="C8" s="82">
        <v>12597540200.183653</v>
      </c>
      <c r="D8" s="83">
        <v>0</v>
      </c>
      <c r="E8" s="83">
        <f t="shared" si="0"/>
        <v>12597540200.183653</v>
      </c>
      <c r="F8" s="79">
        <v>1</v>
      </c>
    </row>
    <row r="9" spans="1:6">
      <c r="A9" s="81">
        <v>26.853491000000002</v>
      </c>
      <c r="B9" s="81">
        <v>-80.190280999999999</v>
      </c>
      <c r="C9" s="82">
        <v>12596064143.542929</v>
      </c>
      <c r="D9" s="83">
        <v>0</v>
      </c>
      <c r="E9" s="83">
        <f t="shared" si="0"/>
        <v>12596064143.542929</v>
      </c>
      <c r="F9" s="79">
        <v>1</v>
      </c>
    </row>
    <row r="10" spans="1:6">
      <c r="A10" s="81">
        <v>26.845099000000001</v>
      </c>
      <c r="B10" s="81">
        <v>-80.083904000000004</v>
      </c>
      <c r="C10" s="82">
        <v>12620969361.889448</v>
      </c>
      <c r="D10" s="83">
        <v>0</v>
      </c>
      <c r="E10" s="83">
        <f t="shared" si="0"/>
        <v>12620969361.889448</v>
      </c>
      <c r="F10" s="79">
        <v>1</v>
      </c>
    </row>
    <row r="11" spans="1:6">
      <c r="A11" s="81">
        <v>26.826509999999999</v>
      </c>
      <c r="B11" s="81">
        <v>-80.213493</v>
      </c>
      <c r="C11" s="82">
        <v>12596064143.542929</v>
      </c>
      <c r="D11" s="83">
        <v>0</v>
      </c>
      <c r="E11" s="83">
        <f t="shared" si="0"/>
        <v>12596064143.542929</v>
      </c>
      <c r="F11" s="79">
        <v>1</v>
      </c>
    </row>
    <row r="12" spans="1:6">
      <c r="A12" s="81">
        <v>26.842772</v>
      </c>
      <c r="B12" s="81">
        <v>-80.059100000000001</v>
      </c>
      <c r="C12" s="82">
        <v>12604279672.155575</v>
      </c>
      <c r="D12" s="83">
        <v>0</v>
      </c>
      <c r="E12" s="83">
        <f t="shared" si="0"/>
        <v>12604279672.155575</v>
      </c>
      <c r="F12" s="79">
        <v>2</v>
      </c>
    </row>
    <row r="13" spans="1:6">
      <c r="A13" s="81">
        <v>26.825904999999999</v>
      </c>
      <c r="B13" s="81">
        <v>-80.630095999999995</v>
      </c>
      <c r="C13" s="82">
        <v>12596064143.542929</v>
      </c>
      <c r="D13" s="83">
        <v>0</v>
      </c>
      <c r="E13" s="83">
        <f t="shared" si="0"/>
        <v>12596064143.542929</v>
      </c>
      <c r="F13" s="79">
        <v>2</v>
      </c>
    </row>
    <row r="14" spans="1:6">
      <c r="A14" s="81">
        <v>26.804649999999999</v>
      </c>
      <c r="B14" s="81">
        <v>-80.075300999999996</v>
      </c>
      <c r="C14" s="82">
        <v>13445096962.15469</v>
      </c>
      <c r="D14" s="83">
        <v>0</v>
      </c>
      <c r="E14" s="83">
        <f t="shared" si="0"/>
        <v>13445096962.15469</v>
      </c>
      <c r="F14" s="79">
        <v>2</v>
      </c>
    </row>
    <row r="15" spans="1:6">
      <c r="A15" s="81">
        <v>26.788648999999999</v>
      </c>
      <c r="B15" s="81">
        <v>-80.069884999999999</v>
      </c>
      <c r="C15" s="82">
        <v>14739583848.133047</v>
      </c>
      <c r="D15" s="83">
        <v>0</v>
      </c>
      <c r="E15" s="83">
        <f t="shared" si="0"/>
        <v>14739583848.133047</v>
      </c>
      <c r="F15" s="79">
        <v>1</v>
      </c>
    </row>
    <row r="16" spans="1:6">
      <c r="A16" s="81">
        <v>26.704277000000001</v>
      </c>
      <c r="B16" s="81">
        <v>-80.656841</v>
      </c>
      <c r="C16" s="82">
        <v>12605429846.161364</v>
      </c>
      <c r="D16" s="83">
        <v>0</v>
      </c>
      <c r="E16" s="83">
        <f t="shared" si="0"/>
        <v>12605429846.161364</v>
      </c>
      <c r="F16" s="79">
        <v>1</v>
      </c>
    </row>
    <row r="17" spans="1:6">
      <c r="A17" s="81">
        <v>26.710049999999999</v>
      </c>
      <c r="B17" s="81">
        <v>-80.190084999999996</v>
      </c>
      <c r="C17" s="82">
        <v>13008874519.979589</v>
      </c>
      <c r="D17" s="83">
        <v>0</v>
      </c>
      <c r="E17" s="83">
        <f t="shared" si="0"/>
        <v>13008874519.979589</v>
      </c>
      <c r="F17" s="79">
        <v>1</v>
      </c>
    </row>
    <row r="18" spans="1:6">
      <c r="A18" s="81">
        <v>26.755412</v>
      </c>
      <c r="B18" s="81">
        <v>-80.089550000000003</v>
      </c>
      <c r="C18" s="82">
        <v>12611887251.65089</v>
      </c>
      <c r="D18" s="83">
        <v>0</v>
      </c>
      <c r="E18" s="83">
        <f t="shared" si="0"/>
        <v>12611887251.65089</v>
      </c>
      <c r="F18" s="79">
        <v>1</v>
      </c>
    </row>
    <row r="19" spans="1:6">
      <c r="A19" s="81">
        <v>26.678449000000001</v>
      </c>
      <c r="B19" s="81">
        <v>-80.041179</v>
      </c>
      <c r="C19" s="82">
        <v>12631336146.38661</v>
      </c>
      <c r="D19" s="83">
        <v>0</v>
      </c>
      <c r="E19" s="83">
        <f t="shared" si="0"/>
        <v>12631336146.38661</v>
      </c>
      <c r="F19" s="79">
        <v>1</v>
      </c>
    </row>
    <row r="20" spans="1:6">
      <c r="A20" s="81">
        <v>26.725649000000001</v>
      </c>
      <c r="B20" s="81">
        <v>-80.132400000000004</v>
      </c>
      <c r="C20" s="82">
        <v>12598249474.153875</v>
      </c>
      <c r="D20" s="83">
        <v>0</v>
      </c>
      <c r="E20" s="83">
        <f t="shared" si="0"/>
        <v>12598249474.153875</v>
      </c>
      <c r="F20" s="79">
        <v>1</v>
      </c>
    </row>
    <row r="21" spans="1:6">
      <c r="A21" s="81">
        <v>26.720599</v>
      </c>
      <c r="B21" s="81">
        <v>-80.091746000000001</v>
      </c>
      <c r="C21" s="82">
        <v>12600014826.942177</v>
      </c>
      <c r="D21" s="83">
        <v>0</v>
      </c>
      <c r="E21" s="83">
        <f t="shared" si="0"/>
        <v>12600014826.942177</v>
      </c>
      <c r="F21" s="79">
        <v>1</v>
      </c>
    </row>
    <row r="22" spans="1:6">
      <c r="A22" s="81">
        <v>26.71255</v>
      </c>
      <c r="B22" s="81">
        <v>-80.068579</v>
      </c>
      <c r="C22" s="82">
        <v>12597595737.157084</v>
      </c>
      <c r="D22" s="83">
        <v>0</v>
      </c>
      <c r="E22" s="83">
        <f t="shared" si="0"/>
        <v>12597595737.157084</v>
      </c>
      <c r="F22" s="79">
        <v>1</v>
      </c>
    </row>
    <row r="23" spans="1:6">
      <c r="A23" s="81">
        <v>26.664899999999999</v>
      </c>
      <c r="B23" s="81">
        <v>-80.090698000000003</v>
      </c>
      <c r="C23" s="82">
        <v>12814536300.187536</v>
      </c>
      <c r="D23" s="83">
        <v>0</v>
      </c>
      <c r="E23" s="83">
        <f t="shared" si="0"/>
        <v>12814536300.187536</v>
      </c>
      <c r="F23" s="79">
        <v>1</v>
      </c>
    </row>
    <row r="24" spans="1:6">
      <c r="A24" s="81">
        <v>26.664698999999999</v>
      </c>
      <c r="B24" s="81">
        <v>-80.125399999999999</v>
      </c>
      <c r="C24" s="82">
        <v>12621764444.317513</v>
      </c>
      <c r="D24" s="83">
        <v>0</v>
      </c>
      <c r="E24" s="83">
        <f t="shared" si="0"/>
        <v>12621764444.317513</v>
      </c>
      <c r="F24" s="79">
        <v>1</v>
      </c>
    </row>
    <row r="25" spans="1:6">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8"/>
  <sheetViews>
    <sheetView tabSelected="1" topLeftCell="A31" zoomScale="90" workbookViewId="0">
      <selection activeCell="C59" sqref="C59"/>
    </sheetView>
  </sheetViews>
  <sheetFormatPr baseColWidth="10" defaultColWidth="26.33203125" defaultRowHeight="13" x14ac:dyDescent="0"/>
  <cols>
    <col min="1" max="1" width="13.33203125" style="37" customWidth="1"/>
    <col min="2" max="2" width="8.1640625" style="37" customWidth="1"/>
    <col min="3" max="3" width="10.5" style="37" customWidth="1"/>
    <col min="4" max="5" width="6.16406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40">
        <v>1</v>
      </c>
      <c r="B2" s="40">
        <v>0</v>
      </c>
      <c r="C2" s="41">
        <v>0</v>
      </c>
      <c r="D2" s="41">
        <v>0</v>
      </c>
      <c r="E2" s="41">
        <f>C2*D2</f>
        <v>0</v>
      </c>
      <c r="F2" s="40" t="s">
        <v>11</v>
      </c>
    </row>
    <row r="3" spans="1:6">
      <c r="A3" s="40">
        <v>1</v>
      </c>
      <c r="B3" s="40">
        <v>20</v>
      </c>
      <c r="C3" s="41">
        <v>0</v>
      </c>
      <c r="D3" s="41">
        <v>5.0000000000000001E-3</v>
      </c>
      <c r="E3" s="41">
        <f t="shared" ref="E3:E10" si="0">C3*D3</f>
        <v>0</v>
      </c>
      <c r="F3" s="40" t="s">
        <v>11</v>
      </c>
    </row>
    <row r="4" spans="1:6">
      <c r="A4" s="40">
        <v>1</v>
      </c>
      <c r="B4" s="40">
        <v>30</v>
      </c>
      <c r="C4" s="41">
        <v>2.1857142857142856E-2</v>
      </c>
      <c r="D4" s="41">
        <v>4.2000000000000003E-2</v>
      </c>
      <c r="E4" s="41">
        <f t="shared" si="0"/>
        <v>9.1799999999999998E-4</v>
      </c>
      <c r="F4" s="40" t="s">
        <v>11</v>
      </c>
    </row>
    <row r="5" spans="1:6">
      <c r="A5" s="40">
        <v>1</v>
      </c>
      <c r="B5" s="40">
        <v>40</v>
      </c>
      <c r="C5" s="41">
        <v>3.5887499999999996E-2</v>
      </c>
      <c r="D5" s="41">
        <v>0.16</v>
      </c>
      <c r="E5" s="41">
        <f t="shared" si="0"/>
        <v>5.7419999999999997E-3</v>
      </c>
      <c r="F5" s="40" t="s">
        <v>11</v>
      </c>
    </row>
    <row r="6" spans="1:6">
      <c r="A6" s="40">
        <v>1</v>
      </c>
      <c r="B6" s="40">
        <v>50</v>
      </c>
      <c r="C6" s="41">
        <v>5.3977415307402764E-2</v>
      </c>
      <c r="D6" s="41">
        <v>0.39850000000000002</v>
      </c>
      <c r="E6" s="41">
        <f t="shared" si="0"/>
        <v>2.1510000000000001E-2</v>
      </c>
      <c r="F6" s="40" t="s">
        <v>11</v>
      </c>
    </row>
    <row r="7" spans="1:6">
      <c r="A7" s="40">
        <v>1</v>
      </c>
      <c r="B7" s="40">
        <v>60</v>
      </c>
      <c r="C7" s="41">
        <v>0.10353424657534246</v>
      </c>
      <c r="D7" s="41">
        <v>0.65700000000000003</v>
      </c>
      <c r="E7" s="41">
        <f t="shared" si="0"/>
        <v>6.8021999999999999E-2</v>
      </c>
      <c r="F7" s="40" t="s">
        <v>11</v>
      </c>
    </row>
    <row r="8" spans="1:6">
      <c r="A8" s="40">
        <v>1</v>
      </c>
      <c r="B8" s="40">
        <v>70</v>
      </c>
      <c r="C8" s="41">
        <v>0.18041399999999999</v>
      </c>
      <c r="D8" s="41">
        <v>1</v>
      </c>
      <c r="E8" s="41">
        <f t="shared" si="0"/>
        <v>0.18041399999999999</v>
      </c>
      <c r="F8" s="40" t="s">
        <v>11</v>
      </c>
    </row>
    <row r="9" spans="1:6">
      <c r="A9" s="40">
        <v>1</v>
      </c>
      <c r="B9" s="40">
        <v>80</v>
      </c>
      <c r="C9" s="41">
        <v>0.41079599999999999</v>
      </c>
      <c r="D9" s="41">
        <v>1</v>
      </c>
      <c r="E9" s="41">
        <f t="shared" si="0"/>
        <v>0.41079599999999999</v>
      </c>
      <c r="F9" s="40" t="s">
        <v>11</v>
      </c>
    </row>
    <row r="10" spans="1:6">
      <c r="A10" s="48">
        <v>1</v>
      </c>
      <c r="B10" s="48">
        <v>100</v>
      </c>
      <c r="C10" s="52">
        <v>0.41079599999999999</v>
      </c>
      <c r="D10" s="52">
        <v>1</v>
      </c>
      <c r="E10" s="52">
        <f t="shared" si="0"/>
        <v>0.41079599999999999</v>
      </c>
      <c r="F10" s="48" t="s">
        <v>11</v>
      </c>
    </row>
    <row r="11" spans="1:6">
      <c r="A11" s="42">
        <v>2</v>
      </c>
      <c r="B11" s="42">
        <v>0</v>
      </c>
      <c r="C11" s="43">
        <v>0</v>
      </c>
      <c r="D11" s="43">
        <v>0</v>
      </c>
      <c r="E11" s="43">
        <f>C11*D11</f>
        <v>0</v>
      </c>
      <c r="F11" s="42" t="s">
        <v>11</v>
      </c>
    </row>
    <row r="12" spans="1:6">
      <c r="A12" s="42">
        <v>2</v>
      </c>
      <c r="B12" s="42">
        <v>10</v>
      </c>
      <c r="C12" s="43">
        <v>0.01</v>
      </c>
      <c r="D12" s="43">
        <v>0.01</v>
      </c>
      <c r="E12" s="43">
        <f t="shared" ref="E12:E39" si="1">C12*D12</f>
        <v>1E-4</v>
      </c>
      <c r="F12" s="42" t="s">
        <v>11</v>
      </c>
    </row>
    <row r="13" spans="1:6">
      <c r="A13" s="42">
        <v>2</v>
      </c>
      <c r="B13" s="42">
        <v>20</v>
      </c>
      <c r="C13" s="43">
        <v>0.02</v>
      </c>
      <c r="D13" s="43">
        <v>0.01</v>
      </c>
      <c r="E13" s="43">
        <f t="shared" si="1"/>
        <v>2.0000000000000001E-4</v>
      </c>
      <c r="F13" s="42" t="s">
        <v>11</v>
      </c>
    </row>
    <row r="14" spans="1:6">
      <c r="A14" s="42">
        <v>2</v>
      </c>
      <c r="B14" s="42">
        <v>30</v>
      </c>
      <c r="C14" s="43">
        <v>0.03</v>
      </c>
      <c r="D14" s="43">
        <v>5.6999999999999995E-2</v>
      </c>
      <c r="E14" s="43">
        <f t="shared" si="1"/>
        <v>1.7099999999999997E-3</v>
      </c>
      <c r="F14" s="42" t="s">
        <v>11</v>
      </c>
    </row>
    <row r="15" spans="1:6">
      <c r="A15" s="42">
        <v>2</v>
      </c>
      <c r="B15" s="42">
        <v>40</v>
      </c>
      <c r="C15" s="43">
        <v>0.1</v>
      </c>
      <c r="D15" s="43">
        <v>0.1</v>
      </c>
      <c r="E15" s="43">
        <f t="shared" si="1"/>
        <v>1.0000000000000002E-2</v>
      </c>
      <c r="F15" s="42" t="s">
        <v>11</v>
      </c>
    </row>
    <row r="16" spans="1:6">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1.15E-3</v>
      </c>
      <c r="D64" s="39">
        <v>1.15E-3</v>
      </c>
      <c r="E64" s="39">
        <f t="shared" si="3"/>
        <v>1.3225E-6</v>
      </c>
      <c r="F64" s="38" t="s">
        <v>13</v>
      </c>
    </row>
    <row r="65" spans="1:6">
      <c r="A65" s="38">
        <v>1</v>
      </c>
      <c r="B65" s="38">
        <v>30</v>
      </c>
      <c r="C65" s="39">
        <v>2.041420118343195E-3</v>
      </c>
      <c r="D65" s="39">
        <v>7.7739999999999997E-3</v>
      </c>
      <c r="E65" s="39">
        <f t="shared" si="3"/>
        <v>1.5869999999999999E-5</v>
      </c>
      <c r="F65" s="38" t="s">
        <v>13</v>
      </c>
    </row>
    <row r="66" spans="1:6">
      <c r="A66" s="38">
        <v>1</v>
      </c>
      <c r="B66" s="38">
        <v>35</v>
      </c>
      <c r="C66" s="39">
        <v>4.2234123947972454E-3</v>
      </c>
      <c r="D66" s="39">
        <v>4.50915E-2</v>
      </c>
      <c r="E66" s="39">
        <f t="shared" si="3"/>
        <v>1.9044E-4</v>
      </c>
      <c r="F66" s="38" t="s">
        <v>13</v>
      </c>
    </row>
    <row r="67" spans="1:6">
      <c r="A67" s="38">
        <v>1</v>
      </c>
      <c r="B67" s="38">
        <v>40</v>
      </c>
      <c r="C67" s="39">
        <v>8.6247314840758385E-3</v>
      </c>
      <c r="D67" s="39">
        <v>0.12313049999999999</v>
      </c>
      <c r="E67" s="39">
        <f t="shared" si="3"/>
        <v>1.0619675E-3</v>
      </c>
      <c r="F67" s="38" t="s">
        <v>13</v>
      </c>
    </row>
    <row r="68" spans="1:6">
      <c r="A68" s="38">
        <v>1</v>
      </c>
      <c r="B68" s="38">
        <v>45</v>
      </c>
      <c r="C68" s="39">
        <v>1.4530898765626847E-2</v>
      </c>
      <c r="D68" s="39">
        <v>0.29160550000000002</v>
      </c>
      <c r="E68" s="39">
        <f t="shared" si="3"/>
        <v>4.2372899999999995E-3</v>
      </c>
      <c r="F68" s="38" t="s">
        <v>13</v>
      </c>
    </row>
    <row r="69" spans="1:6">
      <c r="A69" s="38">
        <v>1</v>
      </c>
      <c r="B69" s="38">
        <v>50</v>
      </c>
      <c r="C69" s="39">
        <v>2.1270846548936951E-2</v>
      </c>
      <c r="D69" s="39">
        <v>0.56199349999999992</v>
      </c>
      <c r="E69" s="39">
        <f t="shared" si="3"/>
        <v>1.1954077499999997E-2</v>
      </c>
      <c r="F69" s="38" t="s">
        <v>13</v>
      </c>
    </row>
    <row r="70" spans="1:6">
      <c r="A70" s="38">
        <v>1</v>
      </c>
      <c r="B70" s="38">
        <v>55</v>
      </c>
      <c r="C70" s="39">
        <v>2.7260605256492213E-2</v>
      </c>
      <c r="D70" s="39">
        <v>0.95343049999999985</v>
      </c>
      <c r="E70" s="39">
        <f t="shared" si="3"/>
        <v>2.5991092499999993E-2</v>
      </c>
      <c r="F70" s="38" t="s">
        <v>13</v>
      </c>
    </row>
    <row r="71" spans="1:6">
      <c r="A71" s="40">
        <v>1</v>
      </c>
      <c r="B71" s="40">
        <v>60</v>
      </c>
      <c r="C71" s="40">
        <v>4.2840949999999996E-2</v>
      </c>
      <c r="D71" s="40">
        <v>1</v>
      </c>
      <c r="E71" s="39">
        <f t="shared" si="3"/>
        <v>4.2840949999999996E-2</v>
      </c>
      <c r="F71" s="38" t="s">
        <v>13</v>
      </c>
    </row>
    <row r="72" spans="1:6">
      <c r="A72" s="40">
        <v>1</v>
      </c>
      <c r="B72" s="40">
        <v>65</v>
      </c>
      <c r="C72" s="40">
        <v>4.2840949999999996E-2</v>
      </c>
      <c r="D72" s="40">
        <v>1</v>
      </c>
      <c r="E72" s="39">
        <f t="shared" si="3"/>
        <v>4.2840949999999996E-2</v>
      </c>
      <c r="F72" s="38" t="s">
        <v>13</v>
      </c>
    </row>
    <row r="73" spans="1:6">
      <c r="A73" s="40">
        <v>1</v>
      </c>
      <c r="B73" s="40">
        <v>70</v>
      </c>
      <c r="C73" s="40">
        <v>4.2840949999999996E-2</v>
      </c>
      <c r="D73" s="40">
        <v>1</v>
      </c>
      <c r="E73" s="39">
        <f t="shared" si="3"/>
        <v>4.2840949999999996E-2</v>
      </c>
      <c r="F73" s="38" t="s">
        <v>13</v>
      </c>
    </row>
    <row r="74" spans="1:6">
      <c r="A74" s="40">
        <v>1</v>
      </c>
      <c r="B74" s="40">
        <v>75</v>
      </c>
      <c r="C74" s="40">
        <v>4.2840949999999996E-2</v>
      </c>
      <c r="D74" s="40">
        <v>1</v>
      </c>
      <c r="E74" s="39">
        <f t="shared" si="3"/>
        <v>4.2840949999999996E-2</v>
      </c>
      <c r="F74" s="38" t="s">
        <v>13</v>
      </c>
    </row>
    <row r="75" spans="1:6">
      <c r="A75" s="40">
        <v>1</v>
      </c>
      <c r="B75" s="40">
        <v>80</v>
      </c>
      <c r="C75" s="40">
        <v>4.2840949999999996E-2</v>
      </c>
      <c r="D75" s="40">
        <v>1</v>
      </c>
      <c r="E75" s="39">
        <f t="shared" si="3"/>
        <v>4.2840949999999996E-2</v>
      </c>
      <c r="F75" s="38" t="s">
        <v>13</v>
      </c>
    </row>
    <row r="76" spans="1:6">
      <c r="A76" s="40">
        <v>1</v>
      </c>
      <c r="B76" s="40">
        <v>85</v>
      </c>
      <c r="C76" s="40">
        <v>4.2840949999999996E-2</v>
      </c>
      <c r="D76" s="40">
        <v>1</v>
      </c>
      <c r="E76" s="39">
        <f t="shared" si="3"/>
        <v>4.2840949999999996E-2</v>
      </c>
      <c r="F76" s="38" t="s">
        <v>13</v>
      </c>
    </row>
    <row r="77" spans="1:6">
      <c r="A77" s="40">
        <v>1</v>
      </c>
      <c r="B77" s="40">
        <v>90</v>
      </c>
      <c r="C77" s="40">
        <v>4.2840949999999996E-2</v>
      </c>
      <c r="D77" s="40">
        <v>1</v>
      </c>
      <c r="E77" s="39">
        <f t="shared" si="3"/>
        <v>4.2840949999999996E-2</v>
      </c>
      <c r="F77" s="38" t="s">
        <v>13</v>
      </c>
    </row>
    <row r="78" spans="1:6">
      <c r="A78" s="40">
        <v>1</v>
      </c>
      <c r="B78" s="40">
        <v>95</v>
      </c>
      <c r="C78" s="40">
        <v>4.2840949999999996E-2</v>
      </c>
      <c r="D78" s="40">
        <v>1</v>
      </c>
      <c r="E78" s="39">
        <f t="shared" si="3"/>
        <v>4.2840949999999996E-2</v>
      </c>
      <c r="F78" s="38" t="s">
        <v>13</v>
      </c>
    </row>
    <row r="79" spans="1:6">
      <c r="A79" s="48">
        <v>1</v>
      </c>
      <c r="B79" s="48">
        <v>100</v>
      </c>
      <c r="C79" s="48">
        <v>4.2840949999999996E-2</v>
      </c>
      <c r="D79" s="48">
        <v>1</v>
      </c>
      <c r="E79" s="66">
        <f t="shared" si="3"/>
        <v>4.2840949999999996E-2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N1" sqref="N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15</v>
      </c>
      <c r="B1" s="7" t="s">
        <v>16</v>
      </c>
      <c r="C1" s="7" t="s">
        <v>17</v>
      </c>
      <c r="D1" s="54" t="s">
        <v>18</v>
      </c>
      <c r="E1" s="54" t="s">
        <v>19</v>
      </c>
      <c r="F1" s="55" t="s">
        <v>20</v>
      </c>
      <c r="G1" s="56" t="s">
        <v>21</v>
      </c>
      <c r="H1" s="56" t="s">
        <v>22</v>
      </c>
      <c r="I1" s="56" t="s">
        <v>23</v>
      </c>
      <c r="J1" s="56" t="s">
        <v>24</v>
      </c>
      <c r="K1" s="56" t="s">
        <v>25</v>
      </c>
      <c r="L1" s="57" t="s">
        <v>26</v>
      </c>
      <c r="M1" s="57" t="s">
        <v>27</v>
      </c>
      <c r="N1" s="37" t="s">
        <v>10</v>
      </c>
    </row>
    <row r="2" spans="1:14">
      <c r="A2" s="1" t="s">
        <v>28</v>
      </c>
      <c r="B2" s="8" t="s">
        <v>29</v>
      </c>
      <c r="C2" s="26">
        <f>_measures_details!B15</f>
        <v>40572510.205771826</v>
      </c>
      <c r="D2" s="27">
        <v>-1</v>
      </c>
      <c r="E2" s="1">
        <v>0</v>
      </c>
      <c r="F2" t="s">
        <v>30</v>
      </c>
      <c r="G2" s="1">
        <v>1</v>
      </c>
      <c r="H2" s="1">
        <v>0</v>
      </c>
      <c r="I2" s="1">
        <v>1</v>
      </c>
      <c r="J2" s="1">
        <v>0</v>
      </c>
      <c r="K2" s="1" t="s">
        <v>30</v>
      </c>
      <c r="L2" s="1">
        <v>0</v>
      </c>
      <c r="M2" s="1">
        <v>0</v>
      </c>
      <c r="N2" s="53" t="s">
        <v>11</v>
      </c>
    </row>
    <row r="3" spans="1:14" s="15" customFormat="1">
      <c r="A3" s="15" t="s">
        <v>31</v>
      </c>
      <c r="B3" s="16" t="s">
        <v>32</v>
      </c>
      <c r="C3" s="17">
        <f>_measures_details!B26</f>
        <v>63968125.006875344</v>
      </c>
      <c r="D3" s="15">
        <v>-1</v>
      </c>
      <c r="E3" s="15">
        <v>0</v>
      </c>
      <c r="F3" t="s">
        <v>30</v>
      </c>
      <c r="G3" s="15">
        <v>1</v>
      </c>
      <c r="H3" s="15">
        <v>0</v>
      </c>
      <c r="I3" s="15">
        <v>0.8</v>
      </c>
      <c r="J3" s="15">
        <v>0</v>
      </c>
      <c r="K3" s="15" t="s">
        <v>30</v>
      </c>
      <c r="L3" s="15">
        <v>0</v>
      </c>
      <c r="M3" s="15">
        <v>0</v>
      </c>
      <c r="N3" s="15" t="s">
        <v>11</v>
      </c>
    </row>
    <row r="4" spans="1:14" s="15" customFormat="1">
      <c r="A4" s="15" t="s">
        <v>33</v>
      </c>
      <c r="B4" s="16" t="s">
        <v>29</v>
      </c>
      <c r="C4" s="17">
        <f>_measures_details!B34</f>
        <v>22388843.752406374</v>
      </c>
      <c r="D4" s="15">
        <v>0</v>
      </c>
      <c r="E4" s="15">
        <v>0</v>
      </c>
      <c r="F4" t="s">
        <v>30</v>
      </c>
      <c r="G4" s="15">
        <v>0.9</v>
      </c>
      <c r="H4" s="15">
        <v>0</v>
      </c>
      <c r="I4" s="15">
        <v>0.9</v>
      </c>
      <c r="J4" s="15">
        <v>0</v>
      </c>
      <c r="K4" s="15" t="s">
        <v>30</v>
      </c>
      <c r="L4" s="15">
        <v>0</v>
      </c>
      <c r="M4" s="15">
        <v>0</v>
      </c>
      <c r="N4" s="15" t="s">
        <v>12</v>
      </c>
    </row>
    <row r="5" spans="1:14" s="15" customFormat="1">
      <c r="A5" s="15" t="s">
        <v>34</v>
      </c>
      <c r="B5" s="16" t="s">
        <v>32</v>
      </c>
      <c r="C5" s="17">
        <f>_measures_details!B43</f>
        <v>731904375.02062607</v>
      </c>
      <c r="D5" s="15">
        <v>0</v>
      </c>
      <c r="E5" s="15">
        <f>1/15</f>
        <v>6.6666666666666666E-2</v>
      </c>
      <c r="F5" t="s">
        <v>30</v>
      </c>
      <c r="G5" s="15">
        <v>1</v>
      </c>
      <c r="H5" s="15">
        <v>0</v>
      </c>
      <c r="I5" s="15">
        <v>1</v>
      </c>
      <c r="J5" s="15">
        <v>0</v>
      </c>
      <c r="K5" s="15" t="s">
        <v>30</v>
      </c>
      <c r="L5" s="15">
        <v>0</v>
      </c>
      <c r="M5" s="15">
        <v>0</v>
      </c>
      <c r="N5" s="15" t="s">
        <v>12</v>
      </c>
    </row>
    <row r="6" spans="1:14" s="15" customFormat="1">
      <c r="A6" s="15" t="s">
        <v>35</v>
      </c>
      <c r="B6" s="16" t="s">
        <v>29</v>
      </c>
      <c r="C6" s="17">
        <f>_measures_details!B22</f>
        <v>3911963265.4766488</v>
      </c>
      <c r="D6" s="15">
        <v>-2</v>
      </c>
      <c r="E6" s="15">
        <v>0</v>
      </c>
      <c r="F6" t="s">
        <v>30</v>
      </c>
      <c r="G6" s="15">
        <v>0.9</v>
      </c>
      <c r="H6" s="15">
        <v>-0.1</v>
      </c>
      <c r="I6" s="15">
        <v>0.9</v>
      </c>
      <c r="J6" s="15">
        <v>0</v>
      </c>
      <c r="K6" s="15" t="s">
        <v>30</v>
      </c>
      <c r="L6" s="15">
        <v>0</v>
      </c>
      <c r="M6" s="15">
        <v>0</v>
      </c>
      <c r="N6" s="15" t="s">
        <v>12</v>
      </c>
    </row>
    <row r="7" spans="1:14" s="15" customFormat="1">
      <c r="A7" s="15" t="s">
        <v>36</v>
      </c>
      <c r="B7" s="16" t="s">
        <v>32</v>
      </c>
      <c r="C7" s="17">
        <v>10000000</v>
      </c>
      <c r="D7" s="15">
        <v>0</v>
      </c>
      <c r="E7" s="15">
        <v>0</v>
      </c>
      <c r="F7" t="s">
        <v>30</v>
      </c>
      <c r="G7" s="15">
        <v>1</v>
      </c>
      <c r="H7" s="15">
        <v>0</v>
      </c>
      <c r="I7" s="15">
        <v>1</v>
      </c>
      <c r="J7" s="15">
        <v>0</v>
      </c>
      <c r="K7" s="15" t="s">
        <v>37</v>
      </c>
      <c r="L7" s="15">
        <v>0</v>
      </c>
      <c r="M7" s="15">
        <v>0</v>
      </c>
      <c r="N7" s="15" t="s">
        <v>11</v>
      </c>
    </row>
    <row r="8" spans="1:14">
      <c r="A8" s="1" t="s">
        <v>38</v>
      </c>
      <c r="B8" s="8" t="s">
        <v>39</v>
      </c>
      <c r="C8" s="26">
        <f>1000000+2%*M8</f>
        <v>21000000</v>
      </c>
      <c r="D8" s="1">
        <v>0</v>
      </c>
      <c r="E8" s="1">
        <v>0</v>
      </c>
      <c r="F8" t="s">
        <v>30</v>
      </c>
      <c r="G8" s="1">
        <v>1</v>
      </c>
      <c r="H8" s="1">
        <v>0</v>
      </c>
      <c r="I8" s="1">
        <v>1</v>
      </c>
      <c r="J8" s="1">
        <v>0</v>
      </c>
      <c r="K8" s="1" t="s">
        <v>30</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B1" sqref="B1"/>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40</v>
      </c>
      <c r="B1" s="1" t="s">
        <v>41</v>
      </c>
      <c r="C1" s="1" t="s">
        <v>42</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43</v>
      </c>
    </row>
    <row r="2" spans="1:11">
      <c r="A2" s="1" t="s">
        <v>44</v>
      </c>
    </row>
    <row r="4" spans="1:11">
      <c r="A4" s="19" t="s">
        <v>45</v>
      </c>
      <c r="B4" s="20"/>
      <c r="C4" s="20"/>
      <c r="D4" s="21"/>
      <c r="E4" s="21"/>
      <c r="F4" s="21"/>
      <c r="G4" s="21"/>
      <c r="H4" s="21"/>
      <c r="I4" s="21"/>
      <c r="J4" s="21"/>
      <c r="K4" s="21"/>
    </row>
    <row r="6" spans="1:11">
      <c r="A6" s="2" t="s">
        <v>46</v>
      </c>
      <c r="B6" s="22">
        <v>22.859999965252801</v>
      </c>
      <c r="C6" s="23" t="s">
        <v>47</v>
      </c>
      <c r="E6" s="10"/>
    </row>
    <row r="7" spans="1:11">
      <c r="A7" s="2" t="s">
        <v>48</v>
      </c>
      <c r="B7" s="22">
        <v>160934.39999999999</v>
      </c>
      <c r="C7" s="23" t="s">
        <v>47</v>
      </c>
      <c r="E7" s="10"/>
    </row>
    <row r="8" spans="1:11">
      <c r="A8" s="2" t="s">
        <v>49</v>
      </c>
      <c r="B8" s="22">
        <v>0.50000000075999995</v>
      </c>
      <c r="C8" s="23" t="s">
        <v>47</v>
      </c>
      <c r="E8" s="10"/>
    </row>
    <row r="9" spans="1:11">
      <c r="A9" s="2" t="s">
        <v>50</v>
      </c>
      <c r="B9" s="23">
        <f>B6*B7*B8</f>
        <v>1839480.1919999998</v>
      </c>
      <c r="C9" s="23" t="s">
        <v>51</v>
      </c>
      <c r="E9" s="10"/>
    </row>
    <row r="10" spans="1:11">
      <c r="A10" s="2"/>
      <c r="B10" s="23"/>
      <c r="C10" s="23"/>
    </row>
    <row r="11" spans="1:11">
      <c r="A11" s="2" t="s">
        <v>52</v>
      </c>
      <c r="B11" s="22">
        <v>13.733481502801117</v>
      </c>
      <c r="C11" s="23" t="s">
        <v>53</v>
      </c>
    </row>
    <row r="12" spans="1:11">
      <c r="A12" s="2"/>
      <c r="B12" s="23"/>
      <c r="C12" s="23"/>
    </row>
    <row r="13" spans="1:11">
      <c r="A13" s="2" t="s">
        <v>54</v>
      </c>
      <c r="B13" s="24">
        <f>B9*B11</f>
        <v>25262467.191601045</v>
      </c>
      <c r="C13" s="23" t="s">
        <v>55</v>
      </c>
    </row>
    <row r="14" spans="1:11">
      <c r="A14" s="2" t="s">
        <v>56</v>
      </c>
      <c r="B14" s="24">
        <f>B13*0.25</f>
        <v>6315616.7979002614</v>
      </c>
      <c r="C14" s="23" t="s">
        <v>55</v>
      </c>
    </row>
    <row r="15" spans="1:11">
      <c r="A15" s="9" t="s">
        <v>57</v>
      </c>
      <c r="B15" s="25">
        <f>_discounting_sheet!D4</f>
        <v>40572510.205771826</v>
      </c>
      <c r="C15" s="23" t="s">
        <v>55</v>
      </c>
    </row>
    <row r="18" spans="1:11">
      <c r="A18" s="18" t="s">
        <v>35</v>
      </c>
      <c r="B18" s="21"/>
      <c r="C18" s="21"/>
      <c r="D18" s="21"/>
      <c r="E18" s="21"/>
      <c r="F18" s="21"/>
      <c r="G18" s="21"/>
      <c r="H18" s="21"/>
      <c r="I18" s="21"/>
      <c r="J18" s="21"/>
      <c r="K18" s="21"/>
    </row>
    <row r="19" spans="1:11">
      <c r="A19" s="1" t="s">
        <v>58</v>
      </c>
    </row>
    <row r="20" spans="1:11">
      <c r="A20" s="1" t="s">
        <v>59</v>
      </c>
      <c r="B20" s="5">
        <v>0.5</v>
      </c>
    </row>
    <row r="21" spans="1:11">
      <c r="A21" s="1" t="s">
        <v>60</v>
      </c>
      <c r="B21" s="5">
        <v>0.2</v>
      </c>
      <c r="C21" s="1" t="s">
        <v>61</v>
      </c>
    </row>
    <row r="22" spans="1:11">
      <c r="A22" s="1" t="s">
        <v>62</v>
      </c>
      <c r="B22" s="11">
        <f>B20*SUM(assets!C2:C4)*_measures_details!B21</f>
        <v>3911963265.4766488</v>
      </c>
      <c r="C22" s="2" t="s">
        <v>55</v>
      </c>
    </row>
    <row r="24" spans="1:11">
      <c r="A24" s="18" t="s">
        <v>31</v>
      </c>
      <c r="B24" s="21"/>
      <c r="C24" s="21"/>
      <c r="D24" s="21"/>
      <c r="E24" s="21"/>
      <c r="F24" s="21"/>
      <c r="G24" s="21"/>
      <c r="H24" s="21"/>
      <c r="I24" s="21"/>
      <c r="J24" s="21"/>
      <c r="K24" s="21"/>
    </row>
    <row r="25" spans="1:11">
      <c r="A25" s="1" t="s">
        <v>63</v>
      </c>
      <c r="B25" s="3">
        <v>4000000</v>
      </c>
      <c r="C25" s="2" t="s">
        <v>55</v>
      </c>
    </row>
    <row r="26" spans="1:11">
      <c r="A26" s="7" t="s">
        <v>57</v>
      </c>
      <c r="B26" s="11">
        <f>_discounting_sheet!F4</f>
        <v>63968125.006875344</v>
      </c>
      <c r="C26" s="2" t="s">
        <v>55</v>
      </c>
    </row>
    <row r="28" spans="1:11">
      <c r="A28" s="18" t="s">
        <v>33</v>
      </c>
      <c r="B28" s="21"/>
      <c r="C28" s="21"/>
      <c r="D28" s="21"/>
      <c r="E28" s="21"/>
      <c r="F28" s="21"/>
      <c r="G28" s="21"/>
      <c r="H28" s="21"/>
      <c r="I28" s="21"/>
      <c r="J28" s="21"/>
      <c r="K28" s="21"/>
    </row>
    <row r="29" spans="1:11">
      <c r="A29" s="1" t="s">
        <v>64</v>
      </c>
    </row>
    <row r="30" spans="1:11">
      <c r="A30" s="1" t="s">
        <v>65</v>
      </c>
      <c r="B30" s="3">
        <v>20000000</v>
      </c>
      <c r="C30" s="2" t="s">
        <v>55</v>
      </c>
    </row>
    <row r="31" spans="1:11">
      <c r="A31" s="1" t="s">
        <v>66</v>
      </c>
      <c r="B31" s="3">
        <v>500000</v>
      </c>
      <c r="C31" s="2" t="s">
        <v>55</v>
      </c>
    </row>
    <row r="32" spans="1:11">
      <c r="A32" s="1" t="s">
        <v>67</v>
      </c>
      <c r="B32" s="3">
        <v>500000</v>
      </c>
      <c r="C32" s="2" t="s">
        <v>55</v>
      </c>
    </row>
    <row r="33" spans="1:11">
      <c r="A33" s="1" t="s">
        <v>68</v>
      </c>
      <c r="B33" s="3">
        <v>400000</v>
      </c>
      <c r="C33" s="2" t="s">
        <v>55</v>
      </c>
    </row>
    <row r="34" spans="1:11">
      <c r="A34" s="7" t="s">
        <v>57</v>
      </c>
      <c r="B34" s="11">
        <f>_discounting_sheet!H4</f>
        <v>22388843.752406374</v>
      </c>
      <c r="C34" s="2" t="s">
        <v>55</v>
      </c>
    </row>
    <row r="36" spans="1:11">
      <c r="A36" s="18" t="s">
        <v>34</v>
      </c>
      <c r="B36" s="21"/>
      <c r="C36" s="21"/>
      <c r="D36" s="21"/>
      <c r="E36" s="21"/>
      <c r="F36" s="21"/>
      <c r="G36" s="21"/>
      <c r="H36" s="21"/>
      <c r="I36" s="21"/>
      <c r="J36" s="21"/>
      <c r="K36" s="21"/>
    </row>
    <row r="37" spans="1:11">
      <c r="A37" s="1" t="s">
        <v>69</v>
      </c>
    </row>
    <row r="38" spans="1:11">
      <c r="A38" s="1" t="s">
        <v>70</v>
      </c>
      <c r="B38" s="1">
        <v>3</v>
      </c>
      <c r="C38" s="1" t="s">
        <v>47</v>
      </c>
    </row>
    <row r="39" spans="1:11">
      <c r="A39" s="1" t="s">
        <v>71</v>
      </c>
      <c r="B39" s="3">
        <v>30000</v>
      </c>
      <c r="C39" s="1" t="s">
        <v>47</v>
      </c>
    </row>
    <row r="40" spans="1:11">
      <c r="A40" s="1" t="s">
        <v>72</v>
      </c>
      <c r="B40" s="4">
        <f>B38^2*B39*2000</f>
        <v>540000000</v>
      </c>
      <c r="C40" s="2" t="s">
        <v>55</v>
      </c>
    </row>
    <row r="41" spans="1:11">
      <c r="A41" s="1" t="s">
        <v>73</v>
      </c>
      <c r="B41" s="1">
        <v>400</v>
      </c>
      <c r="C41" s="1" t="s">
        <v>47</v>
      </c>
    </row>
    <row r="42" spans="1:11">
      <c r="A42" s="1" t="s">
        <v>74</v>
      </c>
      <c r="B42" s="4">
        <f>B39*B41</f>
        <v>12000000</v>
      </c>
      <c r="C42" s="2" t="s">
        <v>55</v>
      </c>
    </row>
    <row r="43" spans="1:11">
      <c r="A43" s="7" t="s">
        <v>57</v>
      </c>
      <c r="B43" s="11">
        <f>_discounting_sheet!J4+B40</f>
        <v>731904375.02062607</v>
      </c>
      <c r="C43" s="2" t="s">
        <v>55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75</v>
      </c>
    </row>
    <row r="3" spans="1:10">
      <c r="A3" s="1" t="s">
        <v>41</v>
      </c>
      <c r="B3" s="1" t="s">
        <v>76</v>
      </c>
      <c r="C3" s="2" t="s">
        <v>28</v>
      </c>
      <c r="D3" s="2" t="s">
        <v>77</v>
      </c>
      <c r="E3" s="1" t="s">
        <v>31</v>
      </c>
      <c r="F3" s="12" t="s">
        <v>78</v>
      </c>
      <c r="G3" s="1" t="s">
        <v>79</v>
      </c>
      <c r="H3" s="12" t="s">
        <v>78</v>
      </c>
      <c r="I3" s="1" t="s">
        <v>34</v>
      </c>
      <c r="J3" s="12" t="s">
        <v>78</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assets</vt:lpstr>
      <vt:lpstr>damagefunctions</vt:lpstr>
      <vt:lpstr>measures</vt:lpstr>
      <vt:lpstr>discount</vt:lpstr>
      <vt:lpstr>_measures_details</vt:lpstr>
      <vt:lpstr>_discounting_sheet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2015-01-22T14:12:56Z</dcterms:modified>
</cp:coreProperties>
</file>