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1505"/>
  </bookViews>
  <sheets>
    <sheet name="Шаблон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D63" i="1"/>
  <c r="C63" i="1"/>
  <c r="E57" i="1"/>
  <c r="E58" i="1"/>
  <c r="E59" i="1"/>
  <c r="E60" i="1"/>
  <c r="E61" i="1"/>
  <c r="E62" i="1"/>
  <c r="E56" i="1"/>
  <c r="D51" i="1"/>
  <c r="C51" i="1"/>
  <c r="F45" i="1"/>
  <c r="F51" i="1" s="1"/>
  <c r="F46" i="1"/>
  <c r="F47" i="1"/>
  <c r="F48" i="1"/>
  <c r="F49" i="1"/>
  <c r="F50" i="1"/>
  <c r="E45" i="1"/>
  <c r="E51" i="1" s="1"/>
  <c r="E46" i="1"/>
  <c r="E47" i="1"/>
  <c r="E48" i="1"/>
  <c r="E49" i="1"/>
  <c r="E50" i="1"/>
  <c r="F44" i="1"/>
  <c r="E44" i="1"/>
  <c r="D76" i="1"/>
  <c r="E76" i="1"/>
  <c r="C76" i="1"/>
  <c r="Y60" i="1"/>
  <c r="X60" i="1"/>
  <c r="P33" i="1"/>
  <c r="P34" i="1"/>
  <c r="P35" i="1"/>
  <c r="P36" i="1"/>
  <c r="P37" i="1"/>
  <c r="P38" i="1"/>
  <c r="P39" i="1"/>
  <c r="P32" i="1"/>
  <c r="K39" i="1"/>
  <c r="L39" i="1"/>
  <c r="M39" i="1"/>
  <c r="N39" i="1"/>
  <c r="O39" i="1"/>
  <c r="J39" i="1"/>
  <c r="I39" i="1"/>
  <c r="D39" i="1"/>
  <c r="E39" i="1"/>
  <c r="F39" i="1"/>
  <c r="G39" i="1"/>
  <c r="H39" i="1"/>
  <c r="C39" i="1"/>
  <c r="I33" i="1"/>
  <c r="I34" i="1"/>
  <c r="I35" i="1"/>
  <c r="I36" i="1"/>
  <c r="I37" i="1"/>
  <c r="I38" i="1"/>
  <c r="I32" i="1"/>
  <c r="BA13" i="1"/>
  <c r="AU13" i="1"/>
  <c r="AR13" i="1"/>
  <c r="AX13" i="1"/>
  <c r="G27" i="1"/>
  <c r="F27" i="1"/>
  <c r="H27" i="1" s="1"/>
  <c r="H21" i="1"/>
  <c r="H22" i="1"/>
  <c r="H23" i="1"/>
  <c r="H24" i="1"/>
  <c r="H25" i="1"/>
  <c r="H26" i="1"/>
  <c r="H20" i="1"/>
  <c r="D27" i="1"/>
  <c r="C27" i="1"/>
  <c r="E21" i="1"/>
  <c r="E22" i="1"/>
  <c r="E23" i="1"/>
  <c r="E24" i="1"/>
  <c r="E25" i="1"/>
  <c r="E26" i="1"/>
  <c r="E20" i="1"/>
  <c r="AD47" i="1"/>
  <c r="AO47" i="1"/>
  <c r="AI47" i="1"/>
  <c r="AA47" i="1"/>
  <c r="Z47" i="1"/>
  <c r="N8" i="1"/>
  <c r="N9" i="1"/>
  <c r="N10" i="1"/>
  <c r="N11" i="1"/>
  <c r="N12" i="1"/>
  <c r="N13" i="1"/>
  <c r="N14" i="1"/>
  <c r="Y47" i="1"/>
  <c r="AN13" i="1"/>
  <c r="AM13" i="1"/>
  <c r="AO13" i="1" s="1"/>
  <c r="AE13" i="1"/>
  <c r="AB13" i="1" s="1"/>
  <c r="Y13" i="1" s="1"/>
  <c r="J14" i="1"/>
  <c r="M9" i="1"/>
  <c r="M10" i="1"/>
  <c r="M11" i="1"/>
  <c r="M12" i="1"/>
  <c r="M13" i="1"/>
  <c r="M14" i="1"/>
  <c r="M8" i="1"/>
  <c r="J9" i="1"/>
  <c r="J10" i="1"/>
  <c r="J11" i="1"/>
  <c r="J12" i="1"/>
  <c r="J13" i="1"/>
  <c r="J8" i="1"/>
  <c r="F9" i="1"/>
  <c r="F10" i="1"/>
  <c r="F11" i="1"/>
  <c r="F12" i="1"/>
  <c r="F13" i="1"/>
  <c r="F14" i="1"/>
  <c r="F8" i="1"/>
  <c r="L15" i="1"/>
  <c r="K15" i="1"/>
  <c r="I15" i="1"/>
  <c r="N15" i="1" s="1"/>
  <c r="H15" i="1"/>
  <c r="G15" i="1"/>
  <c r="E15" i="1"/>
  <c r="D15" i="1"/>
  <c r="C15" i="1"/>
  <c r="E63" i="1" l="1"/>
  <c r="M15" i="1"/>
  <c r="E27" i="1"/>
  <c r="J15" i="1"/>
  <c r="F15" i="1"/>
</calcChain>
</file>

<file path=xl/sharedStrings.xml><?xml version="1.0" encoding="utf-8"?>
<sst xmlns="http://schemas.openxmlformats.org/spreadsheetml/2006/main" count="302" uniqueCount="166">
  <si>
    <t>Справочная информация о динамике движения импортно-экспортных контейнеров в морских портах Владивосток и Восточный</t>
  </si>
  <si>
    <t>,08:00</t>
  </si>
  <si>
    <r>
      <t xml:space="preserve">1. Информация о количестве импортно-экспортных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портовых </t>
    </r>
    <r>
      <rPr>
        <b/>
        <sz val="11"/>
        <color rgb="FF000000"/>
        <rFont val="Calibri"/>
        <family val="2"/>
        <charset val="204"/>
        <scheme val="minor"/>
      </rPr>
      <t>терминалах, ДФЭ</t>
    </r>
  </si>
  <si>
    <t>№</t>
  </si>
  <si>
    <t>Наименование контейнерного терминала</t>
  </si>
  <si>
    <t>Полная проектная емкость складов (100%)</t>
  </si>
  <si>
    <t>Емкость технологического накопления контейнеров (90%)</t>
  </si>
  <si>
    <t>Загрузка складов</t>
  </si>
  <si>
    <t>Прибытие</t>
  </si>
  <si>
    <t>Убытие</t>
  </si>
  <si>
    <t>Накопление +</t>
  </si>
  <si>
    <t>Убытие -</t>
  </si>
  <si>
    <t>Факт, контейнеры</t>
  </si>
  <si>
    <t>%</t>
  </si>
  <si>
    <t xml:space="preserve">в т.ч растаможенных </t>
  </si>
  <si>
    <t>Норма прибытия контейнеров всеми видами транспорта на терминал в соответствии со всеми заключенными договорами перевалки в сутки</t>
  </si>
  <si>
    <t>Факт прибытия всеми видами транспорта</t>
  </si>
  <si>
    <t>Отклонение факта от нормы прибытия</t>
  </si>
  <si>
    <t>Норма убытия контейнеров всеми видами транспорта на терминал в соответствии со всеми заключенными договорами перевалки в сутки</t>
  </si>
  <si>
    <t>Факт убытия всеми видами транспорта</t>
  </si>
  <si>
    <t>Восточная стивидорная компания</t>
  </si>
  <si>
    <t>Владивостокский морской торговый порт</t>
  </si>
  <si>
    <t>Владивостокский морской рыбный порт/ВМКТ</t>
  </si>
  <si>
    <t>ВМП Первомайский</t>
  </si>
  <si>
    <t>Пасифик Лоджистик</t>
  </si>
  <si>
    <t>Ванинский МТП</t>
  </si>
  <si>
    <t>Терминал Астафьева</t>
  </si>
  <si>
    <t>ИТОГО</t>
  </si>
  <si>
    <r>
      <t xml:space="preserve">2. Информация о количестве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тыловых </t>
    </r>
    <r>
      <rPr>
        <b/>
        <sz val="11"/>
        <color rgb="FF000000"/>
        <rFont val="Calibri"/>
        <family val="2"/>
        <charset val="204"/>
        <scheme val="minor"/>
      </rPr>
      <t>терминалах (справочно), ДФЭ                  </t>
    </r>
  </si>
  <si>
    <t>Максимальная емкость складов</t>
  </si>
  <si>
    <t>Факт загрузки экспортно-импортных контейнеров на начало текущей даты</t>
  </si>
  <si>
    <t>Процент загрузки,%</t>
  </si>
  <si>
    <t>Прибытие и убытие контейнеров</t>
  </si>
  <si>
    <t>Всего убыло всеми видами транспорта</t>
  </si>
  <si>
    <t>Всего прибыло всеми видами транспорта</t>
  </si>
  <si>
    <t>Первая речка</t>
  </si>
  <si>
    <t>Угловая</t>
  </si>
  <si>
    <t>Угольная</t>
  </si>
  <si>
    <t>Уссурийск</t>
  </si>
  <si>
    <t>Артём 1</t>
  </si>
  <si>
    <t>Находка</t>
  </si>
  <si>
    <t>Рыбники</t>
  </si>
  <si>
    <t>3. Информация о количестве контейнеров на судах, ДФЭ</t>
  </si>
  <si>
    <t>На рейде</t>
  </si>
  <si>
    <t>В пути в направлении портов</t>
  </si>
  <si>
    <t>В ожидании выгрузки, всего</t>
  </si>
  <si>
    <t>в т.ч на линейных судах</t>
  </si>
  <si>
    <t>в т.ч. на трамповых судах</t>
  </si>
  <si>
    <t>В ожидании погрузки, всего</t>
  </si>
  <si>
    <t>Под выгрузку, всего</t>
  </si>
  <si>
    <t>Под погрузку, всего</t>
  </si>
  <si>
    <t>4. Информация о количестве фитинговых платформ в направлении морских портов и количестве отставленных поездов</t>
  </si>
  <si>
    <t>Количество фитинговых платформ, ед.</t>
  </si>
  <si>
    <t>Вместмость платформ, ДФЭ</t>
  </si>
  <si>
    <t>Всего на сети</t>
  </si>
  <si>
    <t>в т.ч. на дальневосточной дороге</t>
  </si>
  <si>
    <t>5. Вывоз контейнеров автомобильным транспортом (справочно), ДФЭ</t>
  </si>
  <si>
    <t>Убыло</t>
  </si>
  <si>
    <t>Прибыло</t>
  </si>
  <si>
    <t>6. Дополнительная справочная информация о вывозе контейнеров из портов Дальнего Востока, TEU</t>
  </si>
  <si>
    <t>6.1 Информация о вывозе контейнеров в портовых терминалах, TEU</t>
  </si>
  <si>
    <t>Наличие контейнеров в портовых терминалах, готовых к вывозу по ж.д.</t>
  </si>
  <si>
    <t>Наличие контейнеров в портовых терминалах, готовых к вывозу автотранспортом</t>
  </si>
  <si>
    <t>Обеспечение автотранспортом портовых терминалов</t>
  </si>
  <si>
    <t>Январь 2024 г</t>
  </si>
  <si>
    <t>Динамика загрузки (+/-), %</t>
  </si>
  <si>
    <t>Динамика загрузки (+/-)</t>
  </si>
  <si>
    <t>Всего</t>
  </si>
  <si>
    <t>в т.ч. импорт</t>
  </si>
  <si>
    <t>в т.ч. экспорт</t>
  </si>
  <si>
    <t>в т.ч. транзит</t>
  </si>
  <si>
    <t>Динамика</t>
  </si>
  <si>
    <t>в т.ч. экспорт порожние</t>
  </si>
  <si>
    <t>в т.ч. прочие порожние</t>
  </si>
  <si>
    <t>На рейде в ожидании</t>
  </si>
  <si>
    <t>На подходах к порту для</t>
  </si>
  <si>
    <t>Факт. загрузка</t>
  </si>
  <si>
    <t>в т.ч растаможенных</t>
  </si>
  <si>
    <t>Всего прибыло всеми видами транспорта, ДФЭ</t>
  </si>
  <si>
    <t>Всего убыло всеми видами транспорта, ДФЭ</t>
  </si>
  <si>
    <t>Динамика (+/-)</t>
  </si>
  <si>
    <t>Выгрузки, всего</t>
  </si>
  <si>
    <t>в т.ч на трамповых судах</t>
  </si>
  <si>
    <t>Погрузки, всего</t>
  </si>
  <si>
    <t>Факт загрузка прошлого дня + Прибыло текущего - убыло текущего</t>
  </si>
  <si>
    <t>Всего/Константа = макс объем склада</t>
  </si>
  <si>
    <t>Процент загрузки текущего дня/процент загрузки текущего дня</t>
  </si>
  <si>
    <t>Всего текущего дня - всего предыдущего дня</t>
  </si>
  <si>
    <t>Сумма фактических загрузок за день</t>
  </si>
  <si>
    <t>в т.ч. Импорт прибыло+ в т.ч. Экспорт прибыло + в т.ч. Транзит прибыло за день</t>
  </si>
  <si>
    <t>в т.ч. Импорт убыло в т.ч. Экспорт убыло + в т.ч. Транзит убыло за день</t>
  </si>
  <si>
    <t>За день до</t>
  </si>
  <si>
    <t>Всего прибыло всеми видами транспорта - Всего убыло всеми видами транспорта</t>
  </si>
  <si>
    <t>Факт загрузки экспортно-импортных контейнеров</t>
  </si>
  <si>
    <t>Динакмика</t>
  </si>
  <si>
    <t>Убыло </t>
  </si>
  <si>
    <t>Емкость склада</t>
  </si>
  <si>
    <t>Фитинговые платформы</t>
  </si>
  <si>
    <t>Полувагон</t>
  </si>
  <si>
    <t>Автомобильный транспорт</t>
  </si>
  <si>
    <t>ВСЕГО</t>
  </si>
  <si>
    <t>Факт. Загрузка</t>
  </si>
  <si>
    <t>Резерв</t>
  </si>
  <si>
    <t>Факт загрузка</t>
  </si>
  <si>
    <t>Норма технологического накопления</t>
  </si>
  <si>
    <t>Факт загрузки экспортно-импортных контейнеров/Норма технологического накопления</t>
  </si>
  <si>
    <t>За предыдущий день</t>
  </si>
  <si>
    <t>Процент загрузки текущего дня - процент загрузки предыдущего дня</t>
  </si>
  <si>
    <t>Всего убыло за день</t>
  </si>
  <si>
    <t>Сумма убыло всеми видами транспорта</t>
  </si>
  <si>
    <t>Всего прибыло за день</t>
  </si>
  <si>
    <t>в т.ч на линейных судах + в т.ч на трамповых судах</t>
  </si>
  <si>
    <t>Морской транспорт</t>
  </si>
  <si>
    <t>Норма технологического накопления экспортно-импортных контейнеров</t>
  </si>
  <si>
    <t>Факт загрузка/ макс загрузку</t>
  </si>
  <si>
    <t>Процент загрузки/ процент загрузки прошлого дня - 100%</t>
  </si>
  <si>
    <t>Факт загрузка - факт загрузка прошлого дня</t>
  </si>
  <si>
    <t>Сумма убыло</t>
  </si>
  <si>
    <t>Сумма прибыло</t>
  </si>
  <si>
    <t>Сумма убыло -Сумма прибыло</t>
  </si>
  <si>
    <t>Вагоны (платформы) на сети, ед.</t>
  </si>
  <si>
    <t>Количество отставленных поездов, ед.</t>
  </si>
  <si>
    <t>db_importin</t>
  </si>
  <si>
    <t>db_importout</t>
  </si>
  <si>
    <t>db_exportin</t>
  </si>
  <si>
    <t>db_exportout</t>
  </si>
  <si>
    <t>db_transitin</t>
  </si>
  <si>
    <t>db_transitout</t>
  </si>
  <si>
    <t>db_exportempty</t>
  </si>
  <si>
    <t>db_otherempty</t>
  </si>
  <si>
    <t>db_unload_reid_lin</t>
  </si>
  <si>
    <t>db_unload_reid_tramp</t>
  </si>
  <si>
    <t>db_loading_reid_lin</t>
  </si>
  <si>
    <t>db_loading_reid_tramp</t>
  </si>
  <si>
    <t>db_loading_port_lin</t>
  </si>
  <si>
    <t>db_loading_port_tramp</t>
  </si>
  <si>
    <t>db_unload_port_lin</t>
  </si>
  <si>
    <t>db_unload_port_tramp</t>
  </si>
  <si>
    <t>db_container_train</t>
  </si>
  <si>
    <t>db_container_auto</t>
  </si>
  <si>
    <t>db_container_auto_qty</t>
  </si>
  <si>
    <t>db_wagons</t>
  </si>
  <si>
    <t>db_wagons_out</t>
  </si>
  <si>
    <t>db_wagons_fe</t>
  </si>
  <si>
    <t>db_wagons_out_fe</t>
  </si>
  <si>
    <t>1 table</t>
  </si>
  <si>
    <t>2 table</t>
  </si>
  <si>
    <t>3 table</t>
  </si>
  <si>
    <t>4 table</t>
  </si>
  <si>
    <t>5 table</t>
  </si>
  <si>
    <t>db_semiwagon_in</t>
  </si>
  <si>
    <t>db_auto_in</t>
  </si>
  <si>
    <t>db_sea_in</t>
  </si>
  <si>
    <t>6 table</t>
  </si>
  <si>
    <t>db_fittingplatform_in</t>
  </si>
  <si>
    <t>db_fittingplatform_out</t>
  </si>
  <si>
    <t>db_semiwagon_out</t>
  </si>
  <si>
    <t>db_auto_out</t>
  </si>
  <si>
    <t>db_factload</t>
  </si>
  <si>
    <t>db_reload</t>
  </si>
  <si>
    <t>db_sea_out</t>
  </si>
  <si>
    <t>db_norms</t>
  </si>
  <si>
    <t>db_max</t>
  </si>
  <si>
    <t>date</t>
  </si>
  <si>
    <t>not_stevedors</t>
  </si>
  <si>
    <t>Информация о вывозе контейнеров в портовых терминалах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</si>
</sst>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6"/>
      <color rgb="FF2E77B5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0"/>
      <color rgb="FF000000"/>
      <name val="Liberation Sans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2EFD8"/>
        <bgColor indexed="64"/>
      </patternFill>
    </fill>
    <fill>
      <patternFill patternType="solid">
        <fgColor rgb="FFDDEBF6"/>
        <bgColor indexed="64"/>
      </patternFill>
    </fill>
    <fill>
      <patternFill patternType="solid">
        <fgColor rgb="FFD9E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4" fontId="4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9" fontId="1" fillId="3" borderId="5" xfId="0" applyNumberFormat="1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0" fontId="1" fillId="6" borderId="2" xfId="0" applyNumberFormat="1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3" fontId="1" fillId="7" borderId="2" xfId="0" applyNumberFormat="1" applyFont="1" applyFill="1" applyBorder="1"/>
    <xf numFmtId="0" fontId="1" fillId="8" borderId="2" xfId="0" applyFont="1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9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right"/>
    </xf>
    <xf numFmtId="0" fontId="1" fillId="9" borderId="2" xfId="0" applyFont="1" applyFill="1" applyBorder="1"/>
    <xf numFmtId="0" fontId="0" fillId="0" borderId="0" xfId="0" applyAlignment="1">
      <alignment wrapText="1"/>
    </xf>
    <xf numFmtId="0" fontId="1" fillId="3" borderId="2" xfId="0" applyFont="1" applyFill="1" applyBorder="1" applyAlignment="1">
      <alignment vertical="center" wrapText="1"/>
    </xf>
    <xf numFmtId="3" fontId="1" fillId="3" borderId="2" xfId="0" applyNumberFormat="1" applyFont="1" applyFill="1" applyBorder="1"/>
    <xf numFmtId="0" fontId="0" fillId="3" borderId="0" xfId="0" applyFill="1" applyAlignment="1">
      <alignment wrapText="1"/>
    </xf>
    <xf numFmtId="10" fontId="1" fillId="3" borderId="2" xfId="0" applyNumberFormat="1" applyFont="1" applyFill="1" applyBorder="1" applyAlignment="1">
      <alignment vertical="center" wrapText="1"/>
    </xf>
    <xf numFmtId="0" fontId="0" fillId="3" borderId="0" xfId="0" applyFill="1"/>
    <xf numFmtId="0" fontId="1" fillId="5" borderId="2" xfId="0" applyFont="1" applyFill="1" applyBorder="1" applyAlignment="1">
      <alignment vertical="center" wrapText="1"/>
    </xf>
    <xf numFmtId="3" fontId="1" fillId="5" borderId="2" xfId="0" applyNumberFormat="1" applyFont="1" applyFill="1" applyBorder="1"/>
    <xf numFmtId="0" fontId="0" fillId="5" borderId="0" xfId="0" applyFill="1" applyAlignment="1">
      <alignment wrapText="1"/>
    </xf>
    <xf numFmtId="0" fontId="5" fillId="3" borderId="2" xfId="0" applyFont="1" applyFill="1" applyBorder="1" applyAlignment="1">
      <alignment vertical="center" wrapText="1"/>
    </xf>
    <xf numFmtId="0" fontId="1" fillId="3" borderId="2" xfId="0" applyFont="1" applyFill="1" applyBorder="1"/>
    <xf numFmtId="3" fontId="1" fillId="5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11" borderId="24" xfId="0" applyFont="1" applyFill="1" applyBorder="1" applyAlignment="1">
      <alignment vertical="center"/>
    </xf>
    <xf numFmtId="0" fontId="1" fillId="6" borderId="17" xfId="0" applyFont="1" applyFill="1" applyBorder="1" applyAlignment="1">
      <alignment vertical="center" wrapText="1"/>
    </xf>
    <xf numFmtId="0" fontId="1" fillId="9" borderId="24" xfId="0" applyFont="1" applyFill="1" applyBorder="1"/>
    <xf numFmtId="0" fontId="1" fillId="9" borderId="17" xfId="0" applyFont="1" applyFill="1" applyBorder="1"/>
    <xf numFmtId="0" fontId="1" fillId="0" borderId="17" xfId="0" applyFont="1" applyBorder="1" applyAlignment="1">
      <alignment vertical="center"/>
    </xf>
    <xf numFmtId="0" fontId="1" fillId="7" borderId="21" xfId="0" applyFont="1" applyFill="1" applyBorder="1"/>
    <xf numFmtId="0" fontId="1" fillId="3" borderId="24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 wrapText="1"/>
    </xf>
    <xf numFmtId="0" fontId="1" fillId="3" borderId="24" xfId="0" applyFont="1" applyFill="1" applyBorder="1"/>
    <xf numFmtId="0" fontId="1" fillId="3" borderId="21" xfId="0" applyFont="1" applyFill="1" applyBorder="1"/>
    <xf numFmtId="0" fontId="1" fillId="3" borderId="35" xfId="0" applyFont="1" applyFill="1" applyBorder="1"/>
    <xf numFmtId="0" fontId="1" fillId="3" borderId="17" xfId="0" applyFont="1" applyFill="1" applyBorder="1"/>
    <xf numFmtId="0" fontId="1" fillId="3" borderId="17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 wrapText="1"/>
    </xf>
    <xf numFmtId="3" fontId="1" fillId="10" borderId="2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3" fontId="1" fillId="12" borderId="2" xfId="0" applyNumberFormat="1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10" fontId="1" fillId="3" borderId="5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11" borderId="2" xfId="0" applyNumberFormat="1" applyFont="1" applyFill="1" applyBorder="1" applyAlignment="1">
      <alignment vertical="center" wrapText="1"/>
    </xf>
    <xf numFmtId="9" fontId="1" fillId="6" borderId="2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3" fontId="1" fillId="4" borderId="2" xfId="0" applyNumberFormat="1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0" xfId="0" applyBorder="1"/>
    <xf numFmtId="0" fontId="1" fillId="3" borderId="6" xfId="0" applyFont="1" applyFill="1" applyBorder="1" applyAlignment="1">
      <alignment vertical="center"/>
    </xf>
    <xf numFmtId="9" fontId="1" fillId="3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top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14" borderId="2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3" fontId="1" fillId="16" borderId="2" xfId="0" applyNumberFormat="1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3" fontId="1" fillId="5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right"/>
    </xf>
    <xf numFmtId="3" fontId="1" fillId="13" borderId="2" xfId="0" applyNumberFormat="1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wrapText="1"/>
    </xf>
    <xf numFmtId="0" fontId="1" fillId="13" borderId="2" xfId="0" applyFont="1" applyFill="1" applyBorder="1" applyAlignment="1">
      <alignment horizontal="center" vertical="center" wrapText="1"/>
    </xf>
    <xf numFmtId="17" fontId="10" fillId="14" borderId="38" xfId="0" applyNumberFormat="1" applyFont="1" applyFill="1" applyBorder="1" applyAlignment="1">
      <alignment horizontal="center"/>
    </xf>
    <xf numFmtId="17" fontId="10" fillId="14" borderId="39" xfId="0" applyNumberFormat="1" applyFont="1" applyFill="1" applyBorder="1" applyAlignment="1">
      <alignment horizontal="center"/>
    </xf>
    <xf numFmtId="17" fontId="10" fillId="15" borderId="38" xfId="0" applyNumberFormat="1" applyFont="1" applyFill="1" applyBorder="1" applyAlignment="1">
      <alignment horizontal="center"/>
    </xf>
    <xf numFmtId="17" fontId="10" fillId="15" borderId="39" xfId="0" applyNumberFormat="1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9" fillId="13" borderId="37" xfId="0" applyFont="1" applyFill="1" applyBorder="1" applyAlignment="1">
      <alignment horizontal="center" vertical="center" wrapText="1"/>
    </xf>
    <xf numFmtId="0" fontId="9" fillId="13" borderId="19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1" fillId="13" borderId="31" xfId="0" applyFont="1" applyFill="1" applyBorder="1" applyAlignment="1">
      <alignment horizontal="center" vertical="center" wrapText="1"/>
    </xf>
    <xf numFmtId="0" fontId="1" fillId="13" borderId="32" xfId="0" applyFont="1" applyFill="1" applyBorder="1" applyAlignment="1">
      <alignment horizontal="center" vertical="center" wrapText="1"/>
    </xf>
    <xf numFmtId="0" fontId="9" fillId="13" borderId="30" xfId="0" applyFont="1" applyFill="1" applyBorder="1" applyAlignment="1">
      <alignment horizontal="center" vertical="center" wrapText="1"/>
    </xf>
    <xf numFmtId="0" fontId="9" fillId="13" borderId="31" xfId="0" applyFont="1" applyFill="1" applyBorder="1" applyAlignment="1">
      <alignment horizontal="center" vertical="center" wrapText="1"/>
    </xf>
    <xf numFmtId="0" fontId="9" fillId="13" borderId="3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7" fontId="1" fillId="5" borderId="5" xfId="0" applyNumberFormat="1" applyFont="1" applyFill="1" applyBorder="1" applyAlignment="1">
      <alignment horizontal="center"/>
    </xf>
    <xf numFmtId="17" fontId="1" fillId="5" borderId="7" xfId="0" applyNumberFormat="1" applyFont="1" applyFill="1" applyBorder="1" applyAlignment="1">
      <alignment horizontal="center"/>
    </xf>
    <xf numFmtId="17" fontId="1" fillId="5" borderId="6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2" borderId="0" xfId="0" applyFont="1" applyFill="1" applyAlignment="1">
      <alignment horizontal="justify" wrapText="1"/>
    </xf>
    <xf numFmtId="0" fontId="5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tabSelected="1" zoomScale="70" zoomScaleNormal="70" workbookViewId="0">
      <selection activeCell="Q47" sqref="Q47"/>
    </sheetView>
  </sheetViews>
  <sheetFormatPr defaultRowHeight="15"/>
  <cols>
    <col min="1" max="1" width="3.28515625" bestFit="1" customWidth="1"/>
    <col min="2" max="2" width="26.140625" bestFit="1" customWidth="1"/>
    <col min="3" max="3" width="23.28515625" bestFit="1" customWidth="1"/>
    <col min="4" max="4" width="30.5703125" bestFit="1" customWidth="1"/>
    <col min="5" max="5" width="9.7109375" bestFit="1" customWidth="1"/>
    <col min="7" max="7" width="9" bestFit="1" customWidth="1"/>
    <col min="11" max="11" width="9" bestFit="1" customWidth="1"/>
    <col min="12" max="12" width="15.7109375" bestFit="1" customWidth="1"/>
    <col min="15" max="15" width="8.85546875" bestFit="1" customWidth="1"/>
    <col min="24" max="24" width="13.140625" customWidth="1"/>
    <col min="25" max="25" width="21.7109375" bestFit="1" customWidth="1"/>
    <col min="26" max="26" width="20.42578125" customWidth="1"/>
    <col min="27" max="27" width="27.140625" bestFit="1" customWidth="1"/>
    <col min="28" max="28" width="21.7109375" bestFit="1" customWidth="1"/>
    <col min="29" max="29" width="12.85546875" customWidth="1"/>
    <col min="30" max="30" width="24" bestFit="1" customWidth="1"/>
    <col min="31" max="31" width="25.85546875" customWidth="1"/>
    <col min="32" max="32" width="22.85546875" customWidth="1"/>
    <col min="33" max="33" width="18.7109375" bestFit="1" customWidth="1"/>
    <col min="34" max="34" width="25.140625" bestFit="1" customWidth="1"/>
    <col min="35" max="35" width="26.28515625" customWidth="1"/>
    <col min="36" max="36" width="17.42578125" bestFit="1" customWidth="1"/>
    <col min="37" max="37" width="12.5703125" customWidth="1"/>
    <col min="38" max="38" width="24" customWidth="1"/>
    <col min="39" max="39" width="25.28515625" customWidth="1"/>
    <col min="40" max="40" width="22" customWidth="1"/>
    <col min="41" max="41" width="35.28515625" customWidth="1"/>
    <col min="42" max="42" width="15.7109375" customWidth="1"/>
    <col min="43" max="43" width="15.28515625" customWidth="1"/>
    <col min="44" max="44" width="17.85546875" customWidth="1"/>
    <col min="45" max="45" width="18.5703125" bestFit="1" customWidth="1"/>
    <col min="46" max="46" width="21.7109375" bestFit="1" customWidth="1"/>
    <col min="47" max="47" width="20" customWidth="1"/>
    <col min="48" max="48" width="19" bestFit="1" customWidth="1"/>
    <col min="49" max="49" width="22.140625" bestFit="1" customWidth="1"/>
    <col min="51" max="51" width="19.140625" bestFit="1" customWidth="1"/>
    <col min="52" max="52" width="22.28515625" bestFit="1" customWidth="1"/>
    <col min="54" max="54" width="18.7109375" bestFit="1" customWidth="1"/>
    <col min="55" max="55" width="21.85546875" bestFit="1" customWidth="1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5" ht="13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38" t="s">
        <v>0</v>
      </c>
      <c r="L2" s="238"/>
      <c r="M2" s="238"/>
      <c r="N2" s="2"/>
      <c r="O2" s="1"/>
      <c r="P2" s="1"/>
    </row>
    <row r="3" spans="1:55">
      <c r="A3" s="1"/>
      <c r="B3" s="1"/>
      <c r="C3" s="3"/>
      <c r="D3" s="1"/>
      <c r="E3" s="4"/>
      <c r="F3" s="3"/>
      <c r="G3" s="3"/>
      <c r="H3" s="3"/>
      <c r="I3" s="3"/>
      <c r="J3" s="3"/>
      <c r="K3" s="238"/>
      <c r="L3" s="238"/>
      <c r="M3" s="238"/>
      <c r="N3" s="2"/>
      <c r="O3" s="1"/>
      <c r="P3" s="1"/>
    </row>
    <row r="4" spans="1:55" ht="21">
      <c r="A4" s="1"/>
      <c r="B4" s="3"/>
      <c r="C4" s="3"/>
      <c r="D4" s="4"/>
      <c r="E4" s="4"/>
      <c r="F4" s="3"/>
      <c r="G4" s="3"/>
      <c r="H4" s="3"/>
      <c r="I4" s="1"/>
      <c r="J4" s="3"/>
      <c r="K4" s="3"/>
      <c r="L4" s="5">
        <v>45315</v>
      </c>
      <c r="M4" s="6" t="s">
        <v>1</v>
      </c>
      <c r="N4" s="1"/>
      <c r="O4" s="1"/>
      <c r="P4" s="1"/>
    </row>
    <row r="5" spans="1:55" ht="21" customHeight="1" thickBot="1">
      <c r="A5" s="1"/>
      <c r="B5" s="228" t="s">
        <v>2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1"/>
      <c r="P5" s="1"/>
    </row>
    <row r="6" spans="1:55" ht="30.75" thickBot="1">
      <c r="A6" s="229" t="s">
        <v>3</v>
      </c>
      <c r="B6" s="229" t="s">
        <v>4</v>
      </c>
      <c r="C6" s="231" t="s">
        <v>5</v>
      </c>
      <c r="D6" s="231" t="s">
        <v>6</v>
      </c>
      <c r="E6" s="217" t="s">
        <v>7</v>
      </c>
      <c r="F6" s="218"/>
      <c r="G6" s="11"/>
      <c r="H6" s="236" t="s">
        <v>8</v>
      </c>
      <c r="I6" s="239"/>
      <c r="J6" s="237"/>
      <c r="K6" s="236" t="s">
        <v>9</v>
      </c>
      <c r="L6" s="239"/>
      <c r="M6" s="237"/>
      <c r="N6" s="8" t="s">
        <v>10</v>
      </c>
      <c r="O6" s="1"/>
      <c r="P6" s="1"/>
      <c r="AB6">
        <v>36650</v>
      </c>
    </row>
    <row r="7" spans="1:55" ht="315.75" thickBot="1">
      <c r="A7" s="230"/>
      <c r="B7" s="230"/>
      <c r="C7" s="232"/>
      <c r="D7" s="232"/>
      <c r="E7" s="11" t="s">
        <v>12</v>
      </c>
      <c r="F7" s="11" t="s">
        <v>13</v>
      </c>
      <c r="G7" s="11" t="s">
        <v>14</v>
      </c>
      <c r="H7" s="13" t="s">
        <v>15</v>
      </c>
      <c r="I7" s="11" t="s">
        <v>16</v>
      </c>
      <c r="J7" s="11" t="s">
        <v>17</v>
      </c>
      <c r="K7" s="14" t="s">
        <v>18</v>
      </c>
      <c r="L7" s="11" t="s">
        <v>19</v>
      </c>
      <c r="M7" s="11" t="s">
        <v>17</v>
      </c>
      <c r="N7" s="12" t="s">
        <v>11</v>
      </c>
      <c r="O7" s="1"/>
      <c r="P7" s="1"/>
      <c r="X7" t="s">
        <v>145</v>
      </c>
    </row>
    <row r="8" spans="1:55" ht="30.75" thickBot="1">
      <c r="A8" s="10">
        <v>1</v>
      </c>
      <c r="B8" s="10" t="s">
        <v>20</v>
      </c>
      <c r="C8" s="125">
        <v>36650</v>
      </c>
      <c r="D8" s="125">
        <v>32985</v>
      </c>
      <c r="E8" s="46">
        <v>19200</v>
      </c>
      <c r="F8" s="48">
        <f>E8/C8</f>
        <v>0.52387448840381989</v>
      </c>
      <c r="G8" s="122">
        <v>5593</v>
      </c>
      <c r="H8" s="15">
        <v>2400</v>
      </c>
      <c r="I8" s="93">
        <v>753</v>
      </c>
      <c r="J8" s="51">
        <f>I8/H8-1</f>
        <v>-0.68625000000000003</v>
      </c>
      <c r="K8" s="15">
        <v>2400</v>
      </c>
      <c r="L8" s="93">
        <v>846</v>
      </c>
      <c r="M8" s="51">
        <f>L8/K8-1</f>
        <v>-0.64749999999999996</v>
      </c>
      <c r="N8" s="50">
        <f t="shared" ref="N8:N14" si="0">IF((I8-L8)&gt;0,"+"&amp;(I8-L8),(I8-L8))</f>
        <v>-93</v>
      </c>
      <c r="O8" s="1"/>
      <c r="P8" s="1"/>
      <c r="X8" t="s">
        <v>91</v>
      </c>
      <c r="Y8" s="54">
        <v>0.53239999999999998</v>
      </c>
      <c r="Z8" s="54">
        <v>-1.4999999999999999E-2</v>
      </c>
      <c r="AA8" s="55">
        <v>-303</v>
      </c>
      <c r="AB8" s="56">
        <v>19513</v>
      </c>
      <c r="AC8" s="57">
        <v>627</v>
      </c>
      <c r="AD8" s="58">
        <v>811</v>
      </c>
      <c r="AE8" s="59">
        <v>9718</v>
      </c>
      <c r="AF8" s="59">
        <v>5177</v>
      </c>
      <c r="AG8" s="58">
        <v>70</v>
      </c>
      <c r="AH8" s="57">
        <v>135</v>
      </c>
      <c r="AI8" s="59">
        <v>6986</v>
      </c>
      <c r="AJ8" s="58"/>
      <c r="AK8" s="58"/>
      <c r="AL8" s="59">
        <v>2809</v>
      </c>
      <c r="AM8" s="62">
        <v>697</v>
      </c>
      <c r="AN8" s="62">
        <v>946</v>
      </c>
      <c r="AO8" s="60">
        <v>-249</v>
      </c>
      <c r="AP8" s="58">
        <v>662</v>
      </c>
      <c r="AQ8" s="58">
        <v>1198</v>
      </c>
      <c r="AR8" s="58">
        <v>0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9440</v>
      </c>
      <c r="AY8" s="124">
        <v>9440</v>
      </c>
      <c r="AZ8" s="61">
        <v>0</v>
      </c>
      <c r="BA8" s="58">
        <v>5843</v>
      </c>
      <c r="BB8" s="58">
        <v>5843</v>
      </c>
      <c r="BC8" s="61">
        <v>0</v>
      </c>
    </row>
    <row r="9" spans="1:55" ht="30.75" thickBot="1">
      <c r="A9" s="16">
        <v>2</v>
      </c>
      <c r="B9" s="16" t="s">
        <v>21</v>
      </c>
      <c r="C9" s="125">
        <v>28567</v>
      </c>
      <c r="D9" s="125">
        <v>25714</v>
      </c>
      <c r="E9" s="46"/>
      <c r="F9" s="48">
        <f t="shared" ref="F9:F14" si="1">E9/C9</f>
        <v>0</v>
      </c>
      <c r="G9" s="122"/>
      <c r="H9" s="15">
        <v>2860</v>
      </c>
      <c r="I9" s="93"/>
      <c r="J9" s="51">
        <f t="shared" ref="J9:J13" si="2">I9/H9-1</f>
        <v>-1</v>
      </c>
      <c r="K9" s="15">
        <v>2860</v>
      </c>
      <c r="L9" s="94"/>
      <c r="M9" s="51">
        <f t="shared" ref="M9:M14" si="3">L9/K9-1</f>
        <v>-1</v>
      </c>
      <c r="N9" s="50">
        <f t="shared" si="0"/>
        <v>0</v>
      </c>
      <c r="O9" s="1"/>
      <c r="P9" s="1"/>
      <c r="Y9" s="208" t="s">
        <v>20</v>
      </c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</row>
    <row r="10" spans="1:55" ht="30.75" customHeight="1" thickBot="1">
      <c r="A10" s="16">
        <v>3</v>
      </c>
      <c r="B10" s="16" t="s">
        <v>22</v>
      </c>
      <c r="C10" s="125">
        <v>11568</v>
      </c>
      <c r="D10" s="125">
        <v>10410</v>
      </c>
      <c r="E10" s="46"/>
      <c r="F10" s="48">
        <f t="shared" si="1"/>
        <v>0</v>
      </c>
      <c r="G10" s="122"/>
      <c r="H10" s="10">
        <v>800</v>
      </c>
      <c r="I10" s="93"/>
      <c r="J10" s="51">
        <f t="shared" si="2"/>
        <v>-1</v>
      </c>
      <c r="K10" s="10">
        <v>800</v>
      </c>
      <c r="L10" s="93"/>
      <c r="M10" s="51">
        <f t="shared" si="3"/>
        <v>-1</v>
      </c>
      <c r="N10" s="50">
        <f t="shared" si="0"/>
        <v>0</v>
      </c>
      <c r="O10" s="1"/>
      <c r="P10" s="1"/>
      <c r="Y10" s="222" t="s">
        <v>64</v>
      </c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4"/>
    </row>
    <row r="11" spans="1:55" ht="15.75" thickBot="1">
      <c r="A11" s="10">
        <v>4</v>
      </c>
      <c r="B11" s="10" t="s">
        <v>23</v>
      </c>
      <c r="C11" s="125">
        <v>3555</v>
      </c>
      <c r="D11" s="125">
        <v>3200</v>
      </c>
      <c r="E11" s="46"/>
      <c r="F11" s="48">
        <f t="shared" si="1"/>
        <v>0</v>
      </c>
      <c r="G11" s="123"/>
      <c r="H11" s="10">
        <v>380</v>
      </c>
      <c r="I11" s="93"/>
      <c r="J11" s="51">
        <f t="shared" si="2"/>
        <v>-1</v>
      </c>
      <c r="K11" s="10">
        <v>380</v>
      </c>
      <c r="L11" s="93"/>
      <c r="M11" s="51">
        <f t="shared" si="3"/>
        <v>-1</v>
      </c>
      <c r="N11" s="50">
        <f t="shared" si="0"/>
        <v>0</v>
      </c>
      <c r="O11" s="1"/>
      <c r="P11" s="1"/>
      <c r="X11" s="132" t="s">
        <v>163</v>
      </c>
      <c r="Y11" s="225" t="s">
        <v>31</v>
      </c>
      <c r="Z11" s="225" t="s">
        <v>65</v>
      </c>
      <c r="AA11" s="225" t="s">
        <v>66</v>
      </c>
      <c r="AB11" s="180" t="s">
        <v>67</v>
      </c>
      <c r="AC11" s="205" t="s">
        <v>68</v>
      </c>
      <c r="AD11" s="206"/>
      <c r="AE11" s="206"/>
      <c r="AF11" s="207"/>
      <c r="AG11" s="205" t="s">
        <v>69</v>
      </c>
      <c r="AH11" s="206"/>
      <c r="AI11" s="207"/>
      <c r="AJ11" s="205" t="s">
        <v>70</v>
      </c>
      <c r="AK11" s="206"/>
      <c r="AL11" s="207"/>
      <c r="AM11" s="214" t="s">
        <v>71</v>
      </c>
      <c r="AN11" s="215"/>
      <c r="AO11" s="216"/>
      <c r="AP11" s="176" t="s">
        <v>72</v>
      </c>
      <c r="AQ11" s="176" t="s">
        <v>73</v>
      </c>
      <c r="AR11" s="203" t="s">
        <v>74</v>
      </c>
      <c r="AS11" s="197"/>
      <c r="AT11" s="197"/>
      <c r="AU11" s="197"/>
      <c r="AV11" s="197"/>
      <c r="AW11" s="204"/>
      <c r="AX11" s="205" t="s">
        <v>75</v>
      </c>
      <c r="AY11" s="206"/>
      <c r="AZ11" s="206"/>
      <c r="BA11" s="206"/>
      <c r="BB11" s="206"/>
      <c r="BC11" s="207"/>
    </row>
    <row r="12" spans="1:55" ht="45.75" thickBot="1">
      <c r="A12" s="10">
        <v>5</v>
      </c>
      <c r="B12" s="10" t="s">
        <v>24</v>
      </c>
      <c r="C12" s="125">
        <v>6200</v>
      </c>
      <c r="D12" s="125">
        <v>5580</v>
      </c>
      <c r="E12" s="46"/>
      <c r="F12" s="48">
        <f t="shared" si="1"/>
        <v>0</v>
      </c>
      <c r="G12" s="122"/>
      <c r="H12" s="10">
        <v>580</v>
      </c>
      <c r="I12" s="93"/>
      <c r="J12" s="51">
        <f t="shared" si="2"/>
        <v>-1</v>
      </c>
      <c r="K12" s="10">
        <v>580</v>
      </c>
      <c r="L12" s="93"/>
      <c r="M12" s="51">
        <f t="shared" si="3"/>
        <v>-1</v>
      </c>
      <c r="N12" s="50">
        <f t="shared" si="0"/>
        <v>0</v>
      </c>
      <c r="O12" s="1"/>
      <c r="P12" s="1"/>
      <c r="X12" s="132"/>
      <c r="Y12" s="226"/>
      <c r="Z12" s="226"/>
      <c r="AA12" s="226"/>
      <c r="AB12" s="181"/>
      <c r="AC12" s="53" t="s">
        <v>58</v>
      </c>
      <c r="AD12" s="53" t="s">
        <v>57</v>
      </c>
      <c r="AE12" s="64" t="s">
        <v>76</v>
      </c>
      <c r="AF12" s="69" t="s">
        <v>77</v>
      </c>
      <c r="AG12" s="53" t="s">
        <v>58</v>
      </c>
      <c r="AH12" s="53" t="s">
        <v>57</v>
      </c>
      <c r="AI12" s="64" t="s">
        <v>76</v>
      </c>
      <c r="AJ12" s="53" t="s">
        <v>58</v>
      </c>
      <c r="AK12" s="53" t="s">
        <v>57</v>
      </c>
      <c r="AL12" s="64" t="s">
        <v>76</v>
      </c>
      <c r="AM12" s="72" t="s">
        <v>78</v>
      </c>
      <c r="AN12" s="72" t="s">
        <v>79</v>
      </c>
      <c r="AO12" s="72" t="s">
        <v>80</v>
      </c>
      <c r="AP12" s="177"/>
      <c r="AQ12" s="177"/>
      <c r="AR12" s="64" t="s">
        <v>81</v>
      </c>
      <c r="AS12" s="53" t="s">
        <v>46</v>
      </c>
      <c r="AT12" s="53" t="s">
        <v>82</v>
      </c>
      <c r="AU12" s="64" t="s">
        <v>83</v>
      </c>
      <c r="AV12" s="53" t="s">
        <v>46</v>
      </c>
      <c r="AW12" s="53" t="s">
        <v>82</v>
      </c>
      <c r="AX12" s="64" t="s">
        <v>81</v>
      </c>
      <c r="AY12" s="53" t="s">
        <v>46</v>
      </c>
      <c r="AZ12" s="53" t="s">
        <v>82</v>
      </c>
      <c r="BA12" s="64" t="s">
        <v>83</v>
      </c>
      <c r="BB12" s="53" t="s">
        <v>46</v>
      </c>
      <c r="BC12" s="53" t="s">
        <v>82</v>
      </c>
    </row>
    <row r="13" spans="1:55" ht="20.25" customHeight="1" thickBot="1">
      <c r="A13" s="17">
        <v>6</v>
      </c>
      <c r="B13" s="18" t="s">
        <v>25</v>
      </c>
      <c r="C13" s="126">
        <v>1000</v>
      </c>
      <c r="D13" s="126">
        <v>900</v>
      </c>
      <c r="E13" s="47"/>
      <c r="F13" s="48">
        <f t="shared" si="1"/>
        <v>0</v>
      </c>
      <c r="G13" s="123"/>
      <c r="H13" s="18">
        <v>100</v>
      </c>
      <c r="I13" s="93"/>
      <c r="J13" s="51">
        <f t="shared" si="2"/>
        <v>-1</v>
      </c>
      <c r="K13" s="18">
        <v>100</v>
      </c>
      <c r="L13" s="93"/>
      <c r="M13" s="51">
        <f t="shared" si="3"/>
        <v>-1</v>
      </c>
      <c r="N13" s="50">
        <f t="shared" si="0"/>
        <v>0</v>
      </c>
      <c r="O13" s="19"/>
      <c r="P13" s="1"/>
      <c r="Y13" s="67">
        <f>AB13/AB6</f>
        <v>0.53006821282401095</v>
      </c>
      <c r="Z13" s="67">
        <v>-1.6E-2</v>
      </c>
      <c r="AA13" s="64">
        <v>-313</v>
      </c>
      <c r="AB13" s="65">
        <f>AE13+AI13+AL13</f>
        <v>19427</v>
      </c>
      <c r="AC13" s="57">
        <v>0</v>
      </c>
      <c r="AD13" s="58">
        <v>846</v>
      </c>
      <c r="AE13" s="65">
        <f>AE8+AC13-AD13</f>
        <v>8872</v>
      </c>
      <c r="AF13" s="70">
        <v>5593</v>
      </c>
      <c r="AG13" s="58">
        <v>753</v>
      </c>
      <c r="AH13" s="57">
        <v>0</v>
      </c>
      <c r="AI13" s="65">
        <f>AI8+AG13-AH13</f>
        <v>7739</v>
      </c>
      <c r="AJ13" s="58"/>
      <c r="AK13" s="58"/>
      <c r="AL13" s="65">
        <v>2816</v>
      </c>
      <c r="AM13" s="73">
        <f>AC13+AG13+AJ13</f>
        <v>753</v>
      </c>
      <c r="AN13" s="73">
        <f>AD13+AH13+AK13</f>
        <v>846</v>
      </c>
      <c r="AO13" s="64">
        <f>AM13-AN13</f>
        <v>-93</v>
      </c>
      <c r="AP13" s="58">
        <v>1022</v>
      </c>
      <c r="AQ13" s="58">
        <v>1576</v>
      </c>
      <c r="AR13" s="73">
        <f>AS13+AT13</f>
        <v>0</v>
      </c>
      <c r="AS13" s="58">
        <v>0</v>
      </c>
      <c r="AT13" s="58">
        <v>0</v>
      </c>
      <c r="AU13" s="73">
        <f>AV13+AW13</f>
        <v>0</v>
      </c>
      <c r="AV13" s="58">
        <v>0</v>
      </c>
      <c r="AW13" s="58">
        <v>0</v>
      </c>
      <c r="AX13" s="73">
        <f>AY13+AZ13</f>
        <v>9676</v>
      </c>
      <c r="AY13" s="58">
        <v>9676</v>
      </c>
      <c r="AZ13" s="61">
        <v>0</v>
      </c>
      <c r="BA13" s="73">
        <f>BB13+BC13</f>
        <v>4284</v>
      </c>
      <c r="BB13" s="58">
        <v>4284</v>
      </c>
      <c r="BC13" s="61">
        <v>0</v>
      </c>
    </row>
    <row r="14" spans="1:55" ht="65.25" customHeight="1" thickBot="1">
      <c r="A14" s="20">
        <v>7</v>
      </c>
      <c r="B14" s="10" t="s">
        <v>26</v>
      </c>
      <c r="C14" s="127">
        <v>0</v>
      </c>
      <c r="D14" s="127">
        <v>0</v>
      </c>
      <c r="E14" s="47"/>
      <c r="F14" s="48" t="e">
        <f t="shared" si="1"/>
        <v>#DIV/0!</v>
      </c>
      <c r="G14" s="123"/>
      <c r="H14" s="18">
        <v>0</v>
      </c>
      <c r="I14" s="93"/>
      <c r="J14" s="51" t="e">
        <f>I14/H14-1</f>
        <v>#DIV/0!</v>
      </c>
      <c r="K14" s="18">
        <v>0</v>
      </c>
      <c r="L14" s="93"/>
      <c r="M14" s="51" t="e">
        <f t="shared" si="3"/>
        <v>#DIV/0!</v>
      </c>
      <c r="N14" s="50">
        <f t="shared" si="0"/>
        <v>0</v>
      </c>
      <c r="O14" s="19"/>
      <c r="P14" s="1"/>
      <c r="Y14" s="66" t="s">
        <v>85</v>
      </c>
      <c r="Z14" s="66" t="s">
        <v>86</v>
      </c>
      <c r="AA14" s="66" t="s">
        <v>87</v>
      </c>
      <c r="AB14" s="66" t="s">
        <v>88</v>
      </c>
      <c r="AE14" s="66" t="s">
        <v>84</v>
      </c>
      <c r="AF14" s="71" t="s">
        <v>61</v>
      </c>
      <c r="AI14" s="66" t="s">
        <v>84</v>
      </c>
      <c r="AL14" s="66" t="s">
        <v>84</v>
      </c>
      <c r="AM14" s="66" t="s">
        <v>89</v>
      </c>
      <c r="AN14" s="66" t="s">
        <v>90</v>
      </c>
      <c r="AO14" s="66" t="s">
        <v>92</v>
      </c>
      <c r="AR14" s="66" t="s">
        <v>111</v>
      </c>
      <c r="AU14" s="66" t="s">
        <v>111</v>
      </c>
      <c r="AX14" s="68"/>
      <c r="BA14" s="68"/>
    </row>
    <row r="15" spans="1:55" ht="19.5" thickBot="1">
      <c r="A15" s="217" t="s">
        <v>27</v>
      </c>
      <c r="B15" s="218"/>
      <c r="C15" s="21">
        <f>SUM(C8:C14)</f>
        <v>87540</v>
      </c>
      <c r="D15" s="21">
        <f>SUM(D8:D14)</f>
        <v>78789</v>
      </c>
      <c r="E15" s="22">
        <f>SUM(E8:E14)</f>
        <v>19200</v>
      </c>
      <c r="F15" s="23">
        <f>E15/C15</f>
        <v>0.21932830705962988</v>
      </c>
      <c r="G15" s="22">
        <f>SUM(G8:G14)</f>
        <v>5593</v>
      </c>
      <c r="H15" s="21">
        <f>SUM(H8:H14)</f>
        <v>7120</v>
      </c>
      <c r="I15" s="21">
        <f>SUM(I8:I14)</f>
        <v>753</v>
      </c>
      <c r="J15" s="49">
        <f>I15/H15-1</f>
        <v>-0.89424157303370788</v>
      </c>
      <c r="K15" s="21">
        <f>SUM(K8:K14)</f>
        <v>7120</v>
      </c>
      <c r="L15" s="21">
        <f>SUM(L8:L14)</f>
        <v>846</v>
      </c>
      <c r="M15" s="49">
        <f>L15/K15-1</f>
        <v>-0.88117977528089886</v>
      </c>
      <c r="N15" s="50">
        <f>IF((I15-L15)&gt;0,"+"&amp;(I15-L15),(I15-L15))</f>
        <v>-93</v>
      </c>
      <c r="O15" s="19"/>
      <c r="P15" s="1"/>
      <c r="AC15" t="s">
        <v>122</v>
      </c>
      <c r="AD15" t="s">
        <v>123</v>
      </c>
      <c r="AG15" t="s">
        <v>124</v>
      </c>
      <c r="AH15" t="s">
        <v>125</v>
      </c>
      <c r="AJ15" t="s">
        <v>126</v>
      </c>
      <c r="AK15" t="s">
        <v>127</v>
      </c>
      <c r="AP15" t="s">
        <v>128</v>
      </c>
      <c r="AQ15" t="s">
        <v>129</v>
      </c>
      <c r="AS15" t="s">
        <v>130</v>
      </c>
      <c r="AT15" t="s">
        <v>131</v>
      </c>
      <c r="AV15" t="s">
        <v>132</v>
      </c>
      <c r="AW15" t="s">
        <v>133</v>
      </c>
      <c r="AY15" t="s">
        <v>134</v>
      </c>
      <c r="AZ15" t="s">
        <v>135</v>
      </c>
      <c r="BB15" t="s">
        <v>136</v>
      </c>
      <c r="BC15" t="s">
        <v>137</v>
      </c>
    </row>
    <row r="16" spans="1:55">
      <c r="A16" s="24"/>
      <c r="B16" s="25"/>
      <c r="C16" s="25"/>
      <c r="D16" s="25"/>
      <c r="E16" s="25"/>
      <c r="F16" s="26"/>
      <c r="G16" s="25"/>
      <c r="H16" s="26"/>
      <c r="I16" s="26"/>
      <c r="J16" s="25"/>
      <c r="K16" s="26"/>
      <c r="L16" s="26"/>
      <c r="M16" s="26"/>
      <c r="N16" s="27"/>
      <c r="O16" s="1"/>
      <c r="P16" s="1"/>
    </row>
    <row r="17" spans="1:27" ht="36" customHeight="1" thickBot="1">
      <c r="A17" s="228" t="s">
        <v>28</v>
      </c>
      <c r="B17" s="228"/>
      <c r="C17" s="228"/>
      <c r="D17" s="228"/>
      <c r="E17" s="228"/>
      <c r="F17" s="228"/>
      <c r="G17" s="228"/>
      <c r="H17" s="228"/>
      <c r="I17" s="28"/>
      <c r="J17" s="28"/>
      <c r="K17" s="28"/>
      <c r="L17" s="28"/>
      <c r="M17" s="28"/>
      <c r="N17" s="28"/>
      <c r="O17" s="1"/>
      <c r="P17" s="1"/>
      <c r="X17" t="s">
        <v>146</v>
      </c>
      <c r="Y17" s="240" t="s">
        <v>165</v>
      </c>
      <c r="Z17" s="240"/>
      <c r="AA17" s="240"/>
    </row>
    <row r="18" spans="1:27" ht="74.25" customHeight="1" thickBot="1">
      <c r="A18" s="229" t="s">
        <v>3</v>
      </c>
      <c r="B18" s="229" t="s">
        <v>4</v>
      </c>
      <c r="C18" s="229" t="s">
        <v>29</v>
      </c>
      <c r="D18" s="229" t="s">
        <v>30</v>
      </c>
      <c r="E18" s="229" t="s">
        <v>31</v>
      </c>
      <c r="F18" s="236" t="s">
        <v>32</v>
      </c>
      <c r="G18" s="237"/>
      <c r="H18" s="8" t="s">
        <v>10</v>
      </c>
      <c r="I18" s="1"/>
      <c r="J18" s="3"/>
      <c r="K18" s="3"/>
      <c r="L18" s="3"/>
      <c r="M18" s="3"/>
      <c r="N18" s="3"/>
      <c r="O18" s="1"/>
      <c r="P18" s="1"/>
      <c r="Y18" s="211">
        <v>45292</v>
      </c>
      <c r="Z18" s="212"/>
      <c r="AA18" s="213"/>
    </row>
    <row r="19" spans="1:27" ht="90.75" thickBot="1">
      <c r="A19" s="230"/>
      <c r="B19" s="230"/>
      <c r="C19" s="230"/>
      <c r="D19" s="230"/>
      <c r="E19" s="230"/>
      <c r="F19" s="11" t="s">
        <v>33</v>
      </c>
      <c r="G19" s="11" t="s">
        <v>34</v>
      </c>
      <c r="H19" s="12" t="s">
        <v>11</v>
      </c>
      <c r="I19" s="1"/>
      <c r="J19" s="3"/>
      <c r="K19" s="3"/>
      <c r="L19" s="3"/>
      <c r="M19" s="3"/>
      <c r="N19" s="3"/>
      <c r="O19" s="1"/>
      <c r="P19" s="1"/>
      <c r="Y19" s="13" t="s">
        <v>61</v>
      </c>
      <c r="Z19" s="13" t="s">
        <v>62</v>
      </c>
      <c r="AA19" s="14" t="s">
        <v>63</v>
      </c>
    </row>
    <row r="20" spans="1:27" ht="15.75" thickBot="1">
      <c r="A20" s="10">
        <v>1</v>
      </c>
      <c r="B20" s="10" t="s">
        <v>35</v>
      </c>
      <c r="C20" s="127">
        <v>420</v>
      </c>
      <c r="D20" s="95">
        <v>540</v>
      </c>
      <c r="E20" s="98">
        <f>D20/C20</f>
        <v>1.2857142857142858</v>
      </c>
      <c r="F20" s="97">
        <v>26</v>
      </c>
      <c r="G20" s="95">
        <v>0</v>
      </c>
      <c r="H20" s="52">
        <f>IF((G20-F20)&gt;0,"+"&amp;(G20-F20),(G20-F20))</f>
        <v>-26</v>
      </c>
      <c r="I20" s="29"/>
      <c r="J20" s="3"/>
      <c r="K20" s="3"/>
      <c r="L20" s="3"/>
      <c r="M20" s="3"/>
      <c r="N20" s="3"/>
      <c r="O20" s="1"/>
      <c r="P20" s="1"/>
      <c r="Y20" s="58">
        <v>5593</v>
      </c>
      <c r="Z20" s="58">
        <v>106</v>
      </c>
      <c r="AA20" s="58">
        <v>106</v>
      </c>
    </row>
    <row r="21" spans="1:27" ht="15.75" thickBot="1">
      <c r="A21" s="16">
        <v>2</v>
      </c>
      <c r="B21" s="16" t="s">
        <v>36</v>
      </c>
      <c r="C21" s="125"/>
      <c r="D21" s="96"/>
      <c r="E21" s="98" t="e">
        <f t="shared" ref="E21:E27" si="4">D21/C21</f>
        <v>#DIV/0!</v>
      </c>
      <c r="F21" s="97"/>
      <c r="G21" s="95"/>
      <c r="H21" s="52">
        <f t="shared" ref="H21:H27" si="5">IF((G21-F21)&gt;0,"+"&amp;(G21-F21),(G21-F21))</f>
        <v>0</v>
      </c>
      <c r="I21" s="29"/>
      <c r="J21" s="3"/>
      <c r="K21" s="3"/>
      <c r="L21" s="3"/>
      <c r="M21" s="3"/>
      <c r="N21" s="3"/>
      <c r="O21" s="1"/>
      <c r="P21" s="1"/>
      <c r="Y21" s="58">
        <v>5880</v>
      </c>
      <c r="Z21" s="58">
        <v>112</v>
      </c>
      <c r="AA21" s="58">
        <v>111</v>
      </c>
    </row>
    <row r="22" spans="1:27" ht="30.75" thickBot="1">
      <c r="A22" s="16">
        <v>3</v>
      </c>
      <c r="B22" s="16" t="s">
        <v>37</v>
      </c>
      <c r="C22" s="125"/>
      <c r="D22" s="96"/>
      <c r="E22" s="98" t="e">
        <f t="shared" si="4"/>
        <v>#DIV/0!</v>
      </c>
      <c r="F22" s="97"/>
      <c r="G22" s="95"/>
      <c r="H22" s="52">
        <f t="shared" si="5"/>
        <v>0</v>
      </c>
      <c r="I22" s="29"/>
      <c r="J22" s="3" t="s">
        <v>164</v>
      </c>
      <c r="K22" s="3"/>
      <c r="L22" s="3"/>
      <c r="M22" s="3"/>
      <c r="N22" s="3"/>
      <c r="O22" s="1"/>
      <c r="P22" s="1"/>
      <c r="Y22" t="s">
        <v>138</v>
      </c>
      <c r="Z22" t="s">
        <v>139</v>
      </c>
      <c r="AA22" t="s">
        <v>140</v>
      </c>
    </row>
    <row r="23" spans="1:27" ht="15.75" thickBot="1">
      <c r="A23" s="10">
        <v>4</v>
      </c>
      <c r="B23" s="10" t="s">
        <v>38</v>
      </c>
      <c r="C23" s="125"/>
      <c r="D23" s="95"/>
      <c r="E23" s="98" t="e">
        <f t="shared" si="4"/>
        <v>#DIV/0!</v>
      </c>
      <c r="F23" s="97"/>
      <c r="G23" s="95"/>
      <c r="H23" s="52">
        <f t="shared" si="5"/>
        <v>0</v>
      </c>
      <c r="I23" s="29"/>
      <c r="J23" s="3"/>
      <c r="K23" s="3"/>
      <c r="L23" s="3"/>
      <c r="M23" s="3"/>
      <c r="N23" s="3"/>
      <c r="O23" s="1"/>
      <c r="P23" s="1"/>
    </row>
    <row r="24" spans="1:27" ht="15.75" thickBot="1">
      <c r="A24" s="10">
        <v>5</v>
      </c>
      <c r="B24" s="10" t="s">
        <v>39</v>
      </c>
      <c r="C24" s="127"/>
      <c r="D24" s="95"/>
      <c r="E24" s="98" t="e">
        <f t="shared" si="4"/>
        <v>#DIV/0!</v>
      </c>
      <c r="F24" s="97"/>
      <c r="G24" s="95"/>
      <c r="H24" s="52">
        <f t="shared" si="5"/>
        <v>0</v>
      </c>
      <c r="I24" s="29"/>
      <c r="J24" s="3"/>
      <c r="K24" s="3"/>
      <c r="L24" s="3"/>
      <c r="M24" s="3"/>
      <c r="N24" s="3"/>
      <c r="O24" s="1"/>
      <c r="P24" s="1"/>
    </row>
    <row r="25" spans="1:27" ht="15.75" thickBot="1">
      <c r="A25" s="10">
        <v>6</v>
      </c>
      <c r="B25" s="10" t="s">
        <v>40</v>
      </c>
      <c r="C25" s="125"/>
      <c r="D25" s="96"/>
      <c r="E25" s="98" t="e">
        <f t="shared" si="4"/>
        <v>#DIV/0!</v>
      </c>
      <c r="F25" s="97"/>
      <c r="G25" s="95"/>
      <c r="H25" s="52">
        <f t="shared" si="5"/>
        <v>0</v>
      </c>
      <c r="I25" s="29"/>
      <c r="J25" s="3"/>
      <c r="K25" s="3"/>
      <c r="L25" s="3"/>
      <c r="M25" s="3"/>
      <c r="N25" s="3"/>
      <c r="O25" s="1"/>
      <c r="P25" s="1"/>
    </row>
    <row r="26" spans="1:27" ht="15.75" customHeight="1" thickBot="1">
      <c r="A26" s="10">
        <v>7</v>
      </c>
      <c r="B26" s="10" t="s">
        <v>41</v>
      </c>
      <c r="C26" s="127"/>
      <c r="D26" s="95"/>
      <c r="E26" s="98" t="e">
        <f t="shared" si="4"/>
        <v>#DIV/0!</v>
      </c>
      <c r="F26" s="95"/>
      <c r="G26" s="95"/>
      <c r="H26" s="52">
        <f t="shared" si="5"/>
        <v>0</v>
      </c>
      <c r="I26" s="29"/>
      <c r="J26" s="3"/>
      <c r="K26" s="3"/>
      <c r="L26" s="3"/>
      <c r="M26" s="3"/>
      <c r="N26" s="3"/>
      <c r="O26" s="1"/>
      <c r="P26" s="1"/>
    </row>
    <row r="27" spans="1:27" ht="15.75" thickBot="1">
      <c r="A27" s="217" t="s">
        <v>27</v>
      </c>
      <c r="B27" s="218"/>
      <c r="C27" s="21">
        <f>SUM(C20:C26)</f>
        <v>420</v>
      </c>
      <c r="D27" s="21">
        <f>SUM(D20:D26)</f>
        <v>540</v>
      </c>
      <c r="E27" s="98">
        <f t="shared" si="4"/>
        <v>1.2857142857142858</v>
      </c>
      <c r="F27" s="21">
        <f>SUM(F20:F26)</f>
        <v>26</v>
      </c>
      <c r="G27" s="21">
        <f>SUM(G20:G26)</f>
        <v>0</v>
      </c>
      <c r="H27" s="52">
        <f t="shared" si="5"/>
        <v>-26</v>
      </c>
      <c r="I27" s="29"/>
      <c r="J27" s="3"/>
      <c r="K27" s="3"/>
      <c r="L27" s="3"/>
      <c r="M27" s="3"/>
      <c r="N27" s="3"/>
      <c r="O27" s="1"/>
      <c r="P27" s="1"/>
    </row>
    <row r="28" spans="1:27">
      <c r="A28" s="1"/>
      <c r="B28" s="30"/>
      <c r="C28" s="30"/>
      <c r="D28" s="30"/>
      <c r="E28" s="30"/>
      <c r="F28" s="30"/>
      <c r="G28" s="30"/>
      <c r="H28" s="30"/>
      <c r="I28" s="3"/>
      <c r="J28" s="3"/>
      <c r="K28" s="3"/>
      <c r="L28" s="3"/>
      <c r="M28" s="3"/>
      <c r="N28" s="3"/>
      <c r="O28" s="1"/>
      <c r="P28" s="1"/>
    </row>
    <row r="29" spans="1:27" ht="15.75" thickBot="1">
      <c r="A29" s="228" t="s">
        <v>42</v>
      </c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</row>
    <row r="30" spans="1:27" ht="30.75" thickBot="1">
      <c r="A30" s="229" t="s">
        <v>3</v>
      </c>
      <c r="B30" s="229" t="s">
        <v>4</v>
      </c>
      <c r="C30" s="217" t="s">
        <v>43</v>
      </c>
      <c r="D30" s="235"/>
      <c r="E30" s="235"/>
      <c r="F30" s="235"/>
      <c r="G30" s="235"/>
      <c r="H30" s="218"/>
      <c r="I30" s="8" t="s">
        <v>10</v>
      </c>
      <c r="J30" s="217" t="s">
        <v>44</v>
      </c>
      <c r="K30" s="235"/>
      <c r="L30" s="235"/>
      <c r="M30" s="235"/>
      <c r="N30" s="235"/>
      <c r="O30" s="218"/>
      <c r="P30" s="8" t="s">
        <v>10</v>
      </c>
    </row>
    <row r="31" spans="1:27" ht="75.75" thickBot="1">
      <c r="A31" s="230"/>
      <c r="B31" s="230"/>
      <c r="C31" s="11" t="s">
        <v>45</v>
      </c>
      <c r="D31" s="10" t="s">
        <v>46</v>
      </c>
      <c r="E31" s="10" t="s">
        <v>47</v>
      </c>
      <c r="F31" s="11" t="s">
        <v>48</v>
      </c>
      <c r="G31" s="10" t="s">
        <v>46</v>
      </c>
      <c r="H31" s="10" t="s">
        <v>47</v>
      </c>
      <c r="I31" s="12" t="s">
        <v>11</v>
      </c>
      <c r="J31" s="11" t="s">
        <v>49</v>
      </c>
      <c r="K31" s="10" t="s">
        <v>46</v>
      </c>
      <c r="L31" s="10" t="s">
        <v>47</v>
      </c>
      <c r="M31" s="11" t="s">
        <v>50</v>
      </c>
      <c r="N31" s="10" t="s">
        <v>46</v>
      </c>
      <c r="O31" s="10" t="s">
        <v>47</v>
      </c>
      <c r="P31" s="12" t="s">
        <v>11</v>
      </c>
    </row>
    <row r="32" spans="1:27" ht="90.75" customHeight="1" thickBot="1">
      <c r="A32" s="10">
        <v>1</v>
      </c>
      <c r="B32" s="10" t="s">
        <v>20</v>
      </c>
      <c r="C32" s="52">
        <v>0</v>
      </c>
      <c r="D32" s="47">
        <v>0</v>
      </c>
      <c r="E32" s="47">
        <v>0</v>
      </c>
      <c r="F32" s="52">
        <v>0</v>
      </c>
      <c r="G32" s="47">
        <v>0</v>
      </c>
      <c r="H32" s="47">
        <v>0</v>
      </c>
      <c r="I32" s="99">
        <f>IF((C32-F32)&gt;0,"+"&amp;(C32-F32),(C32-F32))</f>
        <v>0</v>
      </c>
      <c r="J32" s="113">
        <v>9676</v>
      </c>
      <c r="K32" s="46">
        <v>9676</v>
      </c>
      <c r="L32" s="47">
        <v>0</v>
      </c>
      <c r="M32" s="113">
        <v>4284</v>
      </c>
      <c r="N32" s="46">
        <v>4284</v>
      </c>
      <c r="O32" s="47">
        <v>0</v>
      </c>
      <c r="P32" s="99" t="str">
        <f>IF((J32-M32)&gt;0,"+"&amp;(J32-M32),(J32-M32))</f>
        <v>+5392</v>
      </c>
    </row>
    <row r="33" spans="1:43" ht="75.75" customHeight="1" thickBot="1">
      <c r="A33" s="16">
        <v>2</v>
      </c>
      <c r="B33" s="16" t="s">
        <v>21</v>
      </c>
      <c r="C33" s="113"/>
      <c r="D33" s="46"/>
      <c r="E33" s="47"/>
      <c r="F33" s="52"/>
      <c r="G33" s="47"/>
      <c r="H33" s="47"/>
      <c r="I33" s="99">
        <f t="shared" ref="I33:I38" si="6">IF((C33-F33)&gt;0,"+"&amp;(C33-F33),(C33-F33))</f>
        <v>0</v>
      </c>
      <c r="J33" s="113"/>
      <c r="K33" s="46"/>
      <c r="L33" s="47"/>
      <c r="M33" s="113"/>
      <c r="N33" s="46"/>
      <c r="O33" s="47"/>
      <c r="P33" s="99">
        <f t="shared" ref="P33:P39" si="7">IF((J33-M33)&gt;0,"+"&amp;(J33-M33),(J33-M33))</f>
        <v>0</v>
      </c>
    </row>
    <row r="34" spans="1:43" ht="90.75" customHeight="1" thickBot="1">
      <c r="A34" s="16">
        <v>3</v>
      </c>
      <c r="B34" s="16" t="s">
        <v>22</v>
      </c>
      <c r="C34" s="52"/>
      <c r="D34" s="47"/>
      <c r="E34" s="47"/>
      <c r="F34" s="52"/>
      <c r="G34" s="47"/>
      <c r="H34" s="47"/>
      <c r="I34" s="99">
        <f t="shared" si="6"/>
        <v>0</v>
      </c>
      <c r="J34" s="113"/>
      <c r="K34" s="46"/>
      <c r="L34" s="47"/>
      <c r="M34" s="52"/>
      <c r="N34" s="47"/>
      <c r="O34" s="47"/>
      <c r="P34" s="99">
        <f t="shared" si="7"/>
        <v>0</v>
      </c>
    </row>
    <row r="35" spans="1:43" ht="45.75" customHeight="1" thickBot="1">
      <c r="A35" s="10">
        <v>4</v>
      </c>
      <c r="B35" s="10" t="s">
        <v>23</v>
      </c>
      <c r="C35" s="52"/>
      <c r="D35" s="47"/>
      <c r="E35" s="47"/>
      <c r="F35" s="52"/>
      <c r="G35" s="47"/>
      <c r="H35" s="47"/>
      <c r="I35" s="99">
        <f t="shared" si="6"/>
        <v>0</v>
      </c>
      <c r="J35" s="52"/>
      <c r="K35" s="47"/>
      <c r="L35" s="47"/>
      <c r="M35" s="52"/>
      <c r="N35" s="47"/>
      <c r="O35" s="47"/>
      <c r="P35" s="99">
        <f t="shared" si="7"/>
        <v>0</v>
      </c>
    </row>
    <row r="36" spans="1:43" ht="45.75" customHeight="1" thickBot="1">
      <c r="A36" s="10">
        <v>5</v>
      </c>
      <c r="B36" s="10" t="s">
        <v>24</v>
      </c>
      <c r="C36" s="52"/>
      <c r="D36" s="47"/>
      <c r="E36" s="47"/>
      <c r="F36" s="52"/>
      <c r="G36" s="47"/>
      <c r="H36" s="47"/>
      <c r="I36" s="99">
        <f t="shared" si="6"/>
        <v>0</v>
      </c>
      <c r="J36" s="52"/>
      <c r="K36" s="47"/>
      <c r="L36" s="47"/>
      <c r="M36" s="52"/>
      <c r="N36" s="47"/>
      <c r="O36" s="47"/>
      <c r="P36" s="99">
        <f t="shared" si="7"/>
        <v>0</v>
      </c>
    </row>
    <row r="37" spans="1:43" ht="30.75" customHeight="1" thickBot="1">
      <c r="A37" s="10">
        <v>6</v>
      </c>
      <c r="B37" s="18" t="s">
        <v>25</v>
      </c>
      <c r="C37" s="52"/>
      <c r="D37" s="47"/>
      <c r="E37" s="47"/>
      <c r="F37" s="52"/>
      <c r="G37" s="47"/>
      <c r="H37" s="47"/>
      <c r="I37" s="99">
        <f t="shared" si="6"/>
        <v>0</v>
      </c>
      <c r="J37" s="52"/>
      <c r="K37" s="47"/>
      <c r="L37" s="47"/>
      <c r="M37" s="52"/>
      <c r="N37" s="47"/>
      <c r="O37" s="47"/>
      <c r="P37" s="99">
        <f t="shared" si="7"/>
        <v>0</v>
      </c>
    </row>
    <row r="38" spans="1:43" ht="60.75" customHeight="1" thickBot="1">
      <c r="A38" s="10">
        <v>7</v>
      </c>
      <c r="B38" s="10" t="s">
        <v>26</v>
      </c>
      <c r="C38" s="52"/>
      <c r="D38" s="47"/>
      <c r="E38" s="47"/>
      <c r="F38" s="52"/>
      <c r="G38" s="47"/>
      <c r="H38" s="47"/>
      <c r="I38" s="99">
        <f t="shared" si="6"/>
        <v>0</v>
      </c>
      <c r="J38" s="52"/>
      <c r="K38" s="47"/>
      <c r="L38" s="47"/>
      <c r="M38" s="52"/>
      <c r="N38" s="47"/>
      <c r="O38" s="47"/>
      <c r="P38" s="99">
        <f t="shared" si="7"/>
        <v>0</v>
      </c>
    </row>
    <row r="39" spans="1:43" ht="19.5" thickBot="1">
      <c r="A39" s="217" t="s">
        <v>27</v>
      </c>
      <c r="B39" s="218"/>
      <c r="C39" s="22">
        <f>SUM(C32:C38)</f>
        <v>0</v>
      </c>
      <c r="D39" s="22">
        <f t="shared" ref="D39:H39" si="8">SUM(D32:D38)</f>
        <v>0</v>
      </c>
      <c r="E39" s="22">
        <f t="shared" si="8"/>
        <v>0</v>
      </c>
      <c r="F39" s="22">
        <f t="shared" si="8"/>
        <v>0</v>
      </c>
      <c r="G39" s="22">
        <f t="shared" si="8"/>
        <v>0</v>
      </c>
      <c r="H39" s="22">
        <f t="shared" si="8"/>
        <v>0</v>
      </c>
      <c r="I39" s="100">
        <f>C39-F39</f>
        <v>0</v>
      </c>
      <c r="J39" s="22">
        <f>SUM(J32:J38)</f>
        <v>9676</v>
      </c>
      <c r="K39" s="22">
        <f t="shared" ref="K39:O39" si="9">SUM(K32:K38)</f>
        <v>9676</v>
      </c>
      <c r="L39" s="22">
        <f t="shared" si="9"/>
        <v>0</v>
      </c>
      <c r="M39" s="22">
        <f t="shared" si="9"/>
        <v>4284</v>
      </c>
      <c r="N39" s="22">
        <f t="shared" si="9"/>
        <v>4284</v>
      </c>
      <c r="O39" s="22">
        <f t="shared" si="9"/>
        <v>0</v>
      </c>
      <c r="P39" s="99" t="str">
        <f t="shared" si="7"/>
        <v>+5392</v>
      </c>
    </row>
    <row r="40" spans="1:43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1"/>
      <c r="P40" s="1"/>
    </row>
    <row r="41" spans="1:43" ht="45" customHeight="1" thickBot="1">
      <c r="A41" s="228" t="s">
        <v>51</v>
      </c>
      <c r="B41" s="228"/>
      <c r="C41" s="228"/>
      <c r="D41" s="228"/>
      <c r="E41" s="228"/>
      <c r="F41" s="228"/>
      <c r="G41" s="31"/>
      <c r="H41" s="31"/>
      <c r="I41" s="31"/>
      <c r="J41" s="7"/>
      <c r="K41" s="7"/>
      <c r="L41" s="3"/>
      <c r="M41" s="7"/>
      <c r="N41" s="3"/>
      <c r="O41" s="1"/>
      <c r="P41" s="1"/>
      <c r="Y41" t="s">
        <v>153</v>
      </c>
    </row>
    <row r="42" spans="1:43" ht="45" customHeight="1" thickBot="1">
      <c r="A42" s="229" t="s">
        <v>3</v>
      </c>
      <c r="B42" s="229" t="s">
        <v>4</v>
      </c>
      <c r="C42" s="233" t="s">
        <v>52</v>
      </c>
      <c r="D42" s="234"/>
      <c r="E42" s="233" t="s">
        <v>53</v>
      </c>
      <c r="F42" s="234"/>
      <c r="G42" s="33"/>
      <c r="H42" s="9"/>
      <c r="I42" s="35"/>
      <c r="J42" s="9"/>
      <c r="K42" s="227"/>
      <c r="L42" s="1"/>
      <c r="M42" s="1"/>
      <c r="N42" s="1"/>
      <c r="O42" s="1"/>
      <c r="P42" s="1"/>
      <c r="X42" s="63" t="s">
        <v>106</v>
      </c>
      <c r="Y42" s="80">
        <v>535</v>
      </c>
      <c r="Z42" s="54">
        <v>1.274</v>
      </c>
      <c r="AA42" s="54">
        <v>-1.0999999999999999E-2</v>
      </c>
      <c r="AB42" s="81">
        <v>119</v>
      </c>
      <c r="AC42" s="82">
        <v>4</v>
      </c>
      <c r="AD42" s="62">
        <v>136</v>
      </c>
      <c r="AE42" s="83">
        <v>-132</v>
      </c>
      <c r="AF42" s="76">
        <v>4</v>
      </c>
      <c r="AG42" s="77"/>
      <c r="AH42" s="84"/>
      <c r="AI42" s="85">
        <v>4</v>
      </c>
      <c r="AJ42" s="76">
        <v>535</v>
      </c>
      <c r="AK42" s="84"/>
      <c r="AL42" s="76">
        <v>136</v>
      </c>
      <c r="AM42" s="77"/>
      <c r="AN42" s="84"/>
      <c r="AO42" s="85">
        <v>136</v>
      </c>
      <c r="AP42" s="76">
        <v>535</v>
      </c>
      <c r="AQ42" s="84">
        <v>0</v>
      </c>
    </row>
    <row r="43" spans="1:43" ht="60.75" customHeight="1" thickBot="1">
      <c r="A43" s="230"/>
      <c r="B43" s="230"/>
      <c r="C43" s="36" t="s">
        <v>54</v>
      </c>
      <c r="D43" s="36" t="s">
        <v>55</v>
      </c>
      <c r="E43" s="36" t="s">
        <v>54</v>
      </c>
      <c r="F43" s="36" t="s">
        <v>55</v>
      </c>
      <c r="G43" s="37"/>
      <c r="H43" s="38"/>
      <c r="I43" s="35"/>
      <c r="J43" s="38"/>
      <c r="K43" s="227"/>
      <c r="L43" s="1"/>
      <c r="M43" s="1"/>
      <c r="N43" s="1"/>
      <c r="O43" s="1"/>
      <c r="P43" s="1"/>
      <c r="Y43" s="184" t="s">
        <v>64</v>
      </c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6"/>
    </row>
    <row r="44" spans="1:43" ht="90.75" customHeight="1" thickBot="1">
      <c r="A44" s="10">
        <v>1</v>
      </c>
      <c r="B44" s="10" t="s">
        <v>20</v>
      </c>
      <c r="C44" s="114">
        <v>2438</v>
      </c>
      <c r="D44" s="115">
        <v>603</v>
      </c>
      <c r="E44" s="113">
        <f>C44*3.5</f>
        <v>8533</v>
      </c>
      <c r="F44" s="113">
        <f>D44*3.5</f>
        <v>2110.5</v>
      </c>
      <c r="G44" s="37"/>
      <c r="H44" s="38"/>
      <c r="I44" s="35"/>
      <c r="J44" s="38"/>
      <c r="K44" s="35"/>
      <c r="L44" s="1"/>
      <c r="M44" s="1"/>
      <c r="N44" s="1"/>
      <c r="O44" s="1"/>
      <c r="P44" s="1"/>
      <c r="W44" s="161" t="s">
        <v>104</v>
      </c>
      <c r="X44" s="164" t="s">
        <v>29</v>
      </c>
      <c r="Y44" s="187" t="s">
        <v>93</v>
      </c>
      <c r="Z44" s="150" t="s">
        <v>31</v>
      </c>
      <c r="AA44" s="150" t="s">
        <v>65</v>
      </c>
      <c r="AB44" s="190" t="s">
        <v>66</v>
      </c>
      <c r="AC44" s="193" t="s">
        <v>94</v>
      </c>
      <c r="AD44" s="194"/>
      <c r="AE44" s="195"/>
      <c r="AF44" s="196" t="s">
        <v>95</v>
      </c>
      <c r="AG44" s="197"/>
      <c r="AH44" s="197"/>
      <c r="AI44" s="198"/>
      <c r="AJ44" s="199" t="s">
        <v>96</v>
      </c>
      <c r="AK44" s="200"/>
      <c r="AL44" s="196" t="s">
        <v>58</v>
      </c>
      <c r="AM44" s="197"/>
      <c r="AN44" s="197"/>
      <c r="AO44" s="201"/>
      <c r="AP44" s="193" t="s">
        <v>96</v>
      </c>
      <c r="AQ44" s="202"/>
    </row>
    <row r="45" spans="1:43" ht="75.75" customHeight="1" thickBot="1">
      <c r="A45" s="16">
        <v>2</v>
      </c>
      <c r="B45" s="16" t="s">
        <v>21</v>
      </c>
      <c r="C45" s="116">
        <v>1772</v>
      </c>
      <c r="D45" s="115"/>
      <c r="E45" s="113">
        <f t="shared" ref="E45:E50" si="10">C45*3.5</f>
        <v>6202</v>
      </c>
      <c r="F45" s="113">
        <f t="shared" ref="F45:F50" si="11">D45*3.5</f>
        <v>0</v>
      </c>
      <c r="G45" s="37"/>
      <c r="H45" s="38"/>
      <c r="I45" s="35"/>
      <c r="J45" s="38"/>
      <c r="K45" s="35"/>
      <c r="L45" s="1"/>
      <c r="M45" s="1"/>
      <c r="N45" s="1"/>
      <c r="O45" s="1"/>
      <c r="P45" s="1"/>
      <c r="W45" s="162"/>
      <c r="X45" s="165"/>
      <c r="Y45" s="188"/>
      <c r="Z45" s="151"/>
      <c r="AA45" s="151"/>
      <c r="AB45" s="191"/>
      <c r="AC45" s="178" t="s">
        <v>79</v>
      </c>
      <c r="AD45" s="180" t="s">
        <v>78</v>
      </c>
      <c r="AE45" s="182" t="s">
        <v>80</v>
      </c>
      <c r="AF45" s="172" t="s">
        <v>97</v>
      </c>
      <c r="AG45" s="176" t="s">
        <v>98</v>
      </c>
      <c r="AH45" s="136" t="s">
        <v>99</v>
      </c>
      <c r="AI45" s="170" t="s">
        <v>100</v>
      </c>
      <c r="AJ45" s="172" t="s">
        <v>101</v>
      </c>
      <c r="AK45" s="174" t="s">
        <v>102</v>
      </c>
      <c r="AL45" s="172" t="s">
        <v>97</v>
      </c>
      <c r="AM45" s="176" t="s">
        <v>98</v>
      </c>
      <c r="AN45" s="136" t="s">
        <v>99</v>
      </c>
      <c r="AO45" s="159" t="s">
        <v>100</v>
      </c>
      <c r="AP45" s="155" t="s">
        <v>101</v>
      </c>
      <c r="AQ45" s="133" t="s">
        <v>102</v>
      </c>
    </row>
    <row r="46" spans="1:43" ht="90.75" customHeight="1" thickBot="1">
      <c r="A46" s="16">
        <v>3</v>
      </c>
      <c r="B46" s="16" t="s">
        <v>22</v>
      </c>
      <c r="C46" s="117"/>
      <c r="D46" s="115"/>
      <c r="E46" s="113">
        <f t="shared" si="10"/>
        <v>0</v>
      </c>
      <c r="F46" s="113">
        <f t="shared" si="11"/>
        <v>0</v>
      </c>
      <c r="G46" s="32"/>
      <c r="H46" s="34"/>
      <c r="I46" s="35"/>
      <c r="J46" s="34"/>
      <c r="K46" s="35"/>
      <c r="L46" s="1"/>
      <c r="M46" s="1"/>
      <c r="N46" s="1"/>
      <c r="O46" s="1"/>
      <c r="P46" s="1"/>
      <c r="W46" s="163"/>
      <c r="X46" s="166"/>
      <c r="Y46" s="189"/>
      <c r="Z46" s="152"/>
      <c r="AA46" s="152"/>
      <c r="AB46" s="192"/>
      <c r="AC46" s="179"/>
      <c r="AD46" s="181"/>
      <c r="AE46" s="183"/>
      <c r="AF46" s="173"/>
      <c r="AG46" s="177"/>
      <c r="AH46" s="139"/>
      <c r="AI46" s="171"/>
      <c r="AJ46" s="173"/>
      <c r="AK46" s="175"/>
      <c r="AL46" s="173"/>
      <c r="AM46" s="177"/>
      <c r="AN46" s="139"/>
      <c r="AO46" s="160"/>
      <c r="AP46" s="158"/>
      <c r="AQ46" s="135"/>
    </row>
    <row r="47" spans="1:43" ht="45.75" customHeight="1" thickBot="1">
      <c r="A47" s="10">
        <v>4</v>
      </c>
      <c r="B47" s="10" t="s">
        <v>23</v>
      </c>
      <c r="C47" s="117"/>
      <c r="D47" s="115"/>
      <c r="E47" s="113">
        <f t="shared" si="10"/>
        <v>0</v>
      </c>
      <c r="F47" s="113">
        <f t="shared" si="11"/>
        <v>0</v>
      </c>
      <c r="G47" s="32"/>
      <c r="H47" s="34"/>
      <c r="I47" s="35"/>
      <c r="J47" s="34"/>
      <c r="K47" s="35"/>
      <c r="L47" s="1"/>
      <c r="M47" s="1"/>
      <c r="N47" s="1"/>
      <c r="O47" s="1"/>
      <c r="P47" s="1"/>
      <c r="W47" s="108">
        <v>420</v>
      </c>
      <c r="X47" s="108">
        <v>420</v>
      </c>
      <c r="Y47" s="109">
        <f>AJ47</f>
        <v>540</v>
      </c>
      <c r="Z47" s="67">
        <f>Y47/X47</f>
        <v>1.2857142857142858</v>
      </c>
      <c r="AA47" s="67">
        <f>Z47-Z42</f>
        <v>1.1714285714285788E-2</v>
      </c>
      <c r="AB47" s="87">
        <v>-114</v>
      </c>
      <c r="AC47" s="88">
        <v>26</v>
      </c>
      <c r="AD47" s="73">
        <f>AO47</f>
        <v>0</v>
      </c>
      <c r="AE47" s="91">
        <v>26</v>
      </c>
      <c r="AF47" s="76">
        <v>26</v>
      </c>
      <c r="AG47" s="77"/>
      <c r="AH47" s="84"/>
      <c r="AI47" s="89">
        <f>SUM(AF47:AH47)</f>
        <v>26</v>
      </c>
      <c r="AJ47" s="76">
        <v>540</v>
      </c>
      <c r="AK47" s="84"/>
      <c r="AL47" s="76">
        <v>0</v>
      </c>
      <c r="AM47" s="77"/>
      <c r="AN47" s="84"/>
      <c r="AO47" s="90">
        <f>SUM(AL47:AN47)</f>
        <v>0</v>
      </c>
      <c r="AP47" s="86">
        <v>540</v>
      </c>
      <c r="AQ47" s="92">
        <v>0</v>
      </c>
    </row>
    <row r="48" spans="1:43" ht="71.25" customHeight="1" thickBot="1">
      <c r="A48" s="10">
        <v>5</v>
      </c>
      <c r="B48" s="10" t="s">
        <v>24</v>
      </c>
      <c r="C48" s="117"/>
      <c r="D48" s="115"/>
      <c r="E48" s="113">
        <f t="shared" si="10"/>
        <v>0</v>
      </c>
      <c r="F48" s="113">
        <f t="shared" si="11"/>
        <v>0</v>
      </c>
      <c r="G48" s="32"/>
      <c r="H48" s="34"/>
      <c r="I48" s="35"/>
      <c r="J48" s="34"/>
      <c r="K48" s="35"/>
      <c r="L48" s="1"/>
      <c r="M48" s="1"/>
      <c r="N48" s="1"/>
      <c r="O48" s="1"/>
      <c r="P48" s="1"/>
      <c r="Y48" s="86" t="s">
        <v>103</v>
      </c>
      <c r="Z48" s="66" t="s">
        <v>105</v>
      </c>
      <c r="AA48" s="66" t="s">
        <v>107</v>
      </c>
      <c r="AB48" s="68"/>
      <c r="AC48" s="66" t="s">
        <v>108</v>
      </c>
      <c r="AD48" s="66" t="s">
        <v>110</v>
      </c>
      <c r="AE48" s="68"/>
      <c r="AI48" s="66" t="s">
        <v>109</v>
      </c>
      <c r="AO48" s="66" t="s">
        <v>109</v>
      </c>
      <c r="AP48" s="66" t="s">
        <v>96</v>
      </c>
      <c r="AQ48" s="68" t="s">
        <v>102</v>
      </c>
    </row>
    <row r="49" spans="1:40" ht="15.75" thickBot="1">
      <c r="A49" s="10">
        <v>6</v>
      </c>
      <c r="B49" s="18" t="s">
        <v>25</v>
      </c>
      <c r="C49" s="117"/>
      <c r="D49" s="115"/>
      <c r="E49" s="113">
        <f t="shared" si="10"/>
        <v>0</v>
      </c>
      <c r="F49" s="113">
        <f t="shared" si="11"/>
        <v>0</v>
      </c>
      <c r="G49" s="32"/>
      <c r="H49" s="34"/>
      <c r="I49" s="35"/>
      <c r="J49" s="34"/>
      <c r="K49" s="35"/>
      <c r="L49" s="1"/>
      <c r="M49" s="1"/>
      <c r="N49" s="1"/>
      <c r="O49" s="1"/>
      <c r="P49" s="1"/>
      <c r="W49" t="s">
        <v>161</v>
      </c>
      <c r="X49" t="s">
        <v>162</v>
      </c>
      <c r="AF49" t="s">
        <v>155</v>
      </c>
      <c r="AG49" t="s">
        <v>156</v>
      </c>
      <c r="AH49" t="s">
        <v>157</v>
      </c>
      <c r="AJ49" t="s">
        <v>158</v>
      </c>
      <c r="AK49" t="s">
        <v>159</v>
      </c>
      <c r="AL49" t="s">
        <v>154</v>
      </c>
      <c r="AM49" t="s">
        <v>150</v>
      </c>
      <c r="AN49" t="s">
        <v>151</v>
      </c>
    </row>
    <row r="50" spans="1:40" ht="15.75" thickBot="1">
      <c r="A50" s="10">
        <v>7</v>
      </c>
      <c r="B50" s="10" t="s">
        <v>26</v>
      </c>
      <c r="C50" s="117"/>
      <c r="D50" s="115"/>
      <c r="E50" s="113">
        <f t="shared" si="10"/>
        <v>0</v>
      </c>
      <c r="F50" s="113">
        <f t="shared" si="11"/>
        <v>0</v>
      </c>
      <c r="G50" s="32"/>
      <c r="H50" s="34"/>
      <c r="I50" s="35"/>
      <c r="J50" s="34"/>
      <c r="K50" s="35"/>
      <c r="L50" s="1"/>
      <c r="M50" s="1"/>
      <c r="N50" s="1"/>
      <c r="O50" s="1"/>
      <c r="P50" s="1"/>
    </row>
    <row r="51" spans="1:40" ht="15.75" thickBot="1">
      <c r="A51" s="217" t="s">
        <v>27</v>
      </c>
      <c r="B51" s="218"/>
      <c r="C51" s="21">
        <f>SUM(C44:C50)</f>
        <v>4210</v>
      </c>
      <c r="D51" s="21">
        <f t="shared" ref="D51:F51" si="12">SUM(D44:D50)</f>
        <v>603</v>
      </c>
      <c r="E51" s="21">
        <f t="shared" si="12"/>
        <v>14735</v>
      </c>
      <c r="F51" s="21">
        <f t="shared" si="12"/>
        <v>2110.5</v>
      </c>
      <c r="G51" s="33"/>
      <c r="H51" s="9"/>
      <c r="I51" s="35"/>
      <c r="J51" s="9"/>
      <c r="K51" s="35"/>
      <c r="L51" s="1"/>
      <c r="M51" s="1"/>
      <c r="N51" s="1"/>
      <c r="O51" s="1"/>
      <c r="P51" s="1"/>
    </row>
    <row r="52" spans="1:40">
      <c r="A52" s="1"/>
      <c r="B52" s="39"/>
      <c r="C52" s="40"/>
      <c r="D52" s="40"/>
      <c r="E52" s="40"/>
      <c r="F52" s="40"/>
      <c r="G52" s="9"/>
      <c r="H52" s="9"/>
      <c r="I52" s="9"/>
      <c r="J52" s="9"/>
      <c r="K52" s="9"/>
      <c r="L52" s="35"/>
      <c r="M52" s="9"/>
      <c r="N52" s="35"/>
      <c r="O52" s="1"/>
      <c r="P52" s="1"/>
    </row>
    <row r="53" spans="1:40" ht="30" customHeight="1" thickBot="1">
      <c r="A53" s="228" t="s">
        <v>56</v>
      </c>
      <c r="B53" s="228"/>
      <c r="C53" s="228"/>
      <c r="D53" s="228"/>
      <c r="E53" s="228"/>
      <c r="F53" s="31"/>
      <c r="G53" s="3"/>
      <c r="H53" s="3"/>
      <c r="I53" s="3"/>
      <c r="J53" s="3"/>
      <c r="K53" s="3"/>
      <c r="L53" s="3"/>
      <c r="M53" s="3"/>
      <c r="N53" s="3"/>
      <c r="O53" s="1"/>
      <c r="P53" s="1"/>
    </row>
    <row r="54" spans="1:40" ht="74.25" customHeight="1" thickTop="1" thickBot="1">
      <c r="A54" s="229" t="s">
        <v>3</v>
      </c>
      <c r="B54" s="229" t="s">
        <v>4</v>
      </c>
      <c r="C54" s="231" t="s">
        <v>57</v>
      </c>
      <c r="D54" s="231" t="s">
        <v>58</v>
      </c>
      <c r="E54" s="8" t="s">
        <v>10</v>
      </c>
      <c r="F54" s="41"/>
      <c r="G54" s="35"/>
      <c r="H54" s="35"/>
      <c r="I54" s="35"/>
      <c r="J54" s="35"/>
      <c r="K54" s="35"/>
      <c r="L54" s="35"/>
      <c r="M54" s="35"/>
      <c r="N54" s="1"/>
      <c r="O54" s="1"/>
      <c r="P54" s="1"/>
      <c r="U54" s="142" t="s">
        <v>113</v>
      </c>
      <c r="V54" s="144" t="s">
        <v>29</v>
      </c>
      <c r="W54" t="s">
        <v>149</v>
      </c>
    </row>
    <row r="55" spans="1:40" ht="15.75" thickBot="1">
      <c r="A55" s="230"/>
      <c r="B55" s="230"/>
      <c r="C55" s="232"/>
      <c r="D55" s="232"/>
      <c r="E55" s="12" t="s">
        <v>11</v>
      </c>
      <c r="F55" s="41"/>
      <c r="G55" s="35"/>
      <c r="H55" s="35"/>
      <c r="I55" s="35"/>
      <c r="J55" s="35"/>
      <c r="K55" s="35"/>
      <c r="L55" s="35"/>
      <c r="M55" s="35"/>
      <c r="N55" s="1"/>
      <c r="O55" s="1"/>
      <c r="P55" s="1"/>
      <c r="U55" s="143"/>
      <c r="V55" s="145"/>
      <c r="W55" s="101">
        <v>19513</v>
      </c>
      <c r="X55" s="54">
        <v>0.53200000000000003</v>
      </c>
      <c r="Y55" s="102">
        <v>-0.02</v>
      </c>
      <c r="Z55" s="55">
        <v>-303</v>
      </c>
      <c r="AA55" s="103">
        <v>946</v>
      </c>
      <c r="AB55" s="103">
        <v>697</v>
      </c>
      <c r="AC55" s="103">
        <v>249</v>
      </c>
      <c r="AD55" s="53">
        <v>600</v>
      </c>
      <c r="AE55" s="53"/>
      <c r="AF55" s="53">
        <v>211</v>
      </c>
      <c r="AG55" s="53">
        <v>135</v>
      </c>
      <c r="AH55" s="104">
        <v>946</v>
      </c>
      <c r="AI55" s="53">
        <v>60</v>
      </c>
      <c r="AJ55" s="53"/>
      <c r="AK55" s="53">
        <v>10</v>
      </c>
      <c r="AL55" s="53">
        <v>627</v>
      </c>
      <c r="AM55" s="104">
        <v>697</v>
      </c>
    </row>
    <row r="56" spans="1:40" ht="90.75" customHeight="1" thickBot="1">
      <c r="A56" s="10">
        <v>1</v>
      </c>
      <c r="B56" s="10" t="s">
        <v>20</v>
      </c>
      <c r="C56" s="93">
        <v>192</v>
      </c>
      <c r="D56" s="93">
        <v>10</v>
      </c>
      <c r="E56" s="52">
        <f>IF((D56-C56)&gt;0,"+"&amp;(D56-C56),(D56-C56))</f>
        <v>-182</v>
      </c>
      <c r="F56" s="41"/>
      <c r="G56" s="35"/>
      <c r="H56" s="35"/>
      <c r="I56" s="35"/>
      <c r="J56" s="35"/>
      <c r="K56" s="35"/>
      <c r="L56" s="35"/>
      <c r="M56" s="35"/>
      <c r="N56" s="1"/>
      <c r="O56" s="1"/>
      <c r="P56" s="1"/>
      <c r="U56" s="143"/>
      <c r="V56" s="145"/>
      <c r="W56" s="167" t="s">
        <v>64</v>
      </c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9"/>
    </row>
    <row r="57" spans="1:40" ht="75.75" customHeight="1" thickBot="1">
      <c r="A57" s="16">
        <v>2</v>
      </c>
      <c r="B57" s="16" t="s">
        <v>21</v>
      </c>
      <c r="C57" s="118"/>
      <c r="D57" s="93"/>
      <c r="E57" s="52">
        <f t="shared" ref="E57:E63" si="13">IF((D57-C57)&gt;0,"+"&amp;(D57-C57),(D57-C57))</f>
        <v>0</v>
      </c>
      <c r="F57" s="41"/>
      <c r="G57" s="35"/>
      <c r="H57" s="35"/>
      <c r="I57" s="35"/>
      <c r="J57" s="35"/>
      <c r="K57" s="35"/>
      <c r="L57" s="35"/>
      <c r="M57" s="35"/>
      <c r="N57" s="1"/>
      <c r="O57" s="1"/>
      <c r="P57" s="1"/>
      <c r="U57" s="143"/>
      <c r="V57" s="146"/>
      <c r="W57" s="147" t="s">
        <v>93</v>
      </c>
      <c r="X57" s="150" t="s">
        <v>31</v>
      </c>
      <c r="Y57" s="150" t="s">
        <v>65</v>
      </c>
      <c r="Z57" s="150" t="s">
        <v>66</v>
      </c>
      <c r="AA57" s="153" t="s">
        <v>94</v>
      </c>
      <c r="AB57" s="154"/>
      <c r="AC57" s="155"/>
      <c r="AD57" s="136" t="s">
        <v>95</v>
      </c>
      <c r="AE57" s="137"/>
      <c r="AF57" s="137"/>
      <c r="AG57" s="138"/>
      <c r="AH57" s="133" t="s">
        <v>100</v>
      </c>
      <c r="AI57" s="136" t="s">
        <v>58</v>
      </c>
      <c r="AJ57" s="137"/>
      <c r="AK57" s="137"/>
      <c r="AL57" s="138"/>
      <c r="AM57" s="133" t="s">
        <v>100</v>
      </c>
    </row>
    <row r="58" spans="1:40" ht="90.75" customHeight="1" thickBot="1">
      <c r="A58" s="16">
        <v>3</v>
      </c>
      <c r="B58" s="42" t="s">
        <v>22</v>
      </c>
      <c r="C58" s="119"/>
      <c r="D58" s="120"/>
      <c r="E58" s="52">
        <f t="shared" si="13"/>
        <v>0</v>
      </c>
      <c r="F58" s="41"/>
      <c r="G58" s="35"/>
      <c r="H58" s="35"/>
      <c r="I58" s="35"/>
      <c r="J58" s="35"/>
      <c r="K58" s="1"/>
      <c r="L58" s="35"/>
      <c r="M58" s="35"/>
      <c r="N58" s="1"/>
      <c r="O58" s="1"/>
      <c r="P58" s="1"/>
      <c r="U58" s="107">
        <v>32985</v>
      </c>
      <c r="V58" s="106">
        <v>36650</v>
      </c>
      <c r="W58" s="148"/>
      <c r="X58" s="151"/>
      <c r="Y58" s="151"/>
      <c r="Z58" s="151"/>
      <c r="AA58" s="156"/>
      <c r="AB58" s="157"/>
      <c r="AC58" s="158"/>
      <c r="AD58" s="139"/>
      <c r="AE58" s="140"/>
      <c r="AF58" s="140"/>
      <c r="AG58" s="141"/>
      <c r="AH58" s="134"/>
      <c r="AI58" s="139"/>
      <c r="AJ58" s="140"/>
      <c r="AK58" s="140"/>
      <c r="AL58" s="141"/>
      <c r="AM58" s="134"/>
    </row>
    <row r="59" spans="1:40" ht="45.75" customHeight="1" thickBot="1">
      <c r="A59" s="10">
        <v>4</v>
      </c>
      <c r="B59" s="10" t="s">
        <v>23</v>
      </c>
      <c r="C59" s="121"/>
      <c r="D59" s="93"/>
      <c r="E59" s="52">
        <f t="shared" si="13"/>
        <v>0</v>
      </c>
      <c r="F59" s="41"/>
      <c r="G59" s="35"/>
      <c r="H59" s="35"/>
      <c r="I59" s="35"/>
      <c r="J59" s="35"/>
      <c r="K59" s="35"/>
      <c r="L59" s="35"/>
      <c r="M59" s="35"/>
      <c r="N59" s="1"/>
      <c r="O59" s="1"/>
      <c r="P59" s="1"/>
      <c r="W59" s="149"/>
      <c r="X59" s="152"/>
      <c r="Y59" s="152"/>
      <c r="Z59" s="152"/>
      <c r="AA59" s="50" t="s">
        <v>79</v>
      </c>
      <c r="AB59" s="112" t="s">
        <v>78</v>
      </c>
      <c r="AC59" s="50" t="s">
        <v>80</v>
      </c>
      <c r="AD59" s="10" t="s">
        <v>97</v>
      </c>
      <c r="AE59" s="10" t="s">
        <v>98</v>
      </c>
      <c r="AF59" s="10" t="s">
        <v>99</v>
      </c>
      <c r="AG59" s="10" t="s">
        <v>112</v>
      </c>
      <c r="AH59" s="135"/>
      <c r="AI59" s="10" t="s">
        <v>97</v>
      </c>
      <c r="AJ59" s="10" t="s">
        <v>98</v>
      </c>
      <c r="AK59" s="10" t="s">
        <v>99</v>
      </c>
      <c r="AL59" s="10" t="s">
        <v>112</v>
      </c>
      <c r="AM59" s="135"/>
    </row>
    <row r="60" spans="1:40" ht="15.75" thickBot="1">
      <c r="A60" s="10">
        <v>5</v>
      </c>
      <c r="B60" s="10" t="s">
        <v>24</v>
      </c>
      <c r="C60" s="93"/>
      <c r="D60" s="93"/>
      <c r="E60" s="52">
        <f t="shared" si="13"/>
        <v>0</v>
      </c>
      <c r="F60" s="41"/>
      <c r="G60" s="35"/>
      <c r="H60" s="35"/>
      <c r="I60" s="35"/>
      <c r="J60" s="35"/>
      <c r="K60" s="35"/>
      <c r="L60" s="35"/>
      <c r="M60" s="35"/>
      <c r="N60" s="1"/>
      <c r="O60" s="1"/>
      <c r="P60" s="1"/>
      <c r="W60" s="105">
        <v>19200</v>
      </c>
      <c r="X60" s="67">
        <f>W60/V58</f>
        <v>0.52387448840381989</v>
      </c>
      <c r="Y60" s="110">
        <f>(X60/X55)-100%</f>
        <v>-1.5273518037932532E-2</v>
      </c>
      <c r="Z60" s="64">
        <v>-313</v>
      </c>
      <c r="AA60" s="111">
        <v>846</v>
      </c>
      <c r="AB60" s="111">
        <v>753</v>
      </c>
      <c r="AC60" s="111">
        <v>93</v>
      </c>
      <c r="AD60" s="53">
        <v>654</v>
      </c>
      <c r="AE60" s="53"/>
      <c r="AF60" s="53">
        <v>192</v>
      </c>
      <c r="AG60" s="53">
        <v>0</v>
      </c>
      <c r="AH60" s="111">
        <v>846</v>
      </c>
      <c r="AI60" s="53">
        <v>743</v>
      </c>
      <c r="AJ60" s="53"/>
      <c r="AK60" s="53">
        <v>10</v>
      </c>
      <c r="AL60" s="53">
        <v>0</v>
      </c>
      <c r="AM60" s="111">
        <v>753</v>
      </c>
    </row>
    <row r="61" spans="1:40" ht="60.75" thickBot="1">
      <c r="A61" s="10">
        <v>6</v>
      </c>
      <c r="B61" s="18" t="s">
        <v>25</v>
      </c>
      <c r="C61" s="93"/>
      <c r="D61" s="93"/>
      <c r="E61" s="52">
        <f t="shared" si="13"/>
        <v>0</v>
      </c>
      <c r="F61" s="41"/>
      <c r="G61" s="35"/>
      <c r="H61" s="35"/>
      <c r="I61" s="35"/>
      <c r="J61" s="35"/>
      <c r="K61" s="35"/>
      <c r="L61" s="35"/>
      <c r="M61" s="35"/>
      <c r="N61" s="1"/>
      <c r="O61" s="1"/>
      <c r="P61" s="1"/>
      <c r="X61" s="66" t="s">
        <v>114</v>
      </c>
      <c r="Y61" s="66" t="s">
        <v>115</v>
      </c>
      <c r="Z61" s="66" t="s">
        <v>116</v>
      </c>
      <c r="AA61" s="68" t="s">
        <v>117</v>
      </c>
      <c r="AB61" s="68" t="s">
        <v>118</v>
      </c>
      <c r="AC61" s="66" t="s">
        <v>119</v>
      </c>
      <c r="AH61" s="66" t="s">
        <v>117</v>
      </c>
      <c r="AM61" s="68" t="s">
        <v>118</v>
      </c>
    </row>
    <row r="62" spans="1:40" ht="15.75" thickBot="1">
      <c r="A62" s="10">
        <v>7</v>
      </c>
      <c r="B62" s="10" t="s">
        <v>26</v>
      </c>
      <c r="C62" s="93"/>
      <c r="D62" s="93"/>
      <c r="E62" s="52">
        <f t="shared" si="13"/>
        <v>0</v>
      </c>
      <c r="F62" s="29"/>
      <c r="G62" s="3"/>
      <c r="H62" s="3"/>
      <c r="I62" s="35"/>
      <c r="J62" s="3"/>
      <c r="K62" s="35"/>
      <c r="L62" s="35"/>
      <c r="M62" s="35"/>
      <c r="N62" s="1"/>
      <c r="O62" s="1"/>
      <c r="P62" s="1"/>
      <c r="AD62" t="s">
        <v>155</v>
      </c>
      <c r="AE62" t="s">
        <v>156</v>
      </c>
      <c r="AF62" t="s">
        <v>157</v>
      </c>
      <c r="AG62" t="s">
        <v>160</v>
      </c>
      <c r="AI62" t="s">
        <v>154</v>
      </c>
      <c r="AJ62" t="s">
        <v>150</v>
      </c>
      <c r="AK62" t="s">
        <v>151</v>
      </c>
      <c r="AL62" t="s">
        <v>152</v>
      </c>
    </row>
    <row r="63" spans="1:40" ht="15.75" thickBot="1">
      <c r="A63" s="217" t="s">
        <v>27</v>
      </c>
      <c r="B63" s="218"/>
      <c r="C63" s="50">
        <f>SUM(C56:C62)</f>
        <v>192</v>
      </c>
      <c r="D63" s="50">
        <f>SUM(D56:D62)</f>
        <v>10</v>
      </c>
      <c r="E63" s="52">
        <f t="shared" si="13"/>
        <v>-182</v>
      </c>
      <c r="F63" s="29"/>
      <c r="G63" s="3"/>
      <c r="H63" s="3"/>
      <c r="I63" s="3"/>
      <c r="J63" s="3"/>
      <c r="K63" s="3"/>
      <c r="L63" s="3"/>
      <c r="M63" s="3"/>
      <c r="N63" s="3"/>
      <c r="O63" s="1"/>
      <c r="P63" s="1"/>
    </row>
    <row r="64" spans="1:40">
      <c r="A64" s="1"/>
      <c r="B64" s="30"/>
      <c r="C64" s="30"/>
      <c r="D64" s="30"/>
      <c r="E64" s="30"/>
      <c r="F64" s="3"/>
      <c r="G64" s="3"/>
      <c r="H64" s="3"/>
      <c r="I64" s="3"/>
      <c r="J64" s="3"/>
      <c r="K64" s="3"/>
      <c r="L64" s="3"/>
      <c r="M64" s="3"/>
      <c r="N64" s="3"/>
      <c r="O64" s="1"/>
      <c r="P64" s="1"/>
    </row>
    <row r="65" spans="1:28">
      <c r="A65" s="219"/>
      <c r="B65" s="219"/>
      <c r="C65" s="219"/>
      <c r="D65" s="219"/>
      <c r="E65" s="219"/>
      <c r="F65" s="219"/>
      <c r="G65" s="219"/>
      <c r="H65" s="219"/>
      <c r="I65" s="3"/>
      <c r="J65" s="3"/>
      <c r="K65" s="3"/>
      <c r="L65" s="3"/>
      <c r="M65" s="3"/>
      <c r="N65" s="3"/>
      <c r="O65" s="1"/>
      <c r="P65" s="1"/>
    </row>
    <row r="66" spans="1:28" ht="45" customHeight="1" thickBot="1">
      <c r="A66" s="220" t="s">
        <v>59</v>
      </c>
      <c r="B66" s="220"/>
      <c r="C66" s="220"/>
      <c r="D66" s="220"/>
      <c r="E66" s="220"/>
      <c r="F66" s="3"/>
      <c r="G66" s="3"/>
      <c r="H66" s="3"/>
      <c r="I66" s="3"/>
      <c r="J66" s="3"/>
      <c r="K66" s="3"/>
      <c r="L66" s="3"/>
      <c r="M66" s="3"/>
      <c r="N66" s="3"/>
      <c r="O66" s="1"/>
      <c r="P66" s="1"/>
      <c r="W66" t="s">
        <v>147</v>
      </c>
      <c r="Z66" t="s">
        <v>148</v>
      </c>
    </row>
    <row r="67" spans="1:28" ht="30" customHeight="1" thickTop="1" thickBot="1">
      <c r="A67" s="221" t="s">
        <v>60</v>
      </c>
      <c r="B67" s="221"/>
      <c r="C67" s="221"/>
      <c r="D67" s="221"/>
      <c r="E67" s="221"/>
      <c r="F67" s="3"/>
      <c r="G67" s="3"/>
      <c r="H67" s="3"/>
      <c r="I67" s="3"/>
      <c r="J67" s="3"/>
      <c r="K67" s="35"/>
      <c r="L67" s="3"/>
      <c r="M67" s="3"/>
      <c r="N67" s="3"/>
      <c r="O67" s="1"/>
      <c r="P67" s="1"/>
      <c r="X67" s="128">
        <v>45292</v>
      </c>
      <c r="Y67" s="129"/>
      <c r="AA67" s="130">
        <v>45292</v>
      </c>
      <c r="AB67" s="131"/>
    </row>
    <row r="68" spans="1:28" ht="165.75" customHeight="1" thickBot="1">
      <c r="A68" s="14" t="s">
        <v>3</v>
      </c>
      <c r="B68" s="14" t="s">
        <v>4</v>
      </c>
      <c r="C68" s="13" t="s">
        <v>61</v>
      </c>
      <c r="D68" s="13" t="s">
        <v>62</v>
      </c>
      <c r="E68" s="14" t="s">
        <v>63</v>
      </c>
      <c r="F68" s="29"/>
      <c r="G68" s="3"/>
      <c r="H68" s="3"/>
      <c r="I68" s="3"/>
      <c r="J68" s="3"/>
      <c r="K68" s="3"/>
      <c r="L68" s="3"/>
      <c r="M68" s="3"/>
      <c r="N68" s="3"/>
      <c r="O68" s="1"/>
      <c r="P68" s="1"/>
      <c r="X68" s="78" t="s">
        <v>120</v>
      </c>
      <c r="Y68" s="79" t="s">
        <v>121</v>
      </c>
      <c r="AA68" s="78" t="s">
        <v>120</v>
      </c>
      <c r="AB68" s="79" t="s">
        <v>121</v>
      </c>
    </row>
    <row r="69" spans="1:28" ht="30.75" thickBot="1">
      <c r="A69" s="10">
        <v>1</v>
      </c>
      <c r="B69" s="43" t="s">
        <v>20</v>
      </c>
      <c r="C69" s="74">
        <v>5880</v>
      </c>
      <c r="D69" s="75">
        <v>112</v>
      </c>
      <c r="E69" s="75">
        <v>111</v>
      </c>
      <c r="F69" s="29"/>
      <c r="G69" s="3"/>
      <c r="H69" s="3"/>
      <c r="I69" s="3"/>
      <c r="J69" s="3"/>
      <c r="K69" s="3"/>
      <c r="L69" s="3"/>
      <c r="M69" s="3"/>
      <c r="N69" s="3"/>
      <c r="O69" s="1"/>
      <c r="P69" s="1"/>
      <c r="X69" s="58">
        <v>2438</v>
      </c>
      <c r="Y69" s="58">
        <v>8</v>
      </c>
      <c r="AA69" s="58">
        <v>603</v>
      </c>
      <c r="AB69" s="58">
        <v>0</v>
      </c>
    </row>
    <row r="70" spans="1:28" ht="30.75" thickBot="1">
      <c r="A70" s="16">
        <v>2</v>
      </c>
      <c r="B70" s="44" t="s">
        <v>21</v>
      </c>
      <c r="C70" s="74"/>
      <c r="D70" s="75"/>
      <c r="E70" s="75"/>
      <c r="F70" s="29"/>
      <c r="G70" s="3"/>
      <c r="H70" s="3"/>
      <c r="I70" s="3"/>
      <c r="J70" s="3"/>
      <c r="K70" s="3"/>
      <c r="L70" s="3"/>
      <c r="M70" s="3"/>
      <c r="N70" s="3"/>
      <c r="O70" s="1"/>
      <c r="P70" s="1"/>
      <c r="X70" t="s">
        <v>141</v>
      </c>
      <c r="Y70" t="s">
        <v>142</v>
      </c>
      <c r="AA70" t="s">
        <v>143</v>
      </c>
      <c r="AB70" t="s">
        <v>144</v>
      </c>
    </row>
    <row r="71" spans="1:28" ht="30.75" thickBot="1">
      <c r="A71" s="16">
        <v>3</v>
      </c>
      <c r="B71" s="44" t="s">
        <v>22</v>
      </c>
      <c r="C71" s="75"/>
      <c r="D71" s="75"/>
      <c r="E71" s="75"/>
      <c r="F71" s="29"/>
      <c r="G71" s="3"/>
      <c r="H71" s="3"/>
      <c r="I71" s="3"/>
      <c r="J71" s="3"/>
      <c r="K71" s="3"/>
      <c r="L71" s="3"/>
      <c r="M71" s="3"/>
      <c r="N71" s="3"/>
      <c r="O71" s="1"/>
      <c r="P71" s="1"/>
    </row>
    <row r="72" spans="1:28" ht="15.75" thickBot="1">
      <c r="A72" s="10">
        <v>4</v>
      </c>
      <c r="B72" s="45" t="s">
        <v>23</v>
      </c>
      <c r="C72" s="75"/>
      <c r="D72" s="75"/>
      <c r="E72" s="75"/>
      <c r="F72" s="29"/>
      <c r="G72" s="3"/>
      <c r="H72" s="3"/>
      <c r="I72" s="3"/>
      <c r="J72" s="3"/>
      <c r="K72" s="3"/>
      <c r="L72" s="3"/>
      <c r="M72" s="3"/>
      <c r="N72" s="3"/>
      <c r="O72" s="1"/>
      <c r="P72" s="1"/>
    </row>
    <row r="73" spans="1:28" ht="15.75" thickBot="1">
      <c r="A73" s="10">
        <v>5</v>
      </c>
      <c r="B73" s="45" t="s">
        <v>24</v>
      </c>
      <c r="C73" s="75"/>
      <c r="D73" s="75"/>
      <c r="E73" s="75"/>
      <c r="F73" s="29"/>
      <c r="G73" s="3"/>
      <c r="H73" s="3"/>
      <c r="I73" s="3"/>
      <c r="J73" s="3"/>
      <c r="K73" s="3"/>
      <c r="L73" s="3"/>
      <c r="M73" s="3"/>
      <c r="N73" s="3"/>
      <c r="O73" s="1"/>
      <c r="P73" s="1"/>
    </row>
    <row r="74" spans="1:28" ht="15.75" thickBot="1">
      <c r="A74" s="10">
        <v>6</v>
      </c>
      <c r="B74" s="18" t="s">
        <v>25</v>
      </c>
      <c r="C74" s="75"/>
      <c r="D74" s="75"/>
      <c r="E74" s="75"/>
      <c r="F74" s="29"/>
      <c r="G74" s="3"/>
      <c r="H74" s="3"/>
      <c r="I74" s="3"/>
      <c r="J74" s="3"/>
      <c r="K74" s="3"/>
      <c r="L74" s="3"/>
      <c r="M74" s="3"/>
      <c r="N74" s="3"/>
      <c r="O74" s="1"/>
      <c r="P74" s="1"/>
    </row>
    <row r="75" spans="1:28" ht="15.75" thickBot="1">
      <c r="A75" s="10">
        <v>7</v>
      </c>
      <c r="B75" s="10" t="s">
        <v>26</v>
      </c>
      <c r="C75" s="75"/>
      <c r="D75" s="75"/>
      <c r="E75" s="75"/>
      <c r="F75" s="29"/>
      <c r="G75" s="3"/>
      <c r="H75" s="3"/>
      <c r="I75" s="3"/>
      <c r="J75" s="3"/>
      <c r="K75" s="3"/>
      <c r="L75" s="3"/>
      <c r="M75" s="3"/>
      <c r="N75" s="3"/>
      <c r="O75" s="1"/>
      <c r="P75" s="1"/>
    </row>
    <row r="76" spans="1:28" ht="15.75" thickBot="1">
      <c r="A76" s="217" t="s">
        <v>27</v>
      </c>
      <c r="B76" s="218"/>
      <c r="C76" s="21">
        <f>SUM(C69:C75)</f>
        <v>5880</v>
      </c>
      <c r="D76" s="21">
        <f t="shared" ref="D76:E76" si="14">SUM(D69:D75)</f>
        <v>112</v>
      </c>
      <c r="E76" s="21">
        <f t="shared" si="14"/>
        <v>111</v>
      </c>
      <c r="F76" s="29"/>
      <c r="G76" s="3"/>
      <c r="H76" s="3"/>
      <c r="I76" s="3"/>
      <c r="J76" s="3"/>
      <c r="K76" s="3"/>
      <c r="L76" s="3"/>
      <c r="M76" s="3"/>
      <c r="N76" s="3"/>
      <c r="O76" s="1"/>
      <c r="P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mergeCells count="99">
    <mergeCell ref="K2:M3"/>
    <mergeCell ref="B5:N5"/>
    <mergeCell ref="A6:A7"/>
    <mergeCell ref="B6:B7"/>
    <mergeCell ref="C6:C7"/>
    <mergeCell ref="D6:D7"/>
    <mergeCell ref="E6:F6"/>
    <mergeCell ref="H6:J6"/>
    <mergeCell ref="K6:M6"/>
    <mergeCell ref="A15:B15"/>
    <mergeCell ref="A17:H17"/>
    <mergeCell ref="A18:A19"/>
    <mergeCell ref="B18:B19"/>
    <mergeCell ref="C18:C19"/>
    <mergeCell ref="D18:D19"/>
    <mergeCell ref="E18:E19"/>
    <mergeCell ref="F18:G18"/>
    <mergeCell ref="A27:B27"/>
    <mergeCell ref="A29:P29"/>
    <mergeCell ref="A30:A31"/>
    <mergeCell ref="B30:B31"/>
    <mergeCell ref="C30:H30"/>
    <mergeCell ref="J30:O30"/>
    <mergeCell ref="A39:B39"/>
    <mergeCell ref="A41:F41"/>
    <mergeCell ref="A42:A43"/>
    <mergeCell ref="B42:B43"/>
    <mergeCell ref="C42:D42"/>
    <mergeCell ref="E42:F42"/>
    <mergeCell ref="K42:K43"/>
    <mergeCell ref="A51:B51"/>
    <mergeCell ref="A53:E53"/>
    <mergeCell ref="A54:A55"/>
    <mergeCell ref="B54:B55"/>
    <mergeCell ref="C54:C55"/>
    <mergeCell ref="D54:D55"/>
    <mergeCell ref="A63:B63"/>
    <mergeCell ref="A65:H65"/>
    <mergeCell ref="A66:E66"/>
    <mergeCell ref="A67:E67"/>
    <mergeCell ref="A76:B76"/>
    <mergeCell ref="AR11:AW11"/>
    <mergeCell ref="AX11:BC11"/>
    <mergeCell ref="Y9:BC9"/>
    <mergeCell ref="Y18:AA18"/>
    <mergeCell ref="AC11:AF11"/>
    <mergeCell ref="AG11:AI11"/>
    <mergeCell ref="AJ11:AL11"/>
    <mergeCell ref="AM11:AO11"/>
    <mergeCell ref="AP11:AP12"/>
    <mergeCell ref="AQ11:AQ12"/>
    <mergeCell ref="Y10:BC10"/>
    <mergeCell ref="Y11:Y12"/>
    <mergeCell ref="Z11:Z12"/>
    <mergeCell ref="AA11:AA12"/>
    <mergeCell ref="AB11:AB12"/>
    <mergeCell ref="Y17:AA17"/>
    <mergeCell ref="AO45:AO46"/>
    <mergeCell ref="AP45:AP46"/>
    <mergeCell ref="AQ45:AQ46"/>
    <mergeCell ref="W44:W46"/>
    <mergeCell ref="X44:X46"/>
    <mergeCell ref="AI45:AI46"/>
    <mergeCell ref="AJ45:AJ46"/>
    <mergeCell ref="AK45:AK46"/>
    <mergeCell ref="AL45:AL46"/>
    <mergeCell ref="AM45:AM46"/>
    <mergeCell ref="AN45:AN46"/>
    <mergeCell ref="AC45:AC46"/>
    <mergeCell ref="AD45:AD46"/>
    <mergeCell ref="AE45:AE46"/>
    <mergeCell ref="AF45:AF46"/>
    <mergeCell ref="AG45:AG46"/>
    <mergeCell ref="AM57:AM59"/>
    <mergeCell ref="U54:U57"/>
    <mergeCell ref="V54:V57"/>
    <mergeCell ref="W57:W59"/>
    <mergeCell ref="X57:X59"/>
    <mergeCell ref="Y57:Y59"/>
    <mergeCell ref="Z57:Z59"/>
    <mergeCell ref="AA57:AC58"/>
    <mergeCell ref="AD57:AG58"/>
    <mergeCell ref="W56:AM56"/>
    <mergeCell ref="X67:Y67"/>
    <mergeCell ref="AA67:AB67"/>
    <mergeCell ref="X11:X12"/>
    <mergeCell ref="AH57:AH59"/>
    <mergeCell ref="AI57:AL58"/>
    <mergeCell ref="AH45:AH46"/>
    <mergeCell ref="Y43:AQ43"/>
    <mergeCell ref="Y44:Y46"/>
    <mergeCell ref="Z44:Z46"/>
    <mergeCell ref="AA44:AA46"/>
    <mergeCell ref="AB44:AB46"/>
    <mergeCell ref="AC44:AE44"/>
    <mergeCell ref="AF44:AI44"/>
    <mergeCell ref="AJ44:AK44"/>
    <mergeCell ref="AL44:AO44"/>
    <mergeCell ref="AP44:AQ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2024-01-29T11:27:28Z</dcterms:modified>
</cp:coreProperties>
</file>