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010" activeTab="1"/>
  </bookViews>
  <sheets>
    <sheet name="Восток" sheetId="1" r:id="rId1"/>
    <sheet name="Запад" sheetId="2" r:id="rId2"/>
    <sheet name="Лист3" sheetId="3" r:id="rId3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<sst xmlns="http://schemas.openxmlformats.org/spreadsheetml/2006/main" count="2427" uniqueCount="1112">
  <si>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</si>
  <si>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</si>
  <si>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</si>
  <si>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</si>
  <si>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</si>
  <si>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</si>
  <si>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</si>
  <si>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</si>
  <si>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</si>
  <si>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</si>
  <si>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</si>
  <si>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</si>
  <si>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</si>
  <si>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</si>
  <si>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</si>
  <si>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</si>
  <si>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</si>
  <si>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</si>
  <si>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</si>
  <si>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</si>
  <si>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</si>
  <si>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</si>
  <si>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</si>
  <si>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</si>
  <si>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</si>
  <si>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</si>
  <si>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</si>
  <si>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</si>
  <si>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</si>
  <si>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</si>
  <si>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</si>
  <si>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</si>
  <si>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</si>
  <si>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</si>
  <si>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</si>
  <si>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</si>
  <si>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</si>
  <si>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</si>
  <si>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</si>
  <si>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</si>
  <si>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</si>
  <si>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</si>
  <si>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</si>
  <si>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</si>
  <si>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</si>
  <si>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</si>
  <si>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</si>
  <si>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</si>
  <si>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</si>
  <si>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</si>
  <si>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</si>
  <si>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</si>
  <si>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</si>
  <si>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</si>
  <si>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</si>
  <si>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</si>
  <si>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</si>
  <si>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</si>
  <si>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</si>
  <si>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</si>
  <si>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</si>
  <si>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</si>
  <si>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</si>
  <si>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</si>
  <si>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</si>
  <si>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</si>
  <si>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</si>
  <si>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</si>
  <si>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</si>
  <si>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</si>
  <si>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</si>
  <si>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</si>
  <si>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</si>
  <si>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</si>
  <si>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</si>
  <si>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</si>
  <si>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</si>
  <si>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</si>
  <si>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</si>
  <si>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</si>
  <si>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</si>
  <si>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</si>
  <si>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</si>
  <si>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</si>
  <si>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</si>
  <si>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</si>
  <si>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</si>
  <si>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</si>
  <si>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</si>
  <si>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</si>
  <si>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</si>
  <si>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</si>
  <si>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</si>
  <si>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</si>
  <si>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</si>
  <si>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</si>
  <si>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</si>
  <si>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</si>
  <si>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</si>
  <si>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</si>
  <si>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</si>
  <si>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</si>
  <si>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</si>
  <si>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</si>
  <si>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</si>
  <si>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</si>
  <si>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</si>
  <si>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</si>
  <si>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</si>
  <si>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</si>
  <si>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</si>
  <si>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</si>
  <si>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</si>
  <si>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</si>
  <si>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</si>
  <si>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</si>
  <si>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</si>
  <si>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</si>
  <si>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</si>
  <si>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</si>
  <si>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</si>
  <si>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</si>
  <si>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</si>
  <si>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</si>
  <si>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</si>
  <si>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</si>
  <si>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</si>
  <si>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</si>
  <si>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</si>
  <si>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</si>
  <si>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</si>
  <si>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</si>
  <si>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</si>
  <si>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</si>
  <si>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</si>
  <si>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</si>
  <si>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</si>
  <si>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</si>
  <si>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</si>
  <si>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</si>
  <si>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</si>
  <si>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</si>
  <si>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</si>
  <si>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</si>
  <si>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</si>
  <si>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</si>
  <si>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</si>
  <si>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</si>
  <si>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</si>
  <si>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</si>
  <si>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</si>
  <si>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</si>
  <si>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</si>
  <si>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</si>
  <si>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</si>
  <si>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</si>
  <si>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</si>
  <si>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</si>
  <si>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</si>
  <si>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</si>
  <si>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</si>
  <si>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</si>
  <si>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</si>
  <si>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</si>
  <si>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</si>
  <si>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</si>
  <si>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</si>
  <si>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</si>
  <si>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</si>
  <si>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</si>
  <si>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</si>
  <si>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</si>
  <si>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</si>
  <si>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</si>
  <si>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</si>
  <si>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</si>
  <si>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</si>
  <si>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</si>
  <si>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</si>
  <si>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</si>
  <si>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</si>
  <si>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</si>
  <si>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</si>
  <si>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</si>
  <si>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</si>
  <si>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</si>
  <si>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</si>
  <si>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</si>
  <si>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</si>
  <si>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</si>
  <si>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</si>
  <si>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</si>
  <si>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</si>
  <si>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</si>
  <si>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</si>
  <si>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</si>
  <si>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</si>
  <si>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</si>
  <si>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</si>
  <si>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</si>
  <si>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</si>
  <si>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</si>
  <si>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</si>
  <si>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</si>
  <si>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</si>
  <si>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</si>
  <si>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</si>
  <si>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</si>
  <si>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</si>
  <si>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</si>
  <si>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</si>
  <si>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</si>
  <si>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</si>
  <si>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</si>
  <si>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</si>
  <si>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</si>
  <si>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</si>
  <si>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</si>
  <si>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</si>
  <si>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</si>
  <si>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</si>
  <si>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</si>
  <si>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</si>
  <si>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</si>
  <si>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</si>
  <si>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</si>
  <si>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</si>
  <si>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</si>
  <si>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</si>
  <si>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</si>
  <si>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</si>
  <si>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</si>
  <si>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</si>
  <si>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</si>
  <si>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</si>
  <si>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</si>
  <si>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</si>
  <si>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</si>
  <si>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</si>
  <si>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</si>
  <si>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</si>
  <si>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</si>
  <si>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</si>
  <si>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</si>
  <si>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</si>
  <si>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</si>
  <si>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</si>
  <si>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</si>
  <si>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</si>
  <si>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</si>
  <si>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</si>
  <si>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</si>
  <si>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</si>
  <si>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</si>
  <si>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</si>
  <si>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</si>
  <si>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</si>
  <si>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</si>
  <si>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</si>
  <si>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</si>
  <si>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</si>
  <si>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</si>
  <si>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</si>
  <si>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</si>
  <si>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</si>
  <si>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</si>
  <si>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</si>
  <si>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</si>
  <si>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</si>
  <si>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</si>
  <si>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</si>
  <si>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</si>
  <si>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</si>
  <si>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</si>
  <si>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</si>
  <si>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</si>
  <si>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</si>
  <si>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</si>
  <si>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</si>
  <si>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</si>
  <si>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</si>
  <si>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</si>
  <si>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</si>
  <si>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</si>
  <si>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</si>
  <si>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</si>
  <si>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</si>
  <si>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</si>
  <si>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</si>
  <si>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</si>
  <si>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</si>
  <si>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</si>
  <si>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</si>
  <si>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</si>
  <si>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</si>
  <si>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</si>
  <si>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</si>
  <si>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</si>
  <si>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</si>
  <si>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</si>
  <si>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</si>
  <si>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</si>
  <si>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</si>
  <si>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</si>
  <si>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</si>
  <si>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</si>
  <si>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</si>
  <si>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</si>
  <si>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</si>
  <si>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</si>
  <si>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</si>
  <si>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</si>
  <si>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</si>
  <si>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</si>
  <si>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</si>
  <si>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</si>
  <si>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</si>
  <si>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</si>
  <si>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</si>
  <si>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</si>
  <si>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</si>
  <si>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</si>
  <si>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</si>
  <si>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</si>
  <si>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</si>
  <si>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</si>
  <si>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</si>
  <si>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</si>
  <si>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</si>
  <si>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</si>
  <si>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</si>
  <si>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</si>
  <si>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</si>
  <si>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</si>
  <si>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</si>
  <si>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</si>
  <si>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</si>
  <si>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</si>
  <si>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</si>
  <si>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</si>
  <si>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</si>
  <si>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</si>
  <si>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</si>
  <si>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</si>
  <si>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</si>
  <si>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</si>
  <si>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</si>
  <si>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</si>
  <si>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</si>
  <si>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</si>
  <si>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</si>
  <si>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</si>
  <si>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</si>
  <si>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</si>
  <si>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</si>
  <si>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</si>
  <si>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</si>
  <si>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</si>
  <si>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</si>
  <si>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</si>
  <si>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</si>
  <si>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</si>
  <si>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</si>
  <si>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</si>
  <si>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</si>
  <si>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</si>
  <si>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</si>
  <si>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</si>
  <si>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</si>
  <si>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</si>
  <si>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</si>
  <si>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</si>
  <si>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</si>
  <si>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</si>
  <si>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</si>
  <si>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</si>
  <si>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</si>
  <si>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</si>
  <si>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</si>
  <si>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</si>
  <si>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</si>
  <si>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</si>
  <si>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</si>
  <si>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</si>
  <si>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</si>
  <si>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</si>
  <si>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</si>
  <si>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</si>
  <si>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</si>
  <si>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</si>
  <si>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</si>
  <si>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</si>
  <si>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</si>
  <si>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</si>
  <si>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</si>
  <si>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</si>
  <si>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</si>
  <si>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</si>
  <si>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</si>
  <si>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</si>
  <si>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</si>
  <si>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</si>
  <si>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</si>
  <si>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</si>
  <si>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</si>
  <si>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</si>
  <si>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</si>
  <si>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</si>
  <si>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</si>
  <si>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</si>
  <si>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</si>
  <si>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</si>
  <si>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</si>
  <si>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</si>
  <si>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</si>
  <si>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</si>
  <si>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</si>
  <si>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</si>
  <si>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</si>
  <si>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</si>
  <si>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</si>
  <si>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</si>
  <si>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</si>
  <si>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</si>
  <si>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</si>
  <si>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</si>
  <si>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</si>
  <si>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</si>
  <si>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</si>
  <si>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</si>
  <si>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</si>
  <si>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</si>
  <si>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</si>
  <si>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</si>
  <si>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</si>
  <si>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</si>
  <si>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</si>
  <si>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</si>
  <si>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</si>
  <si>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</si>
  <si>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</si>
  <si>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</si>
  <si>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</si>
  <si>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</si>
  <si>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</si>
  <si>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</si>
  <si>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</si>
  <si>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</si>
  <si>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</si>
  <si>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</si>
  <si>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</si>
  <si>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</si>
  <si>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</si>
  <si>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</si>
  <si>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</si>
  <si>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</si>
  <si>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</si>
  <si>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</si>
  <si>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</si>
  <si>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</si>
  <si>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</si>
  <si>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</si>
  <si>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</si>
  <si>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</si>
  <si>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</si>
  <si>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</si>
  <si>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</si>
  <si>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</si>
  <si>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</si>
  <si>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</si>
  <si>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</si>
  <si>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</si>
  <si>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</si>
  <si>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</si>
  <si>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</si>
  <si>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</si>
  <si>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</si>
  <si>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</si>
  <si>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</si>
  <si>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</si>
  <si>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</si>
  <si>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</si>
  <si>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</si>
  <si>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</si>
  <si>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</si>
  <si>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</si>
  <si>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</si>
  <si>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</si>
  <si>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</si>
  <si>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</si>
  <si>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</si>
  <si>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</si>
  <si>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</si>
  <si>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</si>
  <si>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</si>
  <si>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</si>
  <si>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</si>
  <si>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</si>
  <si>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</si>
  <si>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</si>
  <si>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</si>
  <si>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</si>
  <si>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</si>
  <si>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</si>
  <si>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</si>
  <si>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</si>
  <si>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</si>
  <si>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</si>
  <si>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</si>
  <si>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</si>
  <si>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</si>
  <si>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</si>
  <si>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</si>
  <si>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</si>
  <si>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</si>
  <si>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</si>
  <si>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</si>
  <si>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</si>
  <si>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</si>
  <si>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</si>
  <si>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</si>
  <si>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</si>
  <si>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</si>
  <si>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</si>
  <si>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</si>
  <si>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</si>
  <si>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</si>
  <si>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</si>
  <si>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</si>
  <si>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</si>
  <si>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</si>
  <si>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</si>
  <si>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</si>
  <si>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</si>
  <si>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</si>
  <si>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</si>
  <si>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</si>
  <si>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</si>
  <si>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</si>
  <si>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</si>
  <si>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</si>
  <si>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</si>
  <si>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</si>
  <si>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</si>
  <si>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</si>
  <si>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</si>
  <si>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</si>
  <si>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</si>
  <si>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</si>
  <si>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</si>
  <si>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</si>
  <si>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</si>
  <si>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</si>
  <si>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</si>
  <si>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</si>
  <si>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</si>
  <si>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</si>
  <si>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</si>
  <si>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</si>
  <si>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</si>
  <si>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</si>
  <si>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</si>
  <si>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</si>
  <si>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</si>
  <si>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</si>
  <si>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</si>
  <si>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</si>
  <si>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</si>
  <si>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</si>
  <si>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</si>
  <si>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</si>
  <si>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</si>
  <si>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</si>
  <si>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</si>
  <si>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</si>
  <si>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</si>
  <si>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</si>
  <si>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</si>
  <si>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</si>
  <si>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</si>
  <si>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</si>
  <si>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</si>
  <si>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</si>
  <si>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</si>
  <si>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</si>
  <si>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</si>
  <si>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</si>
  <si>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</si>
  <si>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</si>
  <si>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Питтсбург - Кингс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</si>
  <si>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</si>
  <si>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</si>
  <si>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</si>
  <si>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</si>
  <si>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</si>
  <si>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</si>
  <si>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</si>
  <si>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</si>
  <si>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Флорида - Оттава</t>
  </si>
  <si>
    <t>Питтсбург  - Айлендерс</t>
  </si>
  <si>
    <t>Торонто - Анахайм</t>
  </si>
  <si>
    <t>Бостон - Сиэтл</t>
  </si>
  <si>
    <t>Миннесота - Баффало</t>
  </si>
  <si>
    <t>Вегас - Каролина</t>
  </si>
  <si>
    <t>Кингс - Коламбус</t>
  </si>
  <si>
    <t>Калгари - Детройт</t>
  </si>
  <si>
    <t>Рейнджерс - Монреаль</t>
  </si>
  <si>
    <t>Айлендерс - Рейнджерс</t>
  </si>
  <si>
    <t>Оттава - Даллас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</si>
  <si>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</si>
  <si>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</si>
  <si>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</si>
  <si>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</si>
  <si>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</si>
  <si>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Анахайм - Коламбус</t>
  </si>
  <si>
    <t>Флорида - Тампа</t>
  </si>
  <si>
    <t>Оттава - Вегас</t>
  </si>
  <si>
    <t>Аризона - Торонто</t>
  </si>
  <si>
    <t>Тампа - Вашингтон</t>
  </si>
  <si>
    <t>Бостон - Даллас</t>
  </si>
  <si>
    <t>Каролина - Фдорида</t>
  </si>
  <si>
    <t>Коламбус - Баффало</t>
  </si>
  <si>
    <t>Детройт - Колорадо</t>
  </si>
  <si>
    <t>Сент Луис - Айлендерс</t>
  </si>
  <si>
    <t>Рейнджерс - Даллас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</si>
  <si>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</si>
  <si>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</si>
  <si>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</si>
  <si>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</si>
  <si>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Детройт - Сент Луис</t>
  </si>
  <si>
    <t>Нью Джерси - Монреаль</t>
  </si>
  <si>
    <t>Чикаго - Филадельфия</t>
  </si>
  <si>
    <t>Колорадо - Торонто</t>
  </si>
  <si>
    <t>Вашингтон - Оттава</t>
  </si>
  <si>
    <t>Калгари - Бостон</t>
  </si>
  <si>
    <t>Баффало - Каролина</t>
  </si>
  <si>
    <t>Чикаго - Детройт</t>
  </si>
  <si>
    <t>Нью Джерси - Тампа</t>
  </si>
  <si>
    <t>Далллас - Айлендерс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</si>
  <si>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</si>
  <si>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</si>
  <si>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</si>
  <si>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</si>
  <si>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</si>
  <si>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Детройт - Айлендерс</t>
  </si>
  <si>
    <t>Торонто - Аризона</t>
  </si>
  <si>
    <t>Вашингтон - Филадельфия</t>
  </si>
  <si>
    <t>Сиэтл - Бостон</t>
  </si>
  <si>
    <t>Тампа - Баффало</t>
  </si>
  <si>
    <t>Коламбус - Каролина</t>
  </si>
  <si>
    <t>Вашингтон - Аризона</t>
  </si>
  <si>
    <t>Бостон - Вегас</t>
  </si>
  <si>
    <t>Баффало - Вегас</t>
  </si>
  <si>
    <t>Каролина - Виннипег</t>
  </si>
  <si>
    <t>Айлендерс - Сент Луис</t>
  </si>
  <si>
    <t>Питтсбург - Вашингтон</t>
  </si>
  <si>
    <t>Баффало - Виннипег</t>
  </si>
  <si>
    <t>Нэшвилл - Монреаль</t>
  </si>
  <si>
    <t>Сан Хосе - Айлендерс</t>
  </si>
  <si>
    <t>Рейнджерс - Флорида</t>
  </si>
  <si>
    <t>Вашингтон - Чикаго</t>
  </si>
  <si>
    <t>Нью Джерси - Каролина</t>
  </si>
  <si>
    <t>Анахайм - Айлендерс</t>
  </si>
  <si>
    <t>Рейнджерс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</si>
  <si>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</si>
  <si>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</si>
  <si>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</si>
  <si>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</si>
  <si>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Кингс - Айлендерс</t>
  </si>
  <si>
    <t>Рейнджерс - Нью Джерси</t>
  </si>
  <si>
    <t>Монреаль - Торонто</t>
  </si>
  <si>
    <t>Эдмонтон - Вашингтон</t>
  </si>
  <si>
    <t>Баффало - Эдмонтон</t>
  </si>
  <si>
    <t>Каролина - Рейнджерс</t>
  </si>
  <si>
    <t>Филадельфия - Торонто</t>
  </si>
  <si>
    <t>Сиэтл - Вашингтон</t>
  </si>
  <si>
    <t>Каролина - Флорида</t>
  </si>
  <si>
    <t>Ванкувер - Вашингтон</t>
  </si>
  <si>
    <t>Бостон - Сент Луис</t>
  </si>
  <si>
    <t>Баффало - Айлендерс</t>
  </si>
  <si>
    <t>Калгари - Монреаль</t>
  </si>
  <si>
    <t>Рейнджерс - Айлендерс</t>
  </si>
  <si>
    <t>Калгари - Вашингтон</t>
  </si>
  <si>
    <t xml:space="preserve">Детройт - Баффало </t>
  </si>
  <si>
    <t>Эдмонтон - Монреаль</t>
  </si>
  <si>
    <t>Вегас - Тампа</t>
  </si>
  <si>
    <t>Бостон - Филадельфия</t>
  </si>
  <si>
    <t>Сиэтл - Баффало</t>
  </si>
  <si>
    <t>Ванкувер - Монреаль</t>
  </si>
  <si>
    <t>Рейнджерс - Виннипег</t>
  </si>
  <si>
    <t>Сан Хосе - Тампа</t>
  </si>
  <si>
    <t>Торонто - Эдмонтон</t>
  </si>
  <si>
    <t>Бостон - Оттава</t>
  </si>
  <si>
    <t>Ванкувер - Баффало</t>
  </si>
  <si>
    <t>Сиэтл - Монреаль</t>
  </si>
  <si>
    <t>Айлендерс - Виннипег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</si>
  <si>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</si>
  <si>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</si>
  <si>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</si>
  <si>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</si>
  <si>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</si>
  <si>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</si>
  <si>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</si>
  <si>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</si>
  <si>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</si>
  <si>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</si>
  <si>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</si>
  <si>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</si>
  <si>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</si>
  <si>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</si>
  <si>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</si>
  <si>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</si>
  <si>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</si>
  <si>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</si>
  <si>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</si>
  <si>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</si>
  <si>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</si>
  <si>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</si>
  <si>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</si>
  <si>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</si>
  <si>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</si>
  <si>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</si>
  <si>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</si>
  <si>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</si>
  <si>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</si>
  <si>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</si>
  <si>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</si>
  <si>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</si>
  <si>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</si>
  <si>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</si>
  <si>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</si>
  <si>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</si>
  <si>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</si>
  <si>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</si>
  <si>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</si>
  <si>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</si>
  <si>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</si>
  <si>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</si>
  <si>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</si>
  <si>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</si>
  <si>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</si>
  <si>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</si>
  <si>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</si>
  <si>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</si>
  <si>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</si>
  <si>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</si>
  <si>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</si>
  <si>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</si>
  <si>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</si>
  <si>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</si>
  <si>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</si>
  <si>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</si>
  <si>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</si>
  <si>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</si>
  <si>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</si>
  <si>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</si>
  <si>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</si>
  <si>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</si>
  <si>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</si>
  <si>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</si>
  <si>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</si>
  <si>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</si>
  <si>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</si>
  <si>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</si>
  <si>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</si>
  <si>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</si>
  <si>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</si>
  <si>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</si>
  <si>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</si>
  <si>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</si>
  <si>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</si>
  <si>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</si>
  <si>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</si>
  <si>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</si>
  <si>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</si>
  <si>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</si>
  <si>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</si>
  <si>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</si>
  <si>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</si>
  <si>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</si>
  <si>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</si>
  <si>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</si>
  <si>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</si>
  <si>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</si>
  <si>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</si>
  <si>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</si>
  <si>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</si>
  <si>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</si>
  <si>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</si>
  <si>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</si>
  <si>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</si>
  <si>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</si>
  <si>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</si>
  <si>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</si>
  <si>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</si>
  <si>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</si>
  <si>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</si>
  <si>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</si>
  <si>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</si>
  <si>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</si>
  <si>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</si>
  <si>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</si>
  <si>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</si>
  <si>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</si>
  <si>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</si>
  <si>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</si>
  <si>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</si>
  <si>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</si>
  <si>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</si>
  <si>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</si>
  <si>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</si>
  <si>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</si>
  <si>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</si>
  <si>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</si>
  <si>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</si>
  <si>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</si>
  <si>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</si>
  <si>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</si>
  <si>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</si>
  <si>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</si>
  <si>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</si>
  <si>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</si>
  <si>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</si>
  <si>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</si>
  <si>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</si>
  <si>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</si>
  <si>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</si>
  <si>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</si>
  <si>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</si>
  <si>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</si>
  <si>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</si>
  <si>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</si>
  <si>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</si>
  <si>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</si>
  <si>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</si>
  <si>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</si>
  <si>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</si>
  <si>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</si>
  <si>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</si>
  <si>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</si>
  <si>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</si>
  <si>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</si>
  <si>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</si>
  <si>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</si>
  <si>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</si>
  <si>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</si>
  <si>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</si>
  <si>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</si>
  <si>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</si>
  <si>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</si>
  <si>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</si>
  <si>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</si>
  <si>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</si>
  <si>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</si>
  <si>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</si>
  <si>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</si>
  <si>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</si>
  <si>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</si>
  <si>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</si>
  <si>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</si>
  <si>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</si>
  <si>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</si>
  <si>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</si>
  <si>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</si>
  <si>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</si>
  <si>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</si>
  <si>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</si>
  <si>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</si>
  <si>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</si>
  <si>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</si>
  <si>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</si>
  <si>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</si>
  <si>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</si>
  <si>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</si>
  <si>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</si>
  <si>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</si>
  <si>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</si>
  <si>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</si>
  <si>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</si>
  <si>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</si>
  <si>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</si>
  <si>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</si>
  <si>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</si>
  <si>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</si>
  <si>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</si>
  <si>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</si>
  <si>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</si>
  <si>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</si>
  <si>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</si>
  <si>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</si>
  <si>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</si>
  <si>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</si>
  <si>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</si>
  <si>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</si>
  <si>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</si>
  <si>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</si>
  <si>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</si>
  <si>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</si>
  <si>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</si>
  <si>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</si>
  <si>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</si>
  <si>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</si>
  <si>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</si>
  <si>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</si>
  <si>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</si>
  <si>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</si>
  <si>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</si>
  <si>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</si>
  <si>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</si>
  <si>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</si>
  <si>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</si>
  <si>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</si>
  <si>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</si>
  <si>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</si>
  <si>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</si>
  <si>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</si>
  <si>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</si>
  <si>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</si>
  <si>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</si>
  <si>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</si>
  <si>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</si>
  <si>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</si>
  <si>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</si>
  <si>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</si>
  <si>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</si>
  <si>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</si>
  <si>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</si>
  <si>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</si>
  <si>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</si>
  <si>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</si>
  <si>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</si>
  <si>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</si>
  <si>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</si>
  <si>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</si>
  <si>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</si>
  <si>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</si>
  <si>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</si>
  <si>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</si>
  <si>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</si>
  <si>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</si>
  <si>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</si>
  <si>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</si>
  <si>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</si>
  <si>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</si>
  <si>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</si>
  <si>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</si>
  <si>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</si>
  <si>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</si>
  <si>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</si>
  <si>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</si>
  <si>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</si>
  <si>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</si>
  <si>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</si>
  <si>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</si>
  <si>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</si>
  <si>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</si>
  <si>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</si>
  <si>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</si>
  <si>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</si>
  <si>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</si>
  <si>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</si>
  <si>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</si>
  <si>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</si>
  <si>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</si>
  <si>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</si>
  <si>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</si>
  <si>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</si>
  <si>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</si>
  <si>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</si>
  <si>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</si>
  <si>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</si>
  <si>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</si>
  <si>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</si>
  <si>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</si>
  <si>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</si>
  <si>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</si>
  <si>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</si>
  <si>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</si>
  <si>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</si>
  <si>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</si>
  <si>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</si>
  <si>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</si>
  <si>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</si>
  <si>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</si>
  <si>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</si>
  <si>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</si>
  <si>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</si>
  <si>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</si>
  <si>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</si>
  <si>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</si>
  <si>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</si>
  <si>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</si>
  <si>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</si>
  <si>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</si>
  <si>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</si>
  <si>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</si>
  <si>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</si>
  <si>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</si>
  <si>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</si>
  <si>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</si>
  <si>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</si>
  <si>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</si>
  <si>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</si>
  <si>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</si>
  <si>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</si>
  <si>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</si>
  <si>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</si>
  <si>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</si>
  <si>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</si>
  <si>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</si>
  <si>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</si>
  <si>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</si>
  <si>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</si>
  <si>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</si>
  <si>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</si>
  <si>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</si>
  <si>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</si>
  <si>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</si>
  <si>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</si>
  <si>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</si>
  <si>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</si>
  <si>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</si>
  <si>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</si>
  <si>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</si>
  <si>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</si>
  <si>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</si>
  <si>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Аризона - Эдмонтон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</si>
  <si>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</si>
  <si>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</si>
  <si>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</si>
  <si>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</si>
  <si>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</si>
  <si>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Виннипег - тМиннесота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</si>
  <si>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</si>
  <si>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</si>
  <si>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</si>
  <si>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</si>
  <si>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Кингс - Анахайм</t>
  </si>
  <si>
    <t>Сан Хосе - Нэшвилл</t>
  </si>
  <si>
    <t>Чикаго- Филадельфия</t>
  </si>
  <si>
    <t xml:space="preserve">Детройт - Колорадо </t>
  </si>
  <si>
    <t>Анахайм - Нэшвилл</t>
  </si>
  <si>
    <t>Монреаль - Аризона</t>
  </si>
  <si>
    <t>Калгари -Кингс</t>
  </si>
  <si>
    <t>Колорадо - Даллас</t>
  </si>
  <si>
    <t>Оттав - Вегас</t>
  </si>
  <si>
    <t>Анахайм - Нью Джерси</t>
  </si>
  <si>
    <t>Оттава - Аризона</t>
  </si>
  <si>
    <t>Калгари - Питтсбург</t>
  </si>
  <si>
    <t>Даллас - Айлендерс</t>
  </si>
  <si>
    <t>Вакувер - Бостон</t>
  </si>
  <si>
    <t>Анахайм - Ванкувер</t>
  </si>
  <si>
    <t>Чикаго - Коламбус</t>
  </si>
  <si>
    <t>Сент Луис - Миннесота</t>
  </si>
  <si>
    <t>Анахайм - Оттава</t>
  </si>
  <si>
    <t>Тампа - Калгари</t>
  </si>
  <si>
    <t>Даллас - Виннипег</t>
  </si>
  <si>
    <t>Сан Хосе - Миннесота</t>
  </si>
  <si>
    <t>Флорида - Калгари</t>
  </si>
  <si>
    <t>Даллас - Сан Хосе</t>
  </si>
  <si>
    <t>Аризона - Детройт</t>
  </si>
  <si>
    <t>Каролина - Калгори</t>
  </si>
  <si>
    <t>Колорадо - Детройт</t>
  </si>
  <si>
    <t>Сан Хосе - Даллас</t>
  </si>
  <si>
    <t>Колорадо - Миннесота</t>
  </si>
  <si>
    <t>Чикаго - Аризона</t>
  </si>
  <si>
    <t>Калгари - Колорадо</t>
  </si>
  <si>
    <t xml:space="preserve">Калгари - Колорадо </t>
  </si>
  <si>
    <t>Кингс - Даллас</t>
  </si>
  <si>
    <t>Виннипег - Анахайм</t>
  </si>
  <si>
    <t>Детройт - Аризона</t>
  </si>
  <si>
    <t>Чикаго - Кингс</t>
  </si>
  <si>
    <t>Ванкувер - Колорадо</t>
  </si>
  <si>
    <t>Даллас  - Флорида</t>
  </si>
  <si>
    <t>Анахайм - Миннесота</t>
  </si>
  <si>
    <t>Сент Луис - Анахайм</t>
  </si>
  <si>
    <t>Аризона - Нью Джерси</t>
  </si>
  <si>
    <t>Чикаго- Сан Хосе</t>
  </si>
  <si>
    <t xml:space="preserve">Эдмонтон - Колорадо </t>
  </si>
  <si>
    <t>Даллас - Нью Джерси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</si>
  <si>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</si>
  <si>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</si>
  <si>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</si>
  <si>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</si>
  <si>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</si>
  <si>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</si>
  <si>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</si>
  <si>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</si>
  <si>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</si>
  <si>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</si>
  <si>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</si>
  <si>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</si>
  <si>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</si>
  <si>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Калгари - Кингс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</si>
  <si>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</si>
  <si>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</si>
  <si>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</si>
  <si>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</si>
  <si>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</si>
  <si>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</si>
  <si>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</si>
  <si>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</si>
  <si>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</si>
  <si>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</si>
  <si>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</si>
  <si>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</si>
  <si>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</si>
  <si>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</si>
  <si>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</si>
  <si>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№</t>
  </si>
  <si>
    <t>Выигрыш</t>
  </si>
  <si>
    <t>Итог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</si>
</sst>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34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204"/>
    </font>
  </fonts>
  <fills count="66">
    <fill>
      <patternFill patternType="none"/>
    </fill>
    <fill>
      <patternFill patternType="gray125"/>
    </fill>
    <fill>
      <patternFill patternType="solid">
        <fgColor theme="7" tint="0.79958494827112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47965941343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456770531327"/>
        <bgColor indexed="64"/>
      </patternFill>
    </fill>
    <fill>
      <patternFill patternType="solid">
        <fgColor theme="5" tint="0.399456770531327"/>
        <bgColor indexed="64"/>
      </patternFill>
    </fill>
    <fill>
      <patternFill patternType="solid">
        <fgColor theme="4" tint="0.3994567705313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456770531327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48728904080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4628742332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462874233222"/>
        <bgColor indexed="64"/>
      </patternFill>
    </fill>
    <fill>
      <patternFill patternType="solid">
        <fgColor theme="6" tint="0.399456770531327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548326059755"/>
      </left>
      <right style="thick">
        <color theme="4" tint="0.399548326059755"/>
      </right>
      <top style="thick">
        <color theme="4" tint="0.399548326059755"/>
      </top>
      <bottom style="thick">
        <color theme="4" tint="0.399548326059755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1" borderId="6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3" applyNumberFormat="0" applyFill="0" applyAlignment="0" applyProtection="0">
      <alignment vertical="center"/>
    </xf>
    <xf numFmtId="0" fontId="22" fillId="0" borderId="63" applyNumberFormat="0" applyFill="0" applyAlignment="0" applyProtection="0">
      <alignment vertical="center"/>
    </xf>
    <xf numFmtId="0" fontId="23" fillId="0" borderId="6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2" borderId="65" applyNumberFormat="0" applyAlignment="0" applyProtection="0">
      <alignment vertical="center"/>
    </xf>
    <xf numFmtId="0" fontId="25" fillId="43" borderId="19" applyNumberFormat="0" applyAlignment="0" applyProtection="0">
      <alignment vertical="center"/>
    </xf>
    <xf numFmtId="0" fontId="26" fillId="43" borderId="65" applyNumberFormat="0" applyAlignment="0" applyProtection="0">
      <alignment vertical="center"/>
    </xf>
    <xf numFmtId="0" fontId="27" fillId="44" borderId="66" applyNumberFormat="0" applyAlignment="0" applyProtection="0">
      <alignment vertical="center"/>
    </xf>
    <xf numFmtId="0" fontId="28" fillId="0" borderId="67" applyNumberFormat="0" applyFill="0" applyAlignment="0" applyProtection="0">
      <alignment vertical="center"/>
    </xf>
    <xf numFmtId="0" fontId="29" fillId="0" borderId="68" applyNumberFormat="0" applyFill="0" applyAlignment="0" applyProtection="0">
      <alignment vertical="center"/>
    </xf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30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32" fillId="56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8" borderId="0" applyNumberFormat="0" applyBorder="0" applyAlignment="0" applyProtection="0">
      <alignment vertical="center"/>
    </xf>
    <xf numFmtId="0" fontId="32" fillId="59" borderId="0" applyNumberFormat="0" applyBorder="0" applyAlignment="0" applyProtection="0">
      <alignment vertical="center"/>
    </xf>
    <xf numFmtId="0" fontId="32" fillId="60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2" fillId="64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</cellStyleXfs>
  <cellXfs count="223">
    <xf numFmtId="0" fontId="0" fillId="0" borderId="0" xfId="0"/>
    <xf numFmtId="0" fontId="1" fillId="2" borderId="1" xfId="38" applyFont="1" applyBorder="1" applyAlignment="1">
      <alignment horizontal="center"/>
    </xf>
    <xf numFmtId="0" fontId="1" fillId="2" borderId="1" xfId="38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3" applyBorder="1"/>
    <xf numFmtId="0" fontId="5" fillId="8" borderId="7" xfId="22" applyBorder="1"/>
    <xf numFmtId="0" fontId="4" fillId="7" borderId="7" xfId="23" applyBorder="1"/>
    <xf numFmtId="0" fontId="4" fillId="7" borderId="7" xfId="23" applyFont="1" applyBorder="1"/>
    <xf numFmtId="0" fontId="0" fillId="9" borderId="7" xfId="0" applyFill="1" applyBorder="1"/>
    <xf numFmtId="0" fontId="0" fillId="10" borderId="7" xfId="0" applyFill="1" applyBorder="1"/>
    <xf numFmtId="0" fontId="0" fillId="11" borderId="7" xfId="0" applyFill="1" applyBorder="1"/>
    <xf numFmtId="0" fontId="2" fillId="6" borderId="8" xfId="0" applyFont="1" applyFill="1" applyBorder="1"/>
    <xf numFmtId="0" fontId="6" fillId="12" borderId="9" xfId="0" applyFont="1" applyFill="1" applyBorder="1"/>
    <xf numFmtId="0" fontId="6" fillId="12" borderId="9" xfId="0" applyFont="1" applyFill="1" applyBorder="1" applyAlignment="1">
      <alignment horizontal="center"/>
    </xf>
    <xf numFmtId="0" fontId="3" fillId="13" borderId="10" xfId="0" applyFont="1" applyFill="1" applyBorder="1"/>
    <xf numFmtId="0" fontId="2" fillId="6" borderId="11" xfId="0" applyFont="1" applyFill="1" applyBorder="1"/>
    <xf numFmtId="0" fontId="6" fillId="12" borderId="9" xfId="0" applyFont="1" applyFill="1" applyBorder="1" applyAlignment="1">
      <alignment horizontal="right"/>
    </xf>
    <xf numFmtId="0" fontId="3" fillId="13" borderId="10" xfId="0" applyFont="1" applyFill="1" applyBorder="1" applyAlignment="1">
      <alignment horizontal="right"/>
    </xf>
    <xf numFmtId="0" fontId="5" fillId="8" borderId="12" xfId="22" applyBorder="1"/>
    <xf numFmtId="0" fontId="4" fillId="7" borderId="13" xfId="23" applyBorder="1"/>
    <xf numFmtId="0" fontId="4" fillId="7" borderId="14" xfId="23" applyBorder="1"/>
    <xf numFmtId="0" fontId="4" fillId="7" borderId="12" xfId="23" applyBorder="1"/>
    <xf numFmtId="0" fontId="4" fillId="7" borderId="15" xfId="23" applyBorder="1"/>
    <xf numFmtId="0" fontId="4" fillId="7" borderId="12" xfId="23" applyFont="1" applyBorder="1"/>
    <xf numFmtId="0" fontId="5" fillId="8" borderId="15" xfId="22" applyBorder="1"/>
    <xf numFmtId="0" fontId="4" fillId="7" borderId="15" xfId="23" applyFont="1" applyBorder="1"/>
    <xf numFmtId="0" fontId="0" fillId="9" borderId="12" xfId="0" applyFill="1" applyBorder="1"/>
    <xf numFmtId="0" fontId="0" fillId="10" borderId="12" xfId="0" applyFill="1" applyBorder="1"/>
    <xf numFmtId="0" fontId="0" fillId="14" borderId="7" xfId="0" applyFill="1" applyBorder="1"/>
    <xf numFmtId="0" fontId="0" fillId="14" borderId="12" xfId="0" applyFill="1" applyBorder="1"/>
    <xf numFmtId="0" fontId="0" fillId="9" borderId="15" xfId="0" applyFill="1" applyBorder="1"/>
    <xf numFmtId="0" fontId="0" fillId="15" borderId="15" xfId="0" applyFill="1" applyBorder="1"/>
    <xf numFmtId="0" fontId="3" fillId="13" borderId="16" xfId="0" applyFont="1" applyFill="1" applyBorder="1" applyAlignment="1">
      <alignment horizontal="center"/>
    </xf>
    <xf numFmtId="0" fontId="3" fillId="13" borderId="16" xfId="0" applyFont="1" applyFill="1" applyBorder="1"/>
    <xf numFmtId="0" fontId="0" fillId="16" borderId="17" xfId="0" applyFill="1" applyBorder="1"/>
    <xf numFmtId="0" fontId="0" fillId="16" borderId="7" xfId="0" applyFill="1" applyBorder="1" applyAlignment="1">
      <alignment horizontal="center"/>
    </xf>
    <xf numFmtId="0" fontId="0" fillId="16" borderId="7" xfId="0" applyFill="1" applyBorder="1"/>
    <xf numFmtId="0" fontId="0" fillId="16" borderId="17" xfId="0" applyFill="1" applyBorder="1" applyAlignment="1">
      <alignment horizontal="right"/>
    </xf>
    <xf numFmtId="0" fontId="4" fillId="7" borderId="17" xfId="23" applyBorder="1"/>
    <xf numFmtId="0" fontId="5" fillId="8" borderId="17" xfId="22" applyBorder="1"/>
    <xf numFmtId="0" fontId="4" fillId="7" borderId="17" xfId="23" applyFont="1" applyBorder="1"/>
    <xf numFmtId="0" fontId="2" fillId="17" borderId="7" xfId="0" applyFont="1" applyFill="1" applyBorder="1"/>
    <xf numFmtId="0" fontId="2" fillId="17" borderId="7" xfId="0" applyFont="1" applyFill="1" applyBorder="1" applyAlignment="1">
      <alignment horizontal="center"/>
    </xf>
    <xf numFmtId="0" fontId="2" fillId="17" borderId="12" xfId="0" applyFont="1" applyFill="1" applyBorder="1"/>
    <xf numFmtId="0" fontId="2" fillId="18" borderId="18" xfId="0" applyFont="1" applyFill="1" applyBorder="1"/>
    <xf numFmtId="0" fontId="2" fillId="18" borderId="18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right"/>
    </xf>
    <xf numFmtId="0" fontId="2" fillId="18" borderId="18" xfId="0" applyFont="1" applyFill="1" applyBorder="1" applyAlignment="1">
      <alignment horizontal="right"/>
    </xf>
    <xf numFmtId="0" fontId="4" fillId="7" borderId="19" xfId="23" applyBorder="1"/>
    <xf numFmtId="0" fontId="0" fillId="19" borderId="7" xfId="0" applyFill="1" applyBorder="1"/>
    <xf numFmtId="0" fontId="0" fillId="17" borderId="7" xfId="0" applyFont="1" applyFill="1" applyBorder="1"/>
    <xf numFmtId="0" fontId="2" fillId="20" borderId="17" xfId="0" applyFont="1" applyFill="1" applyBorder="1"/>
    <xf numFmtId="0" fontId="2" fillId="20" borderId="7" xfId="0" applyFont="1" applyFill="1" applyBorder="1" applyAlignment="1">
      <alignment horizontal="center"/>
    </xf>
    <xf numFmtId="0" fontId="2" fillId="20" borderId="7" xfId="0" applyFont="1" applyFill="1" applyBorder="1"/>
    <xf numFmtId="0" fontId="2" fillId="20" borderId="12" xfId="0" applyFont="1" applyFill="1" applyBorder="1"/>
    <xf numFmtId="0" fontId="2" fillId="20" borderId="17" xfId="0" applyFont="1" applyFill="1" applyBorder="1" applyAlignment="1">
      <alignment horizontal="right"/>
    </xf>
    <xf numFmtId="0" fontId="7" fillId="20" borderId="7" xfId="0" applyFont="1" applyFill="1" applyBorder="1"/>
    <xf numFmtId="0" fontId="2" fillId="21" borderId="9" xfId="0" applyFont="1" applyFill="1" applyBorder="1"/>
    <xf numFmtId="0" fontId="2" fillId="21" borderId="9" xfId="0" applyFont="1" applyFill="1" applyBorder="1" applyAlignment="1">
      <alignment horizontal="center"/>
    </xf>
    <xf numFmtId="0" fontId="8" fillId="9" borderId="20" xfId="0" applyFont="1" applyFill="1" applyBorder="1"/>
    <xf numFmtId="0" fontId="8" fillId="9" borderId="21" xfId="0" applyFont="1" applyFill="1" applyBorder="1" applyAlignment="1">
      <alignment horizontal="center"/>
    </xf>
    <xf numFmtId="0" fontId="8" fillId="9" borderId="16" xfId="0" applyFont="1" applyFill="1" applyBorder="1"/>
    <xf numFmtId="0" fontId="2" fillId="21" borderId="9" xfId="0" applyFont="1" applyFill="1" applyBorder="1" applyAlignment="1">
      <alignment horizontal="right"/>
    </xf>
    <xf numFmtId="0" fontId="8" fillId="9" borderId="22" xfId="0" applyFont="1" applyFill="1" applyBorder="1" applyAlignment="1">
      <alignment horizontal="right"/>
    </xf>
    <xf numFmtId="0" fontId="8" fillId="9" borderId="23" xfId="0" applyFont="1" applyFill="1" applyBorder="1" applyAlignment="1">
      <alignment horizontal="center"/>
    </xf>
    <xf numFmtId="0" fontId="8" fillId="18" borderId="16" xfId="0" applyFont="1" applyFill="1" applyBorder="1"/>
    <xf numFmtId="0" fontId="4" fillId="7" borderId="1" xfId="23" applyBorder="1"/>
    <xf numFmtId="0" fontId="5" fillId="8" borderId="0" xfId="22"/>
    <xf numFmtId="0" fontId="0" fillId="21" borderId="7" xfId="0" applyFill="1" applyBorder="1"/>
    <xf numFmtId="0" fontId="0" fillId="21" borderId="7" xfId="0" applyFont="1" applyFill="1" applyBorder="1"/>
    <xf numFmtId="0" fontId="2" fillId="22" borderId="24" xfId="0" applyFont="1" applyFill="1" applyBorder="1"/>
    <xf numFmtId="0" fontId="2" fillId="22" borderId="25" xfId="0" applyFont="1" applyFill="1" applyBorder="1" applyAlignment="1">
      <alignment horizontal="center"/>
    </xf>
    <xf numFmtId="0" fontId="2" fillId="22" borderId="25" xfId="0" applyFont="1" applyFill="1" applyBorder="1"/>
    <xf numFmtId="0" fontId="2" fillId="22" borderId="26" xfId="0" applyFont="1" applyFill="1" applyBorder="1"/>
    <xf numFmtId="0" fontId="9" fillId="23" borderId="27" xfId="0" applyFont="1" applyFill="1" applyBorder="1"/>
    <xf numFmtId="0" fontId="2" fillId="22" borderId="28" xfId="0" applyFont="1" applyFill="1" applyBorder="1" applyAlignment="1">
      <alignment horizontal="right"/>
    </xf>
    <xf numFmtId="0" fontId="2" fillId="22" borderId="29" xfId="0" applyFont="1" applyFill="1" applyBorder="1" applyAlignment="1">
      <alignment horizontal="center"/>
    </xf>
    <xf numFmtId="0" fontId="2" fillId="22" borderId="29" xfId="0" applyFont="1" applyFill="1" applyBorder="1"/>
    <xf numFmtId="0" fontId="2" fillId="22" borderId="30" xfId="0" applyFont="1" applyFill="1" applyBorder="1"/>
    <xf numFmtId="0" fontId="9" fillId="23" borderId="31" xfId="0" applyFont="1" applyFill="1" applyBorder="1" applyAlignment="1">
      <alignment horizontal="right"/>
    </xf>
    <xf numFmtId="0" fontId="5" fillId="8" borderId="6" xfId="22" applyBorder="1"/>
    <xf numFmtId="0" fontId="0" fillId="22" borderId="7" xfId="0" applyFill="1" applyBorder="1"/>
    <xf numFmtId="0" fontId="0" fillId="24" borderId="7" xfId="0" applyFill="1" applyBorder="1"/>
    <xf numFmtId="0" fontId="9" fillId="23" borderId="32" xfId="0" applyFont="1" applyFill="1" applyBorder="1" applyAlignment="1">
      <alignment horizontal="center"/>
    </xf>
    <xf numFmtId="0" fontId="9" fillId="23" borderId="33" xfId="0" applyFont="1" applyFill="1" applyBorder="1"/>
    <xf numFmtId="0" fontId="9" fillId="23" borderId="34" xfId="0" applyFont="1" applyFill="1" applyBorder="1"/>
    <xf numFmtId="0" fontId="2" fillId="18" borderId="35" xfId="0" applyFont="1" applyFill="1" applyBorder="1"/>
    <xf numFmtId="0" fontId="2" fillId="18" borderId="35" xfId="0" applyFont="1" applyFill="1" applyBorder="1" applyAlignment="1">
      <alignment horizontal="center"/>
    </xf>
    <xf numFmtId="0" fontId="9" fillId="23" borderId="36" xfId="0" applyFont="1" applyFill="1" applyBorder="1" applyAlignment="1">
      <alignment horizontal="center"/>
    </xf>
    <xf numFmtId="0" fontId="9" fillId="23" borderId="31" xfId="0" applyFont="1" applyFill="1" applyBorder="1"/>
    <xf numFmtId="0" fontId="9" fillId="23" borderId="37" xfId="0" applyFont="1" applyFill="1" applyBorder="1"/>
    <xf numFmtId="0" fontId="9" fillId="23" borderId="38" xfId="0" applyFont="1" applyFill="1" applyBorder="1"/>
    <xf numFmtId="0" fontId="2" fillId="18" borderId="35" xfId="0" applyFont="1" applyFill="1" applyBorder="1" applyAlignment="1">
      <alignment horizontal="right"/>
    </xf>
    <xf numFmtId="0" fontId="0" fillId="0" borderId="7" xfId="0" applyBorder="1"/>
    <xf numFmtId="0" fontId="2" fillId="18" borderId="39" xfId="0" applyFont="1" applyFill="1" applyBorder="1"/>
    <xf numFmtId="0" fontId="9" fillId="25" borderId="40" xfId="0" applyFont="1" applyFill="1" applyBorder="1"/>
    <xf numFmtId="0" fontId="9" fillId="25" borderId="40" xfId="0" applyFont="1" applyFill="1" applyBorder="1" applyAlignment="1">
      <alignment horizontal="center"/>
    </xf>
    <xf numFmtId="0" fontId="9" fillId="25" borderId="41" xfId="0" applyFont="1" applyFill="1" applyBorder="1"/>
    <xf numFmtId="0" fontId="2" fillId="18" borderId="42" xfId="0" applyFont="1" applyFill="1" applyBorder="1"/>
    <xf numFmtId="0" fontId="2" fillId="18" borderId="42" xfId="0" applyFont="1" applyFill="1" applyBorder="1" applyAlignment="1">
      <alignment horizontal="center"/>
    </xf>
    <xf numFmtId="0" fontId="9" fillId="25" borderId="40" xfId="0" applyFont="1" applyFill="1" applyBorder="1" applyAlignment="1">
      <alignment horizontal="right"/>
    </xf>
    <xf numFmtId="0" fontId="2" fillId="18" borderId="42" xfId="0" applyFont="1" applyFill="1" applyBorder="1" applyAlignment="1">
      <alignment horizontal="right"/>
    </xf>
    <xf numFmtId="0" fontId="5" fillId="8" borderId="7" xfId="22" applyFont="1" applyBorder="1"/>
    <xf numFmtId="0" fontId="0" fillId="26" borderId="7" xfId="0" applyFill="1" applyBorder="1"/>
    <xf numFmtId="0" fontId="0" fillId="27" borderId="7" xfId="0" applyFill="1" applyBorder="1"/>
    <xf numFmtId="0" fontId="0" fillId="28" borderId="7" xfId="0" applyFill="1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0" fillId="11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9" borderId="1" xfId="0" applyFill="1" applyBorder="1"/>
    <xf numFmtId="0" fontId="10" fillId="9" borderId="1" xfId="0" applyFont="1" applyFill="1" applyBorder="1" applyAlignment="1">
      <alignment horizontal="center"/>
    </xf>
    <xf numFmtId="0" fontId="3" fillId="9" borderId="44" xfId="0" applyFont="1" applyFill="1" applyBorder="1"/>
    <xf numFmtId="0" fontId="3" fillId="9" borderId="44" xfId="0" applyFont="1" applyFill="1" applyBorder="1" applyAlignment="1">
      <alignment horizontal="center"/>
    </xf>
    <xf numFmtId="0" fontId="0" fillId="9" borderId="44" xfId="0" applyFill="1" applyBorder="1"/>
    <xf numFmtId="0" fontId="0" fillId="9" borderId="45" xfId="0" applyFill="1" applyBorder="1"/>
    <xf numFmtId="0" fontId="9" fillId="18" borderId="16" xfId="0" applyFont="1" applyFill="1" applyBorder="1"/>
    <xf numFmtId="0" fontId="9" fillId="18" borderId="16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right"/>
    </xf>
    <xf numFmtId="0" fontId="9" fillId="18" borderId="16" xfId="0" applyFont="1" applyFill="1" applyBorder="1" applyAlignment="1">
      <alignment horizontal="right"/>
    </xf>
    <xf numFmtId="0" fontId="4" fillId="7" borderId="46" xfId="23" applyBorder="1"/>
    <xf numFmtId="0" fontId="4" fillId="7" borderId="46" xfId="23" applyBorder="1" applyAlignment="1">
      <alignment horizontal="left"/>
    </xf>
    <xf numFmtId="0" fontId="5" fillId="8" borderId="1" xfId="22" applyFont="1" applyBorder="1"/>
    <xf numFmtId="0" fontId="5" fillId="8" borderId="1" xfId="22" applyBorder="1"/>
    <xf numFmtId="0" fontId="4" fillId="7" borderId="1" xfId="23" applyFont="1" applyBorder="1"/>
    <xf numFmtId="0" fontId="0" fillId="29" borderId="1" xfId="0" applyFill="1" applyBorder="1"/>
    <xf numFmtId="0" fontId="0" fillId="30" borderId="1" xfId="0" applyFill="1" applyBorder="1"/>
    <xf numFmtId="0" fontId="11" fillId="18" borderId="16" xfId="0" applyFont="1" applyFill="1" applyBorder="1"/>
    <xf numFmtId="0" fontId="2" fillId="13" borderId="16" xfId="0" applyFont="1" applyFill="1" applyBorder="1"/>
    <xf numFmtId="0" fontId="2" fillId="13" borderId="16" xfId="0" applyFont="1" applyFill="1" applyBorder="1" applyAlignment="1">
      <alignment horizontal="center"/>
    </xf>
    <xf numFmtId="0" fontId="4" fillId="7" borderId="47" xfId="23" applyBorder="1"/>
    <xf numFmtId="0" fontId="5" fillId="8" borderId="8" xfId="22" applyBorder="1"/>
    <xf numFmtId="0" fontId="4" fillId="7" borderId="8" xfId="23" applyBorder="1"/>
    <xf numFmtId="0" fontId="0" fillId="9" borderId="8" xfId="0" applyFill="1" applyBorder="1"/>
    <xf numFmtId="0" fontId="0" fillId="31" borderId="1" xfId="0" applyFill="1" applyBorder="1"/>
    <xf numFmtId="0" fontId="0" fillId="31" borderId="8" xfId="0" applyFill="1" applyBorder="1"/>
    <xf numFmtId="0" fontId="7" fillId="32" borderId="48" xfId="0" applyFont="1" applyFill="1" applyBorder="1"/>
    <xf numFmtId="0" fontId="7" fillId="32" borderId="49" xfId="0" applyFont="1" applyFill="1" applyBorder="1" applyAlignment="1">
      <alignment horizontal="center"/>
    </xf>
    <xf numFmtId="0" fontId="7" fillId="32" borderId="49" xfId="0" applyFont="1" applyFill="1" applyBorder="1"/>
    <xf numFmtId="0" fontId="7" fillId="32" borderId="50" xfId="0" applyFont="1" applyFill="1" applyBorder="1"/>
    <xf numFmtId="0" fontId="7" fillId="32" borderId="51" xfId="0" applyFont="1" applyFill="1" applyBorder="1" applyAlignment="1">
      <alignment horizontal="right"/>
    </xf>
    <xf numFmtId="0" fontId="7" fillId="32" borderId="52" xfId="0" applyFont="1" applyFill="1" applyBorder="1" applyAlignment="1">
      <alignment horizontal="center"/>
    </xf>
    <xf numFmtId="0" fontId="7" fillId="32" borderId="52" xfId="0" applyFont="1" applyFill="1" applyBorder="1"/>
    <xf numFmtId="0" fontId="7" fillId="32" borderId="53" xfId="0" applyFont="1" applyFill="1" applyBorder="1"/>
    <xf numFmtId="0" fontId="2" fillId="13" borderId="16" xfId="0" applyFont="1" applyFill="1" applyBorder="1" applyAlignment="1">
      <alignment horizontal="right"/>
    </xf>
    <xf numFmtId="0" fontId="4" fillId="7" borderId="19" xfId="23" applyBorder="1" applyAlignment="1"/>
    <xf numFmtId="0" fontId="0" fillId="33" borderId="1" xfId="0" applyFill="1" applyBorder="1"/>
    <xf numFmtId="0" fontId="0" fillId="34" borderId="1" xfId="0" applyFill="1" applyBorder="1"/>
    <xf numFmtId="0" fontId="2" fillId="13" borderId="54" xfId="0" applyFont="1" applyFill="1" applyBorder="1"/>
    <xf numFmtId="0" fontId="12" fillId="10" borderId="9" xfId="0" applyFont="1" applyFill="1" applyBorder="1"/>
    <xf numFmtId="0" fontId="12" fillId="10" borderId="9" xfId="0" applyFont="1" applyFill="1" applyBorder="1" applyAlignment="1">
      <alignment horizontal="center"/>
    </xf>
    <xf numFmtId="0" fontId="2" fillId="6" borderId="55" xfId="0" applyFont="1" applyFill="1" applyBorder="1"/>
    <xf numFmtId="0" fontId="12" fillId="10" borderId="9" xfId="0" applyFont="1" applyFill="1" applyBorder="1" applyAlignment="1">
      <alignment horizontal="right"/>
    </xf>
    <xf numFmtId="0" fontId="2" fillId="6" borderId="55" xfId="0" applyFont="1" applyFill="1" applyBorder="1" applyAlignment="1">
      <alignment horizontal="right"/>
    </xf>
    <xf numFmtId="0" fontId="5" fillId="8" borderId="46" xfId="22" applyBorder="1"/>
    <xf numFmtId="0" fontId="0" fillId="35" borderId="1" xfId="0" applyFill="1" applyBorder="1"/>
    <xf numFmtId="0" fontId="0" fillId="36" borderId="1" xfId="0" applyFill="1" applyBorder="1"/>
    <xf numFmtId="0" fontId="2" fillId="6" borderId="56" xfId="0" applyFont="1" applyFill="1" applyBorder="1" applyAlignment="1">
      <alignment horizontal="center"/>
    </xf>
    <xf numFmtId="0" fontId="2" fillId="6" borderId="56" xfId="0" applyFont="1" applyFill="1" applyBorder="1"/>
    <xf numFmtId="0" fontId="2" fillId="13" borderId="57" xfId="0" applyFont="1" applyFill="1" applyBorder="1"/>
    <xf numFmtId="0" fontId="13" fillId="13" borderId="35" xfId="0" applyFont="1" applyFill="1" applyBorder="1" applyAlignment="1">
      <alignment horizontal="center"/>
    </xf>
    <xf numFmtId="0" fontId="2" fillId="13" borderId="35" xfId="0" applyFont="1" applyFill="1" applyBorder="1"/>
    <xf numFmtId="0" fontId="0" fillId="13" borderId="35" xfId="0" applyFill="1" applyBorder="1"/>
    <xf numFmtId="0" fontId="0" fillId="13" borderId="57" xfId="0" applyFill="1" applyBorder="1" applyAlignment="1">
      <alignment horizontal="right"/>
    </xf>
    <xf numFmtId="0" fontId="2" fillId="13" borderId="35" xfId="0" applyFont="1" applyFill="1" applyBorder="1" applyAlignment="1">
      <alignment horizontal="center"/>
    </xf>
    <xf numFmtId="0" fontId="14" fillId="37" borderId="58" xfId="0" applyFont="1" applyFill="1" applyBorder="1"/>
    <xf numFmtId="0" fontId="14" fillId="37" borderId="2" xfId="0" applyFont="1" applyFill="1" applyBorder="1" applyAlignment="1">
      <alignment horizontal="center"/>
    </xf>
    <xf numFmtId="0" fontId="14" fillId="37" borderId="2" xfId="0" applyFont="1" applyFill="1" applyBorder="1"/>
    <xf numFmtId="0" fontId="7" fillId="19" borderId="48" xfId="0" applyFont="1" applyFill="1" applyBorder="1"/>
    <xf numFmtId="0" fontId="7" fillId="19" borderId="49" xfId="0" applyFont="1" applyFill="1" applyBorder="1" applyAlignment="1">
      <alignment horizontal="center"/>
    </xf>
    <xf numFmtId="0" fontId="14" fillId="37" borderId="59" xfId="0" applyFont="1" applyFill="1" applyBorder="1" applyAlignment="1">
      <alignment horizontal="right"/>
    </xf>
    <xf numFmtId="0" fontId="14" fillId="37" borderId="60" xfId="0" applyFont="1" applyFill="1" applyBorder="1" applyAlignment="1">
      <alignment horizontal="center"/>
    </xf>
    <xf numFmtId="0" fontId="14" fillId="37" borderId="60" xfId="0" applyFont="1" applyFill="1" applyBorder="1"/>
    <xf numFmtId="0" fontId="7" fillId="19" borderId="51" xfId="0" applyFont="1" applyFill="1" applyBorder="1" applyAlignment="1">
      <alignment horizontal="right"/>
    </xf>
    <xf numFmtId="0" fontId="7" fillId="19" borderId="52" xfId="0" applyFont="1" applyFill="1" applyBorder="1" applyAlignment="1">
      <alignment horizontal="center"/>
    </xf>
    <xf numFmtId="0" fontId="0" fillId="14" borderId="1" xfId="0" applyFill="1" applyBorder="1"/>
    <xf numFmtId="0" fontId="0" fillId="19" borderId="1" xfId="0" applyFill="1" applyBorder="1"/>
    <xf numFmtId="0" fontId="7" fillId="19" borderId="49" xfId="0" applyFont="1" applyFill="1" applyBorder="1"/>
    <xf numFmtId="0" fontId="7" fillId="19" borderId="50" xfId="0" applyFont="1" applyFill="1" applyBorder="1"/>
    <xf numFmtId="0" fontId="3" fillId="38" borderId="16" xfId="0" applyFont="1" applyFill="1" applyBorder="1"/>
    <xf numFmtId="0" fontId="3" fillId="38" borderId="16" xfId="0" applyFont="1" applyFill="1" applyBorder="1" applyAlignment="1">
      <alignment horizontal="center"/>
    </xf>
    <xf numFmtId="0" fontId="7" fillId="19" borderId="52" xfId="0" applyFont="1" applyFill="1" applyBorder="1"/>
    <xf numFmtId="0" fontId="7" fillId="19" borderId="53" xfId="0" applyFont="1" applyFill="1" applyBorder="1"/>
    <xf numFmtId="0" fontId="3" fillId="38" borderId="16" xfId="0" applyFont="1" applyFill="1" applyBorder="1" applyAlignment="1">
      <alignment horizontal="right"/>
    </xf>
    <xf numFmtId="0" fontId="0" fillId="10" borderId="1" xfId="0" applyFill="1" applyBorder="1"/>
    <xf numFmtId="0" fontId="3" fillId="39" borderId="16" xfId="0" applyFont="1" applyFill="1" applyBorder="1"/>
    <xf numFmtId="0" fontId="3" fillId="39" borderId="16" xfId="0" applyFont="1" applyFill="1" applyBorder="1" applyAlignment="1">
      <alignment horizontal="center"/>
    </xf>
    <xf numFmtId="0" fontId="2" fillId="25" borderId="61" xfId="0" applyFont="1" applyFill="1" applyBorder="1"/>
    <xf numFmtId="0" fontId="2" fillId="25" borderId="9" xfId="0" applyFont="1" applyFill="1" applyBorder="1" applyAlignment="1">
      <alignment horizontal="center"/>
    </xf>
    <xf numFmtId="0" fontId="2" fillId="25" borderId="9" xfId="0" applyFont="1" applyFill="1" applyBorder="1"/>
    <xf numFmtId="0" fontId="3" fillId="39" borderId="16" xfId="0" applyFont="1" applyFill="1" applyBorder="1" applyAlignment="1">
      <alignment horizontal="right"/>
    </xf>
    <xf numFmtId="0" fontId="2" fillId="25" borderId="61" xfId="0" applyFont="1" applyFill="1" applyBorder="1" applyAlignment="1">
      <alignment horizontal="right"/>
    </xf>
    <xf numFmtId="0" fontId="0" fillId="0" borderId="1" xfId="0" applyFill="1" applyBorder="1"/>
    <xf numFmtId="0" fontId="0" fillId="39" borderId="1" xfId="0" applyFill="1" applyBorder="1"/>
    <xf numFmtId="0" fontId="2" fillId="32" borderId="10" xfId="0" applyFont="1" applyFill="1" applyBorder="1"/>
    <xf numFmtId="0" fontId="2" fillId="32" borderId="16" xfId="0" applyFont="1" applyFill="1" applyBorder="1" applyAlignment="1">
      <alignment horizontal="center"/>
    </xf>
    <xf numFmtId="0" fontId="2" fillId="32" borderId="16" xfId="0" applyFont="1" applyFill="1" applyBorder="1"/>
    <xf numFmtId="0" fontId="2" fillId="32" borderId="10" xfId="0" applyFont="1" applyFill="1" applyBorder="1" applyAlignment="1">
      <alignment horizontal="right"/>
    </xf>
    <xf numFmtId="0" fontId="0" fillId="40" borderId="1" xfId="0" applyFill="1" applyBorder="1"/>
    <xf numFmtId="0" fontId="0" fillId="9" borderId="1" xfId="0" applyFont="1" applyFill="1" applyBorder="1"/>
    <xf numFmtId="0" fontId="0" fillId="33" borderId="1" xfId="0" applyFont="1" applyFill="1" applyBorder="1"/>
    <xf numFmtId="0" fontId="2" fillId="32" borderId="54" xfId="0" applyFont="1" applyFill="1" applyBorder="1"/>
    <xf numFmtId="0" fontId="8" fillId="38" borderId="16" xfId="0" applyFont="1" applyFill="1" applyBorder="1"/>
    <xf numFmtId="0" fontId="8" fillId="38" borderId="16" xfId="0" applyFont="1" applyFill="1" applyBorder="1" applyAlignment="1">
      <alignment horizontal="center"/>
    </xf>
    <xf numFmtId="0" fontId="8" fillId="38" borderId="16" xfId="0" applyFont="1" applyFill="1" applyBorder="1" applyAlignment="1">
      <alignment horizontal="right"/>
    </xf>
    <xf numFmtId="0" fontId="0" fillId="38" borderId="1" xfId="0" applyFill="1" applyBorder="1"/>
    <xf numFmtId="0" fontId="0" fillId="38" borderId="1" xfId="0" applyFont="1" applyFill="1" applyBorder="1"/>
    <xf numFmtId="0" fontId="0" fillId="30" borderId="5" xfId="0" applyFill="1" applyBorder="1"/>
    <xf numFmtId="0" fontId="0" fillId="17" borderId="1" xfId="0" applyFont="1" applyFill="1" applyBorder="1" applyAlignment="1">
      <alignment horizontal="right"/>
    </xf>
    <xf numFmtId="0" fontId="0" fillId="17" borderId="1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F3300"/>
      <color rgb="00F64040"/>
      <color rgb="00F7C263"/>
      <color rgb="00996600"/>
      <color rgb="00009900"/>
      <color rgb="00FF9933"/>
      <color rgb="00FAB860"/>
      <color rgb="00FFFF99"/>
      <color rgb="00009999"/>
      <color rgb="00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C95"/>
  <sheetViews>
    <sheetView zoomScale="85" zoomScaleNormal="85" topLeftCell="A34" workbookViewId="0">
      <selection activeCell="V60" sqref="V60:Z60"/>
    </sheetView>
  </sheetViews>
  <sheetFormatPr defaultColWidth="9" defaultRowHeight="14.25"/>
  <cols>
    <col min="2" max="2" width="8.85840707964602" customWidth="1"/>
    <col min="3" max="3" width="23.7079646017699" customWidth="1"/>
    <col min="8" max="8" width="23.5663716814159" customWidth="1"/>
    <col min="13" max="13" width="24.7079646017699" customWidth="1"/>
    <col min="18" max="18" width="29.283185840708" customWidth="1"/>
    <col min="23" max="23" width="35.141592920354" customWidth="1"/>
    <col min="28" max="28" width="31.4247787610619" customWidth="1"/>
    <col min="33" max="33" width="30.283185840708" customWidth="1"/>
    <col min="38" max="38" width="29.283185840708" customWidth="1"/>
    <col min="43" max="43" width="29.4247787610619" customWidth="1"/>
    <col min="48" max="48" width="38.4247787610619" customWidth="1"/>
    <col min="53" max="53" width="38.5663716814159" customWidth="1"/>
    <col min="58" max="58" width="30.5663716814159" customWidth="1"/>
    <col min="63" max="63" width="29.858407079646" customWidth="1"/>
    <col min="68" max="68" width="27.858407079646" customWidth="1"/>
    <col min="73" max="73" width="27.858407079646" customWidth="1"/>
    <col min="78" max="78" width="27.4247787610619" customWidth="1"/>
  </cols>
  <sheetData>
    <row r="1" ht="17.25" customHeight="1" spans="2:81">
      <c r="B1" s="125" t="s">
        <v>0</v>
      </c>
      <c r="C1" s="126" t="s">
        <v>1</v>
      </c>
      <c r="D1" s="125" t="s">
        <v>2</v>
      </c>
      <c r="E1" s="127"/>
      <c r="F1" s="128"/>
      <c r="G1" s="129" t="s">
        <v>0</v>
      </c>
      <c r="H1" s="130" t="s">
        <v>1</v>
      </c>
      <c r="I1" s="129" t="s">
        <v>2</v>
      </c>
      <c r="J1" s="140"/>
      <c r="K1" s="140"/>
      <c r="L1" s="141" t="s">
        <v>0</v>
      </c>
      <c r="M1" s="142" t="s">
        <v>1</v>
      </c>
      <c r="N1" s="141" t="s">
        <v>2</v>
      </c>
      <c r="O1" s="141"/>
      <c r="P1" s="141"/>
      <c r="Q1" s="149" t="s">
        <v>0</v>
      </c>
      <c r="R1" s="150" t="s">
        <v>1</v>
      </c>
      <c r="S1" s="151" t="s">
        <v>2</v>
      </c>
      <c r="T1" s="151"/>
      <c r="U1" s="152"/>
      <c r="V1" s="141" t="s">
        <v>0</v>
      </c>
      <c r="W1" s="142" t="s">
        <v>1</v>
      </c>
      <c r="X1" s="141" t="s">
        <v>2</v>
      </c>
      <c r="Y1" s="141"/>
      <c r="Z1" s="161"/>
      <c r="AA1" s="162" t="s">
        <v>0</v>
      </c>
      <c r="AB1" s="163" t="s">
        <v>1</v>
      </c>
      <c r="AC1" s="162" t="s">
        <v>2</v>
      </c>
      <c r="AD1" s="162"/>
      <c r="AE1" s="162"/>
      <c r="AF1" s="164" t="s">
        <v>0</v>
      </c>
      <c r="AG1" s="170" t="s">
        <v>1</v>
      </c>
      <c r="AH1" s="171" t="s">
        <v>2</v>
      </c>
      <c r="AI1" s="171"/>
      <c r="AJ1" s="171"/>
      <c r="AK1" s="172" t="s">
        <v>0</v>
      </c>
      <c r="AL1" s="173" t="s">
        <v>3</v>
      </c>
      <c r="AM1" s="174" t="s">
        <v>2</v>
      </c>
      <c r="AN1" s="175"/>
      <c r="AO1" s="175"/>
      <c r="AP1" s="178" t="s">
        <v>0</v>
      </c>
      <c r="AQ1" s="179" t="s">
        <v>1</v>
      </c>
      <c r="AR1" s="180" t="s">
        <v>2</v>
      </c>
      <c r="AS1" s="180"/>
      <c r="AT1" s="180"/>
      <c r="AU1" s="181" t="s">
        <v>0</v>
      </c>
      <c r="AV1" s="182" t="s">
        <v>1</v>
      </c>
      <c r="AW1" s="190" t="s">
        <v>2</v>
      </c>
      <c r="AX1" s="190"/>
      <c r="AY1" s="191"/>
      <c r="AZ1" s="192" t="s">
        <v>0</v>
      </c>
      <c r="BA1" s="193" t="s">
        <v>1</v>
      </c>
      <c r="BB1" s="192" t="s">
        <v>2</v>
      </c>
      <c r="BC1" s="192"/>
      <c r="BD1" s="192"/>
      <c r="BE1" s="198" t="s">
        <v>0</v>
      </c>
      <c r="BF1" s="199" t="s">
        <v>1</v>
      </c>
      <c r="BG1" s="198" t="s">
        <v>2</v>
      </c>
      <c r="BH1" s="198"/>
      <c r="BI1" s="198"/>
      <c r="BJ1" s="200" t="s">
        <v>0</v>
      </c>
      <c r="BK1" s="201" t="s">
        <v>1</v>
      </c>
      <c r="BL1" s="202" t="s">
        <v>2</v>
      </c>
      <c r="BM1" s="202"/>
      <c r="BN1" s="202"/>
      <c r="BO1" s="207" t="s">
        <v>0</v>
      </c>
      <c r="BP1" s="208" t="s">
        <v>1</v>
      </c>
      <c r="BQ1" s="209" t="s">
        <v>2</v>
      </c>
      <c r="BR1" s="209"/>
      <c r="BS1" s="209"/>
      <c r="BT1" s="207" t="s">
        <v>0</v>
      </c>
      <c r="BU1" s="208" t="s">
        <v>1</v>
      </c>
      <c r="BV1" s="209" t="s">
        <v>2</v>
      </c>
      <c r="BW1" s="209"/>
      <c r="BX1" s="214"/>
      <c r="BY1" s="215" t="s">
        <v>0</v>
      </c>
      <c r="BZ1" s="216" t="s">
        <v>1</v>
      </c>
      <c r="CA1" s="215" t="s">
        <v>2</v>
      </c>
      <c r="CB1" s="215"/>
      <c r="CC1" s="215"/>
    </row>
    <row r="2" ht="17.25" customHeight="1" spans="2:81">
      <c r="B2" s="131" t="s">
        <v>4</v>
      </c>
      <c r="C2" s="126" t="s">
        <v>5</v>
      </c>
      <c r="D2" s="125"/>
      <c r="E2" s="127"/>
      <c r="F2" s="128"/>
      <c r="G2" s="132" t="s">
        <v>4</v>
      </c>
      <c r="H2" s="130" t="s">
        <v>6</v>
      </c>
      <c r="I2" s="129"/>
      <c r="J2" s="140"/>
      <c r="K2" s="140"/>
      <c r="L2" s="141" t="s">
        <v>4</v>
      </c>
      <c r="M2" s="142" t="s">
        <v>7</v>
      </c>
      <c r="N2" s="141"/>
      <c r="O2" s="141"/>
      <c r="P2" s="141"/>
      <c r="Q2" s="153" t="s">
        <v>4</v>
      </c>
      <c r="R2" s="154" t="s">
        <v>8</v>
      </c>
      <c r="S2" s="155"/>
      <c r="T2" s="155"/>
      <c r="U2" s="156"/>
      <c r="V2" s="157" t="s">
        <v>4</v>
      </c>
      <c r="W2" s="142" t="s">
        <v>9</v>
      </c>
      <c r="X2" s="141"/>
      <c r="Y2" s="141"/>
      <c r="Z2" s="161"/>
      <c r="AA2" s="165" t="s">
        <v>4</v>
      </c>
      <c r="AB2" s="163" t="s">
        <v>10</v>
      </c>
      <c r="AC2" s="162"/>
      <c r="AD2" s="162"/>
      <c r="AE2" s="162"/>
      <c r="AF2" s="166" t="s">
        <v>4</v>
      </c>
      <c r="AG2" s="170" t="s">
        <v>11</v>
      </c>
      <c r="AH2" s="171"/>
      <c r="AI2" s="171"/>
      <c r="AJ2" s="171"/>
      <c r="AK2" s="176" t="s">
        <v>4</v>
      </c>
      <c r="AL2" s="177" t="s">
        <v>12</v>
      </c>
      <c r="AM2" s="175"/>
      <c r="AN2" s="175"/>
      <c r="AO2" s="175"/>
      <c r="AP2" s="183" t="s">
        <v>4</v>
      </c>
      <c r="AQ2" s="184" t="s">
        <v>13</v>
      </c>
      <c r="AR2" s="185"/>
      <c r="AS2" s="185"/>
      <c r="AT2" s="185"/>
      <c r="AU2" s="186" t="s">
        <v>4</v>
      </c>
      <c r="AV2" s="187" t="s">
        <v>14</v>
      </c>
      <c r="AW2" s="194"/>
      <c r="AX2" s="194"/>
      <c r="AY2" s="195"/>
      <c r="AZ2" s="196" t="s">
        <v>4</v>
      </c>
      <c r="BA2" s="193" t="s">
        <v>15</v>
      </c>
      <c r="BB2" s="192"/>
      <c r="BC2" s="192"/>
      <c r="BD2" s="192"/>
      <c r="BE2" s="203" t="s">
        <v>4</v>
      </c>
      <c r="BF2" s="199" t="s">
        <v>16</v>
      </c>
      <c r="BG2" s="198"/>
      <c r="BH2" s="198"/>
      <c r="BI2" s="198"/>
      <c r="BJ2" s="204" t="s">
        <v>4</v>
      </c>
      <c r="BK2" s="201" t="s">
        <v>17</v>
      </c>
      <c r="BL2" s="202"/>
      <c r="BM2" s="202"/>
      <c r="BN2" s="202"/>
      <c r="BO2" s="210" t="s">
        <v>4</v>
      </c>
      <c r="BP2" s="208" t="s">
        <v>18</v>
      </c>
      <c r="BQ2" s="209"/>
      <c r="BR2" s="209"/>
      <c r="BS2" s="209"/>
      <c r="BT2" s="210" t="s">
        <v>4</v>
      </c>
      <c r="BU2" s="208" t="s">
        <v>19</v>
      </c>
      <c r="BV2" s="209"/>
      <c r="BW2" s="209"/>
      <c r="BX2" s="214"/>
      <c r="BY2" s="217" t="s">
        <v>4</v>
      </c>
      <c r="BZ2" s="216" t="s">
        <v>20</v>
      </c>
      <c r="CA2" s="215"/>
      <c r="CB2" s="215"/>
      <c r="CC2" s="215"/>
    </row>
    <row r="3" ht="15.75" spans="2:81">
      <c r="B3" s="133">
        <v>1</v>
      </c>
      <c r="C3" s="134" t="s">
        <v>21</v>
      </c>
      <c r="D3" s="133">
        <v>-60</v>
      </c>
      <c r="E3" s="133"/>
      <c r="F3" s="133"/>
      <c r="G3" s="133">
        <v>1</v>
      </c>
      <c r="H3" s="133" t="s">
        <v>22</v>
      </c>
      <c r="I3" s="133">
        <v>-60</v>
      </c>
      <c r="J3" s="133"/>
      <c r="K3" s="133"/>
      <c r="L3" s="133">
        <v>1</v>
      </c>
      <c r="M3" s="133" t="s">
        <v>23</v>
      </c>
      <c r="N3" s="133">
        <v>-60</v>
      </c>
      <c r="O3" s="133"/>
      <c r="P3" s="143"/>
      <c r="Q3" s="77">
        <v>1</v>
      </c>
      <c r="R3" s="77" t="s">
        <v>24</v>
      </c>
      <c r="S3" s="77">
        <v>-60</v>
      </c>
      <c r="T3" s="77"/>
      <c r="U3" s="77"/>
      <c r="V3" s="133">
        <v>1</v>
      </c>
      <c r="W3" s="133" t="s">
        <v>25</v>
      </c>
      <c r="X3" s="133">
        <v>-60</v>
      </c>
      <c r="Y3" s="133"/>
      <c r="Z3" s="133"/>
      <c r="AA3" s="133">
        <v>1</v>
      </c>
      <c r="AB3" s="133" t="s">
        <v>26</v>
      </c>
      <c r="AC3" s="133">
        <v>-60</v>
      </c>
      <c r="AD3" s="133"/>
      <c r="AE3" s="133"/>
      <c r="AF3" s="167">
        <v>1</v>
      </c>
      <c r="AG3" s="167" t="s">
        <v>27</v>
      </c>
      <c r="AH3" s="167">
        <v>-60</v>
      </c>
      <c r="AI3" s="167">
        <f>300+AH3</f>
        <v>240</v>
      </c>
      <c r="AJ3" s="167"/>
      <c r="AK3" s="133">
        <v>1</v>
      </c>
      <c r="AL3" s="133" t="s">
        <v>25</v>
      </c>
      <c r="AM3" s="133">
        <v>-60</v>
      </c>
      <c r="AN3" s="133"/>
      <c r="AO3" s="133"/>
      <c r="AP3" s="77">
        <v>1</v>
      </c>
      <c r="AQ3" s="77" t="s">
        <v>28</v>
      </c>
      <c r="AR3" s="77">
        <v>-60</v>
      </c>
      <c r="AS3" s="77"/>
      <c r="AT3" s="77"/>
      <c r="AU3" s="77">
        <v>1</v>
      </c>
      <c r="AV3" s="77" t="s">
        <v>29</v>
      </c>
      <c r="AW3" s="77">
        <v>-60</v>
      </c>
      <c r="AX3" s="77"/>
      <c r="AY3" s="77"/>
      <c r="AZ3" s="133">
        <v>1</v>
      </c>
      <c r="BA3" s="133" t="s">
        <v>23</v>
      </c>
      <c r="BB3" s="133">
        <v>-60</v>
      </c>
      <c r="BC3" s="133"/>
      <c r="BD3" s="133"/>
      <c r="BE3" s="133">
        <v>1</v>
      </c>
      <c r="BF3" s="133" t="s">
        <v>24</v>
      </c>
      <c r="BG3" s="133">
        <v>-60</v>
      </c>
      <c r="BH3" s="133"/>
      <c r="BI3" s="133"/>
      <c r="BJ3" s="133">
        <v>1</v>
      </c>
      <c r="BK3" s="133" t="s">
        <v>30</v>
      </c>
      <c r="BL3" s="133">
        <v>-60</v>
      </c>
      <c r="BM3" s="133"/>
      <c r="BN3" s="133"/>
      <c r="BO3" s="133">
        <v>1</v>
      </c>
      <c r="BP3" s="133" t="s">
        <v>31</v>
      </c>
      <c r="BQ3" s="133">
        <v>-60</v>
      </c>
      <c r="BR3" s="133"/>
      <c r="BS3" s="133"/>
      <c r="BT3" s="136">
        <v>1</v>
      </c>
      <c r="BU3" s="136" t="s">
        <v>27</v>
      </c>
      <c r="BV3" s="136">
        <v>-60</v>
      </c>
      <c r="BW3" s="136">
        <f>300+BV3</f>
        <v>240</v>
      </c>
      <c r="BX3" s="136"/>
      <c r="BY3" s="133">
        <v>1</v>
      </c>
      <c r="BZ3" s="133" t="s">
        <v>32</v>
      </c>
      <c r="CA3" s="133">
        <v>-60</v>
      </c>
      <c r="CB3" s="133"/>
      <c r="CC3" s="133"/>
    </row>
    <row r="4" ht="15" spans="2:81">
      <c r="B4" s="77">
        <v>2</v>
      </c>
      <c r="C4" s="77" t="s">
        <v>33</v>
      </c>
      <c r="D4" s="77">
        <v>-65</v>
      </c>
      <c r="E4" s="77"/>
      <c r="F4" s="77"/>
      <c r="G4" s="77">
        <v>2</v>
      </c>
      <c r="H4" s="77" t="s">
        <v>28</v>
      </c>
      <c r="I4" s="77">
        <v>-65</v>
      </c>
      <c r="J4" s="77"/>
      <c r="K4" s="77"/>
      <c r="L4" s="136">
        <v>2</v>
      </c>
      <c r="M4" s="136" t="s">
        <v>34</v>
      </c>
      <c r="N4" s="136">
        <v>-65</v>
      </c>
      <c r="O4" s="136">
        <f>286+SUM(N3:N4)</f>
        <v>161</v>
      </c>
      <c r="P4" s="144"/>
      <c r="Q4" s="77">
        <v>2</v>
      </c>
      <c r="R4" s="77" t="s">
        <v>35</v>
      </c>
      <c r="S4" s="77">
        <v>-65</v>
      </c>
      <c r="T4" s="77"/>
      <c r="U4" s="77"/>
      <c r="V4" s="77">
        <v>2</v>
      </c>
      <c r="W4" s="77" t="s">
        <v>36</v>
      </c>
      <c r="X4" s="77">
        <v>-65</v>
      </c>
      <c r="Y4" s="77"/>
      <c r="Z4" s="77"/>
      <c r="AA4" s="77">
        <v>2</v>
      </c>
      <c r="AB4" s="77" t="s">
        <v>37</v>
      </c>
      <c r="AC4" s="77">
        <v>-65</v>
      </c>
      <c r="AD4" s="77"/>
      <c r="AE4" s="77"/>
      <c r="AF4" s="77">
        <v>2</v>
      </c>
      <c r="AG4" s="77" t="s">
        <v>38</v>
      </c>
      <c r="AH4" s="77">
        <v>-60</v>
      </c>
      <c r="AI4" s="77"/>
      <c r="AJ4" s="77"/>
      <c r="AK4" s="136">
        <v>2</v>
      </c>
      <c r="AL4" s="136" t="s">
        <v>39</v>
      </c>
      <c r="AM4" s="136">
        <v>-65</v>
      </c>
      <c r="AN4" s="136">
        <f>325+SUM(AM3:AM4)</f>
        <v>200</v>
      </c>
      <c r="AO4" s="136"/>
      <c r="AP4" s="137">
        <v>2</v>
      </c>
      <c r="AQ4" s="137" t="s">
        <v>40</v>
      </c>
      <c r="AR4" s="137">
        <v>-65</v>
      </c>
      <c r="AS4" s="137"/>
      <c r="AT4" s="137"/>
      <c r="AU4" s="77">
        <v>2</v>
      </c>
      <c r="AV4" s="77" t="s">
        <v>35</v>
      </c>
      <c r="AW4" s="77">
        <v>-65</v>
      </c>
      <c r="AX4" s="77"/>
      <c r="AY4" s="77"/>
      <c r="AZ4" s="77">
        <v>2</v>
      </c>
      <c r="BA4" s="77" t="s">
        <v>41</v>
      </c>
      <c r="BB4" s="77">
        <v>-65</v>
      </c>
      <c r="BC4" s="77"/>
      <c r="BD4" s="77"/>
      <c r="BE4" s="77">
        <v>2</v>
      </c>
      <c r="BF4" s="77" t="s">
        <v>41</v>
      </c>
      <c r="BG4" s="77">
        <v>-65</v>
      </c>
      <c r="BH4" s="77"/>
      <c r="BI4" s="77"/>
      <c r="BJ4" s="77">
        <v>2</v>
      </c>
      <c r="BK4" s="77" t="s">
        <v>42</v>
      </c>
      <c r="BL4" s="77">
        <v>-65</v>
      </c>
      <c r="BM4" s="77"/>
      <c r="BN4" s="77"/>
      <c r="BO4" s="77">
        <v>2</v>
      </c>
      <c r="BP4" s="77" t="s">
        <v>36</v>
      </c>
      <c r="BQ4" s="77">
        <v>-65</v>
      </c>
      <c r="BR4" s="77"/>
      <c r="BS4" s="77"/>
      <c r="BT4" s="77">
        <v>2</v>
      </c>
      <c r="BU4" s="77" t="s">
        <v>43</v>
      </c>
      <c r="BV4" s="77">
        <v>-60</v>
      </c>
      <c r="BW4" s="77"/>
      <c r="BX4" s="77"/>
      <c r="BY4" s="136">
        <v>2</v>
      </c>
      <c r="BZ4" s="136" t="s">
        <v>44</v>
      </c>
      <c r="CA4" s="136">
        <v>-65</v>
      </c>
      <c r="CB4" s="136">
        <f>293+SUM(CA3:CA4)</f>
        <v>168</v>
      </c>
      <c r="CC4" s="136"/>
    </row>
    <row r="5" ht="15" spans="2:81">
      <c r="B5" s="77">
        <v>3</v>
      </c>
      <c r="C5" s="77" t="s">
        <v>45</v>
      </c>
      <c r="D5" s="77">
        <v>-75</v>
      </c>
      <c r="E5" s="77"/>
      <c r="F5" s="77"/>
      <c r="G5" s="135">
        <v>3</v>
      </c>
      <c r="H5" s="135" t="s">
        <v>46</v>
      </c>
      <c r="I5" s="135">
        <v>-75</v>
      </c>
      <c r="J5" s="135">
        <f>353+SUM(I3:I5)</f>
        <v>153</v>
      </c>
      <c r="K5" s="135"/>
      <c r="L5" s="77">
        <v>3</v>
      </c>
      <c r="M5" s="77" t="s">
        <v>47</v>
      </c>
      <c r="N5" s="77">
        <v>-60</v>
      </c>
      <c r="O5" s="77"/>
      <c r="P5" s="145"/>
      <c r="Q5" s="77">
        <v>3</v>
      </c>
      <c r="R5" s="77" t="s">
        <v>48</v>
      </c>
      <c r="S5" s="77">
        <v>-75</v>
      </c>
      <c r="T5" s="77"/>
      <c r="U5" s="77"/>
      <c r="V5" s="77">
        <v>3</v>
      </c>
      <c r="W5" s="77" t="s">
        <v>48</v>
      </c>
      <c r="X5" s="77">
        <v>-75</v>
      </c>
      <c r="Y5" s="77"/>
      <c r="Z5" s="77"/>
      <c r="AA5" s="77">
        <v>3</v>
      </c>
      <c r="AB5" s="77" t="s">
        <v>49</v>
      </c>
      <c r="AC5" s="77">
        <v>-75</v>
      </c>
      <c r="AD5" s="77"/>
      <c r="AE5" s="77"/>
      <c r="AF5" s="137">
        <v>3</v>
      </c>
      <c r="AG5" s="137" t="s">
        <v>50</v>
      </c>
      <c r="AH5" s="137">
        <v>-65</v>
      </c>
      <c r="AI5" s="137"/>
      <c r="AJ5" s="137"/>
      <c r="AK5" s="77">
        <v>3</v>
      </c>
      <c r="AL5" s="77" t="s">
        <v>49</v>
      </c>
      <c r="AM5" s="77">
        <v>-60</v>
      </c>
      <c r="AN5" s="77"/>
      <c r="AO5" s="77"/>
      <c r="AP5" s="136">
        <v>3</v>
      </c>
      <c r="AQ5" s="136" t="s">
        <v>51</v>
      </c>
      <c r="AR5" s="136">
        <v>-75</v>
      </c>
      <c r="AS5" s="136">
        <f>330+SUM(AR3:AR5)</f>
        <v>130</v>
      </c>
      <c r="AT5" s="136"/>
      <c r="AU5" s="77">
        <v>3</v>
      </c>
      <c r="AV5" s="77" t="s">
        <v>52</v>
      </c>
      <c r="AW5" s="77">
        <v>-75</v>
      </c>
      <c r="AX5" s="77"/>
      <c r="AY5" s="77"/>
      <c r="AZ5" s="77">
        <v>3</v>
      </c>
      <c r="BA5" s="77" t="s">
        <v>53</v>
      </c>
      <c r="BB5" s="77">
        <v>-75</v>
      </c>
      <c r="BC5" s="77"/>
      <c r="BD5" s="77"/>
      <c r="BE5" s="137">
        <v>3</v>
      </c>
      <c r="BF5" s="137" t="s">
        <v>54</v>
      </c>
      <c r="BG5" s="137">
        <v>-75</v>
      </c>
      <c r="BH5" s="137"/>
      <c r="BI5" s="137"/>
      <c r="BJ5" s="77">
        <v>3</v>
      </c>
      <c r="BK5" s="77" t="s">
        <v>55</v>
      </c>
      <c r="BL5" s="77">
        <v>-75</v>
      </c>
      <c r="BM5" s="77"/>
      <c r="BN5" s="77"/>
      <c r="BO5" s="77">
        <v>3</v>
      </c>
      <c r="BP5" s="77" t="s">
        <v>53</v>
      </c>
      <c r="BQ5" s="77">
        <v>-75</v>
      </c>
      <c r="BR5" s="77"/>
      <c r="BS5" s="77"/>
      <c r="BT5" s="77">
        <v>3</v>
      </c>
      <c r="BU5" s="77" t="s">
        <v>56</v>
      </c>
      <c r="BV5" s="77">
        <v>-65</v>
      </c>
      <c r="BW5" s="77"/>
      <c r="BX5" s="77"/>
      <c r="BY5" s="77">
        <v>3</v>
      </c>
      <c r="BZ5" s="77" t="s">
        <v>57</v>
      </c>
      <c r="CA5" s="77">
        <v>-60</v>
      </c>
      <c r="CB5" s="77"/>
      <c r="CC5" s="77"/>
    </row>
    <row r="6" ht="15" spans="2:81">
      <c r="B6" s="77">
        <v>4</v>
      </c>
      <c r="C6" s="77" t="s">
        <v>58</v>
      </c>
      <c r="D6" s="77">
        <v>-90</v>
      </c>
      <c r="E6" s="77"/>
      <c r="F6" s="77"/>
      <c r="G6" s="77">
        <v>4</v>
      </c>
      <c r="H6" s="77" t="s">
        <v>59</v>
      </c>
      <c r="I6" s="77">
        <v>-60</v>
      </c>
      <c r="J6" s="77"/>
      <c r="K6" s="77"/>
      <c r="L6" s="77">
        <v>4</v>
      </c>
      <c r="M6" s="77" t="s">
        <v>60</v>
      </c>
      <c r="N6" s="77">
        <v>-65</v>
      </c>
      <c r="O6" s="77"/>
      <c r="P6" s="145"/>
      <c r="Q6" s="77">
        <v>4</v>
      </c>
      <c r="R6" s="77" t="s">
        <v>61</v>
      </c>
      <c r="S6" s="77">
        <v>-90</v>
      </c>
      <c r="T6" s="77"/>
      <c r="U6" s="77"/>
      <c r="V6" s="158">
        <v>4</v>
      </c>
      <c r="W6" s="158" t="s">
        <v>62</v>
      </c>
      <c r="X6" s="158">
        <v>-90</v>
      </c>
      <c r="Y6" s="158"/>
      <c r="Z6" s="158"/>
      <c r="AA6" s="77">
        <v>4</v>
      </c>
      <c r="AB6" s="77" t="s">
        <v>63</v>
      </c>
      <c r="AC6" s="77">
        <v>-90</v>
      </c>
      <c r="AD6" s="77"/>
      <c r="AE6" s="77"/>
      <c r="AF6" s="136">
        <v>4</v>
      </c>
      <c r="AG6" s="136" t="s">
        <v>64</v>
      </c>
      <c r="AH6" s="136">
        <v>-75</v>
      </c>
      <c r="AI6" s="136">
        <f>338+SUM(AH4:AH6)</f>
        <v>138</v>
      </c>
      <c r="AJ6" s="136"/>
      <c r="AK6" s="136">
        <v>4</v>
      </c>
      <c r="AL6" s="136" t="s">
        <v>51</v>
      </c>
      <c r="AM6" s="136">
        <v>-65</v>
      </c>
      <c r="AN6" s="136">
        <f>286+SUM(AM5:AM6)</f>
        <v>161</v>
      </c>
      <c r="AO6" s="136"/>
      <c r="AP6" s="77">
        <v>4</v>
      </c>
      <c r="AQ6" s="77" t="s">
        <v>65</v>
      </c>
      <c r="AR6" s="77">
        <v>-60</v>
      </c>
      <c r="AS6" s="77"/>
      <c r="AT6" s="77"/>
      <c r="AU6" s="77">
        <v>4</v>
      </c>
      <c r="AV6" s="77" t="s">
        <v>66</v>
      </c>
      <c r="AW6" s="77">
        <v>-90</v>
      </c>
      <c r="AX6" s="77"/>
      <c r="AY6" s="77"/>
      <c r="AZ6" s="77">
        <v>4</v>
      </c>
      <c r="BA6" s="77" t="s">
        <v>57</v>
      </c>
      <c r="BB6" s="77">
        <v>-90</v>
      </c>
      <c r="BC6" s="77"/>
      <c r="BD6" s="77"/>
      <c r="BE6" s="77">
        <v>4</v>
      </c>
      <c r="BF6" s="77" t="s">
        <v>67</v>
      </c>
      <c r="BG6" s="77">
        <v>-90</v>
      </c>
      <c r="BH6" s="77"/>
      <c r="BI6" s="77"/>
      <c r="BJ6" s="77">
        <v>4</v>
      </c>
      <c r="BK6" s="77" t="s">
        <v>62</v>
      </c>
      <c r="BL6" s="77">
        <v>-90</v>
      </c>
      <c r="BM6" s="77"/>
      <c r="BN6" s="77"/>
      <c r="BO6" s="135">
        <v>4</v>
      </c>
      <c r="BP6" s="135" t="s">
        <v>68</v>
      </c>
      <c r="BQ6" s="135">
        <v>-90</v>
      </c>
      <c r="BR6" s="135">
        <f>423+SUM(BQ3:BQ6)</f>
        <v>133</v>
      </c>
      <c r="BS6" s="135"/>
      <c r="BT6" s="77">
        <v>4</v>
      </c>
      <c r="BU6" s="77" t="s">
        <v>63</v>
      </c>
      <c r="BV6" s="77">
        <v>-75</v>
      </c>
      <c r="BW6" s="77"/>
      <c r="BX6" s="77"/>
      <c r="BY6" s="136">
        <v>4</v>
      </c>
      <c r="BZ6" s="136" t="s">
        <v>64</v>
      </c>
      <c r="CA6" s="136">
        <v>-65</v>
      </c>
      <c r="CB6" s="136">
        <f>293+SUM(CA5:CA6)</f>
        <v>168</v>
      </c>
      <c r="CC6" s="136"/>
    </row>
    <row r="7" ht="15" spans="2:81">
      <c r="B7" s="77">
        <v>5</v>
      </c>
      <c r="C7" s="77" t="s">
        <v>69</v>
      </c>
      <c r="D7" s="77">
        <v>-112</v>
      </c>
      <c r="E7" s="77"/>
      <c r="F7" s="77"/>
      <c r="G7" s="77">
        <v>5</v>
      </c>
      <c r="H7" s="77" t="s">
        <v>70</v>
      </c>
      <c r="I7" s="77">
        <v>-65</v>
      </c>
      <c r="J7" s="77"/>
      <c r="K7" s="77">
        <v>-4.8</v>
      </c>
      <c r="L7" s="77">
        <v>5</v>
      </c>
      <c r="M7" s="77" t="s">
        <v>71</v>
      </c>
      <c r="N7" s="77">
        <v>-75</v>
      </c>
      <c r="O7" s="77"/>
      <c r="P7" s="145"/>
      <c r="Q7" s="136">
        <v>5</v>
      </c>
      <c r="R7" s="136" t="s">
        <v>72</v>
      </c>
      <c r="S7" s="136">
        <v>-112</v>
      </c>
      <c r="T7" s="136">
        <f>549+SUM(S3:S7)</f>
        <v>147</v>
      </c>
      <c r="U7" s="136"/>
      <c r="V7" s="77">
        <v>5</v>
      </c>
      <c r="W7" s="77" t="s">
        <v>73</v>
      </c>
      <c r="X7" s="77">
        <v>-112</v>
      </c>
      <c r="Y7" s="77"/>
      <c r="Z7" s="77"/>
      <c r="AA7" s="77">
        <v>5</v>
      </c>
      <c r="AB7" s="77" t="s">
        <v>74</v>
      </c>
      <c r="AC7" s="77">
        <v>-112</v>
      </c>
      <c r="AD7" s="77"/>
      <c r="AE7" s="77"/>
      <c r="AF7" s="77">
        <v>5</v>
      </c>
      <c r="AG7" s="77" t="s">
        <v>75</v>
      </c>
      <c r="AH7" s="77">
        <v>-60</v>
      </c>
      <c r="AI7" s="77"/>
      <c r="AJ7" s="77"/>
      <c r="AK7" s="77">
        <v>5</v>
      </c>
      <c r="AL7" s="77" t="s">
        <v>76</v>
      </c>
      <c r="AM7" s="77">
        <v>-60</v>
      </c>
      <c r="AN7" s="77"/>
      <c r="AO7" s="77"/>
      <c r="AP7" s="77">
        <v>5</v>
      </c>
      <c r="AQ7" s="77" t="s">
        <v>77</v>
      </c>
      <c r="AR7" s="77">
        <v>-65</v>
      </c>
      <c r="AS7" s="77"/>
      <c r="AT7" s="77"/>
      <c r="AU7" s="77">
        <v>5</v>
      </c>
      <c r="AV7" s="77" t="s">
        <v>78</v>
      </c>
      <c r="AW7" s="77">
        <v>-112</v>
      </c>
      <c r="AX7" s="77"/>
      <c r="AY7" s="77"/>
      <c r="AZ7" s="77">
        <v>5</v>
      </c>
      <c r="BA7" s="77" t="s">
        <v>73</v>
      </c>
      <c r="BB7" s="77">
        <v>-112</v>
      </c>
      <c r="BC7" s="77"/>
      <c r="BD7" s="77"/>
      <c r="BE7" s="136">
        <v>5</v>
      </c>
      <c r="BF7" s="136" t="s">
        <v>79</v>
      </c>
      <c r="BG7" s="136">
        <v>-112</v>
      </c>
      <c r="BH7" s="136">
        <f>538+SUM(BG3:BG7)</f>
        <v>136</v>
      </c>
      <c r="BI7" s="136"/>
      <c r="BJ7" s="77">
        <v>5</v>
      </c>
      <c r="BK7" s="77" t="s">
        <v>80</v>
      </c>
      <c r="BL7" s="77">
        <v>-112</v>
      </c>
      <c r="BM7" s="77"/>
      <c r="BN7" s="77"/>
      <c r="BO7" s="77">
        <v>5</v>
      </c>
      <c r="BP7" s="77" t="s">
        <v>81</v>
      </c>
      <c r="BQ7" s="77">
        <v>-60</v>
      </c>
      <c r="BR7" s="77"/>
      <c r="BS7" s="77"/>
      <c r="BT7" s="136">
        <v>5</v>
      </c>
      <c r="BU7" s="136" t="s">
        <v>82</v>
      </c>
      <c r="BV7" s="136">
        <v>-90</v>
      </c>
      <c r="BW7" s="136">
        <f>423+SUM(BV4:BV7)</f>
        <v>133</v>
      </c>
      <c r="BX7" s="136"/>
      <c r="BY7" s="77">
        <v>5</v>
      </c>
      <c r="BZ7" s="77" t="s">
        <v>83</v>
      </c>
      <c r="CA7" s="77">
        <v>-60</v>
      </c>
      <c r="CB7" s="77"/>
      <c r="CC7" s="77"/>
    </row>
    <row r="8" ht="15" spans="2:81">
      <c r="B8" s="77">
        <v>6</v>
      </c>
      <c r="C8" s="77" t="s">
        <v>84</v>
      </c>
      <c r="D8" s="77">
        <v>-155</v>
      </c>
      <c r="E8" s="77"/>
      <c r="F8" s="77"/>
      <c r="G8" s="77">
        <v>6</v>
      </c>
      <c r="H8" s="77" t="s">
        <v>75</v>
      </c>
      <c r="I8" s="77">
        <v>-75</v>
      </c>
      <c r="J8" s="77"/>
      <c r="K8" s="77">
        <f>I15*K7</f>
        <v>1824</v>
      </c>
      <c r="L8" s="77">
        <v>6</v>
      </c>
      <c r="M8" s="77" t="s">
        <v>85</v>
      </c>
      <c r="N8" s="77">
        <v>-90</v>
      </c>
      <c r="O8" s="77"/>
      <c r="P8" s="145"/>
      <c r="Q8" s="136">
        <v>6</v>
      </c>
      <c r="R8" s="136" t="s">
        <v>86</v>
      </c>
      <c r="S8" s="136">
        <v>-60</v>
      </c>
      <c r="T8" s="136">
        <f>270+S8</f>
        <v>210</v>
      </c>
      <c r="U8" s="136"/>
      <c r="V8" s="77">
        <v>6</v>
      </c>
      <c r="W8" s="77" t="s">
        <v>87</v>
      </c>
      <c r="X8" s="77">
        <v>-155</v>
      </c>
      <c r="Y8" s="77"/>
      <c r="Z8" s="77"/>
      <c r="AA8" s="77">
        <v>6</v>
      </c>
      <c r="AB8" s="77" t="s">
        <v>88</v>
      </c>
      <c r="AC8" s="77">
        <v>-155</v>
      </c>
      <c r="AD8" s="77"/>
      <c r="AE8" s="77"/>
      <c r="AF8" s="77">
        <v>6</v>
      </c>
      <c r="AG8" s="77" t="s">
        <v>89</v>
      </c>
      <c r="AH8" s="77">
        <v>-65</v>
      </c>
      <c r="AI8" s="77"/>
      <c r="AJ8" s="77"/>
      <c r="AK8" s="77">
        <v>6</v>
      </c>
      <c r="AL8" s="77" t="s">
        <v>90</v>
      </c>
      <c r="AM8" s="77">
        <v>-65</v>
      </c>
      <c r="AN8" s="77"/>
      <c r="AO8" s="77"/>
      <c r="AP8" s="77">
        <v>6</v>
      </c>
      <c r="AQ8" s="77" t="s">
        <v>91</v>
      </c>
      <c r="AR8" s="77">
        <v>-75</v>
      </c>
      <c r="AS8" s="77"/>
      <c r="AT8" s="77"/>
      <c r="AU8" s="77">
        <v>6</v>
      </c>
      <c r="AV8" s="77" t="s">
        <v>92</v>
      </c>
      <c r="AW8" s="77">
        <v>-155</v>
      </c>
      <c r="AX8" s="77"/>
      <c r="AY8" s="77"/>
      <c r="AZ8" s="77">
        <v>6</v>
      </c>
      <c r="BA8" s="77" t="s">
        <v>93</v>
      </c>
      <c r="BB8" s="77">
        <v>-155</v>
      </c>
      <c r="BC8" s="77"/>
      <c r="BD8" s="77"/>
      <c r="BE8" s="77">
        <v>6</v>
      </c>
      <c r="BF8" s="77" t="s">
        <v>94</v>
      </c>
      <c r="BG8" s="77">
        <v>-60</v>
      </c>
      <c r="BH8" s="77"/>
      <c r="BI8" s="77"/>
      <c r="BJ8" s="77">
        <v>6</v>
      </c>
      <c r="BK8" s="77" t="s">
        <v>95</v>
      </c>
      <c r="BL8" s="77">
        <v>-155</v>
      </c>
      <c r="BM8" s="77"/>
      <c r="BN8" s="77"/>
      <c r="BO8" s="136">
        <v>6</v>
      </c>
      <c r="BP8" s="136" t="s">
        <v>82</v>
      </c>
      <c r="BQ8" s="136">
        <v>-65</v>
      </c>
      <c r="BR8" s="136">
        <f>306+SUM(BQ7:BQ8)</f>
        <v>181</v>
      </c>
      <c r="BS8" s="136"/>
      <c r="BT8" s="77">
        <v>6</v>
      </c>
      <c r="BU8" s="77" t="s">
        <v>83</v>
      </c>
      <c r="BV8" s="77">
        <v>-60</v>
      </c>
      <c r="BW8" s="77"/>
      <c r="BX8" s="77"/>
      <c r="BY8" s="77">
        <v>6</v>
      </c>
      <c r="BZ8" s="77" t="s">
        <v>90</v>
      </c>
      <c r="CA8" s="77">
        <v>-65</v>
      </c>
      <c r="CB8" s="77"/>
      <c r="CC8" s="77"/>
    </row>
    <row r="9" ht="15" spans="2:81">
      <c r="B9" s="136">
        <v>7</v>
      </c>
      <c r="C9" s="136" t="s">
        <v>96</v>
      </c>
      <c r="D9" s="136">
        <v>-215</v>
      </c>
      <c r="E9" s="136">
        <f>1118+SUM(D3:D9)</f>
        <v>346</v>
      </c>
      <c r="F9" s="136"/>
      <c r="G9" s="77">
        <v>7</v>
      </c>
      <c r="H9" s="77" t="s">
        <v>93</v>
      </c>
      <c r="I9" s="77">
        <v>-90</v>
      </c>
      <c r="J9" s="77"/>
      <c r="K9" s="77"/>
      <c r="L9" s="77">
        <v>7</v>
      </c>
      <c r="M9" s="77" t="s">
        <v>97</v>
      </c>
      <c r="N9" s="77">
        <v>-112</v>
      </c>
      <c r="O9" s="77"/>
      <c r="P9" s="145"/>
      <c r="Q9" s="136">
        <v>7</v>
      </c>
      <c r="R9" s="136" t="s">
        <v>98</v>
      </c>
      <c r="S9" s="136">
        <v>-60</v>
      </c>
      <c r="T9" s="136">
        <f>270+S9</f>
        <v>210</v>
      </c>
      <c r="U9" s="136"/>
      <c r="V9" s="136">
        <v>7</v>
      </c>
      <c r="W9" s="136" t="s">
        <v>99</v>
      </c>
      <c r="X9" s="136">
        <v>-215</v>
      </c>
      <c r="Y9" s="136">
        <f>968+SUM(X3:X9)</f>
        <v>196</v>
      </c>
      <c r="Z9" s="136"/>
      <c r="AA9" s="77">
        <v>7</v>
      </c>
      <c r="AB9" s="77" t="s">
        <v>100</v>
      </c>
      <c r="AC9" s="77">
        <v>-215</v>
      </c>
      <c r="AD9" s="77"/>
      <c r="AE9" s="77"/>
      <c r="AF9" s="136">
        <v>7</v>
      </c>
      <c r="AG9" s="136" t="s">
        <v>101</v>
      </c>
      <c r="AH9" s="136">
        <v>-75</v>
      </c>
      <c r="AI9" s="136">
        <f>338+SUM(AH7:AH9)</f>
        <v>138</v>
      </c>
      <c r="AJ9" s="136"/>
      <c r="AK9" s="77">
        <v>7</v>
      </c>
      <c r="AL9" s="77" t="s">
        <v>102</v>
      </c>
      <c r="AM9" s="77">
        <v>-75</v>
      </c>
      <c r="AN9" s="77"/>
      <c r="AO9" s="77"/>
      <c r="AP9" s="77">
        <v>7</v>
      </c>
      <c r="AQ9" s="77" t="s">
        <v>103</v>
      </c>
      <c r="AR9" s="77">
        <v>-90</v>
      </c>
      <c r="AS9" s="77"/>
      <c r="AT9" s="77"/>
      <c r="AU9" s="77">
        <v>7</v>
      </c>
      <c r="AV9" s="77" t="s">
        <v>104</v>
      </c>
      <c r="AW9" s="77">
        <v>-215</v>
      </c>
      <c r="AX9" s="77"/>
      <c r="AY9" s="77"/>
      <c r="AZ9" s="77">
        <v>7</v>
      </c>
      <c r="BA9" s="77" t="s">
        <v>91</v>
      </c>
      <c r="BB9" s="77">
        <v>-215</v>
      </c>
      <c r="BC9" s="77"/>
      <c r="BD9" s="77"/>
      <c r="BE9" s="77">
        <v>7</v>
      </c>
      <c r="BF9" s="77" t="s">
        <v>105</v>
      </c>
      <c r="BG9" s="77">
        <v>-65</v>
      </c>
      <c r="BH9" s="77"/>
      <c r="BI9" s="77"/>
      <c r="BJ9" s="77">
        <v>7</v>
      </c>
      <c r="BK9" s="77" t="s">
        <v>106</v>
      </c>
      <c r="BL9" s="77">
        <v>-215</v>
      </c>
      <c r="BM9" s="77"/>
      <c r="BN9" s="77"/>
      <c r="BO9" s="77">
        <v>7</v>
      </c>
      <c r="BP9" s="77" t="s">
        <v>97</v>
      </c>
      <c r="BQ9" s="77">
        <v>-60</v>
      </c>
      <c r="BR9" s="77"/>
      <c r="BS9" s="77"/>
      <c r="BT9" s="77">
        <v>7</v>
      </c>
      <c r="BU9" s="77" t="s">
        <v>107</v>
      </c>
      <c r="BV9" s="77">
        <v>-65</v>
      </c>
      <c r="BW9" s="77"/>
      <c r="BX9" s="77"/>
      <c r="BY9" s="136">
        <v>7</v>
      </c>
      <c r="BZ9" s="136" t="s">
        <v>108</v>
      </c>
      <c r="CA9" s="136">
        <v>-75</v>
      </c>
      <c r="CB9" s="136">
        <f>338+SUM(CA7:CA9)</f>
        <v>138</v>
      </c>
      <c r="CC9" s="136"/>
    </row>
    <row r="10" ht="15" spans="2:81">
      <c r="B10" s="77">
        <v>8</v>
      </c>
      <c r="C10" s="77" t="s">
        <v>109</v>
      </c>
      <c r="D10" s="77">
        <v>-60</v>
      </c>
      <c r="E10" s="77"/>
      <c r="F10" s="77"/>
      <c r="G10" s="77">
        <v>8</v>
      </c>
      <c r="H10" s="77" t="s">
        <v>110</v>
      </c>
      <c r="I10" s="77">
        <v>-112</v>
      </c>
      <c r="J10" s="77"/>
      <c r="K10" s="77"/>
      <c r="L10" s="136">
        <v>8</v>
      </c>
      <c r="M10" s="136" t="s">
        <v>111</v>
      </c>
      <c r="N10" s="136">
        <v>-155</v>
      </c>
      <c r="O10" s="136">
        <f>729+SUM(N5:N10)</f>
        <v>172</v>
      </c>
      <c r="P10" s="144"/>
      <c r="Q10" s="77">
        <v>8</v>
      </c>
      <c r="R10" s="77" t="s">
        <v>103</v>
      </c>
      <c r="S10" s="77">
        <v>-60</v>
      </c>
      <c r="T10" s="77"/>
      <c r="U10" s="77"/>
      <c r="V10" s="77">
        <v>8</v>
      </c>
      <c r="W10" s="77" t="s">
        <v>112</v>
      </c>
      <c r="X10" s="77">
        <v>-60</v>
      </c>
      <c r="Y10" s="77"/>
      <c r="Z10" s="77"/>
      <c r="AA10" s="136">
        <v>8</v>
      </c>
      <c r="AB10" s="136" t="s">
        <v>113</v>
      </c>
      <c r="AC10" s="136">
        <v>-220</v>
      </c>
      <c r="AD10" s="136">
        <f>AE5+SUM(AC3:AC10)</f>
        <v>-992</v>
      </c>
      <c r="AE10" s="136"/>
      <c r="AF10" s="136">
        <v>8</v>
      </c>
      <c r="AG10" s="136" t="s">
        <v>114</v>
      </c>
      <c r="AH10" s="136">
        <v>-60</v>
      </c>
      <c r="AI10" s="136">
        <f>264+AH10</f>
        <v>204</v>
      </c>
      <c r="AJ10" s="136"/>
      <c r="AK10" s="77">
        <v>8</v>
      </c>
      <c r="AL10" s="77" t="s">
        <v>115</v>
      </c>
      <c r="AM10" s="77">
        <v>-90</v>
      </c>
      <c r="AN10" s="77"/>
      <c r="AO10" s="77"/>
      <c r="AP10" s="136">
        <v>8</v>
      </c>
      <c r="AQ10" s="136" t="s">
        <v>116</v>
      </c>
      <c r="AR10" s="136">
        <v>-112</v>
      </c>
      <c r="AS10" s="136">
        <f>482+SUM(AR6:AR10)</f>
        <v>80</v>
      </c>
      <c r="AT10" s="136"/>
      <c r="AU10" s="136">
        <v>8</v>
      </c>
      <c r="AV10" s="136" t="s">
        <v>117</v>
      </c>
      <c r="AW10" s="136">
        <v>-298</v>
      </c>
      <c r="AX10" s="136">
        <f>1341+SUM(AW3:AW10)</f>
        <v>271</v>
      </c>
      <c r="AY10" s="136"/>
      <c r="AZ10" s="77">
        <v>8</v>
      </c>
      <c r="BA10" s="77" t="s">
        <v>118</v>
      </c>
      <c r="BB10" s="77">
        <v>-298</v>
      </c>
      <c r="BC10" s="77"/>
      <c r="BD10" s="77"/>
      <c r="BE10" s="77">
        <v>8</v>
      </c>
      <c r="BF10" s="77" t="s">
        <v>119</v>
      </c>
      <c r="BG10" s="77">
        <v>-75</v>
      </c>
      <c r="BH10" s="77"/>
      <c r="BI10" s="77"/>
      <c r="BJ10" s="77">
        <v>8</v>
      </c>
      <c r="BK10" s="77" t="s">
        <v>118</v>
      </c>
      <c r="BL10" s="77">
        <v>-298</v>
      </c>
      <c r="BM10" s="77"/>
      <c r="BN10" s="77"/>
      <c r="BO10" s="77">
        <v>8</v>
      </c>
      <c r="BP10" s="77" t="s">
        <v>120</v>
      </c>
      <c r="BQ10" s="77">
        <v>-65</v>
      </c>
      <c r="BR10" s="77"/>
      <c r="BS10" s="77"/>
      <c r="BT10" s="136">
        <v>8</v>
      </c>
      <c r="BU10" s="136" t="s">
        <v>121</v>
      </c>
      <c r="BV10" s="136">
        <v>-75</v>
      </c>
      <c r="BW10" s="136">
        <f>345+SUM(BV8:BV10)</f>
        <v>145</v>
      </c>
      <c r="BX10" s="136"/>
      <c r="BY10" s="77">
        <v>8</v>
      </c>
      <c r="BZ10" s="77" t="s">
        <v>122</v>
      </c>
      <c r="CA10" s="77">
        <v>-60</v>
      </c>
      <c r="CB10" s="77"/>
      <c r="CC10" s="77"/>
    </row>
    <row r="11" ht="15" spans="2:81">
      <c r="B11" s="136">
        <v>9</v>
      </c>
      <c r="C11" s="136" t="s">
        <v>113</v>
      </c>
      <c r="D11" s="136">
        <v>-65</v>
      </c>
      <c r="E11" s="136">
        <f>299+SUM(D10:D11)</f>
        <v>174</v>
      </c>
      <c r="F11" s="136"/>
      <c r="G11" s="77">
        <v>9</v>
      </c>
      <c r="H11" s="77" t="s">
        <v>123</v>
      </c>
      <c r="I11" s="77">
        <v>-155</v>
      </c>
      <c r="J11" s="77"/>
      <c r="K11" s="77"/>
      <c r="L11" s="77">
        <v>9</v>
      </c>
      <c r="M11" s="77" t="s">
        <v>124</v>
      </c>
      <c r="N11" s="77">
        <v>-60</v>
      </c>
      <c r="O11" s="77"/>
      <c r="P11" s="145"/>
      <c r="Q11" s="77">
        <v>9</v>
      </c>
      <c r="R11" s="77" t="s">
        <v>125</v>
      </c>
      <c r="S11" s="77">
        <v>-65</v>
      </c>
      <c r="T11" s="77"/>
      <c r="U11" s="77"/>
      <c r="V11" s="77">
        <v>9</v>
      </c>
      <c r="W11" s="77" t="s">
        <v>109</v>
      </c>
      <c r="X11" s="77">
        <v>-65</v>
      </c>
      <c r="Y11" s="77"/>
      <c r="Z11" s="77"/>
      <c r="AA11" s="77">
        <v>9</v>
      </c>
      <c r="AB11" s="77" t="s">
        <v>126</v>
      </c>
      <c r="AC11" s="77">
        <v>-60</v>
      </c>
      <c r="AD11" s="77"/>
      <c r="AE11" s="77"/>
      <c r="AF11" s="136">
        <v>9</v>
      </c>
      <c r="AG11" s="136" t="s">
        <v>127</v>
      </c>
      <c r="AH11" s="136">
        <v>-60</v>
      </c>
      <c r="AI11" s="136">
        <f>300+AH11</f>
        <v>240</v>
      </c>
      <c r="AJ11" s="136"/>
      <c r="AK11" s="77">
        <v>9</v>
      </c>
      <c r="AL11" s="77" t="s">
        <v>128</v>
      </c>
      <c r="AM11" s="77">
        <v>-112</v>
      </c>
      <c r="AN11" s="77"/>
      <c r="AO11" s="77">
        <f>AM23*AO10</f>
        <v>0</v>
      </c>
      <c r="AP11" s="77">
        <v>9</v>
      </c>
      <c r="AQ11" s="77" t="s">
        <v>129</v>
      </c>
      <c r="AR11" s="77">
        <v>-60</v>
      </c>
      <c r="AS11" s="77"/>
      <c r="AT11" s="77"/>
      <c r="AU11" s="136">
        <v>9</v>
      </c>
      <c r="AV11" s="136" t="s">
        <v>130</v>
      </c>
      <c r="AW11" s="136">
        <v>-60</v>
      </c>
      <c r="AX11" s="136">
        <f>258+AW11</f>
        <v>198</v>
      </c>
      <c r="AY11" s="136"/>
      <c r="AZ11" s="77">
        <v>9</v>
      </c>
      <c r="BA11" s="77" t="s">
        <v>131</v>
      </c>
      <c r="BB11" s="77">
        <v>-415</v>
      </c>
      <c r="BC11" s="77"/>
      <c r="BD11" s="77"/>
      <c r="BE11" s="77">
        <v>9</v>
      </c>
      <c r="BF11" s="77" t="s">
        <v>132</v>
      </c>
      <c r="BG11" s="77">
        <v>-90</v>
      </c>
      <c r="BH11" s="77"/>
      <c r="BI11" s="77"/>
      <c r="BJ11" s="77">
        <v>9</v>
      </c>
      <c r="BK11" s="77" t="s">
        <v>133</v>
      </c>
      <c r="BL11" s="77">
        <v>-300</v>
      </c>
      <c r="BM11" s="77"/>
      <c r="BN11" s="77"/>
      <c r="BO11" s="136">
        <v>9</v>
      </c>
      <c r="BP11" s="136" t="s">
        <v>134</v>
      </c>
      <c r="BQ11" s="136">
        <v>-75</v>
      </c>
      <c r="BR11" s="136">
        <f>345+SUM(BQ9:BQ11)</f>
        <v>145</v>
      </c>
      <c r="BS11" s="136"/>
      <c r="BT11" s="77">
        <v>9</v>
      </c>
      <c r="BU11" s="77" t="s">
        <v>135</v>
      </c>
      <c r="BV11" s="77">
        <v>-60</v>
      </c>
      <c r="BW11" s="77"/>
      <c r="BX11" s="77"/>
      <c r="BY11" s="77">
        <v>9</v>
      </c>
      <c r="BZ11" s="77" t="s">
        <v>129</v>
      </c>
      <c r="CA11" s="77">
        <v>-65</v>
      </c>
      <c r="CB11" s="77"/>
      <c r="CC11" s="77"/>
    </row>
    <row r="12" ht="15" spans="2:81">
      <c r="B12" s="136">
        <v>10</v>
      </c>
      <c r="C12" s="136" t="s">
        <v>136</v>
      </c>
      <c r="D12" s="136">
        <v>-60</v>
      </c>
      <c r="E12" s="136">
        <f>264+D12</f>
        <v>204</v>
      </c>
      <c r="F12" s="136"/>
      <c r="G12" s="77">
        <v>10</v>
      </c>
      <c r="H12" s="77" t="s">
        <v>137</v>
      </c>
      <c r="I12" s="77">
        <v>-215</v>
      </c>
      <c r="J12" s="77"/>
      <c r="K12" s="77"/>
      <c r="L12" s="77">
        <v>10</v>
      </c>
      <c r="M12" s="77" t="s">
        <v>138</v>
      </c>
      <c r="N12" s="77">
        <v>-65</v>
      </c>
      <c r="O12" s="77"/>
      <c r="P12" s="145"/>
      <c r="Q12" s="77">
        <v>10</v>
      </c>
      <c r="R12" s="77" t="s">
        <v>139</v>
      </c>
      <c r="S12" s="77">
        <v>-75</v>
      </c>
      <c r="T12" s="77"/>
      <c r="U12" s="77"/>
      <c r="V12" s="136">
        <v>10</v>
      </c>
      <c r="W12" s="136" t="s">
        <v>116</v>
      </c>
      <c r="X12" s="136">
        <v>-75</v>
      </c>
      <c r="Y12" s="136">
        <f>323+SUM(X10:X12)</f>
        <v>123</v>
      </c>
      <c r="Z12" s="136"/>
      <c r="AA12" s="77">
        <v>10</v>
      </c>
      <c r="AB12" s="77" t="s">
        <v>140</v>
      </c>
      <c r="AC12" s="77">
        <v>-65</v>
      </c>
      <c r="AD12" s="77"/>
      <c r="AE12" s="77"/>
      <c r="AF12" s="77">
        <v>10</v>
      </c>
      <c r="AG12" s="77" t="s">
        <v>141</v>
      </c>
      <c r="AH12" s="77">
        <v>-60</v>
      </c>
      <c r="AI12" s="77"/>
      <c r="AJ12" s="77"/>
      <c r="AK12" s="77">
        <v>10</v>
      </c>
      <c r="AL12" s="77" t="s">
        <v>142</v>
      </c>
      <c r="AM12" s="77">
        <v>-155</v>
      </c>
      <c r="AN12" s="77"/>
      <c r="AO12" s="77"/>
      <c r="AP12" s="136">
        <v>10</v>
      </c>
      <c r="AQ12" s="136" t="s">
        <v>143</v>
      </c>
      <c r="AR12" s="136">
        <v>-65</v>
      </c>
      <c r="AS12" s="136">
        <f>280+SUM(AR11:AR12)</f>
        <v>155</v>
      </c>
      <c r="AT12" s="136"/>
      <c r="AU12" s="77">
        <v>10</v>
      </c>
      <c r="AV12" s="77" t="s">
        <v>144</v>
      </c>
      <c r="AW12" s="77">
        <v>-60</v>
      </c>
      <c r="AX12" s="77"/>
      <c r="AY12" s="77"/>
      <c r="AZ12" s="77">
        <v>10</v>
      </c>
      <c r="BA12" s="77" t="s">
        <v>53</v>
      </c>
      <c r="BB12" s="77">
        <v>-450</v>
      </c>
      <c r="BC12" s="77"/>
      <c r="BD12" s="77"/>
      <c r="BE12" s="77">
        <v>10</v>
      </c>
      <c r="BF12" s="77" t="s">
        <v>137</v>
      </c>
      <c r="BG12" s="77">
        <v>-112</v>
      </c>
      <c r="BH12" s="77"/>
      <c r="BI12" s="77"/>
      <c r="BJ12" s="77">
        <v>10</v>
      </c>
      <c r="BK12" s="77" t="s">
        <v>145</v>
      </c>
      <c r="BL12" s="77">
        <v>-340</v>
      </c>
      <c r="BM12" s="77"/>
      <c r="BN12" s="77"/>
      <c r="BO12" s="77">
        <v>10</v>
      </c>
      <c r="BP12" s="77" t="s">
        <v>139</v>
      </c>
      <c r="BQ12" s="77">
        <v>-60</v>
      </c>
      <c r="BR12" s="77"/>
      <c r="BS12" s="77"/>
      <c r="BT12" s="136">
        <v>10</v>
      </c>
      <c r="BU12" s="136" t="s">
        <v>136</v>
      </c>
      <c r="BV12" s="136">
        <v>-65</v>
      </c>
      <c r="BW12" s="136">
        <f>286+SUM(BV11:BV12)</f>
        <v>161</v>
      </c>
      <c r="BX12" s="136"/>
      <c r="BY12" s="77">
        <v>10</v>
      </c>
      <c r="BZ12" s="77" t="s">
        <v>146</v>
      </c>
      <c r="CA12" s="77">
        <v>-75</v>
      </c>
      <c r="CB12" s="77"/>
      <c r="CC12" s="77"/>
    </row>
    <row r="13" ht="15" spans="2:81">
      <c r="B13" s="77">
        <v>11</v>
      </c>
      <c r="C13" s="77" t="s">
        <v>147</v>
      </c>
      <c r="D13" s="77">
        <v>-60</v>
      </c>
      <c r="E13" s="77"/>
      <c r="F13" s="77"/>
      <c r="G13" s="77">
        <v>11</v>
      </c>
      <c r="H13" s="77" t="s">
        <v>148</v>
      </c>
      <c r="I13" s="77">
        <v>-298</v>
      </c>
      <c r="J13" s="77"/>
      <c r="K13" s="77"/>
      <c r="L13" s="77">
        <v>11</v>
      </c>
      <c r="M13" s="77" t="s">
        <v>144</v>
      </c>
      <c r="N13" s="77">
        <v>-75</v>
      </c>
      <c r="O13" s="77"/>
      <c r="P13" s="145"/>
      <c r="Q13" s="77">
        <v>11</v>
      </c>
      <c r="R13" s="77" t="s">
        <v>146</v>
      </c>
      <c r="S13" s="77">
        <v>-90</v>
      </c>
      <c r="T13" s="77"/>
      <c r="U13" s="77"/>
      <c r="V13" s="77">
        <v>11</v>
      </c>
      <c r="W13" s="77" t="s">
        <v>126</v>
      </c>
      <c r="X13" s="77">
        <v>-60</v>
      </c>
      <c r="Y13" s="77"/>
      <c r="Z13" s="77"/>
      <c r="AA13" s="136">
        <v>11</v>
      </c>
      <c r="AB13" s="136" t="s">
        <v>149</v>
      </c>
      <c r="AC13" s="136">
        <v>-75</v>
      </c>
      <c r="AD13" s="136">
        <f>375+SUM(AC11:AC13)</f>
        <v>175</v>
      </c>
      <c r="AE13" s="136"/>
      <c r="AF13" s="77">
        <v>11</v>
      </c>
      <c r="AG13" s="77" t="s">
        <v>150</v>
      </c>
      <c r="AH13" s="77">
        <v>-65</v>
      </c>
      <c r="AI13" s="77"/>
      <c r="AJ13" s="77"/>
      <c r="AK13" s="77">
        <v>11</v>
      </c>
      <c r="AL13" s="77" t="s">
        <v>151</v>
      </c>
      <c r="AM13" s="77">
        <v>-215</v>
      </c>
      <c r="AN13" s="77"/>
      <c r="AO13" s="77"/>
      <c r="AP13" s="77">
        <v>11</v>
      </c>
      <c r="AQ13" s="77" t="s">
        <v>152</v>
      </c>
      <c r="AR13" s="77">
        <v>-60</v>
      </c>
      <c r="AS13" s="77"/>
      <c r="AT13" s="77"/>
      <c r="AU13" s="136">
        <v>11</v>
      </c>
      <c r="AV13" s="136" t="s">
        <v>153</v>
      </c>
      <c r="AW13" s="136">
        <v>-65</v>
      </c>
      <c r="AX13" s="136">
        <f>293+SUM(AW12:AW13)</f>
        <v>168</v>
      </c>
      <c r="AY13" s="136"/>
      <c r="AZ13" s="77">
        <v>11</v>
      </c>
      <c r="BA13" s="77" t="s">
        <v>154</v>
      </c>
      <c r="BB13" s="77">
        <v>-510</v>
      </c>
      <c r="BC13" s="77"/>
      <c r="BD13" s="77"/>
      <c r="BE13" s="77">
        <v>11</v>
      </c>
      <c r="BF13" s="77" t="s">
        <v>148</v>
      </c>
      <c r="BG13" s="77">
        <v>-155</v>
      </c>
      <c r="BH13" s="77"/>
      <c r="BI13" s="77"/>
      <c r="BJ13" s="77">
        <v>11</v>
      </c>
      <c r="BK13" s="77" t="s">
        <v>155</v>
      </c>
      <c r="BL13" s="77">
        <v>-495</v>
      </c>
      <c r="BM13" s="77"/>
      <c r="BN13" s="77"/>
      <c r="BO13" s="77">
        <v>11</v>
      </c>
      <c r="BP13" s="77" t="s">
        <v>53</v>
      </c>
      <c r="BQ13" s="77">
        <v>-65</v>
      </c>
      <c r="BR13" s="77"/>
      <c r="BS13" s="77"/>
      <c r="BT13" s="77">
        <v>11</v>
      </c>
      <c r="BU13" s="77" t="s">
        <v>156</v>
      </c>
      <c r="BV13" s="77">
        <v>-60</v>
      </c>
      <c r="BW13" s="77"/>
      <c r="BX13" s="77"/>
      <c r="BY13" s="135">
        <v>11</v>
      </c>
      <c r="BZ13" s="135" t="s">
        <v>157</v>
      </c>
      <c r="CA13" s="135">
        <v>-90</v>
      </c>
      <c r="CB13" s="135">
        <f>405+SUM(CA10:CA13)</f>
        <v>115</v>
      </c>
      <c r="CC13" s="135"/>
    </row>
    <row r="14" ht="15" spans="2:81">
      <c r="B14" s="77">
        <v>12</v>
      </c>
      <c r="C14" s="77" t="s">
        <v>158</v>
      </c>
      <c r="D14" s="77">
        <v>-65</v>
      </c>
      <c r="E14" s="77"/>
      <c r="F14" s="77"/>
      <c r="G14" s="77">
        <v>12</v>
      </c>
      <c r="H14" s="77" t="s">
        <v>159</v>
      </c>
      <c r="I14" s="77">
        <v>-320</v>
      </c>
      <c r="J14" s="77"/>
      <c r="K14" s="77"/>
      <c r="L14" s="136">
        <v>12</v>
      </c>
      <c r="M14" s="136" t="s">
        <v>143</v>
      </c>
      <c r="N14" s="136">
        <v>-90</v>
      </c>
      <c r="O14" s="136">
        <f>387+SUM(N11:N14)</f>
        <v>97</v>
      </c>
      <c r="P14" s="144"/>
      <c r="Q14" s="136">
        <v>12</v>
      </c>
      <c r="R14" s="136" t="s">
        <v>149</v>
      </c>
      <c r="S14" s="136">
        <v>-112</v>
      </c>
      <c r="T14" s="136">
        <f>560+SUM(S10:S14)</f>
        <v>158</v>
      </c>
      <c r="U14" s="136"/>
      <c r="V14" s="77">
        <v>12</v>
      </c>
      <c r="W14" s="77" t="s">
        <v>147</v>
      </c>
      <c r="X14" s="77">
        <v>-65</v>
      </c>
      <c r="Y14" s="77"/>
      <c r="Z14" s="77"/>
      <c r="AA14" s="135">
        <v>12</v>
      </c>
      <c r="AB14" s="135" t="s">
        <v>157</v>
      </c>
      <c r="AC14" s="135">
        <v>-60</v>
      </c>
      <c r="AD14" s="135">
        <f>270+AC14</f>
        <v>210</v>
      </c>
      <c r="AE14" s="135"/>
      <c r="AF14" s="77">
        <v>12</v>
      </c>
      <c r="AG14" s="77" t="s">
        <v>160</v>
      </c>
      <c r="AH14" s="77">
        <v>-75</v>
      </c>
      <c r="AI14" s="77"/>
      <c r="AJ14" s="77"/>
      <c r="AK14" s="77">
        <v>12</v>
      </c>
      <c r="AL14" s="77" t="s">
        <v>161</v>
      </c>
      <c r="AM14" s="77">
        <v>-298</v>
      </c>
      <c r="AN14" s="77"/>
      <c r="AO14" s="77"/>
      <c r="AP14" s="77">
        <v>12</v>
      </c>
      <c r="AQ14" s="77" t="s">
        <v>162</v>
      </c>
      <c r="AR14" s="77">
        <v>-65</v>
      </c>
      <c r="AS14" s="77"/>
      <c r="AT14" s="77"/>
      <c r="AU14" s="77">
        <v>12</v>
      </c>
      <c r="AV14" s="77" t="s">
        <v>163</v>
      </c>
      <c r="AW14" s="77">
        <v>-60</v>
      </c>
      <c r="AX14" s="77"/>
      <c r="AY14" s="77"/>
      <c r="AZ14" s="77">
        <v>12</v>
      </c>
      <c r="BA14" s="77" t="s">
        <v>164</v>
      </c>
      <c r="BB14" s="77">
        <v>-700</v>
      </c>
      <c r="BC14" s="77"/>
      <c r="BD14" s="77"/>
      <c r="BE14" s="77">
        <v>12</v>
      </c>
      <c r="BF14" s="77" t="s">
        <v>165</v>
      </c>
      <c r="BG14" s="77">
        <v>-215</v>
      </c>
      <c r="BH14" s="77"/>
      <c r="BI14" s="77"/>
      <c r="BJ14" s="78">
        <v>12</v>
      </c>
      <c r="BK14" s="78" t="s">
        <v>166</v>
      </c>
      <c r="BL14" s="78">
        <v>-630</v>
      </c>
      <c r="BM14" s="78">
        <f>2835+SUM(BL3:BL14)</f>
        <v>0</v>
      </c>
      <c r="BN14" s="78"/>
      <c r="BO14" s="136">
        <v>12</v>
      </c>
      <c r="BP14" s="136" t="s">
        <v>167</v>
      </c>
      <c r="BQ14" s="136">
        <v>-75</v>
      </c>
      <c r="BR14" s="136">
        <f>345+SUM(BQ12:BQ14)</f>
        <v>145</v>
      </c>
      <c r="BS14" s="136"/>
      <c r="BT14" s="136">
        <v>12</v>
      </c>
      <c r="BU14" s="136" t="s">
        <v>167</v>
      </c>
      <c r="BV14" s="136">
        <v>-65</v>
      </c>
      <c r="BW14" s="136">
        <f>299+SUM(BV13:BV14)</f>
        <v>174</v>
      </c>
      <c r="BX14" s="136"/>
      <c r="BY14" s="77">
        <v>12</v>
      </c>
      <c r="BZ14" s="77" t="s">
        <v>90</v>
      </c>
      <c r="CA14" s="77">
        <v>-60</v>
      </c>
      <c r="CB14" s="77"/>
      <c r="CC14" s="77"/>
    </row>
    <row r="15" ht="15" spans="2:81">
      <c r="B15" s="77">
        <v>13</v>
      </c>
      <c r="C15" s="77" t="s">
        <v>162</v>
      </c>
      <c r="D15" s="77">
        <v>-75</v>
      </c>
      <c r="E15" s="77"/>
      <c r="F15" s="77"/>
      <c r="G15" s="136">
        <v>13</v>
      </c>
      <c r="H15" s="136" t="s">
        <v>168</v>
      </c>
      <c r="I15" s="136">
        <v>-380</v>
      </c>
      <c r="J15" s="136">
        <f>1824+SUM(I6:I15)</f>
        <v>54</v>
      </c>
      <c r="K15" s="136"/>
      <c r="L15" s="136">
        <v>13</v>
      </c>
      <c r="M15" s="136" t="s">
        <v>168</v>
      </c>
      <c r="N15" s="136">
        <v>-60</v>
      </c>
      <c r="O15" s="136">
        <f>288+N15</f>
        <v>228</v>
      </c>
      <c r="P15" s="144"/>
      <c r="Q15" s="77">
        <v>13</v>
      </c>
      <c r="R15" s="77" t="s">
        <v>169</v>
      </c>
      <c r="S15" s="77">
        <v>-60</v>
      </c>
      <c r="T15" s="77"/>
      <c r="U15" s="77"/>
      <c r="V15" s="77">
        <v>13</v>
      </c>
      <c r="W15" s="77" t="s">
        <v>163</v>
      </c>
      <c r="X15" s="77">
        <v>-75</v>
      </c>
      <c r="Y15" s="77"/>
      <c r="Z15" s="77"/>
      <c r="AA15" s="77">
        <v>13</v>
      </c>
      <c r="AB15" s="77" t="s">
        <v>170</v>
      </c>
      <c r="AC15" s="77">
        <v>-60</v>
      </c>
      <c r="AD15" s="77"/>
      <c r="AE15" s="77"/>
      <c r="AF15" s="136">
        <v>13</v>
      </c>
      <c r="AG15" s="136" t="s">
        <v>171</v>
      </c>
      <c r="AH15" s="136">
        <v>-90</v>
      </c>
      <c r="AI15" s="136">
        <f>414+SUM(AH12:AH15)</f>
        <v>124</v>
      </c>
      <c r="AJ15" s="136"/>
      <c r="AK15" s="77">
        <v>13</v>
      </c>
      <c r="AL15" s="77" t="s">
        <v>90</v>
      </c>
      <c r="AM15" s="77">
        <v>-415</v>
      </c>
      <c r="AN15" s="77"/>
      <c r="AO15" s="77"/>
      <c r="AP15" s="77">
        <v>13</v>
      </c>
      <c r="AQ15" s="77" t="s">
        <v>172</v>
      </c>
      <c r="AR15" s="77">
        <v>-75</v>
      </c>
      <c r="AS15" s="77"/>
      <c r="AT15" s="77"/>
      <c r="AU15" s="77">
        <v>13</v>
      </c>
      <c r="AV15" s="77" t="s">
        <v>173</v>
      </c>
      <c r="AW15" s="77">
        <v>-65</v>
      </c>
      <c r="AX15" s="77"/>
      <c r="AY15" s="77"/>
      <c r="AZ15" s="77">
        <v>13</v>
      </c>
      <c r="BA15" s="77" t="s">
        <v>174</v>
      </c>
      <c r="BB15" s="77">
        <v>-880</v>
      </c>
      <c r="BC15" s="77"/>
      <c r="BD15" s="77"/>
      <c r="BE15" s="77">
        <v>13</v>
      </c>
      <c r="BF15" s="77" t="s">
        <v>175</v>
      </c>
      <c r="BG15" s="77">
        <v>-298</v>
      </c>
      <c r="BH15" s="77"/>
      <c r="BI15" s="77"/>
      <c r="BJ15" s="77">
        <v>13</v>
      </c>
      <c r="BK15" s="77" t="s">
        <v>176</v>
      </c>
      <c r="BL15" s="77">
        <v>-60</v>
      </c>
      <c r="BM15" s="77"/>
      <c r="BN15" s="77"/>
      <c r="BO15" s="77">
        <v>13</v>
      </c>
      <c r="BP15" s="77" t="s">
        <v>160</v>
      </c>
      <c r="BQ15" s="77">
        <v>-60</v>
      </c>
      <c r="BR15" s="77"/>
      <c r="BS15" s="77"/>
      <c r="BT15" s="77">
        <v>13</v>
      </c>
      <c r="BU15" s="77" t="s">
        <v>154</v>
      </c>
      <c r="BV15" s="77">
        <v>-60</v>
      </c>
      <c r="BW15" s="77"/>
      <c r="BX15" s="77"/>
      <c r="BY15" s="77">
        <v>13</v>
      </c>
      <c r="BZ15" s="77" t="s">
        <v>172</v>
      </c>
      <c r="CA15" s="77">
        <v>-65</v>
      </c>
      <c r="CB15" s="77"/>
      <c r="CC15" s="77"/>
    </row>
    <row r="16" ht="15" spans="2:81">
      <c r="B16" s="136">
        <v>14</v>
      </c>
      <c r="C16" s="136" t="s">
        <v>177</v>
      </c>
      <c r="D16" s="136">
        <v>-90</v>
      </c>
      <c r="E16" s="136">
        <f>414+SUM(D13:D16)</f>
        <v>124</v>
      </c>
      <c r="F16" s="136"/>
      <c r="G16" s="77">
        <v>14</v>
      </c>
      <c r="H16" s="77" t="s">
        <v>178</v>
      </c>
      <c r="I16" s="77">
        <v>-60</v>
      </c>
      <c r="J16" s="77"/>
      <c r="K16" s="77"/>
      <c r="L16" s="77">
        <v>14</v>
      </c>
      <c r="M16" s="77" t="s">
        <v>170</v>
      </c>
      <c r="N16" s="77">
        <v>-60</v>
      </c>
      <c r="O16" s="77"/>
      <c r="P16" s="145"/>
      <c r="Q16" s="77">
        <v>14</v>
      </c>
      <c r="R16" s="77" t="s">
        <v>179</v>
      </c>
      <c r="S16" s="77">
        <v>-65</v>
      </c>
      <c r="T16" s="77"/>
      <c r="U16" s="77"/>
      <c r="V16" s="136">
        <v>14</v>
      </c>
      <c r="W16" s="136" t="s">
        <v>171</v>
      </c>
      <c r="X16" s="136">
        <v>-90</v>
      </c>
      <c r="Y16" s="136">
        <f>414+SUM(X13:X16)</f>
        <v>124</v>
      </c>
      <c r="Z16" s="136"/>
      <c r="AA16" s="77">
        <v>14</v>
      </c>
      <c r="AB16" s="77" t="s">
        <v>180</v>
      </c>
      <c r="AC16" s="77">
        <v>-65</v>
      </c>
      <c r="AD16" s="77"/>
      <c r="AE16" s="77"/>
      <c r="AF16" s="136">
        <v>14</v>
      </c>
      <c r="AG16" s="136" t="s">
        <v>181</v>
      </c>
      <c r="AH16" s="136">
        <v>-60</v>
      </c>
      <c r="AI16" s="136">
        <f>276+AH16</f>
        <v>216</v>
      </c>
      <c r="AJ16" s="136"/>
      <c r="AK16" s="77">
        <v>14</v>
      </c>
      <c r="AL16" s="77" t="s">
        <v>182</v>
      </c>
      <c r="AM16" s="77">
        <v>-450</v>
      </c>
      <c r="AN16" s="77"/>
      <c r="AO16" s="77"/>
      <c r="AP16" s="77">
        <v>14</v>
      </c>
      <c r="AQ16" s="77" t="s">
        <v>183</v>
      </c>
      <c r="AR16" s="77">
        <v>-90</v>
      </c>
      <c r="AS16" s="77"/>
      <c r="AT16" s="77"/>
      <c r="AU16" s="136">
        <v>14</v>
      </c>
      <c r="AV16" s="136" t="s">
        <v>184</v>
      </c>
      <c r="AW16" s="136">
        <v>-75</v>
      </c>
      <c r="AX16" s="136">
        <f>375+SUM(AW14:AW16)</f>
        <v>175</v>
      </c>
      <c r="AY16" s="136"/>
      <c r="AZ16" s="136">
        <v>14</v>
      </c>
      <c r="BA16" s="136" t="s">
        <v>73</v>
      </c>
      <c r="BB16" s="136">
        <v>-1150</v>
      </c>
      <c r="BC16" s="136">
        <f>5175+SUM(BB3:BB16)</f>
        <v>0</v>
      </c>
      <c r="BD16" s="136"/>
      <c r="BE16" s="77">
        <v>14</v>
      </c>
      <c r="BF16" s="77" t="s">
        <v>185</v>
      </c>
      <c r="BG16" s="77">
        <v>-415</v>
      </c>
      <c r="BH16" s="77"/>
      <c r="BI16" s="77"/>
      <c r="BJ16" s="77">
        <v>14</v>
      </c>
      <c r="BK16" s="77" t="s">
        <v>186</v>
      </c>
      <c r="BL16" s="77">
        <v>-65</v>
      </c>
      <c r="BM16" s="77"/>
      <c r="BN16" s="77"/>
      <c r="BO16" s="77">
        <v>14</v>
      </c>
      <c r="BP16" s="77" t="s">
        <v>187</v>
      </c>
      <c r="BQ16" s="77">
        <v>-65</v>
      </c>
      <c r="BR16" s="77"/>
      <c r="BS16" s="77"/>
      <c r="BT16" s="136">
        <v>14</v>
      </c>
      <c r="BU16" s="136" t="s">
        <v>188</v>
      </c>
      <c r="BV16" s="136">
        <v>-65</v>
      </c>
      <c r="BW16" s="136">
        <f>299+SUM(BV15:BV16)</f>
        <v>174</v>
      </c>
      <c r="BX16" s="136"/>
      <c r="BY16" s="77">
        <v>14</v>
      </c>
      <c r="BZ16" s="77" t="s">
        <v>189</v>
      </c>
      <c r="CA16" s="77">
        <v>-75</v>
      </c>
      <c r="CB16" s="77"/>
      <c r="CC16" s="77"/>
    </row>
    <row r="17" ht="15" spans="2:81">
      <c r="B17" s="77">
        <v>15</v>
      </c>
      <c r="C17" s="77" t="s">
        <v>190</v>
      </c>
      <c r="D17" s="77">
        <v>-60</v>
      </c>
      <c r="E17" s="77"/>
      <c r="F17" s="77"/>
      <c r="G17" s="77">
        <v>15</v>
      </c>
      <c r="H17" s="77" t="s">
        <v>191</v>
      </c>
      <c r="I17" s="77">
        <v>-65</v>
      </c>
      <c r="J17" s="77"/>
      <c r="K17" s="77"/>
      <c r="L17" s="77">
        <v>15</v>
      </c>
      <c r="M17" s="77" t="s">
        <v>97</v>
      </c>
      <c r="N17" s="77">
        <v>-65</v>
      </c>
      <c r="O17" s="77"/>
      <c r="P17" s="145"/>
      <c r="Q17" s="136">
        <v>15</v>
      </c>
      <c r="R17" s="136" t="s">
        <v>184</v>
      </c>
      <c r="S17" s="136">
        <v>-75</v>
      </c>
      <c r="T17" s="136">
        <f>375+SUM(S15:S17)</f>
        <v>175</v>
      </c>
      <c r="U17" s="136"/>
      <c r="V17" s="77">
        <v>15</v>
      </c>
      <c r="W17" s="77" t="s">
        <v>179</v>
      </c>
      <c r="X17" s="77">
        <v>-60</v>
      </c>
      <c r="Y17" s="77"/>
      <c r="Z17" s="77"/>
      <c r="AA17" s="77">
        <v>15</v>
      </c>
      <c r="AB17" s="77" t="s">
        <v>192</v>
      </c>
      <c r="AC17" s="77">
        <v>-75</v>
      </c>
      <c r="AD17" s="77"/>
      <c r="AE17" s="77"/>
      <c r="AF17" s="77">
        <v>15</v>
      </c>
      <c r="AG17" s="77" t="s">
        <v>193</v>
      </c>
      <c r="AH17" s="77">
        <v>-60</v>
      </c>
      <c r="AI17" s="77"/>
      <c r="AJ17" s="77"/>
      <c r="AK17" s="77">
        <v>15</v>
      </c>
      <c r="AL17" s="77" t="s">
        <v>194</v>
      </c>
      <c r="AM17" s="77">
        <v>-540</v>
      </c>
      <c r="AN17" s="77"/>
      <c r="AO17" s="77"/>
      <c r="AP17" s="136">
        <v>15</v>
      </c>
      <c r="AQ17" s="136" t="s">
        <v>195</v>
      </c>
      <c r="AR17" s="136">
        <v>-112</v>
      </c>
      <c r="AS17" s="136">
        <f>504+SUM(AR13:AR17)</f>
        <v>102</v>
      </c>
      <c r="AT17" s="136"/>
      <c r="AU17" s="77">
        <v>15</v>
      </c>
      <c r="AV17" s="77" t="s">
        <v>196</v>
      </c>
      <c r="AW17" s="77">
        <v>-60</v>
      </c>
      <c r="AX17" s="77"/>
      <c r="AY17" s="77"/>
      <c r="AZ17" s="136">
        <v>15</v>
      </c>
      <c r="BA17" s="136" t="s">
        <v>197</v>
      </c>
      <c r="BB17" s="136">
        <v>-60</v>
      </c>
      <c r="BC17" s="136">
        <f>210</f>
        <v>210</v>
      </c>
      <c r="BD17" s="136"/>
      <c r="BE17" s="77">
        <v>15</v>
      </c>
      <c r="BF17" s="77" t="s">
        <v>198</v>
      </c>
      <c r="BG17" s="77">
        <v>-420</v>
      </c>
      <c r="BH17" s="77"/>
      <c r="BI17" s="77"/>
      <c r="BJ17" s="77">
        <v>15</v>
      </c>
      <c r="BK17" s="77" t="s">
        <v>194</v>
      </c>
      <c r="BL17" s="77">
        <v>-75</v>
      </c>
      <c r="BM17" s="77"/>
      <c r="BN17" s="77"/>
      <c r="BO17" s="77">
        <v>15</v>
      </c>
      <c r="BP17" s="77" t="s">
        <v>97</v>
      </c>
      <c r="BQ17" s="77">
        <v>-75</v>
      </c>
      <c r="BR17" s="77"/>
      <c r="BS17" s="77"/>
      <c r="BT17" s="77">
        <v>15</v>
      </c>
      <c r="BU17" s="77" t="s">
        <v>199</v>
      </c>
      <c r="BV17" s="77">
        <v>-65</v>
      </c>
      <c r="BW17" s="77"/>
      <c r="BX17" s="77"/>
      <c r="BY17" s="77">
        <v>15</v>
      </c>
      <c r="BZ17" s="77" t="s">
        <v>146</v>
      </c>
      <c r="CA17" s="77">
        <v>-90</v>
      </c>
      <c r="CB17" s="77"/>
      <c r="CC17" s="77"/>
    </row>
    <row r="18" ht="15" spans="2:81">
      <c r="B18" s="77">
        <v>16</v>
      </c>
      <c r="C18" s="77" t="s">
        <v>200</v>
      </c>
      <c r="D18" s="77">
        <v>-65</v>
      </c>
      <c r="E18" s="77"/>
      <c r="F18" s="77"/>
      <c r="G18" s="77">
        <v>16</v>
      </c>
      <c r="H18" s="77" t="s">
        <v>190</v>
      </c>
      <c r="I18" s="77">
        <v>-75</v>
      </c>
      <c r="J18" s="77"/>
      <c r="K18" s="77"/>
      <c r="L18" s="77">
        <v>16</v>
      </c>
      <c r="M18" s="77" t="s">
        <v>201</v>
      </c>
      <c r="N18" s="77">
        <v>-75</v>
      </c>
      <c r="O18" s="77"/>
      <c r="P18" s="145"/>
      <c r="Q18" s="77">
        <v>16</v>
      </c>
      <c r="R18" s="77" t="s">
        <v>186</v>
      </c>
      <c r="S18" s="77">
        <v>-60</v>
      </c>
      <c r="T18" s="77"/>
      <c r="U18" s="77"/>
      <c r="V18" s="136">
        <v>16</v>
      </c>
      <c r="W18" s="136" t="s">
        <v>73</v>
      </c>
      <c r="X18" s="136">
        <v>-65</v>
      </c>
      <c r="Y18" s="136">
        <f>293+SUM(X17:X18)</f>
        <v>168</v>
      </c>
      <c r="Z18" s="136"/>
      <c r="AA18" s="77">
        <v>16</v>
      </c>
      <c r="AB18" s="77" t="s">
        <v>202</v>
      </c>
      <c r="AC18" s="77">
        <v>-90</v>
      </c>
      <c r="AD18" s="77"/>
      <c r="AE18" s="77"/>
      <c r="AF18" s="77">
        <v>16</v>
      </c>
      <c r="AG18" s="77" t="s">
        <v>203</v>
      </c>
      <c r="AH18" s="77">
        <v>-65</v>
      </c>
      <c r="AI18" s="77"/>
      <c r="AJ18" s="77"/>
      <c r="AK18" s="77">
        <v>16</v>
      </c>
      <c r="AL18" s="77" t="s">
        <v>204</v>
      </c>
      <c r="AM18" s="77">
        <v>-690</v>
      </c>
      <c r="AN18" s="77"/>
      <c r="AO18" s="77"/>
      <c r="AP18" s="136">
        <v>16</v>
      </c>
      <c r="AQ18" s="136" t="s">
        <v>205</v>
      </c>
      <c r="AR18" s="136">
        <v>-60</v>
      </c>
      <c r="AS18" s="136">
        <v>210</v>
      </c>
      <c r="AT18" s="136"/>
      <c r="AU18" s="77">
        <v>16</v>
      </c>
      <c r="AV18" s="77" t="s">
        <v>206</v>
      </c>
      <c r="AW18" s="77">
        <v>-65</v>
      </c>
      <c r="AX18" s="77"/>
      <c r="AY18" s="77"/>
      <c r="AZ18" s="77">
        <v>16</v>
      </c>
      <c r="BA18" s="77" t="s">
        <v>207</v>
      </c>
      <c r="BB18" s="77">
        <v>-60</v>
      </c>
      <c r="BC18" s="77"/>
      <c r="BD18" s="77"/>
      <c r="BE18" s="77">
        <v>16</v>
      </c>
      <c r="BF18" s="77" t="s">
        <v>201</v>
      </c>
      <c r="BG18" s="77">
        <v>-520</v>
      </c>
      <c r="BH18" s="77"/>
      <c r="BI18" s="77"/>
      <c r="BJ18" s="77">
        <v>16</v>
      </c>
      <c r="BK18" s="77" t="s">
        <v>208</v>
      </c>
      <c r="BL18" s="77">
        <v>-90</v>
      </c>
      <c r="BM18" s="77"/>
      <c r="BN18" s="77"/>
      <c r="BO18" s="77">
        <v>16</v>
      </c>
      <c r="BP18" s="77" t="s">
        <v>209</v>
      </c>
      <c r="BQ18" s="77">
        <v>-90</v>
      </c>
      <c r="BR18" s="77"/>
      <c r="BS18" s="77"/>
      <c r="BT18" s="77">
        <v>16</v>
      </c>
      <c r="BU18" s="77" t="s">
        <v>210</v>
      </c>
      <c r="BV18" s="77">
        <v>-75</v>
      </c>
      <c r="BW18" s="77"/>
      <c r="BX18" s="77"/>
      <c r="BY18" s="135">
        <v>16</v>
      </c>
      <c r="BZ18" s="135" t="s">
        <v>211</v>
      </c>
      <c r="CA18" s="135">
        <v>-112</v>
      </c>
      <c r="CB18" s="135">
        <f>504+SUM(CA14:CA18)</f>
        <v>102</v>
      </c>
      <c r="CC18" s="135"/>
    </row>
    <row r="19" ht="15" spans="2:81">
      <c r="B19" s="136">
        <v>17</v>
      </c>
      <c r="C19" s="136" t="s">
        <v>212</v>
      </c>
      <c r="D19" s="136">
        <v>-75</v>
      </c>
      <c r="E19" s="136">
        <f>330+SUM(D17:D19)</f>
        <v>130</v>
      </c>
      <c r="F19" s="136"/>
      <c r="G19" s="77">
        <v>17</v>
      </c>
      <c r="H19" s="77" t="s">
        <v>213</v>
      </c>
      <c r="I19" s="77">
        <v>-90</v>
      </c>
      <c r="J19" s="77"/>
      <c r="K19" s="77"/>
      <c r="L19" s="77">
        <v>17</v>
      </c>
      <c r="M19" s="77" t="s">
        <v>208</v>
      </c>
      <c r="N19" s="77">
        <v>-90</v>
      </c>
      <c r="O19" s="77"/>
      <c r="P19" s="145"/>
      <c r="Q19" s="77">
        <v>17</v>
      </c>
      <c r="R19" s="77" t="s">
        <v>214</v>
      </c>
      <c r="S19" s="77">
        <v>-65</v>
      </c>
      <c r="T19" s="77"/>
      <c r="U19" s="77"/>
      <c r="V19" s="77">
        <v>17</v>
      </c>
      <c r="W19" s="77" t="s">
        <v>210</v>
      </c>
      <c r="X19" s="77">
        <v>-75</v>
      </c>
      <c r="Y19" s="77"/>
      <c r="Z19" s="77"/>
      <c r="AA19" s="77">
        <v>17</v>
      </c>
      <c r="AB19" s="77" t="s">
        <v>215</v>
      </c>
      <c r="AC19" s="77">
        <v>-112</v>
      </c>
      <c r="AD19" s="77"/>
      <c r="AE19" s="77"/>
      <c r="AF19" s="77">
        <v>17</v>
      </c>
      <c r="AG19" s="77" t="s">
        <v>216</v>
      </c>
      <c r="AH19" s="77">
        <v>-75</v>
      </c>
      <c r="AI19" s="77"/>
      <c r="AJ19" s="77"/>
      <c r="AK19" s="77">
        <v>17</v>
      </c>
      <c r="AL19" s="77" t="s">
        <v>217</v>
      </c>
      <c r="AM19" s="77">
        <v>-900</v>
      </c>
      <c r="AN19" s="77"/>
      <c r="AO19" s="77"/>
      <c r="AP19" s="136">
        <v>17</v>
      </c>
      <c r="AQ19" s="136" t="s">
        <v>218</v>
      </c>
      <c r="AR19" s="136">
        <v>-60</v>
      </c>
      <c r="AS19" s="136">
        <f>204</f>
        <v>204</v>
      </c>
      <c r="AT19" s="136"/>
      <c r="AU19" s="77">
        <v>17</v>
      </c>
      <c r="AV19" s="77" t="s">
        <v>219</v>
      </c>
      <c r="AW19" s="77">
        <v>-75</v>
      </c>
      <c r="AX19" s="77"/>
      <c r="AY19" s="77"/>
      <c r="AZ19" s="77">
        <v>17</v>
      </c>
      <c r="BA19" s="77" t="s">
        <v>220</v>
      </c>
      <c r="BB19" s="77">
        <v>-65</v>
      </c>
      <c r="BC19" s="77"/>
      <c r="BD19" s="77"/>
      <c r="BE19" s="136">
        <v>17</v>
      </c>
      <c r="BF19" s="136" t="s">
        <v>221</v>
      </c>
      <c r="BG19" s="136">
        <v>-660</v>
      </c>
      <c r="BH19" s="136">
        <f>3102+SUM(BG8:BG19)</f>
        <v>17</v>
      </c>
      <c r="BI19" s="136"/>
      <c r="BJ19" s="137">
        <v>17</v>
      </c>
      <c r="BK19" s="137" t="s">
        <v>222</v>
      </c>
      <c r="BL19" s="137">
        <v>-112</v>
      </c>
      <c r="BM19" s="137"/>
      <c r="BN19" s="137"/>
      <c r="BO19" s="77">
        <v>17</v>
      </c>
      <c r="BP19" s="77" t="s">
        <v>223</v>
      </c>
      <c r="BQ19" s="77">
        <v>-112</v>
      </c>
      <c r="BR19" s="77"/>
      <c r="BS19" s="77"/>
      <c r="BT19" s="136">
        <v>17</v>
      </c>
      <c r="BU19" s="136" t="s">
        <v>224</v>
      </c>
      <c r="BV19" s="136">
        <v>-90</v>
      </c>
      <c r="BW19" s="136">
        <f>414+SUM(BV17:BV19)</f>
        <v>184</v>
      </c>
      <c r="BX19" s="136"/>
      <c r="BY19" s="77">
        <v>17</v>
      </c>
      <c r="BZ19" s="77" t="s">
        <v>225</v>
      </c>
      <c r="CA19" s="77">
        <v>-60</v>
      </c>
      <c r="CB19" s="77"/>
      <c r="CC19" s="77"/>
    </row>
    <row r="20" ht="15" spans="2:81">
      <c r="B20" s="77">
        <v>18</v>
      </c>
      <c r="C20" s="77" t="s">
        <v>226</v>
      </c>
      <c r="D20" s="77">
        <v>-60</v>
      </c>
      <c r="E20" s="77"/>
      <c r="F20" s="77"/>
      <c r="G20" s="137">
        <v>18</v>
      </c>
      <c r="H20" s="137" t="s">
        <v>227</v>
      </c>
      <c r="I20" s="137">
        <v>-112</v>
      </c>
      <c r="J20" s="137"/>
      <c r="K20" s="137"/>
      <c r="L20" s="77">
        <v>18</v>
      </c>
      <c r="M20" s="77" t="s">
        <v>228</v>
      </c>
      <c r="N20" s="77">
        <v>-112</v>
      </c>
      <c r="O20" s="77"/>
      <c r="P20" s="145"/>
      <c r="Q20" s="77">
        <v>18</v>
      </c>
      <c r="R20" s="77" t="s">
        <v>146</v>
      </c>
      <c r="S20" s="77">
        <v>-75</v>
      </c>
      <c r="T20" s="77"/>
      <c r="U20" s="77"/>
      <c r="V20" s="77">
        <v>18</v>
      </c>
      <c r="W20" s="77" t="s">
        <v>217</v>
      </c>
      <c r="X20" s="77">
        <v>-90</v>
      </c>
      <c r="Y20" s="77"/>
      <c r="Z20" s="77"/>
      <c r="AA20" s="77">
        <v>18</v>
      </c>
      <c r="AB20" s="77" t="s">
        <v>229</v>
      </c>
      <c r="AC20" s="77">
        <v>-155</v>
      </c>
      <c r="AD20" s="77"/>
      <c r="AE20" s="77"/>
      <c r="AF20" s="77">
        <v>18</v>
      </c>
      <c r="AG20" s="77" t="s">
        <v>200</v>
      </c>
      <c r="AH20" s="77">
        <v>-90</v>
      </c>
      <c r="AI20" s="77"/>
      <c r="AJ20" s="77"/>
      <c r="AK20" s="77">
        <v>18</v>
      </c>
      <c r="AL20" s="77" t="s">
        <v>230</v>
      </c>
      <c r="AM20" s="77">
        <v>-1050</v>
      </c>
      <c r="AN20" s="77"/>
      <c r="AO20" s="77"/>
      <c r="AP20" s="77">
        <v>18</v>
      </c>
      <c r="AQ20" s="77" t="s">
        <v>231</v>
      </c>
      <c r="AR20" s="77">
        <v>-60</v>
      </c>
      <c r="AS20" s="77"/>
      <c r="AT20" s="77"/>
      <c r="AU20" s="77">
        <v>18</v>
      </c>
      <c r="AV20" s="77" t="s">
        <v>232</v>
      </c>
      <c r="AW20" s="77">
        <v>-90</v>
      </c>
      <c r="AX20" s="77"/>
      <c r="AY20" s="77"/>
      <c r="AZ20" s="77">
        <v>18</v>
      </c>
      <c r="BA20" s="77" t="s">
        <v>233</v>
      </c>
      <c r="BB20" s="77">
        <v>-75</v>
      </c>
      <c r="BC20" s="77"/>
      <c r="BD20" s="77"/>
      <c r="BE20" s="137">
        <v>18</v>
      </c>
      <c r="BF20" s="137" t="s">
        <v>234</v>
      </c>
      <c r="BG20" s="137">
        <v>-60</v>
      </c>
      <c r="BH20" s="137"/>
      <c r="BI20" s="137"/>
      <c r="BJ20" s="137">
        <v>18</v>
      </c>
      <c r="BK20" s="137" t="s">
        <v>219</v>
      </c>
      <c r="BL20" s="137">
        <v>-155</v>
      </c>
      <c r="BM20" s="137"/>
      <c r="BN20" s="137"/>
      <c r="BO20" s="77">
        <v>18</v>
      </c>
      <c r="BP20" s="77" t="s">
        <v>235</v>
      </c>
      <c r="BQ20" s="77">
        <v>-100</v>
      </c>
      <c r="BR20" s="77"/>
      <c r="BS20" s="77"/>
      <c r="BT20" s="136">
        <v>18</v>
      </c>
      <c r="BU20" s="136" t="s">
        <v>236</v>
      </c>
      <c r="BV20" s="136">
        <v>-60</v>
      </c>
      <c r="BW20" s="136">
        <f>288+BV20</f>
        <v>228</v>
      </c>
      <c r="BX20" s="136"/>
      <c r="BY20" s="77">
        <v>18</v>
      </c>
      <c r="BZ20" s="77" t="s">
        <v>237</v>
      </c>
      <c r="CA20" s="77">
        <v>-65</v>
      </c>
      <c r="CB20" s="77"/>
      <c r="CC20" s="77"/>
    </row>
    <row r="21" ht="15" spans="2:81">
      <c r="B21" s="77">
        <v>19</v>
      </c>
      <c r="C21" s="77" t="s">
        <v>109</v>
      </c>
      <c r="D21" s="77">
        <v>-65</v>
      </c>
      <c r="E21" s="77"/>
      <c r="F21" s="77"/>
      <c r="G21" s="136">
        <v>19</v>
      </c>
      <c r="H21" s="136" t="s">
        <v>238</v>
      </c>
      <c r="I21" s="136">
        <v>-155</v>
      </c>
      <c r="J21" s="136">
        <f>698+SUM(I16:I21)</f>
        <v>141</v>
      </c>
      <c r="K21" s="136"/>
      <c r="L21" s="77">
        <v>19</v>
      </c>
      <c r="M21" s="77" t="s">
        <v>239</v>
      </c>
      <c r="N21" s="77">
        <v>-155</v>
      </c>
      <c r="O21" s="77"/>
      <c r="P21" s="145"/>
      <c r="Q21" s="137">
        <v>19</v>
      </c>
      <c r="R21" s="137" t="s">
        <v>240</v>
      </c>
      <c r="S21" s="137">
        <v>-90</v>
      </c>
      <c r="T21" s="137"/>
      <c r="U21" s="137"/>
      <c r="V21" s="77">
        <v>19</v>
      </c>
      <c r="W21" s="77" t="s">
        <v>109</v>
      </c>
      <c r="X21" s="77">
        <v>-112</v>
      </c>
      <c r="Y21" s="77"/>
      <c r="Z21" s="77"/>
      <c r="AA21" s="77">
        <v>19</v>
      </c>
      <c r="AB21" s="77" t="s">
        <v>226</v>
      </c>
      <c r="AC21" s="77">
        <v>-215</v>
      </c>
      <c r="AD21" s="77"/>
      <c r="AE21" s="77"/>
      <c r="AF21" s="77">
        <v>19</v>
      </c>
      <c r="AG21" s="77" t="s">
        <v>241</v>
      </c>
      <c r="AH21" s="77">
        <v>-112</v>
      </c>
      <c r="AI21" s="77"/>
      <c r="AJ21" s="77"/>
      <c r="AK21" s="77">
        <v>19</v>
      </c>
      <c r="AL21" s="77" t="s">
        <v>242</v>
      </c>
      <c r="AM21" s="77">
        <v>-1350</v>
      </c>
      <c r="AN21" s="77"/>
      <c r="AO21" s="77"/>
      <c r="AP21" s="77">
        <v>19</v>
      </c>
      <c r="AQ21" s="77" t="s">
        <v>207</v>
      </c>
      <c r="AR21" s="77">
        <v>-65</v>
      </c>
      <c r="AS21" s="77"/>
      <c r="AT21" s="77"/>
      <c r="AU21" s="77">
        <v>19</v>
      </c>
      <c r="AV21" s="77" t="s">
        <v>243</v>
      </c>
      <c r="AW21" s="77">
        <v>-112</v>
      </c>
      <c r="AX21" s="77"/>
      <c r="AY21" s="77"/>
      <c r="AZ21" s="77">
        <v>19</v>
      </c>
      <c r="BA21" s="77" t="s">
        <v>244</v>
      </c>
      <c r="BB21" s="77">
        <v>-90</v>
      </c>
      <c r="BC21" s="77"/>
      <c r="BD21" s="77"/>
      <c r="BE21" s="137">
        <v>19</v>
      </c>
      <c r="BF21" s="137" t="s">
        <v>231</v>
      </c>
      <c r="BG21" s="137">
        <v>-65</v>
      </c>
      <c r="BH21" s="137"/>
      <c r="BI21" s="137"/>
      <c r="BJ21" s="77">
        <v>19</v>
      </c>
      <c r="BK21" s="77" t="s">
        <v>245</v>
      </c>
      <c r="BL21" s="77">
        <v>-215</v>
      </c>
      <c r="BM21" s="77"/>
      <c r="BN21" s="77"/>
      <c r="BO21" s="136">
        <v>19</v>
      </c>
      <c r="BP21" s="136" t="s">
        <v>212</v>
      </c>
      <c r="BQ21" s="136">
        <v>-200</v>
      </c>
      <c r="BR21" s="136">
        <f>880+SUM(BQ15:BQ21)</f>
        <v>178</v>
      </c>
      <c r="BS21" s="136"/>
      <c r="BT21" s="77">
        <v>19</v>
      </c>
      <c r="BU21" s="77" t="s">
        <v>246</v>
      </c>
      <c r="BV21" s="77">
        <v>-60</v>
      </c>
      <c r="BW21" s="77"/>
      <c r="BX21" s="77"/>
      <c r="BY21" s="77">
        <v>19</v>
      </c>
      <c r="BZ21" s="77" t="s">
        <v>247</v>
      </c>
      <c r="CA21" s="77">
        <v>-75</v>
      </c>
      <c r="CB21" s="77"/>
      <c r="CC21" s="77"/>
    </row>
    <row r="22" ht="15" spans="2:81">
      <c r="B22" s="77">
        <v>20</v>
      </c>
      <c r="C22" s="77" t="s">
        <v>243</v>
      </c>
      <c r="D22" s="77">
        <v>-75</v>
      </c>
      <c r="E22" s="77"/>
      <c r="F22" s="77"/>
      <c r="G22" s="77">
        <v>20</v>
      </c>
      <c r="H22" s="77" t="s">
        <v>245</v>
      </c>
      <c r="I22" s="77">
        <v>-60</v>
      </c>
      <c r="J22" s="77"/>
      <c r="K22" s="77"/>
      <c r="L22" s="77">
        <v>20</v>
      </c>
      <c r="M22" s="77" t="s">
        <v>248</v>
      </c>
      <c r="N22" s="77">
        <v>-215</v>
      </c>
      <c r="O22" s="77"/>
      <c r="P22" s="145"/>
      <c r="Q22" s="137">
        <v>20</v>
      </c>
      <c r="R22" s="137" t="s">
        <v>249</v>
      </c>
      <c r="S22" s="137">
        <v>-112</v>
      </c>
      <c r="T22" s="137"/>
      <c r="U22" s="137"/>
      <c r="V22" s="77">
        <v>20</v>
      </c>
      <c r="W22" s="77" t="s">
        <v>250</v>
      </c>
      <c r="X22" s="77">
        <v>-155</v>
      </c>
      <c r="Y22" s="77"/>
      <c r="Z22" s="77"/>
      <c r="AA22" s="77">
        <v>20</v>
      </c>
      <c r="AB22" s="77" t="s">
        <v>251</v>
      </c>
      <c r="AC22" s="77">
        <v>-298</v>
      </c>
      <c r="AD22" s="77"/>
      <c r="AE22" s="77"/>
      <c r="AF22" s="136">
        <v>20</v>
      </c>
      <c r="AG22" s="136" t="s">
        <v>252</v>
      </c>
      <c r="AH22" s="136">
        <v>-155</v>
      </c>
      <c r="AI22" s="136"/>
      <c r="AJ22" s="136"/>
      <c r="AK22" s="77">
        <v>20</v>
      </c>
      <c r="AL22" s="77" t="s">
        <v>253</v>
      </c>
      <c r="AM22" s="77">
        <v>-1850</v>
      </c>
      <c r="AN22" s="77"/>
      <c r="AO22" s="77"/>
      <c r="AP22" s="136">
        <v>20</v>
      </c>
      <c r="AQ22" s="136" t="s">
        <v>231</v>
      </c>
      <c r="AR22" s="136">
        <v>-75</v>
      </c>
      <c r="AS22" s="136">
        <f>330+SUM(AR20:AR22)</f>
        <v>130</v>
      </c>
      <c r="AT22" s="136"/>
      <c r="AU22" s="77">
        <v>20</v>
      </c>
      <c r="AV22" s="77" t="s">
        <v>254</v>
      </c>
      <c r="AW22" s="77">
        <v>-155</v>
      </c>
      <c r="AX22" s="77"/>
      <c r="AY22" s="77"/>
      <c r="AZ22" s="77">
        <v>20</v>
      </c>
      <c r="BA22" s="77" t="s">
        <v>255</v>
      </c>
      <c r="BB22" s="77">
        <v>-112</v>
      </c>
      <c r="BC22" s="77"/>
      <c r="BD22" s="77"/>
      <c r="BE22" s="77">
        <v>20</v>
      </c>
      <c r="BF22" s="77" t="s">
        <v>232</v>
      </c>
      <c r="BG22" s="77">
        <v>-75</v>
      </c>
      <c r="BH22" s="77"/>
      <c r="BI22" s="77"/>
      <c r="BJ22" s="77">
        <v>20</v>
      </c>
      <c r="BK22" s="77" t="s">
        <v>246</v>
      </c>
      <c r="BL22" s="77">
        <v>-235</v>
      </c>
      <c r="BM22" s="77"/>
      <c r="BN22" s="77"/>
      <c r="BO22" s="136">
        <v>20</v>
      </c>
      <c r="BP22" s="136" t="s">
        <v>256</v>
      </c>
      <c r="BQ22" s="136">
        <v>-60</v>
      </c>
      <c r="BR22" s="136">
        <v>210</v>
      </c>
      <c r="BS22" s="136"/>
      <c r="BT22" s="136">
        <v>20</v>
      </c>
      <c r="BU22" s="136" t="s">
        <v>257</v>
      </c>
      <c r="BV22" s="136">
        <v>-65</v>
      </c>
      <c r="BW22" s="136">
        <f>299+SUM(BV21:BV22)</f>
        <v>174</v>
      </c>
      <c r="BX22" s="136"/>
      <c r="BY22" s="77">
        <v>20</v>
      </c>
      <c r="BZ22" s="77" t="s">
        <v>258</v>
      </c>
      <c r="CA22" s="77">
        <v>-90</v>
      </c>
      <c r="CB22" s="77"/>
      <c r="CC22" s="77"/>
    </row>
    <row r="23" ht="15" spans="2:81">
      <c r="B23" s="77">
        <v>21</v>
      </c>
      <c r="C23" s="77" t="s">
        <v>259</v>
      </c>
      <c r="D23" s="77">
        <v>-90</v>
      </c>
      <c r="E23" s="77"/>
      <c r="F23" s="77"/>
      <c r="G23" s="77">
        <v>21</v>
      </c>
      <c r="H23" s="77" t="s">
        <v>110</v>
      </c>
      <c r="I23" s="77">
        <v>-65</v>
      </c>
      <c r="J23" s="77"/>
      <c r="K23" s="77"/>
      <c r="L23" s="77">
        <v>21</v>
      </c>
      <c r="M23" s="77" t="s">
        <v>138</v>
      </c>
      <c r="N23" s="77">
        <v>-298</v>
      </c>
      <c r="O23" s="77"/>
      <c r="P23" s="145"/>
      <c r="Q23" s="77">
        <v>21</v>
      </c>
      <c r="R23" s="77" t="s">
        <v>230</v>
      </c>
      <c r="S23" s="77">
        <v>-155</v>
      </c>
      <c r="T23" s="77"/>
      <c r="U23" s="77"/>
      <c r="V23" s="77">
        <v>21</v>
      </c>
      <c r="W23" s="77" t="s">
        <v>163</v>
      </c>
      <c r="X23" s="77">
        <v>-215</v>
      </c>
      <c r="Y23" s="77"/>
      <c r="Z23" s="77"/>
      <c r="AA23" s="77">
        <v>21</v>
      </c>
      <c r="AB23" s="77" t="s">
        <v>260</v>
      </c>
      <c r="AC23" s="77">
        <v>-415</v>
      </c>
      <c r="AD23" s="77"/>
      <c r="AE23" s="77"/>
      <c r="AF23" s="77">
        <v>21</v>
      </c>
      <c r="AG23" s="77" t="s">
        <v>261</v>
      </c>
      <c r="AH23" s="77">
        <v>-215</v>
      </c>
      <c r="AI23" s="77"/>
      <c r="AJ23" s="77"/>
      <c r="AK23" s="136">
        <v>21</v>
      </c>
      <c r="AL23" s="136" t="s">
        <v>262</v>
      </c>
      <c r="AM23" s="136">
        <v>-2450</v>
      </c>
      <c r="AN23" s="136">
        <f>10780+SUM(AM7:AM23)</f>
        <v>15</v>
      </c>
      <c r="AO23" s="136"/>
      <c r="AP23" s="77">
        <v>21</v>
      </c>
      <c r="AQ23" s="77" t="s">
        <v>253</v>
      </c>
      <c r="AR23" s="77">
        <v>-60</v>
      </c>
      <c r="AS23" s="77"/>
      <c r="AT23" s="77"/>
      <c r="AU23" s="77">
        <v>21</v>
      </c>
      <c r="AV23" s="77" t="s">
        <v>163</v>
      </c>
      <c r="AW23" s="77">
        <v>-215</v>
      </c>
      <c r="AX23" s="77"/>
      <c r="AY23" s="77"/>
      <c r="AZ23" s="77">
        <v>21</v>
      </c>
      <c r="BA23" s="77" t="s">
        <v>263</v>
      </c>
      <c r="BB23" s="77">
        <v>-155</v>
      </c>
      <c r="BC23" s="77"/>
      <c r="BD23" s="77"/>
      <c r="BE23" s="136">
        <v>21</v>
      </c>
      <c r="BF23" s="136" t="s">
        <v>231</v>
      </c>
      <c r="BG23" s="136">
        <v>-90</v>
      </c>
      <c r="BH23" s="136">
        <f>396+SUM(BG20:BG23)</f>
        <v>106</v>
      </c>
      <c r="BI23" s="136"/>
      <c r="BJ23" s="78">
        <v>21</v>
      </c>
      <c r="BK23" s="78" t="s">
        <v>264</v>
      </c>
      <c r="BL23" s="78">
        <v>-295</v>
      </c>
      <c r="BM23" s="78">
        <f>1328+SUM(BL15:BL23)</f>
        <v>26</v>
      </c>
      <c r="BN23" s="78"/>
      <c r="BO23" s="77">
        <v>21</v>
      </c>
      <c r="BP23" s="77" t="s">
        <v>239</v>
      </c>
      <c r="BQ23" s="77">
        <v>-60</v>
      </c>
      <c r="BR23" s="77"/>
      <c r="BS23" s="77"/>
      <c r="BT23" s="136">
        <v>21</v>
      </c>
      <c r="BU23" s="136" t="s">
        <v>265</v>
      </c>
      <c r="BV23" s="136">
        <v>-60</v>
      </c>
      <c r="BW23" s="136">
        <f>222</f>
        <v>222</v>
      </c>
      <c r="BX23" s="136"/>
      <c r="BY23" s="77">
        <v>21</v>
      </c>
      <c r="BZ23" s="77" t="s">
        <v>266</v>
      </c>
      <c r="CA23" s="77">
        <v>-112</v>
      </c>
      <c r="CB23" s="77"/>
      <c r="CC23" s="77"/>
    </row>
    <row r="24" ht="15" spans="2:81">
      <c r="B24" s="77">
        <v>22</v>
      </c>
      <c r="C24" s="77" t="s">
        <v>267</v>
      </c>
      <c r="D24" s="77">
        <v>-112</v>
      </c>
      <c r="E24" s="77"/>
      <c r="F24" s="77"/>
      <c r="G24" s="77">
        <v>22</v>
      </c>
      <c r="H24" s="77" t="s">
        <v>268</v>
      </c>
      <c r="I24" s="77">
        <v>-75</v>
      </c>
      <c r="J24" s="77"/>
      <c r="K24" s="77"/>
      <c r="L24" s="136">
        <v>22</v>
      </c>
      <c r="M24" s="136" t="s">
        <v>269</v>
      </c>
      <c r="N24" s="136">
        <v>-415</v>
      </c>
      <c r="O24" s="136">
        <f>1868+SUM(N16:N24)</f>
        <v>383</v>
      </c>
      <c r="P24" s="144"/>
      <c r="Q24" s="77">
        <v>22</v>
      </c>
      <c r="R24" s="77" t="s">
        <v>270</v>
      </c>
      <c r="S24" s="77">
        <v>-215</v>
      </c>
      <c r="T24" s="77"/>
      <c r="U24" s="77"/>
      <c r="V24" s="77">
        <v>22</v>
      </c>
      <c r="W24" s="77" t="s">
        <v>271</v>
      </c>
      <c r="X24" s="77">
        <v>-298</v>
      </c>
      <c r="Y24" s="77"/>
      <c r="Z24" s="77"/>
      <c r="AA24" s="135">
        <v>22</v>
      </c>
      <c r="AB24" s="135" t="s">
        <v>272</v>
      </c>
      <c r="AC24" s="135">
        <v>-415</v>
      </c>
      <c r="AD24" s="135">
        <f>1909+SUM(AC15:AC24)</f>
        <v>9</v>
      </c>
      <c r="AE24" s="135"/>
      <c r="AF24" s="77">
        <v>22</v>
      </c>
      <c r="AG24" s="77" t="s">
        <v>273</v>
      </c>
      <c r="AH24" s="77">
        <v>-298</v>
      </c>
      <c r="AI24" s="77"/>
      <c r="AJ24" s="77"/>
      <c r="AK24" s="77">
        <v>22</v>
      </c>
      <c r="AL24" s="77" t="s">
        <v>274</v>
      </c>
      <c r="AM24" s="77">
        <v>-60</v>
      </c>
      <c r="AN24" s="77"/>
      <c r="AO24" s="77"/>
      <c r="AP24" s="136">
        <v>22</v>
      </c>
      <c r="AQ24" s="136" t="s">
        <v>269</v>
      </c>
      <c r="AR24" s="136">
        <v>-65</v>
      </c>
      <c r="AS24" s="136">
        <f>293+SUM(AR23:AR24)</f>
        <v>168</v>
      </c>
      <c r="AT24" s="136"/>
      <c r="AU24" s="77">
        <v>22</v>
      </c>
      <c r="AV24" s="77" t="s">
        <v>275</v>
      </c>
      <c r="AW24" s="77">
        <v>-298</v>
      </c>
      <c r="AX24" s="77"/>
      <c r="AY24" s="77"/>
      <c r="AZ24" s="77">
        <v>22</v>
      </c>
      <c r="BA24" s="77" t="s">
        <v>276</v>
      </c>
      <c r="BB24" s="77">
        <v>-215</v>
      </c>
      <c r="BC24" s="77"/>
      <c r="BD24" s="77"/>
      <c r="BE24" s="77">
        <v>22</v>
      </c>
      <c r="BF24" s="77" t="s">
        <v>132</v>
      </c>
      <c r="BG24" s="77">
        <v>-60</v>
      </c>
      <c r="BH24" s="77"/>
      <c r="BI24" s="77"/>
      <c r="BJ24" s="77">
        <v>22</v>
      </c>
      <c r="BK24" s="77" t="s">
        <v>277</v>
      </c>
      <c r="BL24" s="77">
        <v>-60</v>
      </c>
      <c r="BM24" s="77"/>
      <c r="BN24" s="77"/>
      <c r="BO24" s="77">
        <v>22</v>
      </c>
      <c r="BP24" s="77" t="s">
        <v>278</v>
      </c>
      <c r="BQ24" s="77">
        <v>-65</v>
      </c>
      <c r="BR24" s="77"/>
      <c r="BS24" s="77"/>
      <c r="BT24" s="136">
        <v>22</v>
      </c>
      <c r="BU24" s="136" t="s">
        <v>279</v>
      </c>
      <c r="BV24" s="136">
        <v>-60</v>
      </c>
      <c r="BW24" s="136">
        <v>204</v>
      </c>
      <c r="BX24" s="136"/>
      <c r="BY24" s="77">
        <v>22</v>
      </c>
      <c r="BZ24" s="77" t="s">
        <v>280</v>
      </c>
      <c r="CA24" s="77">
        <v>-155</v>
      </c>
      <c r="CB24" s="77"/>
      <c r="CC24" s="77"/>
    </row>
    <row r="25" ht="15" spans="2:81">
      <c r="B25" s="136">
        <v>23</v>
      </c>
      <c r="C25" s="136" t="s">
        <v>279</v>
      </c>
      <c r="D25" s="136">
        <v>-155</v>
      </c>
      <c r="E25" s="136">
        <f>682+SUM(D20:D25)</f>
        <v>125</v>
      </c>
      <c r="F25" s="136"/>
      <c r="G25" s="77">
        <v>23</v>
      </c>
      <c r="H25" s="77" t="s">
        <v>281</v>
      </c>
      <c r="I25" s="77">
        <v>-90</v>
      </c>
      <c r="J25" s="77"/>
      <c r="K25" s="77"/>
      <c r="L25" s="77">
        <v>23</v>
      </c>
      <c r="M25" s="77" t="s">
        <v>168</v>
      </c>
      <c r="N25" s="77">
        <v>-60</v>
      </c>
      <c r="O25" s="77"/>
      <c r="P25" s="145"/>
      <c r="Q25" s="77">
        <v>23</v>
      </c>
      <c r="R25" s="77" t="s">
        <v>259</v>
      </c>
      <c r="S25" s="77">
        <v>-298</v>
      </c>
      <c r="T25" s="77"/>
      <c r="U25" s="77"/>
      <c r="V25" s="136">
        <v>23</v>
      </c>
      <c r="W25" s="136" t="s">
        <v>282</v>
      </c>
      <c r="X25" s="136">
        <v>-415</v>
      </c>
      <c r="Y25" s="136">
        <f>1868+SUM(X19:X25)</f>
        <v>508</v>
      </c>
      <c r="Z25" s="136"/>
      <c r="AA25" s="77">
        <v>23</v>
      </c>
      <c r="AB25" s="77" t="s">
        <v>283</v>
      </c>
      <c r="AC25" s="77">
        <v>-60</v>
      </c>
      <c r="AD25" s="77"/>
      <c r="AE25" s="77"/>
      <c r="AF25" s="77">
        <v>23</v>
      </c>
      <c r="AG25" s="77" t="s">
        <v>284</v>
      </c>
      <c r="AH25" s="77">
        <v>-415</v>
      </c>
      <c r="AI25" s="77"/>
      <c r="AJ25" s="77"/>
      <c r="AK25" s="77">
        <v>23</v>
      </c>
      <c r="AL25" s="77" t="s">
        <v>285</v>
      </c>
      <c r="AM25" s="77">
        <v>-65</v>
      </c>
      <c r="AN25" s="77"/>
      <c r="AO25" s="77"/>
      <c r="AP25" s="77">
        <v>23</v>
      </c>
      <c r="AQ25" s="77" t="s">
        <v>286</v>
      </c>
      <c r="AR25" s="77">
        <v>-60</v>
      </c>
      <c r="AS25" s="77"/>
      <c r="AT25" s="77"/>
      <c r="AU25" s="77">
        <v>23</v>
      </c>
      <c r="AV25" s="77" t="s">
        <v>287</v>
      </c>
      <c r="AW25" s="77">
        <v>-415</v>
      </c>
      <c r="AX25" s="77"/>
      <c r="AY25" s="77"/>
      <c r="AZ25" s="77">
        <v>23</v>
      </c>
      <c r="BA25" s="77" t="s">
        <v>288</v>
      </c>
      <c r="BB25" s="77">
        <v>-298</v>
      </c>
      <c r="BC25" s="77"/>
      <c r="BD25" s="77"/>
      <c r="BE25" s="136">
        <v>23</v>
      </c>
      <c r="BF25" s="136" t="s">
        <v>289</v>
      </c>
      <c r="BG25" s="136">
        <v>-65</v>
      </c>
      <c r="BH25" s="136">
        <f>286+SUM(BG24:BG25)</f>
        <v>161</v>
      </c>
      <c r="BI25" s="136"/>
      <c r="BJ25" s="136">
        <v>23</v>
      </c>
      <c r="BK25" s="136" t="s">
        <v>290</v>
      </c>
      <c r="BL25" s="136">
        <v>-65</v>
      </c>
      <c r="BM25" s="136">
        <f>299+SUM(BL24:BL25)</f>
        <v>174</v>
      </c>
      <c r="BN25" s="136"/>
      <c r="BO25" s="77">
        <v>23</v>
      </c>
      <c r="BP25" s="77" t="s">
        <v>291</v>
      </c>
      <c r="BQ25" s="77">
        <v>-75</v>
      </c>
      <c r="BR25" s="77"/>
      <c r="BS25" s="77"/>
      <c r="BT25" s="77">
        <v>23</v>
      </c>
      <c r="BU25" s="77" t="s">
        <v>263</v>
      </c>
      <c r="BV25" s="77">
        <v>-60</v>
      </c>
      <c r="BW25" s="77"/>
      <c r="BX25" s="77"/>
      <c r="BY25" s="135">
        <v>23</v>
      </c>
      <c r="BZ25" s="135" t="s">
        <v>292</v>
      </c>
      <c r="CA25" s="135">
        <v>-215</v>
      </c>
      <c r="CB25" s="135">
        <f>946+SUM(CA19:CA25)</f>
        <v>174</v>
      </c>
      <c r="CC25" s="135"/>
    </row>
    <row r="26" ht="15" spans="2:81">
      <c r="B26" s="77">
        <v>24</v>
      </c>
      <c r="C26" s="77" t="s">
        <v>293</v>
      </c>
      <c r="D26" s="77">
        <v>-60</v>
      </c>
      <c r="E26" s="77"/>
      <c r="F26" s="77"/>
      <c r="G26" s="77">
        <v>24</v>
      </c>
      <c r="H26" s="77" t="s">
        <v>168</v>
      </c>
      <c r="I26" s="77">
        <v>-112</v>
      </c>
      <c r="J26" s="77"/>
      <c r="K26" s="77"/>
      <c r="L26" s="77">
        <v>24</v>
      </c>
      <c r="M26" s="77" t="s">
        <v>294</v>
      </c>
      <c r="N26" s="77">
        <v>-65</v>
      </c>
      <c r="O26" s="77"/>
      <c r="P26" s="145"/>
      <c r="Q26" s="77">
        <v>24</v>
      </c>
      <c r="R26" s="77" t="s">
        <v>295</v>
      </c>
      <c r="S26" s="77">
        <v>-415</v>
      </c>
      <c r="T26" s="77"/>
      <c r="U26" s="77"/>
      <c r="V26" s="77">
        <v>24</v>
      </c>
      <c r="W26" s="77" t="s">
        <v>296</v>
      </c>
      <c r="X26" s="77">
        <v>-60</v>
      </c>
      <c r="Y26" s="77"/>
      <c r="Z26" s="77"/>
      <c r="AA26" s="77">
        <v>24</v>
      </c>
      <c r="AB26" s="77" t="s">
        <v>286</v>
      </c>
      <c r="AC26" s="77">
        <v>-65</v>
      </c>
      <c r="AD26" s="77"/>
      <c r="AE26" s="77"/>
      <c r="AF26" s="136">
        <v>24</v>
      </c>
      <c r="AG26" s="136" t="s">
        <v>282</v>
      </c>
      <c r="AH26" s="136">
        <v>-450</v>
      </c>
      <c r="AI26" s="136">
        <f>2025+SUM(AH17:AH26)</f>
        <v>90</v>
      </c>
      <c r="AJ26" s="136"/>
      <c r="AK26" s="77">
        <v>24</v>
      </c>
      <c r="AL26" s="77" t="s">
        <v>297</v>
      </c>
      <c r="AM26" s="77">
        <v>-75</v>
      </c>
      <c r="AN26" s="77"/>
      <c r="AO26" s="77"/>
      <c r="AP26" s="136">
        <v>24</v>
      </c>
      <c r="AQ26" s="136" t="s">
        <v>298</v>
      </c>
      <c r="AR26" s="136">
        <v>-65</v>
      </c>
      <c r="AS26" s="136">
        <f>351+SUM(AR25:AR26)</f>
        <v>226</v>
      </c>
      <c r="AT26" s="136"/>
      <c r="AU26" s="77">
        <v>24</v>
      </c>
      <c r="AV26" s="77" t="s">
        <v>299</v>
      </c>
      <c r="AW26" s="77">
        <v>-475</v>
      </c>
      <c r="AX26" s="77"/>
      <c r="AY26" s="77"/>
      <c r="AZ26" s="77">
        <v>24</v>
      </c>
      <c r="BA26" s="77" t="s">
        <v>300</v>
      </c>
      <c r="BB26" s="77">
        <v>-415</v>
      </c>
      <c r="BC26" s="77"/>
      <c r="BD26" s="77"/>
      <c r="BE26" s="136">
        <v>24</v>
      </c>
      <c r="BF26" s="136" t="s">
        <v>290</v>
      </c>
      <c r="BG26" s="136">
        <v>-60</v>
      </c>
      <c r="BH26" s="136">
        <f>216</f>
        <v>216</v>
      </c>
      <c r="BI26" s="136"/>
      <c r="BJ26" s="136">
        <v>24</v>
      </c>
      <c r="BK26" s="136" t="s">
        <v>301</v>
      </c>
      <c r="BL26" s="136">
        <v>-60</v>
      </c>
      <c r="BM26" s="136">
        <f>204</f>
        <v>204</v>
      </c>
      <c r="BN26" s="136"/>
      <c r="BO26" s="77">
        <v>24</v>
      </c>
      <c r="BP26" s="77" t="s">
        <v>277</v>
      </c>
      <c r="BQ26" s="77">
        <v>-90</v>
      </c>
      <c r="BR26" s="77"/>
      <c r="BS26" s="77"/>
      <c r="BT26" s="77">
        <v>24</v>
      </c>
      <c r="BU26" s="77" t="s">
        <v>302</v>
      </c>
      <c r="BV26" s="77">
        <v>-65</v>
      </c>
      <c r="BW26" s="77"/>
      <c r="BX26" s="77"/>
      <c r="BY26" s="77">
        <v>24</v>
      </c>
      <c r="BZ26" s="77" t="s">
        <v>303</v>
      </c>
      <c r="CA26" s="77">
        <v>-60</v>
      </c>
      <c r="CB26" s="77"/>
      <c r="CC26" s="77"/>
    </row>
    <row r="27" ht="15" spans="2:81">
      <c r="B27" s="77">
        <v>25</v>
      </c>
      <c r="C27" s="77" t="s">
        <v>304</v>
      </c>
      <c r="D27" s="77">
        <v>-65</v>
      </c>
      <c r="E27" s="77"/>
      <c r="F27" s="77"/>
      <c r="G27" s="77">
        <v>25</v>
      </c>
      <c r="H27" s="77" t="s">
        <v>305</v>
      </c>
      <c r="I27" s="77">
        <v>-155</v>
      </c>
      <c r="J27" s="77"/>
      <c r="K27" s="77"/>
      <c r="L27" s="77">
        <v>25</v>
      </c>
      <c r="M27" s="77" t="s">
        <v>306</v>
      </c>
      <c r="N27" s="77">
        <v>-75</v>
      </c>
      <c r="O27" s="77"/>
      <c r="P27" s="145"/>
      <c r="Q27" s="77">
        <v>25</v>
      </c>
      <c r="R27" s="77" t="s">
        <v>233</v>
      </c>
      <c r="S27" s="77">
        <v>-572</v>
      </c>
      <c r="T27" s="77"/>
      <c r="U27" s="77"/>
      <c r="V27" s="136">
        <v>25</v>
      </c>
      <c r="W27" s="136" t="s">
        <v>307</v>
      </c>
      <c r="X27" s="136">
        <v>-65</v>
      </c>
      <c r="Y27" s="136">
        <f>332+SUM(X26:X27)</f>
        <v>207</v>
      </c>
      <c r="Z27" s="136"/>
      <c r="AA27" s="77">
        <v>25</v>
      </c>
      <c r="AB27" s="77" t="s">
        <v>308</v>
      </c>
      <c r="AC27" s="77">
        <v>-75</v>
      </c>
      <c r="AD27" s="77"/>
      <c r="AE27" s="77"/>
      <c r="AF27" s="77">
        <v>25</v>
      </c>
      <c r="AG27" s="77" t="s">
        <v>309</v>
      </c>
      <c r="AH27" s="77">
        <v>-60</v>
      </c>
      <c r="AI27" s="77"/>
      <c r="AJ27" s="77"/>
      <c r="AK27" s="77">
        <v>25</v>
      </c>
      <c r="AL27" s="77" t="s">
        <v>310</v>
      </c>
      <c r="AM27" s="77">
        <v>-90</v>
      </c>
      <c r="AN27" s="77"/>
      <c r="AO27" s="77"/>
      <c r="AP27" s="77">
        <v>25</v>
      </c>
      <c r="AQ27" s="77" t="s">
        <v>311</v>
      </c>
      <c r="AR27" s="77">
        <v>-60</v>
      </c>
      <c r="AS27" s="77"/>
      <c r="AT27" s="77"/>
      <c r="AU27" s="77">
        <v>25</v>
      </c>
      <c r="AV27" s="77" t="s">
        <v>303</v>
      </c>
      <c r="AW27" s="77">
        <v>-590</v>
      </c>
      <c r="AX27" s="77"/>
      <c r="AY27" s="77"/>
      <c r="AZ27" s="77">
        <v>25</v>
      </c>
      <c r="BA27" s="77" t="s">
        <v>312</v>
      </c>
      <c r="BB27" s="77">
        <v>-465</v>
      </c>
      <c r="BC27" s="77"/>
      <c r="BD27" s="77"/>
      <c r="BE27" s="136">
        <v>25</v>
      </c>
      <c r="BF27" s="136" t="s">
        <v>301</v>
      </c>
      <c r="BG27" s="136">
        <v>-60</v>
      </c>
      <c r="BH27" s="136">
        <f>204</f>
        <v>204</v>
      </c>
      <c r="BI27" s="136"/>
      <c r="BJ27" s="77">
        <v>25</v>
      </c>
      <c r="BK27" s="77" t="s">
        <v>277</v>
      </c>
      <c r="BL27" s="77">
        <v>-60</v>
      </c>
      <c r="BM27" s="77"/>
      <c r="BN27" s="77"/>
      <c r="BO27" s="77">
        <v>25</v>
      </c>
      <c r="BP27" s="77" t="s">
        <v>313</v>
      </c>
      <c r="BQ27" s="77">
        <v>-112</v>
      </c>
      <c r="BR27" s="77"/>
      <c r="BS27" s="77"/>
      <c r="BT27" s="136">
        <v>25</v>
      </c>
      <c r="BU27" s="136" t="s">
        <v>314</v>
      </c>
      <c r="BV27" s="136">
        <v>-75</v>
      </c>
      <c r="BW27" s="136">
        <f>330+SUM(BV25:BV27)</f>
        <v>130</v>
      </c>
      <c r="BX27" s="136"/>
      <c r="BY27" s="77">
        <v>25</v>
      </c>
      <c r="BZ27" s="77" t="s">
        <v>315</v>
      </c>
      <c r="CA27" s="77">
        <v>-65</v>
      </c>
      <c r="CB27" s="77"/>
      <c r="CC27" s="77"/>
    </row>
    <row r="28" ht="15" spans="2:81">
      <c r="B28" s="77">
        <v>26</v>
      </c>
      <c r="C28" s="77" t="s">
        <v>316</v>
      </c>
      <c r="D28" s="77">
        <v>-75</v>
      </c>
      <c r="E28" s="77"/>
      <c r="F28" s="77"/>
      <c r="G28" s="77">
        <v>26</v>
      </c>
      <c r="H28" s="77" t="s">
        <v>317</v>
      </c>
      <c r="I28" s="77">
        <v>-215</v>
      </c>
      <c r="J28" s="77"/>
      <c r="K28" s="77"/>
      <c r="L28" s="77">
        <v>26</v>
      </c>
      <c r="M28" s="77" t="s">
        <v>318</v>
      </c>
      <c r="N28" s="77">
        <v>-90</v>
      </c>
      <c r="O28" s="77"/>
      <c r="P28" s="145"/>
      <c r="Q28" s="77">
        <v>26</v>
      </c>
      <c r="R28" s="77" t="s">
        <v>293</v>
      </c>
      <c r="S28" s="77">
        <v>-580</v>
      </c>
      <c r="T28" s="77"/>
      <c r="U28" s="77"/>
      <c r="V28" s="77">
        <v>26</v>
      </c>
      <c r="W28" s="77" t="s">
        <v>319</v>
      </c>
      <c r="X28" s="77">
        <v>-60</v>
      </c>
      <c r="Y28" s="77"/>
      <c r="Z28" s="77"/>
      <c r="AA28" s="77">
        <v>26</v>
      </c>
      <c r="AB28" s="77" t="s">
        <v>320</v>
      </c>
      <c r="AC28" s="77">
        <v>-90</v>
      </c>
      <c r="AD28" s="77"/>
      <c r="AE28" s="77"/>
      <c r="AF28" s="77">
        <v>26</v>
      </c>
      <c r="AG28" s="77" t="s">
        <v>321</v>
      </c>
      <c r="AH28" s="77">
        <v>-65</v>
      </c>
      <c r="AI28" s="77"/>
      <c r="AJ28" s="77"/>
      <c r="AK28" s="77">
        <v>26</v>
      </c>
      <c r="AL28" s="77" t="s">
        <v>322</v>
      </c>
      <c r="AM28" s="77">
        <v>-112</v>
      </c>
      <c r="AN28" s="77"/>
      <c r="AO28" s="77"/>
      <c r="AP28" s="136">
        <v>26</v>
      </c>
      <c r="AQ28" s="136" t="s">
        <v>323</v>
      </c>
      <c r="AR28" s="136">
        <v>-65</v>
      </c>
      <c r="AS28" s="136">
        <f>280+SUM(AR27:AR28)</f>
        <v>155</v>
      </c>
      <c r="AT28" s="136"/>
      <c r="AU28" s="77">
        <v>26</v>
      </c>
      <c r="AV28" s="77" t="s">
        <v>324</v>
      </c>
      <c r="AW28" s="77">
        <v>-775</v>
      </c>
      <c r="AX28" s="77"/>
      <c r="AY28" s="77"/>
      <c r="AZ28" s="77">
        <v>26</v>
      </c>
      <c r="BA28" s="77" t="s">
        <v>325</v>
      </c>
      <c r="BB28" s="77">
        <v>-590</v>
      </c>
      <c r="BC28" s="77"/>
      <c r="BD28" s="77"/>
      <c r="BE28" s="77">
        <v>26</v>
      </c>
      <c r="BF28" s="77" t="s">
        <v>326</v>
      </c>
      <c r="BG28" s="77">
        <v>-60</v>
      </c>
      <c r="BH28" s="77"/>
      <c r="BI28" s="77"/>
      <c r="BJ28" s="77">
        <v>26</v>
      </c>
      <c r="BK28" s="77" t="s">
        <v>320</v>
      </c>
      <c r="BL28" s="77">
        <v>-65</v>
      </c>
      <c r="BM28" s="77"/>
      <c r="BN28" s="77"/>
      <c r="BO28" s="77">
        <v>26</v>
      </c>
      <c r="BP28" s="77" t="s">
        <v>327</v>
      </c>
      <c r="BQ28" s="77">
        <v>-155</v>
      </c>
      <c r="BR28" s="77"/>
      <c r="BS28" s="77"/>
      <c r="BT28" s="77">
        <v>26</v>
      </c>
      <c r="BU28" s="77" t="s">
        <v>328</v>
      </c>
      <c r="BV28" s="77">
        <v>-60</v>
      </c>
      <c r="BW28" s="77"/>
      <c r="BX28" s="77"/>
      <c r="BY28" s="136">
        <v>26</v>
      </c>
      <c r="BZ28" s="136" t="s">
        <v>329</v>
      </c>
      <c r="CA28" s="136">
        <v>-75</v>
      </c>
      <c r="CB28" s="136">
        <f>330+SUM(CA26:CA28)</f>
        <v>130</v>
      </c>
      <c r="CC28" s="136"/>
    </row>
    <row r="29" ht="15" spans="2:81">
      <c r="B29" s="136">
        <v>27</v>
      </c>
      <c r="C29" s="136" t="s">
        <v>330</v>
      </c>
      <c r="D29" s="136">
        <v>-90</v>
      </c>
      <c r="E29" s="136">
        <f>405+SUM(D26:D29)</f>
        <v>115</v>
      </c>
      <c r="F29" s="136"/>
      <c r="G29" s="77">
        <v>27</v>
      </c>
      <c r="H29" s="77" t="s">
        <v>331</v>
      </c>
      <c r="I29" s="77">
        <v>-298</v>
      </c>
      <c r="J29" s="77"/>
      <c r="K29" s="77"/>
      <c r="L29" s="77">
        <v>27</v>
      </c>
      <c r="M29" s="77" t="s">
        <v>332</v>
      </c>
      <c r="N29" s="77">
        <v>-112</v>
      </c>
      <c r="O29" s="77"/>
      <c r="P29" s="145"/>
      <c r="Q29" s="136">
        <v>27</v>
      </c>
      <c r="R29" s="136" t="s">
        <v>333</v>
      </c>
      <c r="S29" s="136">
        <v>-690</v>
      </c>
      <c r="T29" s="136">
        <f>3381+SUM(S18:S29)</f>
        <v>54</v>
      </c>
      <c r="U29" s="136"/>
      <c r="V29" s="77">
        <v>27</v>
      </c>
      <c r="W29" s="77" t="s">
        <v>334</v>
      </c>
      <c r="X29" s="77">
        <v>-65</v>
      </c>
      <c r="Y29" s="77"/>
      <c r="Z29" s="77"/>
      <c r="AA29" s="77">
        <v>27</v>
      </c>
      <c r="AB29" s="77" t="s">
        <v>335</v>
      </c>
      <c r="AC29" s="77">
        <v>-112</v>
      </c>
      <c r="AD29" s="77"/>
      <c r="AE29" s="77"/>
      <c r="AF29" s="136">
        <v>27</v>
      </c>
      <c r="AG29" s="136" t="s">
        <v>75</v>
      </c>
      <c r="AH29" s="136">
        <v>-75</v>
      </c>
      <c r="AI29" s="136">
        <f>353+SUM(AH27:AH29)</f>
        <v>153</v>
      </c>
      <c r="AJ29" s="136"/>
      <c r="AK29" s="136">
        <v>27</v>
      </c>
      <c r="AL29" s="136" t="s">
        <v>330</v>
      </c>
      <c r="AM29" s="136">
        <v>-155</v>
      </c>
      <c r="AN29" s="136">
        <f>698+SUM(AM24:AM29)</f>
        <v>141</v>
      </c>
      <c r="AO29" s="136"/>
      <c r="AP29" s="136">
        <v>27</v>
      </c>
      <c r="AQ29" s="136" t="s">
        <v>314</v>
      </c>
      <c r="AR29" s="136">
        <v>-60</v>
      </c>
      <c r="AS29" s="136">
        <f>204</f>
        <v>204</v>
      </c>
      <c r="AT29" s="136"/>
      <c r="AU29" s="77">
        <v>27</v>
      </c>
      <c r="AV29" s="77" t="s">
        <v>328</v>
      </c>
      <c r="AW29" s="77">
        <v>-900</v>
      </c>
      <c r="AX29" s="77"/>
      <c r="AY29" s="77"/>
      <c r="AZ29" s="77">
        <v>27</v>
      </c>
      <c r="BA29" s="77" t="s">
        <v>336</v>
      </c>
      <c r="BB29" s="77">
        <v>-750</v>
      </c>
      <c r="BC29" s="77"/>
      <c r="BD29" s="77"/>
      <c r="BE29" s="77">
        <v>27</v>
      </c>
      <c r="BF29" s="77" t="s">
        <v>337</v>
      </c>
      <c r="BG29" s="77">
        <v>-65</v>
      </c>
      <c r="BH29" s="77"/>
      <c r="BI29" s="77"/>
      <c r="BJ29" s="77">
        <v>27</v>
      </c>
      <c r="BK29" s="77" t="s">
        <v>338</v>
      </c>
      <c r="BL29" s="77">
        <v>-75</v>
      </c>
      <c r="BM29" s="77"/>
      <c r="BN29" s="77"/>
      <c r="BO29" s="77">
        <v>27</v>
      </c>
      <c r="BP29" s="77" t="s">
        <v>277</v>
      </c>
      <c r="BQ29" s="77">
        <v>-215</v>
      </c>
      <c r="BR29" s="77"/>
      <c r="BS29" s="77"/>
      <c r="BT29" s="136">
        <v>27</v>
      </c>
      <c r="BU29" s="136" t="s">
        <v>339</v>
      </c>
      <c r="BV29" s="136">
        <v>-65</v>
      </c>
      <c r="BW29" s="136">
        <f>325+SUM(BV28:BV29)</f>
        <v>200</v>
      </c>
      <c r="BX29" s="136"/>
      <c r="BY29" s="77">
        <v>27</v>
      </c>
      <c r="BZ29" s="77" t="s">
        <v>340</v>
      </c>
      <c r="CA29" s="77">
        <v>-60</v>
      </c>
      <c r="CB29" s="77"/>
      <c r="CC29" s="77"/>
    </row>
    <row r="30" ht="15" spans="2:81">
      <c r="B30" s="136">
        <v>28</v>
      </c>
      <c r="C30" s="136" t="s">
        <v>341</v>
      </c>
      <c r="D30" s="136">
        <v>-60</v>
      </c>
      <c r="E30" s="136">
        <f>249+D30</f>
        <v>189</v>
      </c>
      <c r="F30" s="136"/>
      <c r="G30" s="136">
        <v>28</v>
      </c>
      <c r="H30" s="136" t="s">
        <v>75</v>
      </c>
      <c r="I30" s="136">
        <v>-415</v>
      </c>
      <c r="J30" s="136">
        <f>1951+SUM(I22:I30)</f>
        <v>466</v>
      </c>
      <c r="K30" s="136"/>
      <c r="L30" s="77">
        <v>28</v>
      </c>
      <c r="M30" s="77" t="s">
        <v>288</v>
      </c>
      <c r="N30" s="77">
        <v>-155</v>
      </c>
      <c r="O30" s="77"/>
      <c r="P30" s="145"/>
      <c r="Q30" s="77">
        <v>28</v>
      </c>
      <c r="R30" s="77" t="s">
        <v>311</v>
      </c>
      <c r="S30" s="77">
        <v>-60</v>
      </c>
      <c r="T30" s="77"/>
      <c r="U30" s="77"/>
      <c r="V30" s="77">
        <v>28</v>
      </c>
      <c r="W30" s="77" t="s">
        <v>342</v>
      </c>
      <c r="X30" s="77">
        <v>-75</v>
      </c>
      <c r="Y30" s="77"/>
      <c r="Z30" s="77"/>
      <c r="AA30" s="77">
        <v>28</v>
      </c>
      <c r="AB30" s="77" t="s">
        <v>343</v>
      </c>
      <c r="AC30" s="77">
        <v>-155</v>
      </c>
      <c r="AD30" s="77"/>
      <c r="AE30" s="77"/>
      <c r="AF30" s="77">
        <v>28</v>
      </c>
      <c r="AG30" s="77" t="s">
        <v>344</v>
      </c>
      <c r="AH30" s="77">
        <v>-60</v>
      </c>
      <c r="AI30" s="77"/>
      <c r="AJ30" s="77"/>
      <c r="AK30" s="77">
        <v>28</v>
      </c>
      <c r="AL30" s="77" t="s">
        <v>345</v>
      </c>
      <c r="AM30" s="77">
        <v>-60</v>
      </c>
      <c r="AN30" s="77"/>
      <c r="AO30" s="77"/>
      <c r="AP30" s="77">
        <v>28</v>
      </c>
      <c r="AQ30" s="77" t="s">
        <v>346</v>
      </c>
      <c r="AR30" s="77">
        <v>-60</v>
      </c>
      <c r="AS30" s="77"/>
      <c r="AT30" s="77"/>
      <c r="AU30" s="77">
        <v>28</v>
      </c>
      <c r="AV30" s="77" t="s">
        <v>347</v>
      </c>
      <c r="AW30" s="77">
        <v>-1175</v>
      </c>
      <c r="AX30" s="77"/>
      <c r="AY30" s="77"/>
      <c r="AZ30" s="77">
        <v>28</v>
      </c>
      <c r="BA30" s="77" t="s">
        <v>348</v>
      </c>
      <c r="BB30" s="77">
        <v>-950</v>
      </c>
      <c r="BC30" s="77"/>
      <c r="BD30" s="77"/>
      <c r="BE30" s="136">
        <v>28</v>
      </c>
      <c r="BF30" s="136" t="s">
        <v>349</v>
      </c>
      <c r="BG30" s="136">
        <v>-75</v>
      </c>
      <c r="BH30" s="136">
        <f>330+SUM(BG28:BG30)</f>
        <v>130</v>
      </c>
      <c r="BI30" s="136"/>
      <c r="BJ30" s="136">
        <v>28</v>
      </c>
      <c r="BK30" s="136" t="s">
        <v>350</v>
      </c>
      <c r="BL30" s="136">
        <v>-90</v>
      </c>
      <c r="BM30" s="136">
        <f>396+SUM(BL27:BL30)</f>
        <v>106</v>
      </c>
      <c r="BN30" s="136"/>
      <c r="BO30" s="77">
        <v>28</v>
      </c>
      <c r="BP30" s="77" t="s">
        <v>351</v>
      </c>
      <c r="BQ30" s="77">
        <v>-298</v>
      </c>
      <c r="BR30" s="77"/>
      <c r="BS30" s="77"/>
      <c r="BT30" s="77">
        <v>28</v>
      </c>
      <c r="BU30" s="77" t="s">
        <v>352</v>
      </c>
      <c r="BV30" s="77">
        <v>-60</v>
      </c>
      <c r="BW30" s="77"/>
      <c r="BX30" s="77"/>
      <c r="BY30" s="136">
        <v>28</v>
      </c>
      <c r="BZ30" s="136" t="s">
        <v>353</v>
      </c>
      <c r="CA30" s="136">
        <v>-65</v>
      </c>
      <c r="CB30" s="136">
        <f>319+SUM(CA29:CA30)</f>
        <v>194</v>
      </c>
      <c r="CC30" s="136"/>
    </row>
    <row r="31" ht="15" spans="2:81">
      <c r="B31" s="136">
        <v>29</v>
      </c>
      <c r="C31" s="136" t="s">
        <v>354</v>
      </c>
      <c r="D31" s="136">
        <v>-60</v>
      </c>
      <c r="E31" s="136">
        <f>204</f>
        <v>204</v>
      </c>
      <c r="F31" s="136"/>
      <c r="G31" s="77">
        <v>29</v>
      </c>
      <c r="H31" s="77" t="s">
        <v>355</v>
      </c>
      <c r="I31" s="77">
        <v>-60</v>
      </c>
      <c r="J31" s="77"/>
      <c r="K31" s="77"/>
      <c r="L31" s="77">
        <v>29</v>
      </c>
      <c r="M31" s="77" t="s">
        <v>356</v>
      </c>
      <c r="N31" s="77">
        <v>-215</v>
      </c>
      <c r="O31" s="77"/>
      <c r="P31" s="145"/>
      <c r="Q31" s="77">
        <v>29</v>
      </c>
      <c r="R31" s="77" t="s">
        <v>357</v>
      </c>
      <c r="S31" s="77">
        <v>-65</v>
      </c>
      <c r="T31" s="77"/>
      <c r="U31" s="77"/>
      <c r="V31" s="77">
        <v>29</v>
      </c>
      <c r="W31" s="77" t="s">
        <v>356</v>
      </c>
      <c r="X31" s="77">
        <v>-90</v>
      </c>
      <c r="Y31" s="77"/>
      <c r="Z31" s="77"/>
      <c r="AA31" s="77">
        <v>29</v>
      </c>
      <c r="AB31" s="77" t="s">
        <v>358</v>
      </c>
      <c r="AC31" s="77">
        <v>-215</v>
      </c>
      <c r="AD31" s="77"/>
      <c r="AE31" s="77"/>
      <c r="AF31" s="136">
        <v>29</v>
      </c>
      <c r="AG31" s="136" t="s">
        <v>350</v>
      </c>
      <c r="AH31" s="136">
        <v>-65</v>
      </c>
      <c r="AI31" s="136">
        <f>286+SUM(AH30:AH31)</f>
        <v>161</v>
      </c>
      <c r="AJ31" s="136"/>
      <c r="AK31" s="77">
        <v>29</v>
      </c>
      <c r="AL31" s="77" t="s">
        <v>359</v>
      </c>
      <c r="AM31" s="77">
        <v>-65</v>
      </c>
      <c r="AN31" s="77"/>
      <c r="AO31" s="77"/>
      <c r="AP31" s="136">
        <v>29</v>
      </c>
      <c r="AQ31" s="136" t="s">
        <v>341</v>
      </c>
      <c r="AR31" s="136">
        <v>-65</v>
      </c>
      <c r="AS31" s="136">
        <f>270+SUM(AR30:AR31)</f>
        <v>145</v>
      </c>
      <c r="AT31" s="136"/>
      <c r="AU31" s="136">
        <v>29</v>
      </c>
      <c r="AV31" s="136" t="s">
        <v>354</v>
      </c>
      <c r="AW31" s="136">
        <v>-1600</v>
      </c>
      <c r="AX31" s="136">
        <f>7040+SUM(AW17:AW31)</f>
        <v>40</v>
      </c>
      <c r="AY31" s="136"/>
      <c r="AZ31" s="136">
        <v>29</v>
      </c>
      <c r="BA31" s="136" t="s">
        <v>360</v>
      </c>
      <c r="BB31" s="136">
        <v>-1250</v>
      </c>
      <c r="BC31" s="136">
        <v>135</v>
      </c>
      <c r="BD31" s="136"/>
      <c r="BE31" s="136">
        <v>29</v>
      </c>
      <c r="BF31" s="136" t="s">
        <v>329</v>
      </c>
      <c r="BG31" s="136">
        <v>-60</v>
      </c>
      <c r="BH31" s="136">
        <v>204</v>
      </c>
      <c r="BI31" s="136"/>
      <c r="BJ31" s="77">
        <v>29</v>
      </c>
      <c r="BK31" s="77" t="s">
        <v>352</v>
      </c>
      <c r="BL31" s="77">
        <v>-60</v>
      </c>
      <c r="BM31" s="77"/>
      <c r="BN31" s="77"/>
      <c r="BO31" s="136">
        <v>29</v>
      </c>
      <c r="BP31" s="136" t="s">
        <v>361</v>
      </c>
      <c r="BQ31" s="136">
        <v>-415</v>
      </c>
      <c r="BR31" s="136">
        <f>1826+SUM(BQ23:BQ31)</f>
        <v>341</v>
      </c>
      <c r="BS31" s="136"/>
      <c r="BT31" s="77">
        <v>29</v>
      </c>
      <c r="BU31" s="77" t="s">
        <v>362</v>
      </c>
      <c r="BV31" s="77">
        <v>-65</v>
      </c>
      <c r="BW31" s="77"/>
      <c r="BX31" s="77"/>
      <c r="BY31" s="136">
        <v>29</v>
      </c>
      <c r="BZ31" s="136" t="s">
        <v>129</v>
      </c>
      <c r="CA31" s="136">
        <v>-60</v>
      </c>
      <c r="CB31" s="136">
        <v>204</v>
      </c>
      <c r="CC31" s="136"/>
    </row>
    <row r="32" ht="15" spans="2:81">
      <c r="B32" s="136">
        <v>30</v>
      </c>
      <c r="C32" s="136" t="s">
        <v>363</v>
      </c>
      <c r="D32" s="136">
        <v>-60</v>
      </c>
      <c r="E32" s="136">
        <f>293+D32</f>
        <v>233</v>
      </c>
      <c r="F32" s="136"/>
      <c r="G32" s="77">
        <v>30</v>
      </c>
      <c r="H32" s="77" t="s">
        <v>364</v>
      </c>
      <c r="I32" s="77">
        <v>-65</v>
      </c>
      <c r="J32" s="77"/>
      <c r="K32" s="77"/>
      <c r="L32" s="136">
        <v>30</v>
      </c>
      <c r="M32" s="136" t="s">
        <v>365</v>
      </c>
      <c r="N32" s="136">
        <v>-298</v>
      </c>
      <c r="O32" s="136">
        <f>1311+SUM(N25:N32)</f>
        <v>241</v>
      </c>
      <c r="P32" s="144"/>
      <c r="Q32" s="77">
        <v>30</v>
      </c>
      <c r="R32" s="77" t="s">
        <v>335</v>
      </c>
      <c r="S32" s="77">
        <v>-75</v>
      </c>
      <c r="T32" s="77"/>
      <c r="U32" s="77"/>
      <c r="V32" s="77">
        <v>30</v>
      </c>
      <c r="W32" s="77" t="s">
        <v>366</v>
      </c>
      <c r="X32" s="77">
        <v>-112</v>
      </c>
      <c r="Y32" s="77"/>
      <c r="Z32" s="77"/>
      <c r="AA32" s="77">
        <v>30</v>
      </c>
      <c r="AB32" s="77" t="s">
        <v>367</v>
      </c>
      <c r="AC32" s="77">
        <v>-298</v>
      </c>
      <c r="AD32" s="77"/>
      <c r="AE32" s="77"/>
      <c r="AF32" s="77">
        <v>30</v>
      </c>
      <c r="AG32" s="77" t="s">
        <v>368</v>
      </c>
      <c r="AH32" s="77">
        <v>-60</v>
      </c>
      <c r="AI32" s="77"/>
      <c r="AJ32" s="77"/>
      <c r="AK32" s="136">
        <v>30</v>
      </c>
      <c r="AL32" s="136" t="s">
        <v>369</v>
      </c>
      <c r="AM32" s="136">
        <v>-75</v>
      </c>
      <c r="AN32" s="136">
        <f>338+SUM(AM30:AM32)</f>
        <v>138</v>
      </c>
      <c r="AO32" s="136"/>
      <c r="AP32" s="77">
        <v>30</v>
      </c>
      <c r="AQ32" s="77" t="s">
        <v>368</v>
      </c>
      <c r="AR32" s="77">
        <v>-60</v>
      </c>
      <c r="AS32" s="77"/>
      <c r="AT32" s="77"/>
      <c r="AU32" s="77">
        <v>30</v>
      </c>
      <c r="AV32" s="77" t="s">
        <v>362</v>
      </c>
      <c r="AW32" s="77">
        <v>-60</v>
      </c>
      <c r="AX32" s="77"/>
      <c r="AY32" s="77"/>
      <c r="AZ32" s="77">
        <v>30</v>
      </c>
      <c r="BA32" s="77" t="s">
        <v>154</v>
      </c>
      <c r="BB32" s="77">
        <v>-60</v>
      </c>
      <c r="BC32" s="77"/>
      <c r="BD32" s="77"/>
      <c r="BE32" s="77">
        <v>30</v>
      </c>
      <c r="BF32" s="77" t="s">
        <v>366</v>
      </c>
      <c r="BG32" s="77">
        <v>-60</v>
      </c>
      <c r="BH32" s="77"/>
      <c r="BI32" s="77"/>
      <c r="BJ32" s="77">
        <v>30</v>
      </c>
      <c r="BK32" s="77" t="s">
        <v>370</v>
      </c>
      <c r="BL32" s="77">
        <v>-65</v>
      </c>
      <c r="BM32" s="77"/>
      <c r="BN32" s="77"/>
      <c r="BO32" s="77">
        <v>30</v>
      </c>
      <c r="BP32" s="77" t="s">
        <v>371</v>
      </c>
      <c r="BQ32" s="77">
        <v>-60</v>
      </c>
      <c r="BR32" s="77"/>
      <c r="BS32" s="77"/>
      <c r="BT32" s="77">
        <v>30</v>
      </c>
      <c r="BU32" s="77" t="s">
        <v>372</v>
      </c>
      <c r="BV32" s="77">
        <v>-75</v>
      </c>
      <c r="BW32" s="77"/>
      <c r="BX32" s="77"/>
      <c r="BY32" s="136">
        <v>30</v>
      </c>
      <c r="BZ32" s="136" t="s">
        <v>373</v>
      </c>
      <c r="CA32" s="136">
        <v>-60</v>
      </c>
      <c r="CB32" s="136">
        <v>204</v>
      </c>
      <c r="CC32" s="136"/>
    </row>
    <row r="33" ht="15" spans="2:81">
      <c r="B33" s="77">
        <v>31</v>
      </c>
      <c r="C33" s="77" t="s">
        <v>374</v>
      </c>
      <c r="D33" s="77">
        <v>-60</v>
      </c>
      <c r="E33" s="77"/>
      <c r="F33" s="77"/>
      <c r="G33" s="77">
        <v>31</v>
      </c>
      <c r="H33" s="77" t="s">
        <v>375</v>
      </c>
      <c r="I33" s="77">
        <v>-75</v>
      </c>
      <c r="J33" s="77"/>
      <c r="K33" s="77"/>
      <c r="L33" s="136">
        <v>31</v>
      </c>
      <c r="M33" s="136" t="s">
        <v>353</v>
      </c>
      <c r="N33" s="136">
        <v>-60</v>
      </c>
      <c r="O33" s="136">
        <f>294+N33</f>
        <v>234</v>
      </c>
      <c r="P33" s="144"/>
      <c r="Q33" s="136">
        <v>31</v>
      </c>
      <c r="R33" s="136" t="s">
        <v>339</v>
      </c>
      <c r="S33" s="136">
        <v>-90</v>
      </c>
      <c r="T33" s="136">
        <f>450+SUM(S30:S33)</f>
        <v>160</v>
      </c>
      <c r="U33" s="136"/>
      <c r="V33" s="77">
        <v>31</v>
      </c>
      <c r="W33" s="77" t="s">
        <v>376</v>
      </c>
      <c r="X33" s="77">
        <v>-155</v>
      </c>
      <c r="Y33" s="77"/>
      <c r="Z33" s="77"/>
      <c r="AA33" s="77">
        <v>31</v>
      </c>
      <c r="AB33" s="77" t="s">
        <v>377</v>
      </c>
      <c r="AC33" s="77">
        <v>-415</v>
      </c>
      <c r="AD33" s="77"/>
      <c r="AE33" s="77"/>
      <c r="AF33" s="136">
        <v>31</v>
      </c>
      <c r="AG33" s="136" t="s">
        <v>378</v>
      </c>
      <c r="AH33" s="136">
        <v>-65</v>
      </c>
      <c r="AI33" s="136">
        <f>312+SUM(AH32:AH33)</f>
        <v>187</v>
      </c>
      <c r="AJ33" s="136"/>
      <c r="AK33" s="77">
        <v>31</v>
      </c>
      <c r="AL33" s="77" t="s">
        <v>379</v>
      </c>
      <c r="AM33" s="77">
        <v>-60</v>
      </c>
      <c r="AN33" s="77"/>
      <c r="AO33" s="77"/>
      <c r="AP33" s="77">
        <v>31</v>
      </c>
      <c r="AQ33" s="77" t="s">
        <v>380</v>
      </c>
      <c r="AR33" s="77">
        <v>-65</v>
      </c>
      <c r="AS33" s="77"/>
      <c r="AT33" s="77"/>
      <c r="AU33" s="77">
        <v>31</v>
      </c>
      <c r="AV33" s="77" t="s">
        <v>381</v>
      </c>
      <c r="AW33" s="77">
        <v>-65</v>
      </c>
      <c r="AX33" s="77"/>
      <c r="AY33" s="77"/>
      <c r="AZ33" s="77">
        <v>31</v>
      </c>
      <c r="BA33" s="77" t="s">
        <v>382</v>
      </c>
      <c r="BB33" s="77">
        <v>-65</v>
      </c>
      <c r="BC33" s="77"/>
      <c r="BD33" s="77"/>
      <c r="BE33" s="136">
        <v>31</v>
      </c>
      <c r="BF33" s="136" t="s">
        <v>369</v>
      </c>
      <c r="BG33" s="136">
        <v>-65</v>
      </c>
      <c r="BH33" s="136">
        <f>293+SUM(BG32:BG33)</f>
        <v>168</v>
      </c>
      <c r="BI33" s="136"/>
      <c r="BJ33" s="136">
        <v>31</v>
      </c>
      <c r="BK33" s="136" t="s">
        <v>383</v>
      </c>
      <c r="BL33" s="136">
        <v>-75</v>
      </c>
      <c r="BM33" s="136">
        <f>330+SUM(BL31:BL33)</f>
        <v>130</v>
      </c>
      <c r="BN33" s="136"/>
      <c r="BO33" s="77">
        <v>31</v>
      </c>
      <c r="BP33" s="77" t="s">
        <v>384</v>
      </c>
      <c r="BQ33" s="77">
        <v>-65</v>
      </c>
      <c r="BR33" s="77"/>
      <c r="BS33" s="77"/>
      <c r="BT33" s="77">
        <v>31</v>
      </c>
      <c r="BU33" s="77" t="s">
        <v>385</v>
      </c>
      <c r="BV33" s="77">
        <v>-90</v>
      </c>
      <c r="BW33" s="77"/>
      <c r="BX33" s="77"/>
      <c r="BY33" s="136">
        <v>31</v>
      </c>
      <c r="BZ33" s="136" t="s">
        <v>386</v>
      </c>
      <c r="CA33" s="136">
        <v>-60</v>
      </c>
      <c r="CB33" s="136">
        <f>258+CA33</f>
        <v>198</v>
      </c>
      <c r="CC33" s="136"/>
    </row>
    <row r="34" ht="15" spans="2:81">
      <c r="B34" s="77">
        <v>32</v>
      </c>
      <c r="C34" s="77" t="s">
        <v>387</v>
      </c>
      <c r="D34" s="77">
        <v>-65</v>
      </c>
      <c r="E34" s="77"/>
      <c r="F34" s="77"/>
      <c r="G34" s="77">
        <v>32</v>
      </c>
      <c r="H34" s="77" t="s">
        <v>388</v>
      </c>
      <c r="I34" s="77">
        <v>-90</v>
      </c>
      <c r="J34" s="77"/>
      <c r="K34" s="77"/>
      <c r="L34" s="77">
        <v>32</v>
      </c>
      <c r="M34" s="77" t="s">
        <v>389</v>
      </c>
      <c r="N34" s="77">
        <v>-60</v>
      </c>
      <c r="O34" s="77"/>
      <c r="P34" s="145"/>
      <c r="Q34" s="77">
        <v>32</v>
      </c>
      <c r="R34" s="77" t="s">
        <v>345</v>
      </c>
      <c r="S34" s="77">
        <v>-60</v>
      </c>
      <c r="T34" s="77"/>
      <c r="U34" s="77"/>
      <c r="V34" s="77">
        <v>32</v>
      </c>
      <c r="W34" s="77" t="s">
        <v>390</v>
      </c>
      <c r="X34" s="77">
        <v>-215</v>
      </c>
      <c r="Y34" s="77"/>
      <c r="Z34" s="77"/>
      <c r="AA34" s="77">
        <v>32</v>
      </c>
      <c r="AB34" s="77" t="s">
        <v>391</v>
      </c>
      <c r="AC34" s="77">
        <v>-460</v>
      </c>
      <c r="AD34" s="77"/>
      <c r="AE34" s="77"/>
      <c r="AF34" s="136">
        <v>32</v>
      </c>
      <c r="AG34" s="136" t="s">
        <v>392</v>
      </c>
      <c r="AH34" s="136">
        <v>-60</v>
      </c>
      <c r="AI34" s="136">
        <v>210</v>
      </c>
      <c r="AJ34" s="136"/>
      <c r="AK34" s="77">
        <v>32</v>
      </c>
      <c r="AL34" s="77" t="s">
        <v>393</v>
      </c>
      <c r="AM34" s="77">
        <v>-65</v>
      </c>
      <c r="AN34" s="77"/>
      <c r="AO34" s="77"/>
      <c r="AP34" s="136">
        <v>32</v>
      </c>
      <c r="AQ34" s="136" t="s">
        <v>129</v>
      </c>
      <c r="AR34" s="136">
        <v>-75</v>
      </c>
      <c r="AS34" s="136">
        <f>330+SUM(AR32:AR34)</f>
        <v>130</v>
      </c>
      <c r="AT34" s="136"/>
      <c r="AU34" s="136">
        <v>32</v>
      </c>
      <c r="AV34" s="136" t="s">
        <v>394</v>
      </c>
      <c r="AW34" s="136">
        <v>-75</v>
      </c>
      <c r="AX34" s="136">
        <f>360+SUM(AW32:AW34)</f>
        <v>160</v>
      </c>
      <c r="AY34" s="136"/>
      <c r="AZ34" s="77">
        <v>32</v>
      </c>
      <c r="BA34" s="77" t="s">
        <v>93</v>
      </c>
      <c r="BB34" s="77">
        <v>-75</v>
      </c>
      <c r="BC34" s="77"/>
      <c r="BD34" s="77"/>
      <c r="BE34" s="77">
        <v>32</v>
      </c>
      <c r="BF34" s="77" t="s">
        <v>395</v>
      </c>
      <c r="BG34" s="77">
        <v>-60</v>
      </c>
      <c r="BH34" s="77"/>
      <c r="BI34" s="77"/>
      <c r="BJ34" s="136">
        <v>32</v>
      </c>
      <c r="BK34" s="136" t="s">
        <v>360</v>
      </c>
      <c r="BL34" s="136">
        <v>-60</v>
      </c>
      <c r="BM34" s="136">
        <v>210</v>
      </c>
      <c r="BN34" s="136"/>
      <c r="BO34" s="77">
        <v>32</v>
      </c>
      <c r="BP34" s="77" t="s">
        <v>396</v>
      </c>
      <c r="BQ34" s="77">
        <v>-75</v>
      </c>
      <c r="BR34" s="77"/>
      <c r="BS34" s="77"/>
      <c r="BT34" s="77">
        <v>32</v>
      </c>
      <c r="BU34" s="77" t="s">
        <v>154</v>
      </c>
      <c r="BV34" s="77">
        <v>-112</v>
      </c>
      <c r="BW34" s="77"/>
      <c r="BX34" s="77"/>
      <c r="BY34" s="77">
        <v>32</v>
      </c>
      <c r="BZ34" s="77" t="s">
        <v>397</v>
      </c>
      <c r="CA34" s="77">
        <v>-60</v>
      </c>
      <c r="CB34" s="77"/>
      <c r="CC34" s="77"/>
    </row>
    <row r="35" ht="15" spans="2:81">
      <c r="B35" s="77">
        <v>33</v>
      </c>
      <c r="C35" s="77" t="s">
        <v>190</v>
      </c>
      <c r="D35" s="77">
        <v>-75</v>
      </c>
      <c r="E35" s="77"/>
      <c r="F35" s="77"/>
      <c r="G35" s="77">
        <v>33</v>
      </c>
      <c r="H35" s="77" t="s">
        <v>398</v>
      </c>
      <c r="I35" s="77">
        <v>-112</v>
      </c>
      <c r="J35" s="77"/>
      <c r="K35" s="77"/>
      <c r="L35" s="136">
        <v>33</v>
      </c>
      <c r="M35" s="136" t="s">
        <v>399</v>
      </c>
      <c r="N35" s="136">
        <v>-65</v>
      </c>
      <c r="O35" s="136">
        <f>286+SUM(N34:N35)</f>
        <v>161</v>
      </c>
      <c r="P35" s="144"/>
      <c r="Q35" s="77">
        <v>33</v>
      </c>
      <c r="R35" s="77" t="s">
        <v>398</v>
      </c>
      <c r="S35" s="77">
        <v>-65</v>
      </c>
      <c r="T35" s="77"/>
      <c r="U35" s="77"/>
      <c r="V35" s="136">
        <v>33</v>
      </c>
      <c r="W35" s="136" t="s">
        <v>400</v>
      </c>
      <c r="X35" s="136">
        <v>-298</v>
      </c>
      <c r="Y35" s="136">
        <f>1311+SUM(X28:X35)</f>
        <v>241</v>
      </c>
      <c r="Z35" s="136"/>
      <c r="AA35" s="77">
        <v>33</v>
      </c>
      <c r="AB35" s="77" t="s">
        <v>401</v>
      </c>
      <c r="AC35" s="77">
        <v>-500</v>
      </c>
      <c r="AD35" s="77"/>
      <c r="AE35" s="77"/>
      <c r="AF35" s="77">
        <v>33</v>
      </c>
      <c r="AG35" s="77" t="s">
        <v>402</v>
      </c>
      <c r="AH35" s="77">
        <v>-60</v>
      </c>
      <c r="AI35" s="77"/>
      <c r="AJ35" s="77"/>
      <c r="AK35" s="136">
        <v>33</v>
      </c>
      <c r="AL35" s="136" t="s">
        <v>230</v>
      </c>
      <c r="AM35" s="136">
        <v>-75</v>
      </c>
      <c r="AN35" s="136">
        <f>383+SUM(AM33:AM35)</f>
        <v>183</v>
      </c>
      <c r="AO35" s="136"/>
      <c r="AP35" s="59">
        <v>33</v>
      </c>
      <c r="AQ35" s="59" t="s">
        <v>269</v>
      </c>
      <c r="AR35" s="59">
        <v>-60</v>
      </c>
      <c r="AS35" s="59"/>
      <c r="AT35" s="59"/>
      <c r="AU35" s="77">
        <v>33</v>
      </c>
      <c r="AV35" s="77" t="s">
        <v>397</v>
      </c>
      <c r="AW35" s="77">
        <v>-60</v>
      </c>
      <c r="AX35" s="77"/>
      <c r="AY35" s="77"/>
      <c r="AZ35" s="77">
        <v>33</v>
      </c>
      <c r="BA35" s="77" t="s">
        <v>164</v>
      </c>
      <c r="BB35" s="77">
        <v>-90</v>
      </c>
      <c r="BC35" s="77"/>
      <c r="BD35" s="77"/>
      <c r="BE35" s="136">
        <v>33</v>
      </c>
      <c r="BF35" s="136" t="s">
        <v>400</v>
      </c>
      <c r="BG35" s="136">
        <v>-65</v>
      </c>
      <c r="BH35" s="136">
        <f>286+SUM(BG34:BG35)</f>
        <v>161</v>
      </c>
      <c r="BI35" s="136"/>
      <c r="BJ35" s="77">
        <v>33</v>
      </c>
      <c r="BK35" s="77" t="s">
        <v>403</v>
      </c>
      <c r="BL35" s="77">
        <v>-60</v>
      </c>
      <c r="BM35" s="77"/>
      <c r="BN35" s="77"/>
      <c r="BO35" s="77">
        <v>33</v>
      </c>
      <c r="BP35" s="77" t="s">
        <v>404</v>
      </c>
      <c r="BQ35" s="77">
        <v>-90</v>
      </c>
      <c r="BR35" s="77"/>
      <c r="BS35" s="77"/>
      <c r="BT35" s="136">
        <v>33</v>
      </c>
      <c r="BU35" s="136" t="s">
        <v>385</v>
      </c>
      <c r="BV35" s="136">
        <v>-155</v>
      </c>
      <c r="BW35" s="136">
        <f>775+SUM(BV30:BV35)</f>
        <v>218</v>
      </c>
      <c r="BX35" s="136"/>
      <c r="BY35" s="77">
        <v>33</v>
      </c>
      <c r="BZ35" s="77" t="s">
        <v>172</v>
      </c>
      <c r="CA35" s="77">
        <v>-65</v>
      </c>
      <c r="CB35" s="77"/>
      <c r="CC35" s="77"/>
    </row>
    <row r="36" ht="15" spans="2:81">
      <c r="B36" s="77">
        <v>34</v>
      </c>
      <c r="C36" s="77" t="s">
        <v>405</v>
      </c>
      <c r="D36" s="77">
        <v>-90</v>
      </c>
      <c r="E36" s="77"/>
      <c r="F36" s="77"/>
      <c r="G36" s="77">
        <v>34</v>
      </c>
      <c r="H36" s="77" t="s">
        <v>372</v>
      </c>
      <c r="I36" s="77">
        <v>-155</v>
      </c>
      <c r="J36" s="77"/>
      <c r="K36" s="77"/>
      <c r="L36" s="77">
        <v>34</v>
      </c>
      <c r="M36" s="77" t="s">
        <v>406</v>
      </c>
      <c r="N36" s="77">
        <v>-60</v>
      </c>
      <c r="O36" s="77"/>
      <c r="P36" s="145"/>
      <c r="Q36" s="136">
        <v>34</v>
      </c>
      <c r="R36" s="136" t="s">
        <v>373</v>
      </c>
      <c r="S36" s="136">
        <v>-75</v>
      </c>
      <c r="T36" s="136">
        <f>330+SUM(S34:S36)</f>
        <v>130</v>
      </c>
      <c r="U36" s="136"/>
      <c r="V36" s="77">
        <v>34</v>
      </c>
      <c r="W36" s="77" t="s">
        <v>25</v>
      </c>
      <c r="X36" s="77">
        <v>-60</v>
      </c>
      <c r="Y36" s="77"/>
      <c r="Z36" s="77"/>
      <c r="AA36" s="77">
        <v>34</v>
      </c>
      <c r="AB36" s="77" t="s">
        <v>407</v>
      </c>
      <c r="AC36" s="77">
        <v>-750</v>
      </c>
      <c r="AD36" s="77"/>
      <c r="AE36" s="77"/>
      <c r="AF36" s="77">
        <v>34</v>
      </c>
      <c r="AG36" s="77" t="s">
        <v>408</v>
      </c>
      <c r="AH36" s="77">
        <v>-65</v>
      </c>
      <c r="AI36" s="77"/>
      <c r="AJ36" s="77"/>
      <c r="AK36" s="77">
        <v>34</v>
      </c>
      <c r="AL36" s="77" t="s">
        <v>382</v>
      </c>
      <c r="AM36" s="77">
        <v>-60</v>
      </c>
      <c r="AN36" s="77"/>
      <c r="AO36" s="77"/>
      <c r="AP36" s="59">
        <v>34</v>
      </c>
      <c r="AQ36" s="59" t="s">
        <v>403</v>
      </c>
      <c r="AR36" s="59">
        <v>-65</v>
      </c>
      <c r="AS36" s="59"/>
      <c r="AT36" s="59"/>
      <c r="AU36" s="77">
        <v>34</v>
      </c>
      <c r="AV36" s="77" t="s">
        <v>409</v>
      </c>
      <c r="AW36" s="77">
        <v>-65</v>
      </c>
      <c r="AX36" s="77"/>
      <c r="AY36" s="77"/>
      <c r="AZ36" s="77">
        <v>34</v>
      </c>
      <c r="BA36" s="77" t="s">
        <v>244</v>
      </c>
      <c r="BB36" s="77">
        <v>-112</v>
      </c>
      <c r="BC36" s="77"/>
      <c r="BD36" s="77"/>
      <c r="BE36" s="77">
        <v>34</v>
      </c>
      <c r="BF36" s="77" t="s">
        <v>410</v>
      </c>
      <c r="BG36" s="77">
        <v>-60</v>
      </c>
      <c r="BH36" s="77"/>
      <c r="BI36" s="77"/>
      <c r="BJ36" s="77">
        <v>34</v>
      </c>
      <c r="BK36" s="77" t="s">
        <v>411</v>
      </c>
      <c r="BL36" s="77">
        <v>-65</v>
      </c>
      <c r="BM36" s="77"/>
      <c r="BN36" s="77"/>
      <c r="BO36" s="77">
        <v>34</v>
      </c>
      <c r="BP36" s="77" t="s">
        <v>412</v>
      </c>
      <c r="BQ36" s="77">
        <v>-112</v>
      </c>
      <c r="BR36" s="77"/>
      <c r="BS36" s="77"/>
      <c r="BT36" s="77">
        <v>34</v>
      </c>
      <c r="BU36" s="77" t="s">
        <v>413</v>
      </c>
      <c r="BV36" s="77">
        <v>-60</v>
      </c>
      <c r="BW36" s="77"/>
      <c r="BX36" s="77"/>
      <c r="BY36" s="136">
        <v>34</v>
      </c>
      <c r="BZ36" s="136" t="s">
        <v>414</v>
      </c>
      <c r="CA36" s="136">
        <v>-75</v>
      </c>
      <c r="CB36" s="136">
        <f>323+SUM(CA34:CA36)</f>
        <v>123</v>
      </c>
      <c r="CC36" s="136"/>
    </row>
    <row r="37" ht="15" spans="2:81">
      <c r="B37" s="77">
        <v>35</v>
      </c>
      <c r="C37" s="77" t="s">
        <v>147</v>
      </c>
      <c r="D37" s="77">
        <v>-112</v>
      </c>
      <c r="E37" s="77"/>
      <c r="F37" s="77"/>
      <c r="G37" s="136">
        <v>35</v>
      </c>
      <c r="H37" s="136" t="s">
        <v>268</v>
      </c>
      <c r="I37" s="136">
        <v>-215</v>
      </c>
      <c r="J37" s="136">
        <f>1032+SUM(I31:I37)</f>
        <v>260</v>
      </c>
      <c r="K37" s="136"/>
      <c r="L37" s="77">
        <v>35</v>
      </c>
      <c r="M37" s="77" t="s">
        <v>415</v>
      </c>
      <c r="N37" s="77">
        <v>-65</v>
      </c>
      <c r="O37" s="77"/>
      <c r="P37" s="145"/>
      <c r="Q37" s="77">
        <v>35</v>
      </c>
      <c r="R37" s="77" t="s">
        <v>385</v>
      </c>
      <c r="S37" s="77">
        <v>-60</v>
      </c>
      <c r="T37" s="77"/>
      <c r="U37" s="77"/>
      <c r="V37" s="77">
        <v>35</v>
      </c>
      <c r="W37" s="77" t="s">
        <v>416</v>
      </c>
      <c r="X37" s="77">
        <v>-65</v>
      </c>
      <c r="Y37" s="77"/>
      <c r="Z37" s="77"/>
      <c r="AA37" s="77">
        <v>35</v>
      </c>
      <c r="AB37" s="77" t="s">
        <v>409</v>
      </c>
      <c r="AC37" s="77">
        <v>-950</v>
      </c>
      <c r="AD37" s="77"/>
      <c r="AE37" s="77"/>
      <c r="AF37" s="77">
        <v>35</v>
      </c>
      <c r="AG37" s="77" t="s">
        <v>417</v>
      </c>
      <c r="AH37" s="77">
        <v>-75</v>
      </c>
      <c r="AI37" s="77"/>
      <c r="AJ37" s="77"/>
      <c r="AK37" s="77">
        <v>35</v>
      </c>
      <c r="AL37" s="77" t="s">
        <v>405</v>
      </c>
      <c r="AM37" s="77">
        <v>-65</v>
      </c>
      <c r="AN37" s="77"/>
      <c r="AO37" s="77"/>
      <c r="AP37" s="59">
        <v>35</v>
      </c>
      <c r="AQ37" s="59" t="s">
        <v>172</v>
      </c>
      <c r="AR37" s="59">
        <v>-75</v>
      </c>
      <c r="AS37" s="59"/>
      <c r="AT37" s="59"/>
      <c r="AU37" s="77">
        <v>35</v>
      </c>
      <c r="AV37" s="77" t="s">
        <v>418</v>
      </c>
      <c r="AW37" s="77">
        <v>-75</v>
      </c>
      <c r="AX37" s="77"/>
      <c r="AY37" s="77"/>
      <c r="AZ37" s="77">
        <v>35</v>
      </c>
      <c r="BA37" s="77" t="s">
        <v>419</v>
      </c>
      <c r="BB37" s="77">
        <v>-155</v>
      </c>
      <c r="BC37" s="77"/>
      <c r="BD37" s="77"/>
      <c r="BE37" s="136">
        <v>35</v>
      </c>
      <c r="BF37" s="136" t="s">
        <v>420</v>
      </c>
      <c r="BG37" s="136">
        <v>-65</v>
      </c>
      <c r="BH37" s="136">
        <f>286+SUM(BG36:BG37)</f>
        <v>161</v>
      </c>
      <c r="BI37" s="136"/>
      <c r="BJ37" s="77">
        <v>35</v>
      </c>
      <c r="BK37" s="77" t="s">
        <v>421</v>
      </c>
      <c r="BL37" s="77">
        <v>-75</v>
      </c>
      <c r="BM37" s="77"/>
      <c r="BN37" s="77"/>
      <c r="BO37" s="136">
        <v>35</v>
      </c>
      <c r="BP37" s="136" t="s">
        <v>386</v>
      </c>
      <c r="BQ37" s="136">
        <v>-155</v>
      </c>
      <c r="BR37" s="136">
        <f>667+SUM(BQ32:BQ37)</f>
        <v>110</v>
      </c>
      <c r="BS37" s="136"/>
      <c r="BT37" s="77">
        <v>35</v>
      </c>
      <c r="BU37" s="77" t="s">
        <v>135</v>
      </c>
      <c r="BV37" s="77">
        <v>-65</v>
      </c>
      <c r="BW37" s="77"/>
      <c r="BX37" s="77"/>
      <c r="BY37" s="77">
        <v>35</v>
      </c>
      <c r="BZ37" s="77" t="s">
        <v>32</v>
      </c>
      <c r="CA37" s="77">
        <v>-60</v>
      </c>
      <c r="CB37" s="77"/>
      <c r="CC37" s="77"/>
    </row>
    <row r="38" ht="15" spans="2:81">
      <c r="B38" s="77">
        <v>36</v>
      </c>
      <c r="C38" s="77" t="s">
        <v>259</v>
      </c>
      <c r="D38" s="77">
        <v>-155</v>
      </c>
      <c r="E38" s="77"/>
      <c r="F38" s="77"/>
      <c r="G38" s="77">
        <v>36</v>
      </c>
      <c r="H38" s="77" t="s">
        <v>190</v>
      </c>
      <c r="I38" s="77">
        <v>-60</v>
      </c>
      <c r="J38" s="77"/>
      <c r="K38" s="77"/>
      <c r="L38" s="77">
        <v>36</v>
      </c>
      <c r="M38" s="77" t="s">
        <v>408</v>
      </c>
      <c r="N38" s="77">
        <v>-75</v>
      </c>
      <c r="O38" s="77"/>
      <c r="P38" s="145"/>
      <c r="Q38" s="136">
        <v>36</v>
      </c>
      <c r="R38" s="136" t="s">
        <v>230</v>
      </c>
      <c r="S38" s="136">
        <v>-65</v>
      </c>
      <c r="T38" s="136">
        <f>332+SUM(S37:S38)</f>
        <v>207</v>
      </c>
      <c r="U38" s="136"/>
      <c r="V38" s="136">
        <v>36</v>
      </c>
      <c r="W38" s="136" t="s">
        <v>422</v>
      </c>
      <c r="X38" s="136">
        <v>-75</v>
      </c>
      <c r="Y38" s="136">
        <f>330+SUM(X36:X38)</f>
        <v>130</v>
      </c>
      <c r="Z38" s="136"/>
      <c r="AA38" s="77">
        <v>36</v>
      </c>
      <c r="AB38" s="77" t="s">
        <v>417</v>
      </c>
      <c r="AC38" s="77">
        <v>-1150</v>
      </c>
      <c r="AD38" s="77"/>
      <c r="AE38" s="77"/>
      <c r="AF38" s="77">
        <v>36</v>
      </c>
      <c r="AG38" s="77" t="s">
        <v>423</v>
      </c>
      <c r="AH38" s="77">
        <v>-90</v>
      </c>
      <c r="AI38" s="77"/>
      <c r="AJ38" s="77"/>
      <c r="AK38" s="77">
        <v>36</v>
      </c>
      <c r="AL38" s="77" t="s">
        <v>90</v>
      </c>
      <c r="AM38" s="77">
        <v>-75</v>
      </c>
      <c r="AN38" s="77"/>
      <c r="AO38" s="77"/>
      <c r="AP38" s="59">
        <v>36</v>
      </c>
      <c r="AQ38" s="59" t="s">
        <v>403</v>
      </c>
      <c r="AR38" s="59">
        <v>-90</v>
      </c>
      <c r="AS38" s="59"/>
      <c r="AT38" s="59"/>
      <c r="AU38" s="77">
        <v>36</v>
      </c>
      <c r="AV38" s="77" t="s">
        <v>144</v>
      </c>
      <c r="AW38" s="77">
        <v>-90</v>
      </c>
      <c r="AX38" s="77"/>
      <c r="AY38" s="77"/>
      <c r="AZ38" s="77">
        <v>36</v>
      </c>
      <c r="BA38" s="77" t="s">
        <v>424</v>
      </c>
      <c r="BB38" s="77">
        <v>-215</v>
      </c>
      <c r="BC38" s="77"/>
      <c r="BD38" s="77"/>
      <c r="BE38" s="77">
        <v>36</v>
      </c>
      <c r="BF38" s="77" t="s">
        <v>425</v>
      </c>
      <c r="BG38" s="77">
        <v>-60</v>
      </c>
      <c r="BH38" s="77"/>
      <c r="BI38" s="77"/>
      <c r="BJ38" s="77">
        <v>36</v>
      </c>
      <c r="BK38" s="77" t="s">
        <v>42</v>
      </c>
      <c r="BL38" s="77">
        <v>-90</v>
      </c>
      <c r="BM38" s="77"/>
      <c r="BN38" s="77"/>
      <c r="BO38" s="77">
        <v>36</v>
      </c>
      <c r="BP38" s="77" t="s">
        <v>426</v>
      </c>
      <c r="BQ38" s="77">
        <v>-60</v>
      </c>
      <c r="BR38" s="77"/>
      <c r="BS38" s="77"/>
      <c r="BT38" s="136">
        <v>36</v>
      </c>
      <c r="BU38" s="136" t="s">
        <v>427</v>
      </c>
      <c r="BV38" s="136">
        <v>-75</v>
      </c>
      <c r="BW38" s="136">
        <f>360+SUM(BV36:BV38)</f>
        <v>160</v>
      </c>
      <c r="BX38" s="136"/>
      <c r="BY38" s="77">
        <v>36</v>
      </c>
      <c r="BZ38" s="77" t="s">
        <v>428</v>
      </c>
      <c r="CA38" s="77">
        <v>-65</v>
      </c>
      <c r="CB38" s="77"/>
      <c r="CC38" s="77"/>
    </row>
    <row r="39" ht="15" spans="2:81">
      <c r="B39" s="77">
        <v>37</v>
      </c>
      <c r="C39" s="77" t="s">
        <v>429</v>
      </c>
      <c r="D39" s="77">
        <v>-215</v>
      </c>
      <c r="E39" s="77"/>
      <c r="F39" s="77"/>
      <c r="G39" s="136">
        <v>37</v>
      </c>
      <c r="H39" s="136" t="s">
        <v>398</v>
      </c>
      <c r="I39" s="136">
        <v>-65</v>
      </c>
      <c r="J39" s="136">
        <f>319+SUM(I38:I39)</f>
        <v>194</v>
      </c>
      <c r="K39" s="136"/>
      <c r="L39" s="77">
        <v>37</v>
      </c>
      <c r="M39" s="77" t="s">
        <v>413</v>
      </c>
      <c r="N39" s="77">
        <v>-90</v>
      </c>
      <c r="O39" s="77"/>
      <c r="P39" s="145"/>
      <c r="Q39" s="136">
        <v>37</v>
      </c>
      <c r="R39" s="136" t="s">
        <v>385</v>
      </c>
      <c r="S39" s="136">
        <v>-60</v>
      </c>
      <c r="T39" s="136">
        <f>240</f>
        <v>240</v>
      </c>
      <c r="U39" s="136"/>
      <c r="V39" s="77">
        <v>37</v>
      </c>
      <c r="W39" s="77" t="s">
        <v>147</v>
      </c>
      <c r="X39" s="77">
        <v>-60</v>
      </c>
      <c r="Y39" s="77"/>
      <c r="Z39" s="77"/>
      <c r="AA39" s="77">
        <v>37</v>
      </c>
      <c r="AB39" s="77" t="s">
        <v>430</v>
      </c>
      <c r="AC39" s="77">
        <v>-1550</v>
      </c>
      <c r="AD39" s="77"/>
      <c r="AE39" s="77"/>
      <c r="AF39" s="77">
        <v>37</v>
      </c>
      <c r="AG39" s="77" t="s">
        <v>431</v>
      </c>
      <c r="AH39" s="77">
        <v>-112</v>
      </c>
      <c r="AI39" s="77"/>
      <c r="AJ39" s="77"/>
      <c r="AK39" s="77">
        <v>37</v>
      </c>
      <c r="AL39" s="77" t="s">
        <v>432</v>
      </c>
      <c r="AM39" s="77">
        <v>-90</v>
      </c>
      <c r="AN39" s="77"/>
      <c r="AO39" s="77"/>
      <c r="AP39" s="136">
        <v>37</v>
      </c>
      <c r="AQ39" s="136" t="s">
        <v>77</v>
      </c>
      <c r="AR39" s="136">
        <v>-112</v>
      </c>
      <c r="AS39" s="136">
        <f>515+SUM(AR35:AR39)</f>
        <v>113</v>
      </c>
      <c r="AT39" s="136"/>
      <c r="AU39" s="77">
        <v>37</v>
      </c>
      <c r="AV39" s="77" t="s">
        <v>433</v>
      </c>
      <c r="AW39" s="77">
        <v>-112</v>
      </c>
      <c r="AX39" s="77"/>
      <c r="AY39" s="77"/>
      <c r="AZ39" s="77">
        <v>37</v>
      </c>
      <c r="BA39" s="77" t="s">
        <v>434</v>
      </c>
      <c r="BB39" s="77">
        <v>-298</v>
      </c>
      <c r="BC39" s="77"/>
      <c r="BD39" s="77"/>
      <c r="BE39" s="77">
        <v>37</v>
      </c>
      <c r="BF39" s="77" t="s">
        <v>67</v>
      </c>
      <c r="BG39" s="77">
        <v>-65</v>
      </c>
      <c r="BH39" s="77"/>
      <c r="BI39" s="77"/>
      <c r="BJ39" s="77">
        <v>37</v>
      </c>
      <c r="BK39" s="77" t="s">
        <v>429</v>
      </c>
      <c r="BL39" s="77">
        <v>-112</v>
      </c>
      <c r="BM39" s="77"/>
      <c r="BN39" s="77"/>
      <c r="BO39" s="77">
        <v>37</v>
      </c>
      <c r="BP39" s="77" t="s">
        <v>435</v>
      </c>
      <c r="BQ39" s="77">
        <v>-65</v>
      </c>
      <c r="BR39" s="77"/>
      <c r="BS39" s="77"/>
      <c r="BT39" s="77">
        <v>37</v>
      </c>
      <c r="BU39" s="77" t="s">
        <v>436</v>
      </c>
      <c r="BV39" s="77">
        <v>-60</v>
      </c>
      <c r="BW39" s="77"/>
      <c r="BX39" s="77"/>
      <c r="BY39" s="77">
        <v>37</v>
      </c>
      <c r="BZ39" s="77" t="s">
        <v>437</v>
      </c>
      <c r="CA39" s="77">
        <v>-75</v>
      </c>
      <c r="CB39" s="77"/>
      <c r="CC39" s="77"/>
    </row>
    <row r="40" ht="15" spans="2:81">
      <c r="B40" s="77">
        <v>38</v>
      </c>
      <c r="C40" s="77" t="s">
        <v>438</v>
      </c>
      <c r="D40" s="77">
        <v>-298</v>
      </c>
      <c r="E40" s="77"/>
      <c r="F40" s="77"/>
      <c r="G40" s="77">
        <v>38</v>
      </c>
      <c r="H40" s="77" t="s">
        <v>93</v>
      </c>
      <c r="I40" s="77">
        <v>-60</v>
      </c>
      <c r="J40" s="77"/>
      <c r="K40" s="77"/>
      <c r="L40" s="77">
        <v>38</v>
      </c>
      <c r="M40" s="77" t="s">
        <v>144</v>
      </c>
      <c r="N40" s="77">
        <v>-112</v>
      </c>
      <c r="O40" s="77"/>
      <c r="P40" s="145"/>
      <c r="Q40" s="136">
        <v>38</v>
      </c>
      <c r="R40" s="136" t="s">
        <v>398</v>
      </c>
      <c r="S40" s="136">
        <v>-60</v>
      </c>
      <c r="T40" s="136">
        <f>294+S40</f>
        <v>234</v>
      </c>
      <c r="U40" s="136"/>
      <c r="V40" s="77">
        <v>38</v>
      </c>
      <c r="W40" s="77" t="s">
        <v>439</v>
      </c>
      <c r="X40" s="77">
        <v>-65</v>
      </c>
      <c r="Y40" s="77"/>
      <c r="Z40" s="77"/>
      <c r="AA40" s="77">
        <v>38</v>
      </c>
      <c r="AB40" s="77" t="s">
        <v>440</v>
      </c>
      <c r="AC40" s="77">
        <v>-2050</v>
      </c>
      <c r="AD40" s="77"/>
      <c r="AE40" s="77"/>
      <c r="AF40" s="77">
        <v>38</v>
      </c>
      <c r="AG40" s="77" t="s">
        <v>441</v>
      </c>
      <c r="AH40" s="77">
        <v>-155</v>
      </c>
      <c r="AI40" s="77"/>
      <c r="AJ40" s="77"/>
      <c r="AK40" s="77">
        <v>38</v>
      </c>
      <c r="AL40" s="77" t="s">
        <v>442</v>
      </c>
      <c r="AM40" s="77">
        <v>-112</v>
      </c>
      <c r="AN40" s="77"/>
      <c r="AO40" s="77"/>
      <c r="AP40" s="59">
        <v>38</v>
      </c>
      <c r="AQ40" s="59" t="s">
        <v>40</v>
      </c>
      <c r="AR40" s="59">
        <v>-60</v>
      </c>
      <c r="AS40" s="59"/>
      <c r="AT40" s="59"/>
      <c r="AU40" s="136">
        <v>38</v>
      </c>
      <c r="AV40" s="136" t="s">
        <v>443</v>
      </c>
      <c r="AW40" s="136">
        <v>-155</v>
      </c>
      <c r="AX40" s="136">
        <f>729+SUM(AW35:AW40)</f>
        <v>172</v>
      </c>
      <c r="AY40" s="136"/>
      <c r="AZ40" s="77">
        <v>38</v>
      </c>
      <c r="BA40" s="77" t="s">
        <v>444</v>
      </c>
      <c r="BB40" s="77">
        <v>-415</v>
      </c>
      <c r="BC40" s="77"/>
      <c r="BD40" s="77"/>
      <c r="BE40" s="136">
        <v>38</v>
      </c>
      <c r="BF40" s="136" t="s">
        <v>234</v>
      </c>
      <c r="BG40" s="136">
        <v>-75</v>
      </c>
      <c r="BH40" s="136">
        <f>338+SUM(BG38:BG40)</f>
        <v>138</v>
      </c>
      <c r="BI40" s="136"/>
      <c r="BJ40" s="77">
        <v>38</v>
      </c>
      <c r="BK40" s="77" t="s">
        <v>176</v>
      </c>
      <c r="BL40" s="77">
        <v>-155</v>
      </c>
      <c r="BM40" s="77"/>
      <c r="BN40" s="77"/>
      <c r="BO40" s="77">
        <v>38</v>
      </c>
      <c r="BP40" s="77" t="s">
        <v>160</v>
      </c>
      <c r="BQ40" s="77">
        <v>-75</v>
      </c>
      <c r="BR40" s="77"/>
      <c r="BS40" s="77"/>
      <c r="BT40" s="77">
        <v>38</v>
      </c>
      <c r="BU40" s="77" t="s">
        <v>436</v>
      </c>
      <c r="BV40" s="77">
        <v>-65</v>
      </c>
      <c r="BW40" s="77"/>
      <c r="BX40" s="77"/>
      <c r="BY40" s="77">
        <v>38</v>
      </c>
      <c r="BZ40" s="77" t="s">
        <v>445</v>
      </c>
      <c r="CA40" s="77">
        <v>-90</v>
      </c>
      <c r="CB40" s="77"/>
      <c r="CC40" s="77"/>
    </row>
    <row r="41" ht="15" spans="2:81">
      <c r="B41" s="136">
        <v>39</v>
      </c>
      <c r="C41" s="136" t="s">
        <v>446</v>
      </c>
      <c r="D41" s="136">
        <v>-415</v>
      </c>
      <c r="E41" s="136">
        <f>1826+SUM(D33:D41)</f>
        <v>341</v>
      </c>
      <c r="F41" s="136"/>
      <c r="G41" s="77">
        <v>39</v>
      </c>
      <c r="H41" s="77" t="s">
        <v>447</v>
      </c>
      <c r="I41" s="77">
        <v>-65</v>
      </c>
      <c r="J41" s="77"/>
      <c r="K41" s="77"/>
      <c r="L41" s="77">
        <v>39</v>
      </c>
      <c r="M41" s="77" t="s">
        <v>437</v>
      </c>
      <c r="N41" s="77">
        <v>-155</v>
      </c>
      <c r="O41" s="77"/>
      <c r="P41" s="145"/>
      <c r="Q41" s="77">
        <v>39</v>
      </c>
      <c r="R41" s="77" t="s">
        <v>259</v>
      </c>
      <c r="S41" s="77">
        <v>-60</v>
      </c>
      <c r="T41" s="77"/>
      <c r="U41" s="77"/>
      <c r="V41" s="136">
        <v>39</v>
      </c>
      <c r="W41" s="136" t="s">
        <v>448</v>
      </c>
      <c r="X41" s="136">
        <v>-75</v>
      </c>
      <c r="Y41" s="136">
        <f>345+SUM(X39:X41)</f>
        <v>145</v>
      </c>
      <c r="Z41" s="136"/>
      <c r="AA41" s="77">
        <v>39</v>
      </c>
      <c r="AB41" s="77" t="s">
        <v>449</v>
      </c>
      <c r="AC41" s="77">
        <v>-2700</v>
      </c>
      <c r="AD41" s="77"/>
      <c r="AE41" s="77"/>
      <c r="AF41" s="136">
        <v>39</v>
      </c>
      <c r="AG41" s="136" t="s">
        <v>443</v>
      </c>
      <c r="AH41" s="136">
        <v>-215</v>
      </c>
      <c r="AI41" s="136">
        <f>1011+SUM(AH35:AH41)</f>
        <v>239</v>
      </c>
      <c r="AJ41" s="136"/>
      <c r="AK41" s="136">
        <v>39</v>
      </c>
      <c r="AL41" s="136" t="s">
        <v>450</v>
      </c>
      <c r="AM41" s="136">
        <v>-155</v>
      </c>
      <c r="AN41" s="136">
        <f>698</f>
        <v>698</v>
      </c>
      <c r="AO41" s="136"/>
      <c r="AP41" s="59">
        <v>39</v>
      </c>
      <c r="AQ41" s="59" t="s">
        <v>451</v>
      </c>
      <c r="AR41" s="59">
        <v>-65</v>
      </c>
      <c r="AS41" s="59"/>
      <c r="AT41" s="59"/>
      <c r="AU41" s="77">
        <v>39</v>
      </c>
      <c r="AV41" s="77" t="s">
        <v>452</v>
      </c>
      <c r="AW41" s="77">
        <v>-60</v>
      </c>
      <c r="AX41" s="77"/>
      <c r="AY41" s="77"/>
      <c r="AZ41" s="77">
        <v>39</v>
      </c>
      <c r="BA41" s="77" t="s">
        <v>453</v>
      </c>
      <c r="BB41" s="77">
        <v>-450</v>
      </c>
      <c r="BC41" s="77"/>
      <c r="BD41" s="77"/>
      <c r="BE41" s="77">
        <v>39</v>
      </c>
      <c r="BF41" s="77" t="s">
        <v>454</v>
      </c>
      <c r="BG41" s="77">
        <v>-60</v>
      </c>
      <c r="BH41" s="77"/>
      <c r="BI41" s="77"/>
      <c r="BJ41" s="77">
        <v>39</v>
      </c>
      <c r="BK41" s="77" t="s">
        <v>301</v>
      </c>
      <c r="BL41" s="77">
        <v>-215</v>
      </c>
      <c r="BM41" s="77"/>
      <c r="BN41" s="77"/>
      <c r="BO41" s="77">
        <v>39</v>
      </c>
      <c r="BP41" s="77" t="s">
        <v>256</v>
      </c>
      <c r="BQ41" s="77">
        <v>-90</v>
      </c>
      <c r="BR41" s="77"/>
      <c r="BS41" s="77"/>
      <c r="BT41" s="136">
        <v>39</v>
      </c>
      <c r="BU41" s="136" t="s">
        <v>314</v>
      </c>
      <c r="BV41" s="136">
        <v>-75</v>
      </c>
      <c r="BW41" s="136">
        <f>330+SUM(BV39:BV41)</f>
        <v>130</v>
      </c>
      <c r="BX41" s="136"/>
      <c r="BY41" s="77">
        <v>39</v>
      </c>
      <c r="BZ41" s="77" t="s">
        <v>455</v>
      </c>
      <c r="CA41" s="77">
        <v>-112</v>
      </c>
      <c r="CB41" s="77"/>
      <c r="CC41" s="77"/>
    </row>
    <row r="42" ht="15" spans="2:81">
      <c r="B42" s="136">
        <v>40</v>
      </c>
      <c r="C42" s="136" t="s">
        <v>456</v>
      </c>
      <c r="D42" s="136">
        <v>-60</v>
      </c>
      <c r="E42" s="136">
        <v>210</v>
      </c>
      <c r="F42" s="136"/>
      <c r="G42" s="77">
        <v>40</v>
      </c>
      <c r="H42" s="77" t="s">
        <v>191</v>
      </c>
      <c r="I42" s="77">
        <v>-75</v>
      </c>
      <c r="J42" s="77"/>
      <c r="K42" s="77">
        <v>-4.4</v>
      </c>
      <c r="L42" s="136">
        <v>40</v>
      </c>
      <c r="M42" s="136" t="s">
        <v>457</v>
      </c>
      <c r="N42" s="136">
        <v>-215</v>
      </c>
      <c r="O42" s="136">
        <f>1032+SUM(N36:N42)</f>
        <v>260</v>
      </c>
      <c r="P42" s="144"/>
      <c r="Q42" s="136">
        <v>40</v>
      </c>
      <c r="R42" s="136" t="s">
        <v>240</v>
      </c>
      <c r="S42" s="136">
        <v>-65</v>
      </c>
      <c r="T42" s="136">
        <f>293+SUM(S41:S42)</f>
        <v>168</v>
      </c>
      <c r="U42" s="136"/>
      <c r="V42" s="77">
        <v>40</v>
      </c>
      <c r="W42" s="77" t="s">
        <v>458</v>
      </c>
      <c r="X42" s="77">
        <v>-60</v>
      </c>
      <c r="Y42" s="77"/>
      <c r="Z42" s="77"/>
      <c r="AA42" s="77">
        <v>40</v>
      </c>
      <c r="AB42" s="77" t="s">
        <v>459</v>
      </c>
      <c r="AC42" s="77">
        <v>-3250</v>
      </c>
      <c r="AD42" s="77"/>
      <c r="AE42" s="77"/>
      <c r="AF42" s="136">
        <v>40</v>
      </c>
      <c r="AG42" s="136" t="s">
        <v>460</v>
      </c>
      <c r="AH42" s="136">
        <v>-60</v>
      </c>
      <c r="AI42" s="136">
        <v>210</v>
      </c>
      <c r="AJ42" s="136"/>
      <c r="AK42" s="77">
        <v>40</v>
      </c>
      <c r="AL42" s="77" t="s">
        <v>49</v>
      </c>
      <c r="AM42" s="77">
        <v>-60</v>
      </c>
      <c r="AN42" s="77"/>
      <c r="AO42" s="77"/>
      <c r="AP42" s="77">
        <v>40</v>
      </c>
      <c r="AQ42" s="77" t="s">
        <v>461</v>
      </c>
      <c r="AR42" s="77">
        <v>-75</v>
      </c>
      <c r="AS42" s="77"/>
      <c r="AT42" s="77"/>
      <c r="AU42" s="77">
        <v>40</v>
      </c>
      <c r="AV42" s="77" t="s">
        <v>462</v>
      </c>
      <c r="AW42" s="77">
        <v>-65</v>
      </c>
      <c r="AX42" s="77"/>
      <c r="AY42" s="77"/>
      <c r="AZ42" s="77">
        <v>40</v>
      </c>
      <c r="BA42" s="77" t="s">
        <v>463</v>
      </c>
      <c r="BB42" s="77">
        <v>-575</v>
      </c>
      <c r="BC42" s="77"/>
      <c r="BD42" s="77"/>
      <c r="BE42" s="77">
        <v>40</v>
      </c>
      <c r="BF42" s="77" t="s">
        <v>301</v>
      </c>
      <c r="BG42" s="77">
        <v>-65</v>
      </c>
      <c r="BH42" s="77"/>
      <c r="BI42" s="77"/>
      <c r="BJ42" s="136">
        <v>40</v>
      </c>
      <c r="BK42" s="136" t="s">
        <v>464</v>
      </c>
      <c r="BL42" s="136">
        <v>-298</v>
      </c>
      <c r="BM42" s="136">
        <f>1341+SUM(BL35:BL42)</f>
        <v>271</v>
      </c>
      <c r="BN42" s="136"/>
      <c r="BO42" s="77">
        <v>40</v>
      </c>
      <c r="BP42" s="77" t="s">
        <v>465</v>
      </c>
      <c r="BQ42" s="77">
        <v>-112</v>
      </c>
      <c r="BR42" s="77"/>
      <c r="BS42" s="77"/>
      <c r="BT42" s="77">
        <v>40</v>
      </c>
      <c r="BU42" s="77" t="s">
        <v>466</v>
      </c>
      <c r="BV42" s="77">
        <v>-60</v>
      </c>
      <c r="BW42" s="77"/>
      <c r="BX42" s="77"/>
      <c r="BY42" s="77">
        <v>40</v>
      </c>
      <c r="BZ42" s="77" t="s">
        <v>303</v>
      </c>
      <c r="CA42" s="77">
        <v>-155</v>
      </c>
      <c r="CB42" s="77"/>
      <c r="CC42" s="77"/>
    </row>
    <row r="43" ht="15" spans="2:81">
      <c r="B43" s="136">
        <v>41</v>
      </c>
      <c r="C43" s="136" t="s">
        <v>467</v>
      </c>
      <c r="D43" s="136">
        <v>-60</v>
      </c>
      <c r="E43" s="136">
        <f>258+D43</f>
        <v>198</v>
      </c>
      <c r="F43" s="136"/>
      <c r="G43" s="77">
        <v>41</v>
      </c>
      <c r="H43" s="77" t="s">
        <v>468</v>
      </c>
      <c r="I43" s="77">
        <v>-90</v>
      </c>
      <c r="J43" s="77"/>
      <c r="K43" s="77">
        <f>K42*I56</f>
        <v>11880</v>
      </c>
      <c r="L43" s="77">
        <v>41</v>
      </c>
      <c r="M43" s="77" t="s">
        <v>469</v>
      </c>
      <c r="N43" s="77">
        <v>-60</v>
      </c>
      <c r="O43" s="77"/>
      <c r="P43" s="145"/>
      <c r="Q43" s="136">
        <v>41</v>
      </c>
      <c r="R43" s="136" t="s">
        <v>470</v>
      </c>
      <c r="S43" s="136">
        <v>-60</v>
      </c>
      <c r="T43" s="136">
        <f>258+S43</f>
        <v>198</v>
      </c>
      <c r="U43" s="136"/>
      <c r="V43" s="136">
        <v>41</v>
      </c>
      <c r="W43" s="136" t="s">
        <v>471</v>
      </c>
      <c r="X43" s="136">
        <v>-65</v>
      </c>
      <c r="Y43" s="136">
        <f>306+SUM(X42:X43)</f>
        <v>181</v>
      </c>
      <c r="Z43" s="136"/>
      <c r="AA43" s="136">
        <v>41</v>
      </c>
      <c r="AB43" s="136" t="s">
        <v>472</v>
      </c>
      <c r="AC43" s="136">
        <v>-4400</v>
      </c>
      <c r="AD43" s="136">
        <f>19360+SUM(AC25:AC43)</f>
        <v>115</v>
      </c>
      <c r="AE43" s="136"/>
      <c r="AF43" s="77">
        <v>41</v>
      </c>
      <c r="AG43" s="77" t="s">
        <v>473</v>
      </c>
      <c r="AH43" s="77">
        <v>-60</v>
      </c>
      <c r="AI43" s="77"/>
      <c r="AJ43" s="77"/>
      <c r="AK43" s="77">
        <v>41</v>
      </c>
      <c r="AL43" s="77" t="s">
        <v>405</v>
      </c>
      <c r="AM43" s="77">
        <v>-65</v>
      </c>
      <c r="AN43" s="77"/>
      <c r="AO43" s="77"/>
      <c r="AP43" s="136">
        <v>41</v>
      </c>
      <c r="AQ43" s="136" t="s">
        <v>314</v>
      </c>
      <c r="AR43" s="136">
        <v>-90</v>
      </c>
      <c r="AS43" s="136">
        <f>396+SUM(AR40:AR43)</f>
        <v>106</v>
      </c>
      <c r="AT43" s="136"/>
      <c r="AU43" s="77">
        <v>41</v>
      </c>
      <c r="AV43" s="77" t="s">
        <v>303</v>
      </c>
      <c r="AW43" s="77">
        <v>-75</v>
      </c>
      <c r="AX43" s="77"/>
      <c r="AY43" s="77"/>
      <c r="AZ43" s="136">
        <v>41</v>
      </c>
      <c r="BA43" s="136" t="s">
        <v>474</v>
      </c>
      <c r="BB43" s="136">
        <v>-700</v>
      </c>
      <c r="BC43" s="136">
        <v>80</v>
      </c>
      <c r="BD43" s="136"/>
      <c r="BE43" s="136">
        <v>41</v>
      </c>
      <c r="BF43" s="136" t="s">
        <v>460</v>
      </c>
      <c r="BG43" s="136">
        <v>-75</v>
      </c>
      <c r="BH43" s="136">
        <f>338+SUM(BG41:BG43)</f>
        <v>138</v>
      </c>
      <c r="BI43" s="136"/>
      <c r="BJ43" s="136">
        <v>41</v>
      </c>
      <c r="BK43" s="136" t="s">
        <v>208</v>
      </c>
      <c r="BL43" s="136">
        <v>-60</v>
      </c>
      <c r="BM43" s="136">
        <v>210</v>
      </c>
      <c r="BN43" s="136"/>
      <c r="BO43" s="77">
        <v>41</v>
      </c>
      <c r="BP43" s="77" t="s">
        <v>438</v>
      </c>
      <c r="BQ43" s="77">
        <v>-155</v>
      </c>
      <c r="BR43" s="77"/>
      <c r="BS43" s="77"/>
      <c r="BT43" s="77">
        <v>41</v>
      </c>
      <c r="BU43" s="77" t="s">
        <v>475</v>
      </c>
      <c r="BV43" s="77">
        <v>-65</v>
      </c>
      <c r="BW43" s="77"/>
      <c r="BX43" s="77"/>
      <c r="BY43" s="77">
        <v>41</v>
      </c>
      <c r="BZ43" s="77" t="s">
        <v>397</v>
      </c>
      <c r="CA43" s="77">
        <v>-215</v>
      </c>
      <c r="CB43" s="77"/>
      <c r="CC43" s="77"/>
    </row>
    <row r="44" ht="15" spans="2:81">
      <c r="B44" s="136">
        <v>42</v>
      </c>
      <c r="C44" s="136" t="s">
        <v>476</v>
      </c>
      <c r="D44" s="136">
        <v>-60</v>
      </c>
      <c r="E44" s="136">
        <v>210</v>
      </c>
      <c r="F44" s="136"/>
      <c r="G44" s="77">
        <v>42</v>
      </c>
      <c r="H44" s="77" t="s">
        <v>434</v>
      </c>
      <c r="I44" s="77">
        <v>-112</v>
      </c>
      <c r="J44" s="77"/>
      <c r="K44" s="77">
        <f>K43+SUM(I40:I56)</f>
        <v>110.000000000002</v>
      </c>
      <c r="L44" s="136">
        <v>42</v>
      </c>
      <c r="M44" s="136" t="s">
        <v>208</v>
      </c>
      <c r="N44" s="136">
        <v>-65</v>
      </c>
      <c r="O44" s="136">
        <f>293+SUM(N43:N44)</f>
        <v>168</v>
      </c>
      <c r="P44" s="144"/>
      <c r="Q44" s="77">
        <v>42</v>
      </c>
      <c r="R44" s="77" t="s">
        <v>477</v>
      </c>
      <c r="S44" s="77">
        <v>-60</v>
      </c>
      <c r="T44" s="77"/>
      <c r="U44" s="77"/>
      <c r="V44" s="77">
        <v>42</v>
      </c>
      <c r="W44" s="77" t="s">
        <v>478</v>
      </c>
      <c r="X44" s="77">
        <v>-60</v>
      </c>
      <c r="Y44" s="77"/>
      <c r="Z44" s="77"/>
      <c r="AA44" s="77">
        <v>42</v>
      </c>
      <c r="AB44" s="77" t="s">
        <v>479</v>
      </c>
      <c r="AC44" s="77">
        <v>-60</v>
      </c>
      <c r="AD44" s="77"/>
      <c r="AE44" s="77"/>
      <c r="AF44" s="136">
        <v>42</v>
      </c>
      <c r="AG44" s="136" t="s">
        <v>480</v>
      </c>
      <c r="AH44" s="136">
        <v>-65</v>
      </c>
      <c r="AI44" s="136">
        <f>332+SUM(AH43:AH44)</f>
        <v>207</v>
      </c>
      <c r="AJ44" s="136"/>
      <c r="AK44" s="77">
        <v>42</v>
      </c>
      <c r="AL44" s="77" t="s">
        <v>76</v>
      </c>
      <c r="AM44" s="77">
        <v>-75</v>
      </c>
      <c r="AN44" s="77"/>
      <c r="AO44" s="77"/>
      <c r="AP44" s="77">
        <v>42</v>
      </c>
      <c r="AQ44" s="77" t="s">
        <v>481</v>
      </c>
      <c r="AR44" s="77">
        <v>-60</v>
      </c>
      <c r="AS44" s="77"/>
      <c r="AT44" s="77"/>
      <c r="AU44" s="77">
        <v>42</v>
      </c>
      <c r="AV44" s="77" t="s">
        <v>303</v>
      </c>
      <c r="AW44" s="77">
        <v>-90</v>
      </c>
      <c r="AX44" s="77"/>
      <c r="AY44" s="77"/>
      <c r="AZ44" s="77">
        <v>42</v>
      </c>
      <c r="BA44" s="77" t="s">
        <v>482</v>
      </c>
      <c r="BB44" s="77">
        <v>-60</v>
      </c>
      <c r="BC44" s="77"/>
      <c r="BD44" s="77"/>
      <c r="BE44" s="136">
        <v>42</v>
      </c>
      <c r="BF44" s="136" t="s">
        <v>105</v>
      </c>
      <c r="BG44" s="136">
        <v>-60</v>
      </c>
      <c r="BH44" s="136">
        <f>258+BG44</f>
        <v>198</v>
      </c>
      <c r="BI44" s="136"/>
      <c r="BJ44" s="77">
        <v>42</v>
      </c>
      <c r="BK44" s="77" t="s">
        <v>483</v>
      </c>
      <c r="BL44" s="77">
        <v>-60</v>
      </c>
      <c r="BM44" s="77"/>
      <c r="BN44" s="77"/>
      <c r="BO44" s="136">
        <v>42</v>
      </c>
      <c r="BP44" s="136" t="s">
        <v>484</v>
      </c>
      <c r="BQ44" s="136">
        <v>-215</v>
      </c>
      <c r="BR44" s="136">
        <f>925+SUM(BQ38:BQ44)</f>
        <v>153</v>
      </c>
      <c r="BS44" s="136"/>
      <c r="BT44" s="77">
        <v>42</v>
      </c>
      <c r="BU44" s="77" t="s">
        <v>485</v>
      </c>
      <c r="BV44" s="77">
        <v>-75</v>
      </c>
      <c r="BW44" s="77"/>
      <c r="BX44" s="77"/>
      <c r="BY44" s="77">
        <v>42</v>
      </c>
      <c r="BZ44" s="77" t="s">
        <v>486</v>
      </c>
      <c r="CA44" s="77">
        <v>-298</v>
      </c>
      <c r="CB44" s="77"/>
      <c r="CC44" s="77"/>
    </row>
    <row r="45" ht="15" spans="2:81">
      <c r="B45" s="77">
        <v>43</v>
      </c>
      <c r="C45" s="77" t="s">
        <v>405</v>
      </c>
      <c r="D45" s="77">
        <v>-60</v>
      </c>
      <c r="E45" s="77"/>
      <c r="F45" s="77"/>
      <c r="G45" s="77">
        <v>43</v>
      </c>
      <c r="H45" s="77" t="s">
        <v>487</v>
      </c>
      <c r="I45" s="77">
        <v>-155</v>
      </c>
      <c r="J45" s="77"/>
      <c r="K45" s="77"/>
      <c r="L45" s="77">
        <v>43</v>
      </c>
      <c r="M45" s="77" t="s">
        <v>488</v>
      </c>
      <c r="N45" s="77">
        <v>-60</v>
      </c>
      <c r="O45" s="77"/>
      <c r="P45" s="145"/>
      <c r="Q45" s="77">
        <v>43</v>
      </c>
      <c r="R45" s="77" t="s">
        <v>489</v>
      </c>
      <c r="S45" s="77">
        <v>-65</v>
      </c>
      <c r="T45" s="77"/>
      <c r="U45" s="77"/>
      <c r="V45" s="77">
        <v>43</v>
      </c>
      <c r="W45" s="77" t="s">
        <v>210</v>
      </c>
      <c r="X45" s="77">
        <v>-65</v>
      </c>
      <c r="Y45" s="77"/>
      <c r="Z45" s="77"/>
      <c r="AA45" s="136">
        <v>43</v>
      </c>
      <c r="AB45" s="136" t="s">
        <v>490</v>
      </c>
      <c r="AC45" s="136">
        <v>-65</v>
      </c>
      <c r="AD45" s="136">
        <f>364+SUM(AC44:AC45)</f>
        <v>239</v>
      </c>
      <c r="AE45" s="136"/>
      <c r="AF45" s="77">
        <v>43</v>
      </c>
      <c r="AG45" s="77" t="s">
        <v>491</v>
      </c>
      <c r="AH45" s="77">
        <v>-60</v>
      </c>
      <c r="AI45" s="77"/>
      <c r="AJ45" s="77"/>
      <c r="AK45" s="77">
        <v>43</v>
      </c>
      <c r="AL45" s="77" t="s">
        <v>345</v>
      </c>
      <c r="AM45" s="77">
        <v>-90</v>
      </c>
      <c r="AN45" s="77"/>
      <c r="AO45" s="77"/>
      <c r="AP45" s="77">
        <v>43</v>
      </c>
      <c r="AQ45" s="77" t="s">
        <v>492</v>
      </c>
      <c r="AR45" s="77">
        <v>-65</v>
      </c>
      <c r="AS45" s="77"/>
      <c r="AT45" s="77"/>
      <c r="AU45" s="77">
        <v>43</v>
      </c>
      <c r="AV45" s="77" t="s">
        <v>493</v>
      </c>
      <c r="AW45" s="77">
        <v>-112</v>
      </c>
      <c r="AX45" s="77"/>
      <c r="AY45" s="77"/>
      <c r="AZ45" s="77">
        <v>43</v>
      </c>
      <c r="BA45" s="77" t="s">
        <v>494</v>
      </c>
      <c r="BB45" s="77">
        <v>-65</v>
      </c>
      <c r="BC45" s="77"/>
      <c r="BD45" s="77"/>
      <c r="BE45" s="77">
        <v>43</v>
      </c>
      <c r="BF45" s="77" t="s">
        <v>495</v>
      </c>
      <c r="BG45" s="77">
        <v>-65</v>
      </c>
      <c r="BH45" s="77"/>
      <c r="BI45" s="77"/>
      <c r="BJ45" s="77">
        <v>43</v>
      </c>
      <c r="BK45" s="77" t="s">
        <v>496</v>
      </c>
      <c r="BL45" s="77">
        <v>-65</v>
      </c>
      <c r="BM45" s="77"/>
      <c r="BN45" s="77"/>
      <c r="BO45" s="136">
        <v>43</v>
      </c>
      <c r="BP45" s="136" t="s">
        <v>450</v>
      </c>
      <c r="BQ45" s="136">
        <v>-60</v>
      </c>
      <c r="BR45" s="136">
        <v>210</v>
      </c>
      <c r="BS45" s="136"/>
      <c r="BT45" s="77">
        <v>43</v>
      </c>
      <c r="BU45" s="77" t="s">
        <v>497</v>
      </c>
      <c r="BV45" s="77">
        <v>-90</v>
      </c>
      <c r="BW45" s="77"/>
      <c r="BX45" s="77"/>
      <c r="BY45" s="77">
        <v>43</v>
      </c>
      <c r="BZ45" s="77" t="s">
        <v>498</v>
      </c>
      <c r="CA45" s="77">
        <v>-415</v>
      </c>
      <c r="CB45" s="77"/>
      <c r="CC45" s="77"/>
    </row>
    <row r="46" ht="15" spans="2:81">
      <c r="B46" s="77">
        <v>44</v>
      </c>
      <c r="C46" s="77" t="s">
        <v>499</v>
      </c>
      <c r="D46" s="77">
        <v>-65</v>
      </c>
      <c r="E46" s="77"/>
      <c r="F46" s="77"/>
      <c r="G46" s="77">
        <v>44</v>
      </c>
      <c r="H46" s="77" t="s">
        <v>500</v>
      </c>
      <c r="I46" s="77">
        <v>-215</v>
      </c>
      <c r="J46" s="77"/>
      <c r="K46" s="77"/>
      <c r="L46" s="77">
        <v>44</v>
      </c>
      <c r="M46" s="77" t="s">
        <v>501</v>
      </c>
      <c r="N46" s="77">
        <v>-65</v>
      </c>
      <c r="O46" s="77"/>
      <c r="P46" s="145"/>
      <c r="Q46" s="136">
        <v>44</v>
      </c>
      <c r="R46" s="136" t="s">
        <v>502</v>
      </c>
      <c r="S46" s="136">
        <v>-75</v>
      </c>
      <c r="T46" s="136">
        <f>360+SUM(S44:S46)</f>
        <v>160</v>
      </c>
      <c r="U46" s="136"/>
      <c r="V46" s="136">
        <v>44</v>
      </c>
      <c r="W46" s="136" t="s">
        <v>503</v>
      </c>
      <c r="X46" s="136">
        <v>-75</v>
      </c>
      <c r="Y46" s="136">
        <f>368+SUM(X44:X46)</f>
        <v>168</v>
      </c>
      <c r="Z46" s="136"/>
      <c r="AA46" s="136">
        <v>44</v>
      </c>
      <c r="AB46" s="136" t="s">
        <v>503</v>
      </c>
      <c r="AC46" s="136">
        <v>-60</v>
      </c>
      <c r="AD46" s="136">
        <f>294+AC46</f>
        <v>234</v>
      </c>
      <c r="AE46" s="136"/>
      <c r="AF46" s="77">
        <v>44</v>
      </c>
      <c r="AG46" s="77" t="s">
        <v>76</v>
      </c>
      <c r="AH46" s="77">
        <v>-65</v>
      </c>
      <c r="AI46" s="77"/>
      <c r="AJ46" s="77"/>
      <c r="AK46" s="77">
        <v>44</v>
      </c>
      <c r="AL46" s="77" t="s">
        <v>504</v>
      </c>
      <c r="AM46" s="77">
        <v>0</v>
      </c>
      <c r="AN46" s="77"/>
      <c r="AO46" s="77"/>
      <c r="AP46" s="77">
        <v>44</v>
      </c>
      <c r="AQ46" s="77" t="s">
        <v>505</v>
      </c>
      <c r="AR46" s="77">
        <v>-75</v>
      </c>
      <c r="AS46" s="77"/>
      <c r="AT46" s="77"/>
      <c r="AU46" s="77">
        <v>44</v>
      </c>
      <c r="AV46" s="77" t="s">
        <v>506</v>
      </c>
      <c r="AW46" s="77">
        <v>-155</v>
      </c>
      <c r="AX46" s="77"/>
      <c r="AY46" s="77"/>
      <c r="AZ46" s="136">
        <v>44</v>
      </c>
      <c r="BA46" s="136" t="s">
        <v>507</v>
      </c>
      <c r="BB46" s="136">
        <v>-75</v>
      </c>
      <c r="BC46" s="136">
        <f>345+SUM(BB44:BB46)</f>
        <v>145</v>
      </c>
      <c r="BD46" s="136"/>
      <c r="BE46" s="77">
        <v>44</v>
      </c>
      <c r="BF46" s="77" t="s">
        <v>508</v>
      </c>
      <c r="BG46" s="77">
        <v>-75</v>
      </c>
      <c r="BH46" s="77"/>
      <c r="BI46" s="77"/>
      <c r="BJ46" s="77">
        <v>44</v>
      </c>
      <c r="BK46" s="77" t="s">
        <v>509</v>
      </c>
      <c r="BL46" s="77">
        <v>-75</v>
      </c>
      <c r="BM46" s="77"/>
      <c r="BN46" s="77"/>
      <c r="BO46" s="77">
        <v>44</v>
      </c>
      <c r="BP46" s="77" t="s">
        <v>510</v>
      </c>
      <c r="BQ46" s="77">
        <v>-60</v>
      </c>
      <c r="BR46" s="77"/>
      <c r="BS46" s="77"/>
      <c r="BT46" s="77">
        <v>44</v>
      </c>
      <c r="BU46" s="77" t="s">
        <v>511</v>
      </c>
      <c r="BV46" s="77">
        <v>-112</v>
      </c>
      <c r="BW46" s="77"/>
      <c r="BX46" s="77"/>
      <c r="BY46" s="77">
        <v>44</v>
      </c>
      <c r="BZ46" s="77" t="s">
        <v>498</v>
      </c>
      <c r="CA46" s="77">
        <v>-450</v>
      </c>
      <c r="CB46" s="77"/>
      <c r="CC46" s="77"/>
    </row>
    <row r="47" ht="15" spans="2:81">
      <c r="B47" s="77">
        <v>45</v>
      </c>
      <c r="C47" s="77" t="s">
        <v>200</v>
      </c>
      <c r="D47" s="77">
        <v>-75</v>
      </c>
      <c r="E47" s="77"/>
      <c r="F47" s="77"/>
      <c r="G47" s="77">
        <v>45</v>
      </c>
      <c r="H47" s="77" t="s">
        <v>512</v>
      </c>
      <c r="I47" s="77">
        <v>-298</v>
      </c>
      <c r="J47" s="77"/>
      <c r="K47" s="77"/>
      <c r="L47" s="77">
        <v>45</v>
      </c>
      <c r="M47" s="77" t="s">
        <v>513</v>
      </c>
      <c r="N47" s="77">
        <v>-75</v>
      </c>
      <c r="O47" s="77"/>
      <c r="P47" s="145"/>
      <c r="Q47" s="77">
        <v>45</v>
      </c>
      <c r="R47" s="77" t="s">
        <v>345</v>
      </c>
      <c r="S47" s="77">
        <v>-60</v>
      </c>
      <c r="T47" s="77"/>
      <c r="U47" s="77"/>
      <c r="V47" s="77">
        <v>45</v>
      </c>
      <c r="W47" s="77" t="s">
        <v>501</v>
      </c>
      <c r="X47" s="77">
        <v>-60</v>
      </c>
      <c r="Y47" s="77"/>
      <c r="Z47" s="77"/>
      <c r="AA47" s="77">
        <v>45</v>
      </c>
      <c r="AB47" s="77" t="s">
        <v>514</v>
      </c>
      <c r="AC47" s="77">
        <v>-60</v>
      </c>
      <c r="AD47" s="77"/>
      <c r="AE47" s="77"/>
      <c r="AF47" s="77">
        <v>45</v>
      </c>
      <c r="AG47" s="77" t="s">
        <v>463</v>
      </c>
      <c r="AH47" s="77">
        <v>-75</v>
      </c>
      <c r="AI47" s="77"/>
      <c r="AJ47" s="77"/>
      <c r="AK47" s="136">
        <v>45</v>
      </c>
      <c r="AL47" s="136" t="s">
        <v>515</v>
      </c>
      <c r="AM47" s="136">
        <v>-112</v>
      </c>
      <c r="AN47" s="136">
        <f>493+SUM(AM42:AM47)</f>
        <v>91</v>
      </c>
      <c r="AO47" s="136"/>
      <c r="AP47" s="136">
        <v>45</v>
      </c>
      <c r="AQ47" s="136" t="s">
        <v>516</v>
      </c>
      <c r="AR47" s="136">
        <v>-90</v>
      </c>
      <c r="AS47" s="136">
        <f>432+SUM(AR44:AR47)</f>
        <v>142</v>
      </c>
      <c r="AT47" s="136"/>
      <c r="AU47" s="77">
        <v>45</v>
      </c>
      <c r="AV47" s="77" t="s">
        <v>517</v>
      </c>
      <c r="AW47" s="77">
        <v>-215</v>
      </c>
      <c r="AX47" s="77"/>
      <c r="AY47" s="77"/>
      <c r="AZ47" s="77">
        <v>45</v>
      </c>
      <c r="BA47" s="77" t="s">
        <v>299</v>
      </c>
      <c r="BB47" s="77">
        <v>-60</v>
      </c>
      <c r="BC47" s="77"/>
      <c r="BD47" s="77"/>
      <c r="BE47" s="77">
        <v>45</v>
      </c>
      <c r="BF47" s="77" t="s">
        <v>518</v>
      </c>
      <c r="BG47" s="77">
        <v>-90</v>
      </c>
      <c r="BH47" s="77"/>
      <c r="BI47" s="77"/>
      <c r="BJ47" s="136">
        <v>45</v>
      </c>
      <c r="BK47" s="136" t="s">
        <v>519</v>
      </c>
      <c r="BL47" s="136">
        <v>-90</v>
      </c>
      <c r="BM47" s="136">
        <f>396+SUM(BL44:BL47)</f>
        <v>106</v>
      </c>
      <c r="BN47" s="136"/>
      <c r="BO47" s="77">
        <v>45</v>
      </c>
      <c r="BP47" s="77" t="s">
        <v>520</v>
      </c>
      <c r="BQ47" s="77">
        <v>-65</v>
      </c>
      <c r="BR47" s="77"/>
      <c r="BS47" s="77"/>
      <c r="BT47" s="77">
        <v>45</v>
      </c>
      <c r="BU47" s="77" t="s">
        <v>265</v>
      </c>
      <c r="BV47" s="77">
        <v>-155</v>
      </c>
      <c r="BW47" s="77"/>
      <c r="BX47" s="77"/>
      <c r="BY47" s="77">
        <v>45</v>
      </c>
      <c r="BZ47" s="77" t="s">
        <v>521</v>
      </c>
      <c r="CA47" s="77">
        <v>-600</v>
      </c>
      <c r="CB47" s="77"/>
      <c r="CC47" s="77"/>
    </row>
    <row r="48" ht="15" spans="2:81">
      <c r="B48" s="77">
        <v>46</v>
      </c>
      <c r="C48" s="77" t="s">
        <v>522</v>
      </c>
      <c r="D48" s="77">
        <v>-90</v>
      </c>
      <c r="E48" s="77"/>
      <c r="F48" s="77"/>
      <c r="G48" s="77">
        <v>46</v>
      </c>
      <c r="H48" s="77" t="s">
        <v>68</v>
      </c>
      <c r="I48" s="77">
        <v>-415</v>
      </c>
      <c r="J48" s="77"/>
      <c r="K48" s="77"/>
      <c r="L48" s="77">
        <v>46</v>
      </c>
      <c r="M48" s="77" t="s">
        <v>523</v>
      </c>
      <c r="N48" s="77">
        <v>-90</v>
      </c>
      <c r="O48" s="77"/>
      <c r="P48" s="145"/>
      <c r="Q48" s="77">
        <v>46</v>
      </c>
      <c r="R48" s="77" t="s">
        <v>524</v>
      </c>
      <c r="S48" s="77">
        <v>-65</v>
      </c>
      <c r="T48" s="77"/>
      <c r="U48" s="77"/>
      <c r="V48" s="77">
        <v>46</v>
      </c>
      <c r="W48" s="77" t="s">
        <v>36</v>
      </c>
      <c r="X48" s="77">
        <v>-65</v>
      </c>
      <c r="Y48" s="77"/>
      <c r="Z48" s="77"/>
      <c r="AA48" s="77">
        <v>46</v>
      </c>
      <c r="AB48" s="77" t="s">
        <v>525</v>
      </c>
      <c r="AC48" s="77">
        <v>-65</v>
      </c>
      <c r="AD48" s="77"/>
      <c r="AE48" s="77"/>
      <c r="AF48" s="77">
        <v>46</v>
      </c>
      <c r="AG48" s="77" t="s">
        <v>200</v>
      </c>
      <c r="AH48" s="77">
        <v>-90</v>
      </c>
      <c r="AI48" s="77"/>
      <c r="AJ48" s="77"/>
      <c r="AK48" s="77">
        <v>46</v>
      </c>
      <c r="AL48" s="77" t="s">
        <v>526</v>
      </c>
      <c r="AM48" s="77">
        <v>-60</v>
      </c>
      <c r="AN48" s="77"/>
      <c r="AO48" s="77"/>
      <c r="AP48" s="136">
        <v>46</v>
      </c>
      <c r="AQ48" s="136" t="s">
        <v>527</v>
      </c>
      <c r="AR48" s="136">
        <v>-60</v>
      </c>
      <c r="AS48" s="136">
        <f>258+AR48</f>
        <v>198</v>
      </c>
      <c r="AT48" s="136"/>
      <c r="AU48" s="77">
        <v>46</v>
      </c>
      <c r="AV48" s="77" t="s">
        <v>347</v>
      </c>
      <c r="AW48" s="77">
        <v>-298</v>
      </c>
      <c r="AX48" s="77"/>
      <c r="AY48" s="77"/>
      <c r="AZ48" s="136">
        <v>46</v>
      </c>
      <c r="BA48" s="136" t="s">
        <v>528</v>
      </c>
      <c r="BB48" s="136">
        <v>-65</v>
      </c>
      <c r="BC48" s="136">
        <f>SUM(BB47:BB48)</f>
        <v>-125</v>
      </c>
      <c r="BD48" s="136"/>
      <c r="BE48" s="77">
        <v>46</v>
      </c>
      <c r="BF48" s="77" t="s">
        <v>529</v>
      </c>
      <c r="BG48" s="77">
        <v>-112</v>
      </c>
      <c r="BH48" s="77"/>
      <c r="BI48" s="77"/>
      <c r="BJ48" s="136">
        <v>46</v>
      </c>
      <c r="BK48" s="136" t="s">
        <v>530</v>
      </c>
      <c r="BL48" s="136">
        <v>-60</v>
      </c>
      <c r="BM48" s="136">
        <f>228</f>
        <v>228</v>
      </c>
      <c r="BN48" s="136"/>
      <c r="BO48" s="77">
        <v>46</v>
      </c>
      <c r="BP48" s="77" t="s">
        <v>68</v>
      </c>
      <c r="BQ48" s="77">
        <v>-75</v>
      </c>
      <c r="BR48" s="77"/>
      <c r="BS48" s="77"/>
      <c r="BT48" s="136">
        <v>46</v>
      </c>
      <c r="BU48" s="136" t="s">
        <v>531</v>
      </c>
      <c r="BV48" s="136">
        <v>-215</v>
      </c>
      <c r="BW48" s="136">
        <f>925+SUM(BV42:BV48)</f>
        <v>153</v>
      </c>
      <c r="BX48" s="136"/>
      <c r="BY48" s="77">
        <v>46</v>
      </c>
      <c r="BZ48" s="77" t="s">
        <v>532</v>
      </c>
      <c r="CA48" s="77">
        <v>-675</v>
      </c>
      <c r="CB48" s="77"/>
      <c r="CC48" s="77"/>
    </row>
    <row r="49" ht="15" spans="2:81">
      <c r="B49" s="77">
        <v>47</v>
      </c>
      <c r="C49" s="77" t="s">
        <v>523</v>
      </c>
      <c r="D49" s="77">
        <v>-112</v>
      </c>
      <c r="E49" s="77"/>
      <c r="F49" s="77"/>
      <c r="G49" s="77">
        <v>47</v>
      </c>
      <c r="H49" s="77" t="s">
        <v>533</v>
      </c>
      <c r="I49" s="77">
        <v>-460</v>
      </c>
      <c r="J49" s="77"/>
      <c r="K49" s="77"/>
      <c r="L49" s="77">
        <v>47</v>
      </c>
      <c r="M49" s="77" t="s">
        <v>526</v>
      </c>
      <c r="N49" s="77">
        <v>-112</v>
      </c>
      <c r="O49" s="77"/>
      <c r="P49" s="145"/>
      <c r="Q49" s="77">
        <v>47</v>
      </c>
      <c r="R49" s="77" t="s">
        <v>534</v>
      </c>
      <c r="S49" s="77">
        <v>-75</v>
      </c>
      <c r="T49" s="77"/>
      <c r="U49" s="77"/>
      <c r="V49" s="77">
        <v>47</v>
      </c>
      <c r="W49" s="77" t="s">
        <v>535</v>
      </c>
      <c r="X49" s="77">
        <v>-75</v>
      </c>
      <c r="Y49" s="77"/>
      <c r="Z49" s="77"/>
      <c r="AA49" s="77">
        <v>47</v>
      </c>
      <c r="AB49" s="77" t="s">
        <v>536</v>
      </c>
      <c r="AC49" s="77">
        <v>-75</v>
      </c>
      <c r="AD49" s="77"/>
      <c r="AE49" s="77"/>
      <c r="AF49" s="77">
        <v>47</v>
      </c>
      <c r="AG49" s="77" t="s">
        <v>494</v>
      </c>
      <c r="AH49" s="77">
        <v>-112</v>
      </c>
      <c r="AI49" s="77"/>
      <c r="AJ49" s="77"/>
      <c r="AK49" s="77">
        <v>47</v>
      </c>
      <c r="AL49" s="77" t="s">
        <v>450</v>
      </c>
      <c r="AM49" s="77">
        <v>-65</v>
      </c>
      <c r="AN49" s="77"/>
      <c r="AO49" s="77"/>
      <c r="AP49" s="77">
        <v>47</v>
      </c>
      <c r="AQ49" s="77" t="s">
        <v>537</v>
      </c>
      <c r="AR49" s="77">
        <v>-65</v>
      </c>
      <c r="AS49" s="77"/>
      <c r="AT49" s="77"/>
      <c r="AU49" s="136">
        <v>47</v>
      </c>
      <c r="AV49" s="136" t="s">
        <v>538</v>
      </c>
      <c r="AW49" s="136">
        <v>-415</v>
      </c>
      <c r="AX49" s="136">
        <f>2158+SUM(AW41:AW49)</f>
        <v>673</v>
      </c>
      <c r="AY49" s="136"/>
      <c r="AZ49" s="136">
        <v>47</v>
      </c>
      <c r="BA49" s="136" t="s">
        <v>276</v>
      </c>
      <c r="BB49" s="136">
        <v>-60</v>
      </c>
      <c r="BC49" s="136">
        <f>216</f>
        <v>216</v>
      </c>
      <c r="BD49" s="136"/>
      <c r="BE49" s="77">
        <v>47</v>
      </c>
      <c r="BF49" s="77" t="s">
        <v>482</v>
      </c>
      <c r="BG49" s="77">
        <v>-155</v>
      </c>
      <c r="BH49" s="77"/>
      <c r="BI49" s="77"/>
      <c r="BJ49" s="77">
        <v>47</v>
      </c>
      <c r="BK49" s="77" t="s">
        <v>539</v>
      </c>
      <c r="BL49" s="77">
        <v>-60</v>
      </c>
      <c r="BM49" s="77"/>
      <c r="BN49" s="77"/>
      <c r="BO49" s="77">
        <v>47</v>
      </c>
      <c r="BP49" s="77" t="s">
        <v>36</v>
      </c>
      <c r="BQ49" s="77">
        <v>-90</v>
      </c>
      <c r="BR49" s="77"/>
      <c r="BS49" s="77"/>
      <c r="BT49" s="77">
        <v>47</v>
      </c>
      <c r="BU49" s="77" t="s">
        <v>540</v>
      </c>
      <c r="BV49" s="77">
        <v>-60</v>
      </c>
      <c r="BW49" s="77"/>
      <c r="BX49" s="77"/>
      <c r="BY49" s="136">
        <v>47</v>
      </c>
      <c r="BZ49" s="136" t="s">
        <v>541</v>
      </c>
      <c r="CA49" s="136">
        <v>-900</v>
      </c>
      <c r="CB49" s="136">
        <f>120</f>
        <v>120</v>
      </c>
      <c r="CC49" s="136"/>
    </row>
    <row r="50" ht="15" spans="2:81">
      <c r="B50" s="136">
        <v>48</v>
      </c>
      <c r="C50" s="136" t="s">
        <v>507</v>
      </c>
      <c r="D50" s="136">
        <v>-155</v>
      </c>
      <c r="E50" s="136">
        <f>713+SUM(D45:D50)</f>
        <v>156</v>
      </c>
      <c r="F50" s="136"/>
      <c r="G50" s="77">
        <v>48</v>
      </c>
      <c r="H50" s="77" t="s">
        <v>542</v>
      </c>
      <c r="I50" s="77">
        <v>-550</v>
      </c>
      <c r="J50" s="77"/>
      <c r="K50" s="77"/>
      <c r="L50" s="77">
        <v>48</v>
      </c>
      <c r="M50" s="77" t="s">
        <v>543</v>
      </c>
      <c r="N50" s="77">
        <v>-155</v>
      </c>
      <c r="O50" s="77"/>
      <c r="P50" s="145"/>
      <c r="Q50" s="136">
        <v>48</v>
      </c>
      <c r="R50" s="136" t="s">
        <v>544</v>
      </c>
      <c r="S50" s="136">
        <v>-90</v>
      </c>
      <c r="T50" s="136">
        <f>450+SUM(S47:S50)</f>
        <v>160</v>
      </c>
      <c r="U50" s="136"/>
      <c r="V50" s="77">
        <v>48</v>
      </c>
      <c r="W50" s="77" t="s">
        <v>400</v>
      </c>
      <c r="X50" s="77">
        <v>-90</v>
      </c>
      <c r="Y50" s="77"/>
      <c r="Z50" s="77"/>
      <c r="AA50" s="136">
        <v>48</v>
      </c>
      <c r="AB50" s="136" t="s">
        <v>519</v>
      </c>
      <c r="AC50" s="136">
        <v>-90</v>
      </c>
      <c r="AD50" s="136">
        <f>396+SUM(AC47:AC50)</f>
        <v>106</v>
      </c>
      <c r="AE50" s="136"/>
      <c r="AF50" s="77">
        <v>48</v>
      </c>
      <c r="AG50" s="77" t="s">
        <v>368</v>
      </c>
      <c r="AH50" s="77">
        <v>-155</v>
      </c>
      <c r="AI50" s="77"/>
      <c r="AJ50" s="77"/>
      <c r="AK50" s="77">
        <v>48</v>
      </c>
      <c r="AL50" s="77" t="s">
        <v>161</v>
      </c>
      <c r="AM50" s="77">
        <v>-75</v>
      </c>
      <c r="AN50" s="77"/>
      <c r="AO50" s="77"/>
      <c r="AP50" s="77">
        <v>48</v>
      </c>
      <c r="AQ50" s="77" t="s">
        <v>368</v>
      </c>
      <c r="AR50" s="77">
        <v>-75</v>
      </c>
      <c r="AS50" s="77"/>
      <c r="AT50" s="77"/>
      <c r="AU50" s="77">
        <v>48</v>
      </c>
      <c r="AV50" s="77" t="s">
        <v>545</v>
      </c>
      <c r="AW50" s="77">
        <v>-60</v>
      </c>
      <c r="AX50" s="77"/>
      <c r="AY50" s="77"/>
      <c r="AZ50" s="77">
        <v>48</v>
      </c>
      <c r="BA50" s="77" t="s">
        <v>263</v>
      </c>
      <c r="BB50" s="77">
        <v>-60</v>
      </c>
      <c r="BC50" s="77"/>
      <c r="BD50" s="77"/>
      <c r="BE50" s="77">
        <v>48</v>
      </c>
      <c r="BF50" s="77" t="s">
        <v>546</v>
      </c>
      <c r="BG50" s="77">
        <v>-215</v>
      </c>
      <c r="BH50" s="77"/>
      <c r="BI50" s="77"/>
      <c r="BJ50" s="77">
        <v>48</v>
      </c>
      <c r="BK50" s="77" t="s">
        <v>547</v>
      </c>
      <c r="BL50" s="77">
        <v>-65</v>
      </c>
      <c r="BM50" s="77"/>
      <c r="BN50" s="77"/>
      <c r="BO50" s="77">
        <v>48</v>
      </c>
      <c r="BP50" s="77" t="s">
        <v>546</v>
      </c>
      <c r="BQ50" s="77">
        <v>-112</v>
      </c>
      <c r="BR50" s="77"/>
      <c r="BS50" s="77"/>
      <c r="BT50" s="77">
        <v>48</v>
      </c>
      <c r="BU50" s="77" t="s">
        <v>548</v>
      </c>
      <c r="BV50" s="77">
        <v>-65</v>
      </c>
      <c r="BW50" s="77"/>
      <c r="BX50" s="77"/>
      <c r="BY50" s="77">
        <v>48</v>
      </c>
      <c r="BZ50" s="77" t="s">
        <v>549</v>
      </c>
      <c r="CA50" s="77">
        <v>-60</v>
      </c>
      <c r="CB50" s="77"/>
      <c r="CC50" s="77"/>
    </row>
    <row r="51" ht="15" spans="2:81">
      <c r="B51" s="77">
        <v>49</v>
      </c>
      <c r="C51" s="77" t="s">
        <v>550</v>
      </c>
      <c r="D51" s="77">
        <v>-60</v>
      </c>
      <c r="E51" s="77"/>
      <c r="F51" s="77"/>
      <c r="G51" s="77">
        <v>49</v>
      </c>
      <c r="H51" s="77" t="s">
        <v>551</v>
      </c>
      <c r="I51" s="77">
        <v>-700</v>
      </c>
      <c r="J51" s="77"/>
      <c r="K51" s="77"/>
      <c r="L51" s="77">
        <v>49</v>
      </c>
      <c r="M51" s="77" t="s">
        <v>552</v>
      </c>
      <c r="N51" s="77">
        <v>-215</v>
      </c>
      <c r="O51" s="77"/>
      <c r="P51" s="145"/>
      <c r="Q51" s="77">
        <v>49</v>
      </c>
      <c r="R51" s="77" t="s">
        <v>553</v>
      </c>
      <c r="S51" s="77">
        <v>-60</v>
      </c>
      <c r="T51" s="77"/>
      <c r="U51" s="77"/>
      <c r="V51" s="77">
        <v>49</v>
      </c>
      <c r="W51" s="77" t="s">
        <v>554</v>
      </c>
      <c r="X51" s="77">
        <v>-112</v>
      </c>
      <c r="Y51" s="77"/>
      <c r="Z51" s="77"/>
      <c r="AA51" s="136">
        <v>49</v>
      </c>
      <c r="AB51" s="136" t="s">
        <v>555</v>
      </c>
      <c r="AC51" s="136">
        <v>-60</v>
      </c>
      <c r="AD51" s="136">
        <f>204</f>
        <v>204</v>
      </c>
      <c r="AE51" s="136"/>
      <c r="AF51" s="136">
        <v>49</v>
      </c>
      <c r="AG51" s="136" t="s">
        <v>530</v>
      </c>
      <c r="AH51" s="136">
        <v>-215</v>
      </c>
      <c r="AI51" s="136">
        <f>1032+SUM(AH45:AH51)</f>
        <v>260</v>
      </c>
      <c r="AJ51" s="136"/>
      <c r="AK51" s="77">
        <v>49</v>
      </c>
      <c r="AL51" s="77" t="s">
        <v>556</v>
      </c>
      <c r="AM51" s="77">
        <v>-90</v>
      </c>
      <c r="AN51" s="77"/>
      <c r="AO51" s="77"/>
      <c r="AP51" s="136">
        <v>49</v>
      </c>
      <c r="AQ51" s="136" t="s">
        <v>555</v>
      </c>
      <c r="AR51" s="136">
        <v>-90</v>
      </c>
      <c r="AS51" s="136">
        <f>396+SUM(AR49:AR51)</f>
        <v>166</v>
      </c>
      <c r="AT51" s="136"/>
      <c r="AU51" s="77">
        <v>49</v>
      </c>
      <c r="AV51" s="77" t="s">
        <v>299</v>
      </c>
      <c r="AW51" s="77">
        <v>-65</v>
      </c>
      <c r="AX51" s="77"/>
      <c r="AY51" s="77"/>
      <c r="AZ51" s="77">
        <v>49</v>
      </c>
      <c r="BA51" s="77" t="s">
        <v>557</v>
      </c>
      <c r="BB51" s="77">
        <v>-65</v>
      </c>
      <c r="BC51" s="77"/>
      <c r="BD51" s="77"/>
      <c r="BE51" s="77">
        <v>49</v>
      </c>
      <c r="BF51" s="77" t="s">
        <v>400</v>
      </c>
      <c r="BG51" s="77">
        <v>-298</v>
      </c>
      <c r="BH51" s="77"/>
      <c r="BI51" s="77"/>
      <c r="BJ51" s="77">
        <v>49</v>
      </c>
      <c r="BK51" s="77" t="s">
        <v>558</v>
      </c>
      <c r="BL51" s="77">
        <v>-75</v>
      </c>
      <c r="BM51" s="77"/>
      <c r="BN51" s="77"/>
      <c r="BO51" s="77">
        <v>49</v>
      </c>
      <c r="BP51" s="77" t="s">
        <v>559</v>
      </c>
      <c r="BQ51" s="77">
        <v>-155</v>
      </c>
      <c r="BR51" s="77"/>
      <c r="BS51" s="77"/>
      <c r="BT51" s="77">
        <v>49</v>
      </c>
      <c r="BU51" s="77" t="s">
        <v>560</v>
      </c>
      <c r="BV51" s="77">
        <v>-75</v>
      </c>
      <c r="BW51" s="77"/>
      <c r="BX51" s="77"/>
      <c r="BY51" s="77">
        <v>49</v>
      </c>
      <c r="BZ51" s="77" t="s">
        <v>561</v>
      </c>
      <c r="CA51" s="77">
        <v>-65</v>
      </c>
      <c r="CB51" s="77"/>
      <c r="CC51" s="77"/>
    </row>
    <row r="52" ht="15" spans="2:81">
      <c r="B52" s="77">
        <v>50</v>
      </c>
      <c r="C52" s="77" t="s">
        <v>562</v>
      </c>
      <c r="D52" s="77">
        <v>-65</v>
      </c>
      <c r="E52" s="77"/>
      <c r="F52" s="77"/>
      <c r="G52" s="77">
        <v>50</v>
      </c>
      <c r="H52" s="77" t="s">
        <v>563</v>
      </c>
      <c r="I52" s="77">
        <v>-975</v>
      </c>
      <c r="J52" s="77"/>
      <c r="K52" s="77"/>
      <c r="L52" s="77">
        <v>50</v>
      </c>
      <c r="M52" s="77" t="s">
        <v>564</v>
      </c>
      <c r="N52" s="77">
        <v>-298</v>
      </c>
      <c r="O52" s="77"/>
      <c r="P52" s="145"/>
      <c r="Q52" s="77">
        <v>50</v>
      </c>
      <c r="R52" s="77" t="s">
        <v>565</v>
      </c>
      <c r="S52" s="77">
        <v>-65</v>
      </c>
      <c r="T52" s="77"/>
      <c r="U52" s="77"/>
      <c r="V52" s="136">
        <v>50</v>
      </c>
      <c r="W52" s="136" t="s">
        <v>319</v>
      </c>
      <c r="X52" s="136">
        <v>-155</v>
      </c>
      <c r="Y52" s="136">
        <f>713+SUM(X47:X52)</f>
        <v>156</v>
      </c>
      <c r="Z52" s="136"/>
      <c r="AA52" s="77">
        <v>50</v>
      </c>
      <c r="AB52" s="77" t="s">
        <v>566</v>
      </c>
      <c r="AC52" s="77">
        <v>-60</v>
      </c>
      <c r="AD52" s="77"/>
      <c r="AE52" s="77"/>
      <c r="AF52" s="77">
        <v>50</v>
      </c>
      <c r="AG52" s="77" t="s">
        <v>549</v>
      </c>
      <c r="AH52" s="77">
        <v>-60</v>
      </c>
      <c r="AI52" s="77"/>
      <c r="AJ52" s="77"/>
      <c r="AK52" s="136">
        <v>50</v>
      </c>
      <c r="AL52" s="136" t="s">
        <v>526</v>
      </c>
      <c r="AM52" s="136">
        <v>-112</v>
      </c>
      <c r="AN52" s="136">
        <f>504+SUM(AM48:AM52)</f>
        <v>102</v>
      </c>
      <c r="AO52" s="136"/>
      <c r="AP52" s="77">
        <v>50</v>
      </c>
      <c r="AQ52" s="77" t="s">
        <v>548</v>
      </c>
      <c r="AR52" s="77">
        <v>-60</v>
      </c>
      <c r="AS52" s="77"/>
      <c r="AT52" s="77"/>
      <c r="AU52" s="136">
        <v>50</v>
      </c>
      <c r="AV52" s="136" t="s">
        <v>567</v>
      </c>
      <c r="AW52" s="136">
        <v>-75</v>
      </c>
      <c r="AX52" s="136">
        <f>330+SUM(AW50:AW52)</f>
        <v>130</v>
      </c>
      <c r="AY52" s="136"/>
      <c r="AZ52" s="77">
        <v>50</v>
      </c>
      <c r="BA52" s="77" t="s">
        <v>568</v>
      </c>
      <c r="BB52" s="77">
        <v>-75</v>
      </c>
      <c r="BC52" s="77"/>
      <c r="BD52" s="77"/>
      <c r="BE52" s="77">
        <v>50</v>
      </c>
      <c r="BF52" s="77" t="s">
        <v>550</v>
      </c>
      <c r="BG52" s="77">
        <v>-415</v>
      </c>
      <c r="BH52" s="77"/>
      <c r="BI52" s="77"/>
      <c r="BJ52" s="77">
        <v>50</v>
      </c>
      <c r="BK52" s="77" t="s">
        <v>519</v>
      </c>
      <c r="BL52" s="77">
        <v>-90</v>
      </c>
      <c r="BM52" s="77"/>
      <c r="BN52" s="77"/>
      <c r="BO52" s="77">
        <v>50</v>
      </c>
      <c r="BP52" s="77" t="s">
        <v>450</v>
      </c>
      <c r="BQ52" s="77">
        <v>-215</v>
      </c>
      <c r="BR52" s="77"/>
      <c r="BS52" s="77"/>
      <c r="BT52" s="77">
        <v>50</v>
      </c>
      <c r="BU52" s="77" t="s">
        <v>263</v>
      </c>
      <c r="BV52" s="77">
        <v>-90</v>
      </c>
      <c r="BW52" s="77"/>
      <c r="BX52" s="77"/>
      <c r="BY52" s="77">
        <v>50</v>
      </c>
      <c r="BZ52" s="77" t="s">
        <v>569</v>
      </c>
      <c r="CA52" s="77">
        <v>-75</v>
      </c>
      <c r="CB52" s="77"/>
      <c r="CC52" s="77"/>
    </row>
    <row r="53" ht="15" spans="2:81">
      <c r="B53" s="77">
        <v>51</v>
      </c>
      <c r="C53" s="77" t="s">
        <v>570</v>
      </c>
      <c r="D53" s="77">
        <v>-75</v>
      </c>
      <c r="E53" s="77"/>
      <c r="F53" s="77"/>
      <c r="G53" s="77">
        <v>51</v>
      </c>
      <c r="H53" s="77" t="s">
        <v>571</v>
      </c>
      <c r="I53" s="77">
        <v>-1250</v>
      </c>
      <c r="J53" s="77"/>
      <c r="K53" s="77"/>
      <c r="L53" s="136">
        <v>51</v>
      </c>
      <c r="M53" s="136" t="s">
        <v>526</v>
      </c>
      <c r="N53" s="136">
        <v>-415</v>
      </c>
      <c r="O53" s="136">
        <f>1868+SUM(N45:N53)</f>
        <v>383</v>
      </c>
      <c r="P53" s="144"/>
      <c r="Q53" s="77">
        <v>51</v>
      </c>
      <c r="R53" s="77" t="s">
        <v>139</v>
      </c>
      <c r="S53" s="77">
        <v>-75</v>
      </c>
      <c r="T53" s="77"/>
      <c r="U53" s="77"/>
      <c r="V53" s="136">
        <v>51</v>
      </c>
      <c r="W53" s="136" t="s">
        <v>572</v>
      </c>
      <c r="X53" s="136">
        <v>-60</v>
      </c>
      <c r="Y53" s="136">
        <f>258+X53</f>
        <v>198</v>
      </c>
      <c r="Z53" s="136"/>
      <c r="AA53" s="77">
        <v>51</v>
      </c>
      <c r="AB53" s="77" t="s">
        <v>561</v>
      </c>
      <c r="AC53" s="77">
        <v>-65</v>
      </c>
      <c r="AD53" s="77"/>
      <c r="AE53" s="77"/>
      <c r="AF53" s="77">
        <v>51</v>
      </c>
      <c r="AG53" s="77" t="s">
        <v>431</v>
      </c>
      <c r="AH53" s="77">
        <v>-65</v>
      </c>
      <c r="AI53" s="77"/>
      <c r="AJ53" s="77"/>
      <c r="AK53" s="77">
        <v>51</v>
      </c>
      <c r="AL53" s="77" t="s">
        <v>573</v>
      </c>
      <c r="AM53" s="77">
        <v>-60</v>
      </c>
      <c r="AN53" s="77"/>
      <c r="AO53" s="77"/>
      <c r="AP53" s="77">
        <v>51</v>
      </c>
      <c r="AQ53" s="77" t="s">
        <v>574</v>
      </c>
      <c r="AR53" s="77">
        <v>-65</v>
      </c>
      <c r="AS53" s="77"/>
      <c r="AT53" s="77"/>
      <c r="AU53" s="77">
        <v>51</v>
      </c>
      <c r="AV53" s="77" t="s">
        <v>575</v>
      </c>
      <c r="AW53" s="77">
        <v>-60</v>
      </c>
      <c r="AX53" s="77"/>
      <c r="AY53" s="77"/>
      <c r="AZ53" s="77">
        <v>51</v>
      </c>
      <c r="BA53" s="77" t="s">
        <v>576</v>
      </c>
      <c r="BB53" s="77">
        <v>-90</v>
      </c>
      <c r="BC53" s="77"/>
      <c r="BD53" s="77"/>
      <c r="BE53" s="77">
        <v>51</v>
      </c>
      <c r="BF53" s="77" t="s">
        <v>577</v>
      </c>
      <c r="BG53" s="77">
        <v>-465</v>
      </c>
      <c r="BH53" s="77"/>
      <c r="BI53" s="77"/>
      <c r="BJ53" s="77">
        <v>51</v>
      </c>
      <c r="BK53" s="77" t="s">
        <v>30</v>
      </c>
      <c r="BL53" s="77">
        <v>-112</v>
      </c>
      <c r="BM53" s="77"/>
      <c r="BN53" s="77"/>
      <c r="BO53" s="77">
        <v>51</v>
      </c>
      <c r="BP53" s="77" t="s">
        <v>575</v>
      </c>
      <c r="BQ53" s="77">
        <v>-298</v>
      </c>
      <c r="BR53" s="77"/>
      <c r="BS53" s="77"/>
      <c r="BT53" s="77">
        <v>51</v>
      </c>
      <c r="BU53" s="77" t="s">
        <v>578</v>
      </c>
      <c r="BV53" s="77">
        <v>-112</v>
      </c>
      <c r="BW53" s="77"/>
      <c r="BX53" s="77"/>
      <c r="BY53" s="136">
        <v>51</v>
      </c>
      <c r="BZ53" s="136" t="s">
        <v>579</v>
      </c>
      <c r="CA53" s="136">
        <v>-90</v>
      </c>
      <c r="CB53" s="136">
        <f>396+SUM(CA50:CA53)</f>
        <v>106</v>
      </c>
      <c r="CC53" s="136"/>
    </row>
    <row r="54" ht="15" spans="2:81">
      <c r="B54" s="77">
        <v>52</v>
      </c>
      <c r="C54" s="77" t="s">
        <v>580</v>
      </c>
      <c r="D54" s="77">
        <v>-90</v>
      </c>
      <c r="E54" s="77"/>
      <c r="F54" s="77"/>
      <c r="G54" s="77">
        <v>52</v>
      </c>
      <c r="H54" s="77" t="s">
        <v>581</v>
      </c>
      <c r="I54" s="77">
        <v>-1550</v>
      </c>
      <c r="J54" s="77"/>
      <c r="K54" s="77"/>
      <c r="L54" s="77">
        <v>52</v>
      </c>
      <c r="M54" s="77" t="s">
        <v>582</v>
      </c>
      <c r="N54" s="77">
        <v>-60</v>
      </c>
      <c r="O54" s="77"/>
      <c r="P54" s="145"/>
      <c r="Q54" s="77">
        <v>52</v>
      </c>
      <c r="R54" s="77" t="s">
        <v>557</v>
      </c>
      <c r="S54" s="77">
        <v>-90</v>
      </c>
      <c r="T54" s="77"/>
      <c r="U54" s="77"/>
      <c r="V54" s="77">
        <v>52</v>
      </c>
      <c r="W54" s="77" t="s">
        <v>583</v>
      </c>
      <c r="X54" s="77">
        <v>-60</v>
      </c>
      <c r="Y54" s="77"/>
      <c r="Z54" s="77"/>
      <c r="AA54" s="77">
        <v>52</v>
      </c>
      <c r="AB54" s="77" t="s">
        <v>584</v>
      </c>
      <c r="AC54" s="77">
        <v>-75</v>
      </c>
      <c r="AD54" s="77"/>
      <c r="AE54" s="77"/>
      <c r="AF54" s="77">
        <v>52</v>
      </c>
      <c r="AG54" s="77" t="s">
        <v>150</v>
      </c>
      <c r="AH54" s="77">
        <v>-75</v>
      </c>
      <c r="AI54" s="77"/>
      <c r="AJ54" s="77"/>
      <c r="AK54" s="77">
        <v>52</v>
      </c>
      <c r="AL54" s="77" t="s">
        <v>585</v>
      </c>
      <c r="AM54" s="77">
        <v>-65</v>
      </c>
      <c r="AN54" s="77"/>
      <c r="AO54" s="77"/>
      <c r="AP54" s="77">
        <v>52</v>
      </c>
      <c r="AQ54" s="77" t="s">
        <v>586</v>
      </c>
      <c r="AR54" s="77">
        <v>-75</v>
      </c>
      <c r="AS54" s="77"/>
      <c r="AT54" s="77"/>
      <c r="AU54" s="136">
        <v>52</v>
      </c>
      <c r="AV54" s="136" t="s">
        <v>587</v>
      </c>
      <c r="AW54" s="136">
        <v>-65</v>
      </c>
      <c r="AX54" s="136">
        <f>319+SUM(AW53:AW54)</f>
        <v>194</v>
      </c>
      <c r="AY54" s="136"/>
      <c r="AZ54" s="77">
        <v>52</v>
      </c>
      <c r="BA54" s="77" t="s">
        <v>53</v>
      </c>
      <c r="BB54" s="77">
        <v>-112</v>
      </c>
      <c r="BC54" s="77"/>
      <c r="BD54" s="77"/>
      <c r="BE54" s="77">
        <v>52</v>
      </c>
      <c r="BF54" s="77" t="s">
        <v>588</v>
      </c>
      <c r="BG54" s="77">
        <v>-600</v>
      </c>
      <c r="BH54" s="77"/>
      <c r="BI54" s="77"/>
      <c r="BJ54" s="77">
        <v>52</v>
      </c>
      <c r="BK54" s="77" t="s">
        <v>589</v>
      </c>
      <c r="BL54" s="77">
        <v>-155</v>
      </c>
      <c r="BM54" s="77"/>
      <c r="BN54" s="77"/>
      <c r="BO54" s="77">
        <v>52</v>
      </c>
      <c r="BP54" s="77" t="s">
        <v>574</v>
      </c>
      <c r="BQ54" s="77">
        <v>-415</v>
      </c>
      <c r="BR54" s="77"/>
      <c r="BS54" s="77"/>
      <c r="BT54" s="136">
        <v>52</v>
      </c>
      <c r="BU54" s="136" t="s">
        <v>590</v>
      </c>
      <c r="BV54" s="136">
        <v>-155</v>
      </c>
      <c r="BW54" s="136">
        <f>698+SUM(BV49:BV54)</f>
        <v>141</v>
      </c>
      <c r="BX54" s="136"/>
      <c r="BY54" s="77">
        <v>52</v>
      </c>
      <c r="BZ54" s="77" t="s">
        <v>591</v>
      </c>
      <c r="CA54" s="77">
        <v>-60</v>
      </c>
      <c r="CB54" s="77"/>
      <c r="CC54" s="77"/>
    </row>
    <row r="55" ht="15" spans="2:81">
      <c r="B55" s="136">
        <v>53</v>
      </c>
      <c r="C55" s="136" t="s">
        <v>438</v>
      </c>
      <c r="D55" s="136">
        <v>-112</v>
      </c>
      <c r="E55" s="136">
        <f>538+SUM(D51:D55)</f>
        <v>136</v>
      </c>
      <c r="F55" s="136"/>
      <c r="G55" s="77">
        <v>53</v>
      </c>
      <c r="H55" s="77" t="s">
        <v>592</v>
      </c>
      <c r="I55" s="77">
        <v>-2100</v>
      </c>
      <c r="J55" s="77"/>
      <c r="K55" s="77"/>
      <c r="L55" s="77">
        <v>53</v>
      </c>
      <c r="M55" s="77" t="s">
        <v>593</v>
      </c>
      <c r="N55" s="77">
        <v>-65</v>
      </c>
      <c r="O55" s="77"/>
      <c r="P55" s="145"/>
      <c r="Q55" s="77">
        <v>53</v>
      </c>
      <c r="R55" s="77" t="s">
        <v>594</v>
      </c>
      <c r="S55" s="77">
        <v>-112</v>
      </c>
      <c r="T55" s="77"/>
      <c r="U55" s="77"/>
      <c r="V55" s="77">
        <v>53</v>
      </c>
      <c r="W55" s="77" t="s">
        <v>572</v>
      </c>
      <c r="X55" s="77">
        <v>-65</v>
      </c>
      <c r="Y55" s="77"/>
      <c r="Z55" s="77"/>
      <c r="AA55" s="77">
        <v>53</v>
      </c>
      <c r="AB55" s="77" t="s">
        <v>519</v>
      </c>
      <c r="AC55" s="77">
        <v>-90</v>
      </c>
      <c r="AD55" s="77"/>
      <c r="AE55" s="77"/>
      <c r="AF55" s="77">
        <v>53</v>
      </c>
      <c r="AG55" s="77" t="s">
        <v>241</v>
      </c>
      <c r="AH55" s="77">
        <v>-90</v>
      </c>
      <c r="AI55" s="77"/>
      <c r="AJ55" s="77"/>
      <c r="AK55" s="77">
        <v>53</v>
      </c>
      <c r="AL55" s="77" t="s">
        <v>595</v>
      </c>
      <c r="AM55" s="77">
        <v>-75</v>
      </c>
      <c r="AN55" s="77"/>
      <c r="AO55" s="77"/>
      <c r="AP55" s="136">
        <v>53</v>
      </c>
      <c r="AQ55" s="136" t="s">
        <v>596</v>
      </c>
      <c r="AR55" s="136">
        <v>-90</v>
      </c>
      <c r="AS55" s="136">
        <f>387+SUM(AR52:AR55)</f>
        <v>97</v>
      </c>
      <c r="AT55" s="136"/>
      <c r="AU55" s="77">
        <v>53</v>
      </c>
      <c r="AV55" s="77" t="s">
        <v>597</v>
      </c>
      <c r="AW55" s="77">
        <v>-60</v>
      </c>
      <c r="AX55" s="77"/>
      <c r="AY55" s="77"/>
      <c r="AZ55" s="136">
        <v>53</v>
      </c>
      <c r="BA55" s="136" t="s">
        <v>598</v>
      </c>
      <c r="BB55" s="136">
        <v>-155</v>
      </c>
      <c r="BC55" s="136">
        <f>806+SUM(BB50:BB55)</f>
        <v>249</v>
      </c>
      <c r="BD55" s="136"/>
      <c r="BE55" s="77">
        <v>53</v>
      </c>
      <c r="BF55" s="77" t="s">
        <v>420</v>
      </c>
      <c r="BG55" s="77">
        <v>-825</v>
      </c>
      <c r="BH55" s="77"/>
      <c r="BI55" s="77"/>
      <c r="BJ55" s="136">
        <v>53</v>
      </c>
      <c r="BK55" s="136" t="s">
        <v>599</v>
      </c>
      <c r="BL55" s="136">
        <v>-215</v>
      </c>
      <c r="BM55" s="136">
        <f>925+SUM(BL49:BL55)</f>
        <v>153</v>
      </c>
      <c r="BN55" s="136"/>
      <c r="BO55" s="77">
        <v>53</v>
      </c>
      <c r="BP55" s="77" t="s">
        <v>139</v>
      </c>
      <c r="BQ55" s="77">
        <v>-465</v>
      </c>
      <c r="BR55" s="77"/>
      <c r="BS55" s="77"/>
      <c r="BT55" s="77">
        <v>53</v>
      </c>
      <c r="BU55" s="77" t="s">
        <v>600</v>
      </c>
      <c r="BV55" s="77">
        <v>-60</v>
      </c>
      <c r="BW55" s="77"/>
      <c r="BX55" s="77"/>
      <c r="BY55" s="77">
        <v>53</v>
      </c>
      <c r="BZ55" s="77" t="s">
        <v>64</v>
      </c>
      <c r="CA55" s="77">
        <v>-65</v>
      </c>
      <c r="CB55" s="77"/>
      <c r="CC55" s="77"/>
    </row>
    <row r="56" ht="15" spans="2:81">
      <c r="B56" s="77">
        <v>54</v>
      </c>
      <c r="C56" s="77" t="s">
        <v>601</v>
      </c>
      <c r="D56" s="77">
        <v>-60</v>
      </c>
      <c r="E56" s="77"/>
      <c r="F56" s="77"/>
      <c r="G56" s="136">
        <v>54</v>
      </c>
      <c r="H56" s="136" t="s">
        <v>602</v>
      </c>
      <c r="I56" s="136">
        <v>-2700</v>
      </c>
      <c r="J56" s="136">
        <v>110</v>
      </c>
      <c r="K56" s="136"/>
      <c r="L56" s="77">
        <v>54</v>
      </c>
      <c r="M56" s="77" t="s">
        <v>603</v>
      </c>
      <c r="N56" s="77">
        <v>-75</v>
      </c>
      <c r="O56" s="77"/>
      <c r="P56" s="145"/>
      <c r="Q56" s="77">
        <v>54</v>
      </c>
      <c r="R56" s="77" t="s">
        <v>604</v>
      </c>
      <c r="S56" s="77">
        <v>-155</v>
      </c>
      <c r="T56" s="77"/>
      <c r="U56" s="77"/>
      <c r="V56" s="77">
        <v>54</v>
      </c>
      <c r="W56" s="77" t="s">
        <v>605</v>
      </c>
      <c r="X56" s="77">
        <v>-75</v>
      </c>
      <c r="Y56" s="77"/>
      <c r="Z56" s="77"/>
      <c r="AA56" s="77">
        <v>54</v>
      </c>
      <c r="AB56" s="77" t="s">
        <v>592</v>
      </c>
      <c r="AC56" s="77">
        <v>-112</v>
      </c>
      <c r="AD56" s="77"/>
      <c r="AE56" s="77"/>
      <c r="AF56" s="77">
        <v>54</v>
      </c>
      <c r="AG56" s="77" t="s">
        <v>606</v>
      </c>
      <c r="AH56" s="77">
        <v>-112</v>
      </c>
      <c r="AI56" s="77"/>
      <c r="AJ56" s="77"/>
      <c r="AK56" s="77">
        <v>54</v>
      </c>
      <c r="AL56" s="77" t="s">
        <v>369</v>
      </c>
      <c r="AM56" s="77">
        <v>-90</v>
      </c>
      <c r="AN56" s="77"/>
      <c r="AO56" s="77"/>
      <c r="AP56" s="136">
        <v>54</v>
      </c>
      <c r="AQ56" s="136" t="s">
        <v>607</v>
      </c>
      <c r="AR56" s="136">
        <v>-60</v>
      </c>
      <c r="AS56" s="136">
        <f>210</f>
        <v>210</v>
      </c>
      <c r="AT56" s="136"/>
      <c r="AU56" s="77">
        <v>54</v>
      </c>
      <c r="AV56" s="77" t="s">
        <v>606</v>
      </c>
      <c r="AW56" s="77">
        <v>-65</v>
      </c>
      <c r="AX56" s="77"/>
      <c r="AY56" s="77"/>
      <c r="AZ56" s="77">
        <v>54</v>
      </c>
      <c r="BA56" s="77" t="s">
        <v>608</v>
      </c>
      <c r="BB56" s="77">
        <v>-160</v>
      </c>
      <c r="BC56" s="77"/>
      <c r="BD56" s="77"/>
      <c r="BE56" s="77">
        <v>54</v>
      </c>
      <c r="BF56" s="77" t="s">
        <v>609</v>
      </c>
      <c r="BG56" s="77">
        <v>-1050</v>
      </c>
      <c r="BH56" s="77"/>
      <c r="BI56" s="77"/>
      <c r="BJ56" s="77">
        <v>54</v>
      </c>
      <c r="BK56" s="77" t="s">
        <v>530</v>
      </c>
      <c r="BL56" s="77">
        <v>-160</v>
      </c>
      <c r="BM56" s="77"/>
      <c r="BN56" s="77"/>
      <c r="BO56" s="136">
        <v>54</v>
      </c>
      <c r="BP56" s="136" t="s">
        <v>438</v>
      </c>
      <c r="BQ56" s="136">
        <v>-550</v>
      </c>
      <c r="BR56" s="136">
        <f>2640+SUM(BQ46:BQ56)</f>
        <v>140</v>
      </c>
      <c r="BS56" s="136"/>
      <c r="BT56" s="77">
        <v>54</v>
      </c>
      <c r="BU56" s="77" t="s">
        <v>610</v>
      </c>
      <c r="BV56" s="77">
        <v>-65</v>
      </c>
      <c r="BW56" s="77"/>
      <c r="BX56" s="77"/>
      <c r="BY56" s="77">
        <v>54</v>
      </c>
      <c r="BZ56" s="77" t="s">
        <v>428</v>
      </c>
      <c r="CA56" s="77">
        <v>-75</v>
      </c>
      <c r="CB56" s="77"/>
      <c r="CC56" s="77"/>
    </row>
    <row r="57" ht="15" spans="2:81">
      <c r="B57" s="136">
        <v>55</v>
      </c>
      <c r="C57" s="136" t="s">
        <v>611</v>
      </c>
      <c r="D57" s="136">
        <v>-65</v>
      </c>
      <c r="E57" s="136">
        <f>351+SUM(D56:D57)</f>
        <v>226</v>
      </c>
      <c r="F57" s="136"/>
      <c r="G57" s="77">
        <v>55</v>
      </c>
      <c r="H57" s="77" t="s">
        <v>612</v>
      </c>
      <c r="I57" s="77">
        <v>-60</v>
      </c>
      <c r="J57" s="77"/>
      <c r="K57" s="77"/>
      <c r="L57" s="77">
        <v>55</v>
      </c>
      <c r="M57" s="77" t="s">
        <v>613</v>
      </c>
      <c r="N57" s="77">
        <v>-90</v>
      </c>
      <c r="O57" s="77"/>
      <c r="P57" s="145"/>
      <c r="Q57" s="77">
        <v>55</v>
      </c>
      <c r="R57" s="77" t="s">
        <v>614</v>
      </c>
      <c r="S57" s="77">
        <v>-315</v>
      </c>
      <c r="T57" s="77"/>
      <c r="U57" s="77"/>
      <c r="V57" s="136">
        <v>55</v>
      </c>
      <c r="W57" s="136" t="s">
        <v>99</v>
      </c>
      <c r="X57" s="136">
        <v>-90</v>
      </c>
      <c r="Y57" s="136">
        <f>396+SUM(X54:X57)</f>
        <v>106</v>
      </c>
      <c r="Z57" s="136"/>
      <c r="AA57" s="77">
        <v>55</v>
      </c>
      <c r="AB57" s="77" t="s">
        <v>615</v>
      </c>
      <c r="AC57" s="77">
        <v>-155</v>
      </c>
      <c r="AD57" s="77"/>
      <c r="AE57" s="77"/>
      <c r="AF57" s="77">
        <v>55</v>
      </c>
      <c r="AG57" s="77" t="s">
        <v>549</v>
      </c>
      <c r="AH57" s="77">
        <v>-155</v>
      </c>
      <c r="AI57" s="77"/>
      <c r="AJ57" s="77"/>
      <c r="AK57" s="77">
        <v>55</v>
      </c>
      <c r="AL57" s="77" t="s">
        <v>428</v>
      </c>
      <c r="AM57" s="77">
        <v>-112</v>
      </c>
      <c r="AN57" s="77"/>
      <c r="AO57" s="77"/>
      <c r="AP57" s="136">
        <v>55</v>
      </c>
      <c r="AQ57" s="136" t="s">
        <v>421</v>
      </c>
      <c r="AR57" s="136">
        <v>-60</v>
      </c>
      <c r="AS57" s="136">
        <f>258+AR57</f>
        <v>198</v>
      </c>
      <c r="AT57" s="136"/>
      <c r="AU57" s="136">
        <v>55</v>
      </c>
      <c r="AV57" s="136" t="s">
        <v>607</v>
      </c>
      <c r="AW57" s="136">
        <v>-75</v>
      </c>
      <c r="AX57" s="136">
        <f>338+SUM(AW55:AW57)</f>
        <v>138</v>
      </c>
      <c r="AY57" s="136"/>
      <c r="AZ57" s="136">
        <v>55</v>
      </c>
      <c r="BA57" s="136" t="s">
        <v>616</v>
      </c>
      <c r="BB57" s="136">
        <v>-165</v>
      </c>
      <c r="BC57" s="136">
        <f>726+SUM(BB56:BB57)</f>
        <v>401</v>
      </c>
      <c r="BD57" s="136"/>
      <c r="BE57" s="136">
        <v>55</v>
      </c>
      <c r="BF57" s="136" t="s">
        <v>590</v>
      </c>
      <c r="BG57" s="136">
        <v>-1300</v>
      </c>
      <c r="BH57" s="136">
        <v>185</v>
      </c>
      <c r="BI57" s="136"/>
      <c r="BJ57" s="123">
        <v>55</v>
      </c>
      <c r="BK57" s="123" t="s">
        <v>290</v>
      </c>
      <c r="BL57" s="123">
        <v>-165</v>
      </c>
      <c r="BM57" s="123"/>
      <c r="BN57" s="123"/>
      <c r="BO57" s="77">
        <v>55</v>
      </c>
      <c r="BP57" s="77" t="s">
        <v>278</v>
      </c>
      <c r="BQ57" s="77">
        <v>-60</v>
      </c>
      <c r="BR57" s="77"/>
      <c r="BS57" s="77"/>
      <c r="BT57" s="77">
        <v>55</v>
      </c>
      <c r="BU57" s="77" t="s">
        <v>617</v>
      </c>
      <c r="BV57" s="77">
        <v>-175</v>
      </c>
      <c r="BW57" s="77"/>
      <c r="BX57" s="77"/>
      <c r="BY57" s="77">
        <v>55</v>
      </c>
      <c r="BZ57" s="77" t="s">
        <v>618</v>
      </c>
      <c r="CA57" s="77">
        <v>-190</v>
      </c>
      <c r="CB57" s="77"/>
      <c r="CC57" s="77"/>
    </row>
    <row r="58" ht="15" spans="2:81">
      <c r="B58" s="136">
        <v>56</v>
      </c>
      <c r="C58" s="136" t="s">
        <v>619</v>
      </c>
      <c r="D58" s="136">
        <v>-60</v>
      </c>
      <c r="E58" s="136">
        <v>204</v>
      </c>
      <c r="F58" s="136"/>
      <c r="G58" s="77">
        <v>56</v>
      </c>
      <c r="H58" s="77" t="s">
        <v>447</v>
      </c>
      <c r="I58" s="77">
        <v>-65</v>
      </c>
      <c r="J58" s="77"/>
      <c r="K58" s="77"/>
      <c r="L58" s="77">
        <v>56</v>
      </c>
      <c r="M58" s="77" t="s">
        <v>620</v>
      </c>
      <c r="N58" s="77">
        <v>-212</v>
      </c>
      <c r="O58" s="77"/>
      <c r="P58" s="145"/>
      <c r="Q58" s="77">
        <v>56</v>
      </c>
      <c r="R58" s="77" t="s">
        <v>621</v>
      </c>
      <c r="S58" s="77">
        <v>-398</v>
      </c>
      <c r="T58" s="77"/>
      <c r="U58" s="77"/>
      <c r="V58" s="136">
        <v>56</v>
      </c>
      <c r="W58" s="136" t="s">
        <v>622</v>
      </c>
      <c r="X58" s="136">
        <v>-160</v>
      </c>
      <c r="Y58" s="136">
        <f>720+X58</f>
        <v>560</v>
      </c>
      <c r="Z58" s="136"/>
      <c r="AA58" s="136">
        <v>56</v>
      </c>
      <c r="AB58" s="136" t="s">
        <v>598</v>
      </c>
      <c r="AC58" s="136">
        <v>-215</v>
      </c>
      <c r="AD58" s="136">
        <f>1118+SUM(AC52:AC58)</f>
        <v>346</v>
      </c>
      <c r="AE58" s="136"/>
      <c r="AF58" s="77">
        <v>56</v>
      </c>
      <c r="AG58" s="77" t="s">
        <v>75</v>
      </c>
      <c r="AH58" s="77">
        <v>-215</v>
      </c>
      <c r="AI58" s="77"/>
      <c r="AJ58" s="77"/>
      <c r="AK58" s="77">
        <v>56</v>
      </c>
      <c r="AL58" s="77" t="s">
        <v>204</v>
      </c>
      <c r="AM58" s="77">
        <v>-212</v>
      </c>
      <c r="AN58" s="77"/>
      <c r="AO58" s="77"/>
      <c r="AP58" s="77">
        <v>56</v>
      </c>
      <c r="AQ58" s="77" t="s">
        <v>623</v>
      </c>
      <c r="AR58" s="77">
        <v>-160</v>
      </c>
      <c r="AS58" s="77"/>
      <c r="AT58" s="77"/>
      <c r="AU58" s="77">
        <v>56</v>
      </c>
      <c r="AV58" s="77" t="s">
        <v>624</v>
      </c>
      <c r="AW58" s="77">
        <v>-60</v>
      </c>
      <c r="AX58" s="77"/>
      <c r="AY58" s="77"/>
      <c r="AZ58" s="197">
        <v>56</v>
      </c>
      <c r="BA58" s="197"/>
      <c r="BB58" s="197"/>
      <c r="BC58" s="197"/>
      <c r="BD58" s="197"/>
      <c r="BE58" s="77">
        <v>56</v>
      </c>
      <c r="BF58" s="77" t="s">
        <v>369</v>
      </c>
      <c r="BG58" s="77">
        <v>-60</v>
      </c>
      <c r="BH58" s="77"/>
      <c r="BI58" s="77"/>
      <c r="BJ58" s="205">
        <v>56</v>
      </c>
      <c r="BK58" s="205"/>
      <c r="BL58" s="205"/>
      <c r="BM58" s="205"/>
      <c r="BN58" s="205"/>
      <c r="BO58" s="77">
        <v>56</v>
      </c>
      <c r="BP58" s="77" t="s">
        <v>615</v>
      </c>
      <c r="BQ58" s="77">
        <v>-65</v>
      </c>
      <c r="BR58" s="77"/>
      <c r="BS58" s="77"/>
      <c r="BT58" s="77">
        <v>56</v>
      </c>
      <c r="BU58" s="77" t="s">
        <v>625</v>
      </c>
      <c r="BV58" s="77">
        <v>-190</v>
      </c>
      <c r="BW58" s="77"/>
      <c r="BX58" s="77"/>
      <c r="BY58" s="136">
        <v>56</v>
      </c>
      <c r="BZ58" s="136" t="s">
        <v>561</v>
      </c>
      <c r="CA58" s="136">
        <v>-212</v>
      </c>
      <c r="CB58" s="136">
        <f>1039+SUM(CA54:CA58)</f>
        <v>437</v>
      </c>
      <c r="CC58" s="136"/>
    </row>
    <row r="59" ht="15" spans="2:81">
      <c r="B59" s="136">
        <v>57</v>
      </c>
      <c r="C59" s="136" t="s">
        <v>626</v>
      </c>
      <c r="D59" s="136">
        <v>0</v>
      </c>
      <c r="E59" s="136">
        <v>0</v>
      </c>
      <c r="F59" s="136"/>
      <c r="G59" s="77">
        <v>57</v>
      </c>
      <c r="H59" s="77" t="s">
        <v>627</v>
      </c>
      <c r="I59" s="77">
        <v>-175</v>
      </c>
      <c r="J59" s="77"/>
      <c r="K59" s="77"/>
      <c r="L59" s="77">
        <v>57</v>
      </c>
      <c r="M59" s="77" t="s">
        <v>628</v>
      </c>
      <c r="N59" s="77">
        <v>-255</v>
      </c>
      <c r="O59" s="77"/>
      <c r="P59" s="145"/>
      <c r="Q59" s="123">
        <v>57</v>
      </c>
      <c r="R59" s="123" t="s">
        <v>35</v>
      </c>
      <c r="S59" s="123">
        <v>-515</v>
      </c>
      <c r="T59" s="123"/>
      <c r="U59" s="123"/>
      <c r="V59" s="77">
        <v>57</v>
      </c>
      <c r="W59" s="77" t="s">
        <v>629</v>
      </c>
      <c r="X59" s="77">
        <v>-160</v>
      </c>
      <c r="Y59" s="77"/>
      <c r="Z59" s="77"/>
      <c r="AA59" s="77">
        <v>57</v>
      </c>
      <c r="AB59" s="77" t="s">
        <v>170</v>
      </c>
      <c r="AC59" s="77">
        <v>-160</v>
      </c>
      <c r="AD59" s="77"/>
      <c r="AE59" s="77"/>
      <c r="AF59" s="77">
        <v>57</v>
      </c>
      <c r="AG59" s="77" t="s">
        <v>530</v>
      </c>
      <c r="AH59" s="77">
        <v>-398</v>
      </c>
      <c r="AI59" s="77"/>
      <c r="AJ59" s="77"/>
      <c r="AK59" s="77">
        <v>57</v>
      </c>
      <c r="AL59" s="77" t="s">
        <v>630</v>
      </c>
      <c r="AM59" s="77">
        <v>-298</v>
      </c>
      <c r="AN59" s="77"/>
      <c r="AO59" s="77"/>
      <c r="AP59" s="77">
        <v>57</v>
      </c>
      <c r="AQ59" s="77" t="s">
        <v>574</v>
      </c>
      <c r="AR59" s="77">
        <v>-165</v>
      </c>
      <c r="AS59" s="77"/>
      <c r="AT59" s="77"/>
      <c r="AU59" s="77">
        <v>57</v>
      </c>
      <c r="AV59" s="77" t="s">
        <v>196</v>
      </c>
      <c r="AW59" s="77">
        <v>-165</v>
      </c>
      <c r="AX59" s="77"/>
      <c r="AY59" s="77"/>
      <c r="AZ59" s="197">
        <v>57</v>
      </c>
      <c r="BA59" s="197"/>
      <c r="BB59" s="197"/>
      <c r="BC59" s="197"/>
      <c r="BD59" s="197"/>
      <c r="BE59" s="77">
        <v>57</v>
      </c>
      <c r="BF59" s="77" t="s">
        <v>631</v>
      </c>
      <c r="BG59" s="77">
        <v>-165</v>
      </c>
      <c r="BH59" s="77"/>
      <c r="BI59" s="77"/>
      <c r="BJ59" s="205">
        <v>57</v>
      </c>
      <c r="BK59" s="205"/>
      <c r="BL59" s="205"/>
      <c r="BM59" s="205"/>
      <c r="BN59" s="205"/>
      <c r="BO59" s="77">
        <v>57</v>
      </c>
      <c r="BP59" s="77" t="s">
        <v>53</v>
      </c>
      <c r="BQ59" s="77">
        <v>-75</v>
      </c>
      <c r="BR59" s="77"/>
      <c r="BS59" s="77"/>
      <c r="BT59" s="77">
        <v>57</v>
      </c>
      <c r="BU59" s="77" t="s">
        <v>632</v>
      </c>
      <c r="BV59" s="77">
        <v>-212</v>
      </c>
      <c r="BW59" s="77"/>
      <c r="BX59" s="77"/>
      <c r="BY59" s="218">
        <v>57</v>
      </c>
      <c r="BZ59" s="219" t="s">
        <v>633</v>
      </c>
      <c r="CA59" s="218"/>
      <c r="CB59" s="218"/>
      <c r="CC59" s="218"/>
    </row>
    <row r="60" ht="15" spans="2:81">
      <c r="B60" s="136">
        <v>58</v>
      </c>
      <c r="C60" s="136" t="s">
        <v>634</v>
      </c>
      <c r="D60" s="136">
        <v>-160</v>
      </c>
      <c r="E60" s="136">
        <f>704+D60</f>
        <v>544</v>
      </c>
      <c r="F60" s="136"/>
      <c r="G60" s="123">
        <v>58</v>
      </c>
      <c r="H60" s="123" t="s">
        <v>635</v>
      </c>
      <c r="I60" s="123">
        <v>-190</v>
      </c>
      <c r="J60" s="123"/>
      <c r="K60" s="123"/>
      <c r="L60" s="123">
        <v>58</v>
      </c>
      <c r="M60" s="123" t="s">
        <v>635</v>
      </c>
      <c r="N60" s="123">
        <v>-315</v>
      </c>
      <c r="O60" s="123"/>
      <c r="P60" s="146"/>
      <c r="Q60" s="159">
        <v>58</v>
      </c>
      <c r="R60" s="159"/>
      <c r="S60" s="159"/>
      <c r="T60" s="159"/>
      <c r="U60" s="159"/>
      <c r="V60" s="123">
        <v>58</v>
      </c>
      <c r="W60" s="123" t="s">
        <v>636</v>
      </c>
      <c r="X60" s="123">
        <v>-165</v>
      </c>
      <c r="Y60" s="123"/>
      <c r="Z60" s="123"/>
      <c r="AA60" s="136">
        <v>58</v>
      </c>
      <c r="AB60" s="136" t="s">
        <v>561</v>
      </c>
      <c r="AC60" s="136">
        <v>-165</v>
      </c>
      <c r="AD60" s="136">
        <f>809+SUM(AC59:AC60)</f>
        <v>484</v>
      </c>
      <c r="AE60" s="136"/>
      <c r="AF60" s="77">
        <v>58</v>
      </c>
      <c r="AG60" s="77" t="s">
        <v>630</v>
      </c>
      <c r="AH60" s="77">
        <v>-515</v>
      </c>
      <c r="AI60" s="77"/>
      <c r="AJ60" s="77"/>
      <c r="AK60" s="123">
        <v>58</v>
      </c>
      <c r="AL60" s="123" t="s">
        <v>637</v>
      </c>
      <c r="AM60" s="123">
        <v>-415</v>
      </c>
      <c r="AN60" s="123"/>
      <c r="AO60" s="123"/>
      <c r="AP60" s="188">
        <v>58</v>
      </c>
      <c r="AQ60" s="188" t="s">
        <v>638</v>
      </c>
      <c r="AR60" s="188"/>
      <c r="AS60" s="188"/>
      <c r="AT60" s="188"/>
      <c r="AU60" s="77">
        <v>58</v>
      </c>
      <c r="AV60" s="77" t="s">
        <v>232</v>
      </c>
      <c r="AW60" s="77">
        <v>-175</v>
      </c>
      <c r="AX60" s="77"/>
      <c r="AY60" s="77"/>
      <c r="AZ60" s="197">
        <v>58</v>
      </c>
      <c r="BA60" s="197"/>
      <c r="BB60" s="197"/>
      <c r="BC60" s="197"/>
      <c r="BD60" s="197"/>
      <c r="BE60" s="77">
        <v>58</v>
      </c>
      <c r="BF60" s="77" t="s">
        <v>232</v>
      </c>
      <c r="BG60" s="77">
        <v>-175</v>
      </c>
      <c r="BH60" s="77"/>
      <c r="BI60" s="77"/>
      <c r="BJ60" s="205">
        <v>58</v>
      </c>
      <c r="BK60" s="205"/>
      <c r="BL60" s="205"/>
      <c r="BM60" s="205"/>
      <c r="BN60" s="205"/>
      <c r="BO60" s="77">
        <v>58</v>
      </c>
      <c r="BP60" s="77" t="s">
        <v>386</v>
      </c>
      <c r="BQ60" s="77">
        <v>-190</v>
      </c>
      <c r="BR60" s="77"/>
      <c r="BS60" s="77"/>
      <c r="BT60" s="211">
        <v>58</v>
      </c>
      <c r="BU60" s="211" t="s">
        <v>639</v>
      </c>
      <c r="BV60" s="211"/>
      <c r="BW60" s="211"/>
      <c r="BX60" s="211"/>
      <c r="BY60" s="218">
        <v>58</v>
      </c>
      <c r="BZ60" s="219" t="s">
        <v>640</v>
      </c>
      <c r="CA60" s="218"/>
      <c r="CB60" s="218"/>
      <c r="CC60" s="218"/>
    </row>
    <row r="61" ht="15" spans="2:81">
      <c r="B61" s="136">
        <v>59</v>
      </c>
      <c r="C61" s="136" t="s">
        <v>641</v>
      </c>
      <c r="D61" s="136">
        <v>-160</v>
      </c>
      <c r="E61" s="136">
        <f>704+D61</f>
        <v>544</v>
      </c>
      <c r="F61" s="136"/>
      <c r="G61" s="138">
        <v>59</v>
      </c>
      <c r="H61" s="138" t="s">
        <v>642</v>
      </c>
      <c r="I61" s="138"/>
      <c r="J61" s="138"/>
      <c r="K61" s="138"/>
      <c r="L61" s="147">
        <v>59</v>
      </c>
      <c r="M61" s="147" t="s">
        <v>643</v>
      </c>
      <c r="N61" s="147"/>
      <c r="O61" s="147"/>
      <c r="P61" s="148"/>
      <c r="Q61" s="159">
        <v>59</v>
      </c>
      <c r="R61" s="159"/>
      <c r="S61" s="159"/>
      <c r="T61" s="159"/>
      <c r="U61" s="159"/>
      <c r="V61" s="160">
        <v>59</v>
      </c>
      <c r="W61" s="160"/>
      <c r="X61" s="160"/>
      <c r="Y61" s="160"/>
      <c r="Z61" s="160"/>
      <c r="AA61" s="168">
        <v>59</v>
      </c>
      <c r="AB61" s="168"/>
      <c r="AC61" s="168"/>
      <c r="AD61" s="168"/>
      <c r="AE61" s="168"/>
      <c r="AF61" s="169">
        <v>59</v>
      </c>
      <c r="AG61" s="169" t="s">
        <v>141</v>
      </c>
      <c r="AH61" s="169"/>
      <c r="AI61" s="169"/>
      <c r="AJ61" s="169"/>
      <c r="AK61" s="160">
        <v>59</v>
      </c>
      <c r="AL61" s="160"/>
      <c r="AM61" s="160"/>
      <c r="AN61" s="160"/>
      <c r="AO61" s="160"/>
      <c r="AP61" s="188">
        <v>59</v>
      </c>
      <c r="AQ61" s="188" t="s">
        <v>644</v>
      </c>
      <c r="AR61" s="188"/>
      <c r="AS61" s="188"/>
      <c r="AT61" s="188"/>
      <c r="AU61" s="123">
        <v>59</v>
      </c>
      <c r="AV61" s="123" t="s">
        <v>35</v>
      </c>
      <c r="AW61" s="123">
        <v>-190</v>
      </c>
      <c r="AX61" s="123"/>
      <c r="AY61" s="123"/>
      <c r="AZ61" s="197">
        <v>59</v>
      </c>
      <c r="BA61" s="197"/>
      <c r="BB61" s="197"/>
      <c r="BC61" s="197"/>
      <c r="BD61" s="197"/>
      <c r="BE61" s="123">
        <v>59</v>
      </c>
      <c r="BF61" s="123" t="s">
        <v>290</v>
      </c>
      <c r="BG61" s="123">
        <v>-190</v>
      </c>
      <c r="BH61" s="123"/>
      <c r="BI61" s="123"/>
      <c r="BJ61" s="205">
        <v>59</v>
      </c>
      <c r="BK61" s="205"/>
      <c r="BL61" s="205"/>
      <c r="BM61" s="205"/>
      <c r="BN61" s="205"/>
      <c r="BO61" s="77">
        <v>59</v>
      </c>
      <c r="BP61" s="77" t="s">
        <v>574</v>
      </c>
      <c r="BQ61" s="77">
        <v>-212</v>
      </c>
      <c r="BR61" s="77"/>
      <c r="BS61" s="77"/>
      <c r="BT61" s="211">
        <v>59</v>
      </c>
      <c r="BU61" s="211" t="s">
        <v>645</v>
      </c>
      <c r="BV61" s="211"/>
      <c r="BW61" s="211"/>
      <c r="BX61" s="211"/>
      <c r="BY61" s="218">
        <v>59</v>
      </c>
      <c r="BZ61" s="219" t="s">
        <v>646</v>
      </c>
      <c r="CA61" s="218"/>
      <c r="CB61" s="218"/>
      <c r="CC61" s="218"/>
    </row>
    <row r="62" spans="2:81">
      <c r="B62" s="139">
        <v>60</v>
      </c>
      <c r="C62" s="139" t="s">
        <v>647</v>
      </c>
      <c r="D62" s="139"/>
      <c r="E62" s="139"/>
      <c r="F62" s="139"/>
      <c r="G62" s="138">
        <v>60</v>
      </c>
      <c r="H62" s="138" t="s">
        <v>648</v>
      </c>
      <c r="I62" s="138"/>
      <c r="J62" s="138"/>
      <c r="K62" s="138"/>
      <c r="L62" s="147">
        <v>60</v>
      </c>
      <c r="M62" s="147" t="s">
        <v>649</v>
      </c>
      <c r="N62" s="147"/>
      <c r="O62" s="147"/>
      <c r="P62" s="148"/>
      <c r="Q62" s="159">
        <v>60</v>
      </c>
      <c r="R62" s="159"/>
      <c r="S62" s="159"/>
      <c r="T62" s="159"/>
      <c r="U62" s="159"/>
      <c r="V62" s="160">
        <v>60</v>
      </c>
      <c r="W62" s="160"/>
      <c r="X62" s="160"/>
      <c r="Y62" s="160"/>
      <c r="Z62" s="160"/>
      <c r="AA62" s="168">
        <v>60</v>
      </c>
      <c r="AB62" s="168"/>
      <c r="AC62" s="168"/>
      <c r="AD62" s="168"/>
      <c r="AE62" s="168"/>
      <c r="AF62" s="169">
        <v>60</v>
      </c>
      <c r="AG62" s="169" t="s">
        <v>417</v>
      </c>
      <c r="AH62" s="169"/>
      <c r="AI62" s="169"/>
      <c r="AJ62" s="169"/>
      <c r="AK62" s="160">
        <v>60</v>
      </c>
      <c r="AL62" s="160"/>
      <c r="AM62" s="160"/>
      <c r="AN62" s="160"/>
      <c r="AO62" s="160"/>
      <c r="AP62" s="188">
        <v>60</v>
      </c>
      <c r="AQ62" s="188" t="s">
        <v>341</v>
      </c>
      <c r="AR62" s="188"/>
      <c r="AS62" s="188"/>
      <c r="AT62" s="188"/>
      <c r="AU62" s="189">
        <v>60</v>
      </c>
      <c r="AV62" s="189" t="s">
        <v>184</v>
      </c>
      <c r="AW62" s="189"/>
      <c r="AX62" s="189"/>
      <c r="AY62" s="189"/>
      <c r="AZ62" s="197">
        <v>60</v>
      </c>
      <c r="BA62" s="197"/>
      <c r="BB62" s="197"/>
      <c r="BC62" s="197"/>
      <c r="BD62" s="197"/>
      <c r="BE62" s="206">
        <v>60</v>
      </c>
      <c r="BF62" s="206"/>
      <c r="BG62" s="206"/>
      <c r="BH62" s="206"/>
      <c r="BI62" s="206"/>
      <c r="BJ62" s="205">
        <v>60</v>
      </c>
      <c r="BK62" s="205"/>
      <c r="BL62" s="205"/>
      <c r="BM62" s="205"/>
      <c r="BN62" s="205"/>
      <c r="BO62" s="123">
        <v>60</v>
      </c>
      <c r="BP62" s="212" t="s">
        <v>637</v>
      </c>
      <c r="BQ62" s="123">
        <v>-255</v>
      </c>
      <c r="BR62" s="123"/>
      <c r="BS62" s="123"/>
      <c r="BT62" s="211">
        <v>60</v>
      </c>
      <c r="BU62" s="211" t="s">
        <v>362</v>
      </c>
      <c r="BV62" s="211"/>
      <c r="BW62" s="211"/>
      <c r="BX62" s="211"/>
      <c r="BY62" s="218">
        <v>60</v>
      </c>
      <c r="BZ62" s="219" t="s">
        <v>650</v>
      </c>
      <c r="CA62" s="218"/>
      <c r="CB62" s="218"/>
      <c r="CC62" s="218"/>
    </row>
    <row r="63" spans="2:81">
      <c r="B63" s="139">
        <v>61</v>
      </c>
      <c r="C63" s="139" t="s">
        <v>651</v>
      </c>
      <c r="D63" s="139"/>
      <c r="E63" s="139"/>
      <c r="F63" s="139"/>
      <c r="G63" s="138">
        <v>61</v>
      </c>
      <c r="H63" s="138" t="s">
        <v>652</v>
      </c>
      <c r="I63" s="138"/>
      <c r="J63" s="138"/>
      <c r="K63" s="138"/>
      <c r="L63" s="147">
        <v>61</v>
      </c>
      <c r="M63" s="147" t="s">
        <v>653</v>
      </c>
      <c r="N63" s="147"/>
      <c r="O63" s="147"/>
      <c r="P63" s="148"/>
      <c r="Q63" s="159">
        <v>61</v>
      </c>
      <c r="R63" s="159"/>
      <c r="S63" s="159"/>
      <c r="T63" s="159"/>
      <c r="U63" s="159"/>
      <c r="V63" s="160">
        <v>61</v>
      </c>
      <c r="W63" s="160"/>
      <c r="X63" s="160"/>
      <c r="Y63" s="160"/>
      <c r="Z63" s="160"/>
      <c r="AA63" s="168">
        <v>61</v>
      </c>
      <c r="AB63" s="168"/>
      <c r="AC63" s="168"/>
      <c r="AD63" s="168"/>
      <c r="AE63" s="168"/>
      <c r="AF63" s="169">
        <v>61</v>
      </c>
      <c r="AG63" s="169" t="s">
        <v>423</v>
      </c>
      <c r="AH63" s="169"/>
      <c r="AI63" s="169"/>
      <c r="AJ63" s="169"/>
      <c r="AK63" s="160">
        <v>61</v>
      </c>
      <c r="AL63" s="160"/>
      <c r="AM63" s="160"/>
      <c r="AN63" s="160"/>
      <c r="AO63" s="160"/>
      <c r="AP63" s="188">
        <v>61</v>
      </c>
      <c r="AQ63" s="188" t="s">
        <v>654</v>
      </c>
      <c r="AR63" s="188"/>
      <c r="AS63" s="188"/>
      <c r="AT63" s="188"/>
      <c r="AU63" s="189">
        <v>61</v>
      </c>
      <c r="AV63" s="189" t="s">
        <v>362</v>
      </c>
      <c r="AW63" s="189"/>
      <c r="AX63" s="189"/>
      <c r="AY63" s="189"/>
      <c r="AZ63" s="197">
        <v>61</v>
      </c>
      <c r="BA63" s="197"/>
      <c r="BB63" s="197"/>
      <c r="BC63" s="197"/>
      <c r="BD63" s="197"/>
      <c r="BE63" s="206">
        <v>61</v>
      </c>
      <c r="BF63" s="206"/>
      <c r="BG63" s="206"/>
      <c r="BH63" s="206"/>
      <c r="BI63" s="206"/>
      <c r="BJ63" s="205">
        <v>61</v>
      </c>
      <c r="BK63" s="205"/>
      <c r="BL63" s="205"/>
      <c r="BM63" s="205"/>
      <c r="BN63" s="205"/>
      <c r="BO63" s="159">
        <v>61</v>
      </c>
      <c r="BP63" s="213" t="s">
        <v>546</v>
      </c>
      <c r="BQ63" s="159"/>
      <c r="BR63" s="159"/>
      <c r="BS63" s="159"/>
      <c r="BT63" s="211">
        <v>61</v>
      </c>
      <c r="BU63" s="211" t="s">
        <v>279</v>
      </c>
      <c r="BV63" s="211"/>
      <c r="BW63" s="211"/>
      <c r="BX63" s="211"/>
      <c r="BY63" s="218">
        <v>61</v>
      </c>
      <c r="BZ63" s="219" t="s">
        <v>655</v>
      </c>
      <c r="CA63" s="218"/>
      <c r="CB63" s="218"/>
      <c r="CC63" s="218"/>
    </row>
    <row r="64" spans="2:81">
      <c r="B64" s="139">
        <v>62</v>
      </c>
      <c r="C64" s="139" t="s">
        <v>341</v>
      </c>
      <c r="D64" s="139"/>
      <c r="E64" s="139"/>
      <c r="F64" s="139"/>
      <c r="G64" s="138">
        <v>62</v>
      </c>
      <c r="H64" s="138" t="s">
        <v>656</v>
      </c>
      <c r="I64" s="138"/>
      <c r="J64" s="138"/>
      <c r="K64" s="138"/>
      <c r="L64" s="147">
        <v>62</v>
      </c>
      <c r="M64" s="147" t="s">
        <v>408</v>
      </c>
      <c r="N64" s="147"/>
      <c r="O64" s="147"/>
      <c r="P64" s="148"/>
      <c r="Q64" s="159">
        <v>62</v>
      </c>
      <c r="R64" s="159"/>
      <c r="S64" s="159"/>
      <c r="T64" s="159"/>
      <c r="U64" s="159"/>
      <c r="V64" s="160">
        <v>62</v>
      </c>
      <c r="W64" s="160"/>
      <c r="X64" s="160"/>
      <c r="Y64" s="160"/>
      <c r="Z64" s="160"/>
      <c r="AA64" s="168">
        <v>62</v>
      </c>
      <c r="AB64" s="168"/>
      <c r="AC64" s="168"/>
      <c r="AD64" s="168"/>
      <c r="AE64" s="168"/>
      <c r="AF64" s="169">
        <v>62</v>
      </c>
      <c r="AG64" s="169" t="s">
        <v>657</v>
      </c>
      <c r="AH64" s="169"/>
      <c r="AI64" s="169"/>
      <c r="AJ64" s="169"/>
      <c r="AK64" s="160">
        <v>62</v>
      </c>
      <c r="AL64" s="160"/>
      <c r="AM64" s="160"/>
      <c r="AN64" s="160"/>
      <c r="AO64" s="160"/>
      <c r="AP64" s="188">
        <v>62</v>
      </c>
      <c r="AQ64" s="188" t="s">
        <v>658</v>
      </c>
      <c r="AR64" s="188"/>
      <c r="AS64" s="188"/>
      <c r="AT64" s="188"/>
      <c r="AU64" s="189">
        <v>62</v>
      </c>
      <c r="AV64" s="189" t="s">
        <v>659</v>
      </c>
      <c r="AW64" s="189"/>
      <c r="AX64" s="189"/>
      <c r="AY64" s="189"/>
      <c r="AZ64" s="197">
        <v>62</v>
      </c>
      <c r="BA64" s="197"/>
      <c r="BB64" s="197"/>
      <c r="BC64" s="197"/>
      <c r="BD64" s="197"/>
      <c r="BE64" s="206">
        <v>62</v>
      </c>
      <c r="BF64" s="206"/>
      <c r="BG64" s="206"/>
      <c r="BH64" s="206"/>
      <c r="BI64" s="206"/>
      <c r="BJ64" s="205">
        <v>62</v>
      </c>
      <c r="BK64" s="205"/>
      <c r="BL64" s="205"/>
      <c r="BM64" s="205"/>
      <c r="BN64" s="205"/>
      <c r="BO64" s="159">
        <v>62</v>
      </c>
      <c r="BP64" s="213" t="s">
        <v>68</v>
      </c>
      <c r="BQ64" s="159"/>
      <c r="BR64" s="159"/>
      <c r="BS64" s="159"/>
      <c r="BT64" s="211">
        <v>62</v>
      </c>
      <c r="BU64" s="211" t="s">
        <v>159</v>
      </c>
      <c r="BV64" s="211"/>
      <c r="BW64" s="211"/>
      <c r="BX64" s="211"/>
      <c r="BY64" s="218">
        <v>62</v>
      </c>
      <c r="BZ64" s="219" t="s">
        <v>660</v>
      </c>
      <c r="CA64" s="218"/>
      <c r="CB64" s="218"/>
      <c r="CC64" s="218"/>
    </row>
    <row r="65" spans="2:81">
      <c r="B65" s="139">
        <v>63</v>
      </c>
      <c r="C65" s="139" t="s">
        <v>279</v>
      </c>
      <c r="D65" s="139"/>
      <c r="E65" s="139"/>
      <c r="F65" s="139"/>
      <c r="G65" s="138">
        <v>63</v>
      </c>
      <c r="H65" s="138" t="s">
        <v>159</v>
      </c>
      <c r="I65" s="138"/>
      <c r="J65" s="138"/>
      <c r="K65" s="138"/>
      <c r="L65" s="147">
        <v>63</v>
      </c>
      <c r="M65" s="147" t="s">
        <v>661</v>
      </c>
      <c r="N65" s="147"/>
      <c r="O65" s="147"/>
      <c r="P65" s="148"/>
      <c r="Q65" s="159">
        <v>63</v>
      </c>
      <c r="R65" s="159"/>
      <c r="S65" s="159"/>
      <c r="T65" s="159"/>
      <c r="U65" s="159"/>
      <c r="V65" s="160">
        <v>63</v>
      </c>
      <c r="W65" s="160"/>
      <c r="X65" s="160"/>
      <c r="Y65" s="160"/>
      <c r="Z65" s="160"/>
      <c r="AA65" s="168">
        <v>63</v>
      </c>
      <c r="AB65" s="168"/>
      <c r="AC65" s="168"/>
      <c r="AD65" s="168"/>
      <c r="AE65" s="168"/>
      <c r="AF65" s="169">
        <v>63</v>
      </c>
      <c r="AG65" s="169" t="s">
        <v>408</v>
      </c>
      <c r="AH65" s="169"/>
      <c r="AI65" s="169"/>
      <c r="AJ65" s="169"/>
      <c r="AK65" s="160">
        <v>63</v>
      </c>
      <c r="AL65" s="160"/>
      <c r="AM65" s="160"/>
      <c r="AN65" s="160"/>
      <c r="AO65" s="160"/>
      <c r="AP65" s="188">
        <v>63</v>
      </c>
      <c r="AQ65" s="188" t="s">
        <v>662</v>
      </c>
      <c r="AR65" s="188"/>
      <c r="AS65" s="188"/>
      <c r="AT65" s="188"/>
      <c r="AU65" s="189">
        <v>63</v>
      </c>
      <c r="AV65" s="189" t="s">
        <v>663</v>
      </c>
      <c r="AW65" s="189"/>
      <c r="AX65" s="189"/>
      <c r="AY65" s="189"/>
      <c r="AZ65" s="197">
        <v>63</v>
      </c>
      <c r="BA65" s="197"/>
      <c r="BB65" s="197"/>
      <c r="BC65" s="197"/>
      <c r="BD65" s="197"/>
      <c r="BE65" s="206">
        <v>63</v>
      </c>
      <c r="BF65" s="206"/>
      <c r="BG65" s="206"/>
      <c r="BH65" s="206"/>
      <c r="BI65" s="206"/>
      <c r="BJ65" s="205">
        <v>63</v>
      </c>
      <c r="BK65" s="205"/>
      <c r="BL65" s="205"/>
      <c r="BM65" s="205"/>
      <c r="BN65" s="205"/>
      <c r="BO65" s="159">
        <v>63</v>
      </c>
      <c r="BP65" s="213" t="s">
        <v>160</v>
      </c>
      <c r="BQ65" s="159"/>
      <c r="BR65" s="159"/>
      <c r="BS65" s="159"/>
      <c r="BT65" s="211">
        <v>63</v>
      </c>
      <c r="BU65" s="211" t="s">
        <v>136</v>
      </c>
      <c r="BV65" s="211"/>
      <c r="BW65" s="211"/>
      <c r="BX65" s="211"/>
      <c r="BY65" s="218">
        <v>63</v>
      </c>
      <c r="BZ65" s="219" t="s">
        <v>664</v>
      </c>
      <c r="CA65" s="218"/>
      <c r="CB65" s="218"/>
      <c r="CC65" s="218"/>
    </row>
    <row r="66" spans="2:81">
      <c r="B66" s="139">
        <v>64</v>
      </c>
      <c r="C66" s="139" t="s">
        <v>665</v>
      </c>
      <c r="D66" s="139"/>
      <c r="E66" s="139"/>
      <c r="F66" s="139"/>
      <c r="G66" s="138">
        <v>64</v>
      </c>
      <c r="H66" s="138" t="s">
        <v>666</v>
      </c>
      <c r="I66" s="138"/>
      <c r="J66" s="138"/>
      <c r="K66" s="138"/>
      <c r="L66" s="147">
        <v>64</v>
      </c>
      <c r="M66" s="147" t="s">
        <v>667</v>
      </c>
      <c r="N66" s="147"/>
      <c r="O66" s="147"/>
      <c r="P66" s="148"/>
      <c r="Q66" s="159">
        <v>64</v>
      </c>
      <c r="R66" s="159"/>
      <c r="S66" s="159"/>
      <c r="T66" s="159"/>
      <c r="U66" s="159"/>
      <c r="V66" s="160">
        <v>64</v>
      </c>
      <c r="W66" s="160"/>
      <c r="X66" s="160"/>
      <c r="Y66" s="160"/>
      <c r="Z66" s="160"/>
      <c r="AA66" s="168">
        <v>64</v>
      </c>
      <c r="AB66" s="168"/>
      <c r="AC66" s="168"/>
      <c r="AD66" s="168"/>
      <c r="AE66" s="168"/>
      <c r="AF66" s="169">
        <v>64</v>
      </c>
      <c r="AG66" s="169" t="s">
        <v>27</v>
      </c>
      <c r="AH66" s="169"/>
      <c r="AI66" s="169"/>
      <c r="AJ66" s="169"/>
      <c r="AK66" s="160">
        <v>64</v>
      </c>
      <c r="AL66" s="160"/>
      <c r="AM66" s="160"/>
      <c r="AN66" s="160"/>
      <c r="AO66" s="160"/>
      <c r="AP66" s="188">
        <v>64</v>
      </c>
      <c r="AQ66" s="188" t="s">
        <v>668</v>
      </c>
      <c r="AR66" s="188"/>
      <c r="AS66" s="188"/>
      <c r="AT66" s="188"/>
      <c r="AU66" s="189">
        <v>64</v>
      </c>
      <c r="AV66" s="189" t="s">
        <v>669</v>
      </c>
      <c r="AW66" s="189"/>
      <c r="AX66" s="189"/>
      <c r="AY66" s="189"/>
      <c r="AZ66" s="197">
        <v>64</v>
      </c>
      <c r="BA66" s="197"/>
      <c r="BB66" s="197"/>
      <c r="BC66" s="197"/>
      <c r="BD66" s="197"/>
      <c r="BE66" s="206">
        <v>64</v>
      </c>
      <c r="BF66" s="206"/>
      <c r="BG66" s="206"/>
      <c r="BH66" s="206"/>
      <c r="BI66" s="206"/>
      <c r="BJ66" s="205">
        <v>64</v>
      </c>
      <c r="BK66" s="205"/>
      <c r="BL66" s="205"/>
      <c r="BM66" s="205"/>
      <c r="BN66" s="205"/>
      <c r="BO66" s="159">
        <v>64</v>
      </c>
      <c r="BP66" s="213" t="s">
        <v>396</v>
      </c>
      <c r="BQ66" s="159"/>
      <c r="BR66" s="159"/>
      <c r="BS66" s="159"/>
      <c r="BT66" s="211">
        <v>64</v>
      </c>
      <c r="BU66" s="211" t="s">
        <v>670</v>
      </c>
      <c r="BV66" s="211"/>
      <c r="BW66" s="211"/>
      <c r="BX66" s="211"/>
      <c r="BY66" s="218">
        <v>64</v>
      </c>
      <c r="BZ66" s="219" t="s">
        <v>671</v>
      </c>
      <c r="CA66" s="218"/>
      <c r="CB66" s="218"/>
      <c r="CC66" s="218"/>
    </row>
    <row r="67" spans="2:81">
      <c r="B67" s="139">
        <v>65</v>
      </c>
      <c r="C67" s="139" t="s">
        <v>136</v>
      </c>
      <c r="D67" s="139"/>
      <c r="E67" s="139"/>
      <c r="F67" s="139"/>
      <c r="G67" s="138">
        <v>65</v>
      </c>
      <c r="H67" s="138" t="s">
        <v>672</v>
      </c>
      <c r="I67" s="138"/>
      <c r="J67" s="138"/>
      <c r="K67" s="138"/>
      <c r="L67" s="147">
        <v>65</v>
      </c>
      <c r="M67" s="147" t="s">
        <v>673</v>
      </c>
      <c r="N67" s="147"/>
      <c r="O67" s="147"/>
      <c r="P67" s="148"/>
      <c r="Q67" s="159">
        <v>65</v>
      </c>
      <c r="R67" s="159"/>
      <c r="S67" s="159"/>
      <c r="T67" s="159"/>
      <c r="U67" s="159"/>
      <c r="V67" s="160">
        <v>65</v>
      </c>
      <c r="W67" s="160"/>
      <c r="X67" s="160"/>
      <c r="Y67" s="160"/>
      <c r="Z67" s="160"/>
      <c r="AA67" s="168">
        <v>65</v>
      </c>
      <c r="AB67" s="168"/>
      <c r="AC67" s="168"/>
      <c r="AD67" s="168"/>
      <c r="AE67" s="168"/>
      <c r="AF67" s="169">
        <v>65</v>
      </c>
      <c r="AG67" s="169" t="s">
        <v>273</v>
      </c>
      <c r="AH67" s="169"/>
      <c r="AI67" s="169"/>
      <c r="AJ67" s="169"/>
      <c r="AK67" s="160">
        <v>65</v>
      </c>
      <c r="AL67" s="160"/>
      <c r="AM67" s="160"/>
      <c r="AN67" s="160"/>
      <c r="AO67" s="160"/>
      <c r="AP67" s="188">
        <v>65</v>
      </c>
      <c r="AQ67" s="188" t="s">
        <v>65</v>
      </c>
      <c r="AR67" s="188"/>
      <c r="AS67" s="188"/>
      <c r="AT67" s="188"/>
      <c r="AU67" s="189">
        <v>65</v>
      </c>
      <c r="AV67" s="189" t="s">
        <v>673</v>
      </c>
      <c r="AW67" s="189"/>
      <c r="AX67" s="189"/>
      <c r="AY67" s="189"/>
      <c r="AZ67" s="197">
        <v>65</v>
      </c>
      <c r="BA67" s="197"/>
      <c r="BB67" s="197"/>
      <c r="BC67" s="197"/>
      <c r="BD67" s="197"/>
      <c r="BE67" s="206">
        <v>65</v>
      </c>
      <c r="BF67" s="206"/>
      <c r="BG67" s="206"/>
      <c r="BH67" s="206"/>
      <c r="BI67" s="206"/>
      <c r="BJ67" s="205">
        <v>65</v>
      </c>
      <c r="BK67" s="205"/>
      <c r="BL67" s="205"/>
      <c r="BM67" s="205"/>
      <c r="BN67" s="205"/>
      <c r="BO67" s="159">
        <v>65</v>
      </c>
      <c r="BP67" s="213" t="s">
        <v>546</v>
      </c>
      <c r="BQ67" s="159"/>
      <c r="BR67" s="159"/>
      <c r="BS67" s="159"/>
      <c r="BT67" s="211">
        <v>65</v>
      </c>
      <c r="BU67" s="211" t="s">
        <v>674</v>
      </c>
      <c r="BV67" s="211"/>
      <c r="BW67" s="211"/>
      <c r="BX67" s="211"/>
      <c r="BY67" s="218">
        <v>65</v>
      </c>
      <c r="BZ67" s="219" t="s">
        <v>675</v>
      </c>
      <c r="CA67" s="218"/>
      <c r="CB67" s="218"/>
      <c r="CC67" s="218"/>
    </row>
    <row r="68" spans="2:81">
      <c r="B68" s="139">
        <v>66</v>
      </c>
      <c r="C68" s="139" t="s">
        <v>429</v>
      </c>
      <c r="D68" s="139"/>
      <c r="E68" s="139"/>
      <c r="F68" s="139"/>
      <c r="G68" s="138">
        <v>66</v>
      </c>
      <c r="H68" s="138" t="s">
        <v>317</v>
      </c>
      <c r="I68" s="138"/>
      <c r="J68" s="138"/>
      <c r="K68" s="138"/>
      <c r="L68" s="147">
        <v>66</v>
      </c>
      <c r="M68" s="147" t="s">
        <v>676</v>
      </c>
      <c r="N68" s="147"/>
      <c r="O68" s="147"/>
      <c r="P68" s="148"/>
      <c r="Q68" s="159">
        <v>66</v>
      </c>
      <c r="R68" s="159"/>
      <c r="S68" s="159"/>
      <c r="T68" s="159"/>
      <c r="U68" s="159"/>
      <c r="V68" s="160">
        <v>66</v>
      </c>
      <c r="W68" s="160"/>
      <c r="X68" s="160"/>
      <c r="Y68" s="160"/>
      <c r="Z68" s="160"/>
      <c r="AA68" s="168">
        <v>66</v>
      </c>
      <c r="AB68" s="168"/>
      <c r="AC68" s="168"/>
      <c r="AD68" s="168"/>
      <c r="AE68" s="168"/>
      <c r="AF68" s="169">
        <v>66</v>
      </c>
      <c r="AG68" s="169" t="s">
        <v>200</v>
      </c>
      <c r="AH68" s="169"/>
      <c r="AI68" s="169"/>
      <c r="AJ68" s="169"/>
      <c r="AK68" s="160">
        <v>66</v>
      </c>
      <c r="AL68" s="160"/>
      <c r="AM68" s="160"/>
      <c r="AN68" s="160"/>
      <c r="AO68" s="160"/>
      <c r="AP68" s="188">
        <v>66</v>
      </c>
      <c r="AQ68" s="188" t="s">
        <v>91</v>
      </c>
      <c r="AR68" s="188"/>
      <c r="AS68" s="188"/>
      <c r="AT68" s="188"/>
      <c r="AU68" s="189">
        <v>66</v>
      </c>
      <c r="AV68" s="189" t="s">
        <v>418</v>
      </c>
      <c r="AW68" s="189"/>
      <c r="AX68" s="189"/>
      <c r="AY68" s="189"/>
      <c r="AZ68" s="197">
        <v>66</v>
      </c>
      <c r="BA68" s="197"/>
      <c r="BB68" s="197"/>
      <c r="BC68" s="197"/>
      <c r="BD68" s="197"/>
      <c r="BE68" s="206">
        <v>66</v>
      </c>
      <c r="BF68" s="206"/>
      <c r="BG68" s="206"/>
      <c r="BH68" s="206"/>
      <c r="BI68" s="206"/>
      <c r="BJ68" s="205">
        <v>66</v>
      </c>
      <c r="BK68" s="205"/>
      <c r="BL68" s="205"/>
      <c r="BM68" s="205"/>
      <c r="BN68" s="205"/>
      <c r="BO68" s="159">
        <v>66</v>
      </c>
      <c r="BP68" s="213" t="s">
        <v>575</v>
      </c>
      <c r="BQ68" s="159"/>
      <c r="BR68" s="159"/>
      <c r="BS68" s="159"/>
      <c r="BT68" s="211">
        <v>66</v>
      </c>
      <c r="BU68" s="211" t="s">
        <v>413</v>
      </c>
      <c r="BV68" s="211"/>
      <c r="BW68" s="211"/>
      <c r="BX68" s="211"/>
      <c r="BY68" s="218">
        <v>66</v>
      </c>
      <c r="BZ68" s="219" t="s">
        <v>677</v>
      </c>
      <c r="CA68" s="218"/>
      <c r="CB68" s="218"/>
      <c r="CC68" s="218"/>
    </row>
    <row r="69" spans="2:81">
      <c r="B69" s="139">
        <v>67</v>
      </c>
      <c r="C69" s="139" t="s">
        <v>678</v>
      </c>
      <c r="D69" s="139"/>
      <c r="E69" s="139"/>
      <c r="F69" s="139"/>
      <c r="G69" s="138">
        <v>67</v>
      </c>
      <c r="H69" s="138" t="s">
        <v>679</v>
      </c>
      <c r="I69" s="138"/>
      <c r="J69" s="138"/>
      <c r="K69" s="138"/>
      <c r="L69" s="147">
        <v>67</v>
      </c>
      <c r="M69" s="147" t="s">
        <v>413</v>
      </c>
      <c r="N69" s="147"/>
      <c r="O69" s="147"/>
      <c r="P69" s="148"/>
      <c r="Q69" s="159">
        <v>67</v>
      </c>
      <c r="R69" s="159"/>
      <c r="S69" s="159"/>
      <c r="T69" s="159"/>
      <c r="U69" s="159"/>
      <c r="V69" s="160">
        <v>67</v>
      </c>
      <c r="W69" s="160"/>
      <c r="X69" s="160"/>
      <c r="Y69" s="160"/>
      <c r="Z69" s="160"/>
      <c r="AA69" s="168">
        <v>67</v>
      </c>
      <c r="AB69" s="168"/>
      <c r="AC69" s="168"/>
      <c r="AD69" s="168"/>
      <c r="AE69" s="168"/>
      <c r="AF69" s="169">
        <v>67</v>
      </c>
      <c r="AG69" s="169" t="s">
        <v>680</v>
      </c>
      <c r="AH69" s="169"/>
      <c r="AI69" s="169"/>
      <c r="AJ69" s="169"/>
      <c r="AK69" s="160">
        <v>67</v>
      </c>
      <c r="AL69" s="160"/>
      <c r="AM69" s="160"/>
      <c r="AN69" s="160"/>
      <c r="AO69" s="160"/>
      <c r="AP69" s="188">
        <v>67</v>
      </c>
      <c r="AQ69" s="188" t="s">
        <v>681</v>
      </c>
      <c r="AR69" s="188"/>
      <c r="AS69" s="188"/>
      <c r="AT69" s="188"/>
      <c r="AU69" s="189">
        <v>67</v>
      </c>
      <c r="AV69" s="189" t="s">
        <v>219</v>
      </c>
      <c r="AW69" s="189"/>
      <c r="AX69" s="189"/>
      <c r="AY69" s="189"/>
      <c r="AZ69" s="197">
        <v>67</v>
      </c>
      <c r="BA69" s="197"/>
      <c r="BB69" s="197"/>
      <c r="BC69" s="197"/>
      <c r="BD69" s="197"/>
      <c r="BE69" s="206">
        <v>67</v>
      </c>
      <c r="BF69" s="206"/>
      <c r="BG69" s="206"/>
      <c r="BH69" s="206"/>
      <c r="BI69" s="206"/>
      <c r="BJ69" s="205">
        <v>67</v>
      </c>
      <c r="BK69" s="205"/>
      <c r="BL69" s="205"/>
      <c r="BM69" s="205"/>
      <c r="BN69" s="205"/>
      <c r="BO69" s="159">
        <v>67</v>
      </c>
      <c r="BP69" s="213" t="s">
        <v>615</v>
      </c>
      <c r="BQ69" s="159"/>
      <c r="BR69" s="159"/>
      <c r="BS69" s="159"/>
      <c r="BT69" s="211">
        <v>67</v>
      </c>
      <c r="BU69" s="211" t="s">
        <v>674</v>
      </c>
      <c r="BV69" s="211"/>
      <c r="BW69" s="211"/>
      <c r="BX69" s="211"/>
      <c r="BY69" s="218">
        <v>67</v>
      </c>
      <c r="BZ69" s="219" t="s">
        <v>682</v>
      </c>
      <c r="CA69" s="218"/>
      <c r="CB69" s="218"/>
      <c r="CC69" s="218"/>
    </row>
    <row r="70" spans="2:81">
      <c r="B70" s="139">
        <v>68</v>
      </c>
      <c r="C70" s="139" t="s">
        <v>177</v>
      </c>
      <c r="D70" s="139"/>
      <c r="E70" s="139"/>
      <c r="F70" s="139"/>
      <c r="G70" s="138">
        <v>68</v>
      </c>
      <c r="H70" s="138" t="s">
        <v>683</v>
      </c>
      <c r="I70" s="138"/>
      <c r="J70" s="138"/>
      <c r="K70" s="138"/>
      <c r="L70" s="147">
        <v>68</v>
      </c>
      <c r="M70" s="147" t="s">
        <v>288</v>
      </c>
      <c r="N70" s="147"/>
      <c r="O70" s="147"/>
      <c r="P70" s="148"/>
      <c r="Q70" s="159">
        <v>68</v>
      </c>
      <c r="R70" s="159"/>
      <c r="S70" s="159"/>
      <c r="T70" s="159"/>
      <c r="U70" s="159"/>
      <c r="V70" s="160">
        <v>68</v>
      </c>
      <c r="W70" s="160"/>
      <c r="X70" s="160"/>
      <c r="Y70" s="160"/>
      <c r="Z70" s="160"/>
      <c r="AA70" s="168">
        <v>68</v>
      </c>
      <c r="AB70" s="168"/>
      <c r="AC70" s="168"/>
      <c r="AD70" s="168"/>
      <c r="AE70" s="168"/>
      <c r="AF70" s="169">
        <v>68</v>
      </c>
      <c r="AG70" s="169" t="s">
        <v>684</v>
      </c>
      <c r="AH70" s="169"/>
      <c r="AI70" s="169"/>
      <c r="AJ70" s="169"/>
      <c r="AK70" s="160">
        <v>68</v>
      </c>
      <c r="AL70" s="160"/>
      <c r="AM70" s="160"/>
      <c r="AN70" s="160"/>
      <c r="AO70" s="160"/>
      <c r="AP70" s="188">
        <v>68</v>
      </c>
      <c r="AQ70" s="188" t="s">
        <v>143</v>
      </c>
      <c r="AR70" s="188"/>
      <c r="AS70" s="188"/>
      <c r="AT70" s="188"/>
      <c r="AU70" s="189">
        <v>68</v>
      </c>
      <c r="AV70" s="189" t="s">
        <v>681</v>
      </c>
      <c r="AW70" s="189"/>
      <c r="AX70" s="189"/>
      <c r="AY70" s="189"/>
      <c r="AZ70" s="197">
        <v>68</v>
      </c>
      <c r="BA70" s="197"/>
      <c r="BB70" s="197"/>
      <c r="BC70" s="197"/>
      <c r="BD70" s="197"/>
      <c r="BE70" s="206">
        <v>68</v>
      </c>
      <c r="BF70" s="206"/>
      <c r="BG70" s="206"/>
      <c r="BH70" s="206"/>
      <c r="BI70" s="206"/>
      <c r="BJ70" s="205">
        <v>68</v>
      </c>
      <c r="BK70" s="205"/>
      <c r="BL70" s="205"/>
      <c r="BM70" s="205"/>
      <c r="BN70" s="205"/>
      <c r="BO70" s="159">
        <v>68</v>
      </c>
      <c r="BP70" s="213" t="s">
        <v>685</v>
      </c>
      <c r="BQ70" s="159"/>
      <c r="BR70" s="159"/>
      <c r="BS70" s="159"/>
      <c r="BT70" s="211">
        <v>68</v>
      </c>
      <c r="BU70" s="211" t="s">
        <v>83</v>
      </c>
      <c r="BV70" s="211"/>
      <c r="BW70" s="211"/>
      <c r="BX70" s="211"/>
      <c r="BY70" s="218">
        <v>68</v>
      </c>
      <c r="BZ70" s="219" t="s">
        <v>83</v>
      </c>
      <c r="CA70" s="218"/>
      <c r="CB70" s="218"/>
      <c r="CC70" s="218"/>
    </row>
    <row r="71" spans="2:81">
      <c r="B71" s="139">
        <v>69</v>
      </c>
      <c r="C71" s="139" t="s">
        <v>686</v>
      </c>
      <c r="D71" s="139"/>
      <c r="E71" s="139"/>
      <c r="F71" s="139"/>
      <c r="G71" s="138">
        <v>69</v>
      </c>
      <c r="H71" s="138" t="s">
        <v>687</v>
      </c>
      <c r="I71" s="138"/>
      <c r="J71" s="138"/>
      <c r="K71" s="138"/>
      <c r="L71" s="147">
        <v>69</v>
      </c>
      <c r="M71" s="147" t="s">
        <v>143</v>
      </c>
      <c r="N71" s="147"/>
      <c r="O71" s="147"/>
      <c r="P71" s="148"/>
      <c r="Q71" s="159">
        <v>69</v>
      </c>
      <c r="R71" s="159"/>
      <c r="S71" s="159"/>
      <c r="T71" s="159"/>
      <c r="U71" s="159"/>
      <c r="V71" s="160">
        <v>69</v>
      </c>
      <c r="W71" s="160"/>
      <c r="X71" s="160"/>
      <c r="Y71" s="160"/>
      <c r="Z71" s="160"/>
      <c r="AA71" s="168">
        <v>69</v>
      </c>
      <c r="AB71" s="168"/>
      <c r="AC71" s="168"/>
      <c r="AD71" s="168"/>
      <c r="AE71" s="168"/>
      <c r="AF71" s="169">
        <v>69</v>
      </c>
      <c r="AG71" s="169" t="s">
        <v>688</v>
      </c>
      <c r="AH71" s="169"/>
      <c r="AI71" s="169"/>
      <c r="AJ71" s="169"/>
      <c r="AK71" s="160">
        <v>69</v>
      </c>
      <c r="AL71" s="160"/>
      <c r="AM71" s="160"/>
      <c r="AN71" s="160"/>
      <c r="AO71" s="160"/>
      <c r="AP71" s="188">
        <v>69</v>
      </c>
      <c r="AQ71" s="188" t="s">
        <v>644</v>
      </c>
      <c r="AR71" s="188"/>
      <c r="AS71" s="188"/>
      <c r="AT71" s="188"/>
      <c r="AU71" s="189">
        <v>69</v>
      </c>
      <c r="AV71" s="189" t="s">
        <v>689</v>
      </c>
      <c r="AW71" s="189"/>
      <c r="AX71" s="189"/>
      <c r="AY71" s="189"/>
      <c r="AZ71" s="197">
        <v>69</v>
      </c>
      <c r="BA71" s="197"/>
      <c r="BB71" s="197"/>
      <c r="BC71" s="197"/>
      <c r="BD71" s="197"/>
      <c r="BE71" s="206">
        <v>69</v>
      </c>
      <c r="BF71" s="206"/>
      <c r="BG71" s="206"/>
      <c r="BH71" s="206"/>
      <c r="BI71" s="206"/>
      <c r="BJ71" s="205">
        <v>69</v>
      </c>
      <c r="BK71" s="205"/>
      <c r="BL71" s="205"/>
      <c r="BM71" s="205"/>
      <c r="BN71" s="205"/>
      <c r="BO71" s="159">
        <v>69</v>
      </c>
      <c r="BP71" s="213" t="s">
        <v>690</v>
      </c>
      <c r="BQ71" s="159"/>
      <c r="BR71" s="159"/>
      <c r="BS71" s="159"/>
      <c r="BT71" s="211">
        <v>69</v>
      </c>
      <c r="BU71" s="211" t="s">
        <v>691</v>
      </c>
      <c r="BV71" s="211"/>
      <c r="BW71" s="211"/>
      <c r="BX71" s="211"/>
      <c r="BY71" s="218">
        <v>69</v>
      </c>
      <c r="BZ71" s="219" t="s">
        <v>437</v>
      </c>
      <c r="CA71" s="218"/>
      <c r="CB71" s="218"/>
      <c r="CC71" s="218"/>
    </row>
    <row r="72" spans="2:81">
      <c r="B72" s="139">
        <v>70</v>
      </c>
      <c r="C72" s="139" t="s">
        <v>692</v>
      </c>
      <c r="D72" s="139"/>
      <c r="E72" s="139"/>
      <c r="F72" s="139"/>
      <c r="G72" s="138">
        <v>70</v>
      </c>
      <c r="H72" s="138" t="s">
        <v>693</v>
      </c>
      <c r="I72" s="138"/>
      <c r="J72" s="138"/>
      <c r="K72" s="138"/>
      <c r="L72" s="147">
        <v>70</v>
      </c>
      <c r="M72" s="147" t="s">
        <v>201</v>
      </c>
      <c r="N72" s="147"/>
      <c r="O72" s="147"/>
      <c r="P72" s="148"/>
      <c r="Q72" s="159">
        <v>70</v>
      </c>
      <c r="R72" s="159"/>
      <c r="S72" s="159"/>
      <c r="T72" s="159"/>
      <c r="U72" s="159"/>
      <c r="V72" s="160">
        <v>70</v>
      </c>
      <c r="W72" s="160"/>
      <c r="X72" s="160"/>
      <c r="Y72" s="160"/>
      <c r="Z72" s="160"/>
      <c r="AA72" s="168">
        <v>70</v>
      </c>
      <c r="AB72" s="168"/>
      <c r="AC72" s="168"/>
      <c r="AD72" s="168"/>
      <c r="AE72" s="168"/>
      <c r="AF72" s="169">
        <v>70</v>
      </c>
      <c r="AG72" s="169" t="s">
        <v>694</v>
      </c>
      <c r="AH72" s="169"/>
      <c r="AI72" s="169"/>
      <c r="AJ72" s="169"/>
      <c r="AK72" s="160">
        <v>70</v>
      </c>
      <c r="AL72" s="160"/>
      <c r="AM72" s="160"/>
      <c r="AN72" s="160"/>
      <c r="AO72" s="160"/>
      <c r="AP72" s="188">
        <v>70</v>
      </c>
      <c r="AQ72" s="188" t="s">
        <v>695</v>
      </c>
      <c r="AR72" s="188"/>
      <c r="AS72" s="188"/>
      <c r="AT72" s="188"/>
      <c r="AU72" s="189">
        <v>70</v>
      </c>
      <c r="AV72" s="189" t="s">
        <v>354</v>
      </c>
      <c r="AW72" s="189"/>
      <c r="AX72" s="189"/>
      <c r="AY72" s="189"/>
      <c r="AZ72" s="197">
        <v>70</v>
      </c>
      <c r="BA72" s="197"/>
      <c r="BB72" s="197"/>
      <c r="BC72" s="197"/>
      <c r="BD72" s="197"/>
      <c r="BE72" s="206">
        <v>70</v>
      </c>
      <c r="BF72" s="206"/>
      <c r="BG72" s="206"/>
      <c r="BH72" s="206"/>
      <c r="BI72" s="206"/>
      <c r="BJ72" s="205">
        <v>70</v>
      </c>
      <c r="BK72" s="205"/>
      <c r="BL72" s="205"/>
      <c r="BM72" s="205"/>
      <c r="BN72" s="205"/>
      <c r="BO72" s="159">
        <v>70</v>
      </c>
      <c r="BP72" s="213" t="s">
        <v>696</v>
      </c>
      <c r="BQ72" s="159"/>
      <c r="BR72" s="159"/>
      <c r="BS72" s="159"/>
      <c r="BT72" s="211">
        <v>70</v>
      </c>
      <c r="BU72" s="211" t="s">
        <v>697</v>
      </c>
      <c r="BV72" s="211"/>
      <c r="BW72" s="211"/>
      <c r="BX72" s="211"/>
      <c r="BY72" s="218">
        <v>70</v>
      </c>
      <c r="BZ72" s="219" t="s">
        <v>664</v>
      </c>
      <c r="CA72" s="218"/>
      <c r="CB72" s="218"/>
      <c r="CC72" s="218"/>
    </row>
    <row r="73" spans="2:81">
      <c r="B73" s="139">
        <v>71</v>
      </c>
      <c r="C73" s="139" t="s">
        <v>354</v>
      </c>
      <c r="D73" s="139"/>
      <c r="E73" s="139"/>
      <c r="F73" s="139"/>
      <c r="G73" s="138">
        <v>71</v>
      </c>
      <c r="H73" s="138" t="s">
        <v>698</v>
      </c>
      <c r="I73" s="138"/>
      <c r="J73" s="138"/>
      <c r="K73" s="138"/>
      <c r="L73" s="147">
        <v>71</v>
      </c>
      <c r="M73" s="147" t="s">
        <v>437</v>
      </c>
      <c r="N73" s="147"/>
      <c r="O73" s="147"/>
      <c r="P73" s="148"/>
      <c r="Q73" s="159">
        <v>71</v>
      </c>
      <c r="R73" s="159"/>
      <c r="S73" s="159"/>
      <c r="T73" s="159"/>
      <c r="U73" s="159"/>
      <c r="V73" s="160">
        <v>71</v>
      </c>
      <c r="W73" s="160"/>
      <c r="X73" s="160"/>
      <c r="Y73" s="160"/>
      <c r="Z73" s="160"/>
      <c r="AA73" s="168">
        <v>71</v>
      </c>
      <c r="AB73" s="168"/>
      <c r="AC73" s="168"/>
      <c r="AD73" s="168"/>
      <c r="AE73" s="168"/>
      <c r="AF73" s="169">
        <v>71</v>
      </c>
      <c r="AG73" s="169" t="s">
        <v>699</v>
      </c>
      <c r="AH73" s="169"/>
      <c r="AI73" s="169"/>
      <c r="AJ73" s="169"/>
      <c r="AK73" s="160">
        <v>71</v>
      </c>
      <c r="AL73" s="160"/>
      <c r="AM73" s="160"/>
      <c r="AN73" s="160"/>
      <c r="AO73" s="160"/>
      <c r="AP73" s="188">
        <v>71</v>
      </c>
      <c r="AQ73" s="188" t="s">
        <v>51</v>
      </c>
      <c r="AR73" s="188"/>
      <c r="AS73" s="188"/>
      <c r="AT73" s="188"/>
      <c r="AU73" s="189">
        <v>71</v>
      </c>
      <c r="AV73" s="189" t="s">
        <v>659</v>
      </c>
      <c r="AW73" s="189"/>
      <c r="AX73" s="189"/>
      <c r="AY73" s="189"/>
      <c r="AZ73" s="197">
        <v>71</v>
      </c>
      <c r="BA73" s="197"/>
      <c r="BB73" s="197"/>
      <c r="BC73" s="197"/>
      <c r="BD73" s="197"/>
      <c r="BE73" s="206">
        <v>71</v>
      </c>
      <c r="BF73" s="206"/>
      <c r="BG73" s="206"/>
      <c r="BH73" s="206"/>
      <c r="BI73" s="206"/>
      <c r="BJ73" s="205">
        <v>71</v>
      </c>
      <c r="BK73" s="205"/>
      <c r="BL73" s="205"/>
      <c r="BM73" s="205"/>
      <c r="BN73" s="205"/>
      <c r="BO73" s="159">
        <v>71</v>
      </c>
      <c r="BP73" s="213" t="s">
        <v>700</v>
      </c>
      <c r="BQ73" s="159"/>
      <c r="BR73" s="159"/>
      <c r="BS73" s="159"/>
      <c r="BT73" s="211">
        <v>71</v>
      </c>
      <c r="BU73" s="211" t="s">
        <v>701</v>
      </c>
      <c r="BV73" s="211"/>
      <c r="BW73" s="211"/>
      <c r="BX73" s="211"/>
      <c r="BY73" s="218">
        <v>71</v>
      </c>
      <c r="BZ73" s="219" t="s">
        <v>640</v>
      </c>
      <c r="CA73" s="218"/>
      <c r="CB73" s="218"/>
      <c r="CC73" s="218"/>
    </row>
    <row r="74" spans="2:81">
      <c r="B74" s="139">
        <v>72</v>
      </c>
      <c r="C74" s="139" t="s">
        <v>550</v>
      </c>
      <c r="D74" s="139"/>
      <c r="E74" s="139"/>
      <c r="F74" s="139"/>
      <c r="G74" s="138">
        <v>72</v>
      </c>
      <c r="H74" s="138" t="s">
        <v>702</v>
      </c>
      <c r="I74" s="138"/>
      <c r="J74" s="138"/>
      <c r="K74" s="138"/>
      <c r="L74" s="147">
        <v>72</v>
      </c>
      <c r="M74" s="147" t="s">
        <v>697</v>
      </c>
      <c r="N74" s="147"/>
      <c r="O74" s="147"/>
      <c r="P74" s="148"/>
      <c r="Q74" s="159">
        <v>72</v>
      </c>
      <c r="R74" s="159"/>
      <c r="S74" s="159"/>
      <c r="T74" s="159"/>
      <c r="U74" s="159"/>
      <c r="V74" s="160">
        <v>72</v>
      </c>
      <c r="W74" s="160"/>
      <c r="X74" s="160"/>
      <c r="Y74" s="160"/>
      <c r="Z74" s="160"/>
      <c r="AA74" s="168">
        <v>72</v>
      </c>
      <c r="AB74" s="168"/>
      <c r="AC74" s="168"/>
      <c r="AD74" s="168"/>
      <c r="AE74" s="168"/>
      <c r="AF74" s="169">
        <v>72</v>
      </c>
      <c r="AG74" s="169" t="s">
        <v>460</v>
      </c>
      <c r="AH74" s="169"/>
      <c r="AI74" s="169"/>
      <c r="AJ74" s="169"/>
      <c r="AK74" s="160">
        <v>72</v>
      </c>
      <c r="AL74" s="160"/>
      <c r="AM74" s="160"/>
      <c r="AN74" s="160"/>
      <c r="AO74" s="160"/>
      <c r="AP74" s="188">
        <v>72</v>
      </c>
      <c r="AQ74" s="188" t="s">
        <v>286</v>
      </c>
      <c r="AR74" s="188"/>
      <c r="AS74" s="188"/>
      <c r="AT74" s="188"/>
      <c r="AU74" s="189">
        <v>72</v>
      </c>
      <c r="AV74" s="189" t="s">
        <v>703</v>
      </c>
      <c r="AW74" s="189"/>
      <c r="AX74" s="189"/>
      <c r="AY74" s="189"/>
      <c r="AZ74" s="197">
        <v>72</v>
      </c>
      <c r="BA74" s="197"/>
      <c r="BB74" s="197"/>
      <c r="BC74" s="197"/>
      <c r="BD74" s="197"/>
      <c r="BE74" s="206">
        <v>72</v>
      </c>
      <c r="BF74" s="206"/>
      <c r="BG74" s="206"/>
      <c r="BH74" s="206"/>
      <c r="BI74" s="206"/>
      <c r="BJ74" s="205">
        <v>72</v>
      </c>
      <c r="BK74" s="205"/>
      <c r="BL74" s="205"/>
      <c r="BM74" s="205"/>
      <c r="BN74" s="205"/>
      <c r="BO74" s="159">
        <v>72</v>
      </c>
      <c r="BP74" s="213" t="s">
        <v>438</v>
      </c>
      <c r="BQ74" s="159"/>
      <c r="BR74" s="159"/>
      <c r="BS74" s="159"/>
      <c r="BT74" s="211">
        <v>72</v>
      </c>
      <c r="BU74" s="211" t="s">
        <v>704</v>
      </c>
      <c r="BV74" s="211"/>
      <c r="BW74" s="211"/>
      <c r="BX74" s="211"/>
      <c r="BY74" s="218">
        <v>72</v>
      </c>
      <c r="BZ74" s="219" t="s">
        <v>704</v>
      </c>
      <c r="CA74" s="218"/>
      <c r="CB74" s="218"/>
      <c r="CC74" s="218"/>
    </row>
    <row r="75" spans="2:81">
      <c r="B75" s="139">
        <v>73</v>
      </c>
      <c r="C75" s="139" t="s">
        <v>226</v>
      </c>
      <c r="D75" s="139"/>
      <c r="E75" s="139"/>
      <c r="F75" s="139"/>
      <c r="G75" s="138">
        <v>73</v>
      </c>
      <c r="H75" s="138" t="s">
        <v>434</v>
      </c>
      <c r="I75" s="138"/>
      <c r="J75" s="138"/>
      <c r="K75" s="138"/>
      <c r="L75" s="147">
        <v>73</v>
      </c>
      <c r="M75" s="147" t="s">
        <v>399</v>
      </c>
      <c r="N75" s="147"/>
      <c r="O75" s="147"/>
      <c r="P75" s="148"/>
      <c r="Q75" s="159">
        <v>73</v>
      </c>
      <c r="R75" s="159"/>
      <c r="S75" s="159"/>
      <c r="T75" s="159"/>
      <c r="U75" s="159"/>
      <c r="V75" s="160">
        <v>73</v>
      </c>
      <c r="W75" s="160"/>
      <c r="X75" s="160"/>
      <c r="Y75" s="160"/>
      <c r="Z75" s="160"/>
      <c r="AA75" s="168">
        <v>73</v>
      </c>
      <c r="AB75" s="168"/>
      <c r="AC75" s="168"/>
      <c r="AD75" s="168"/>
      <c r="AE75" s="168"/>
      <c r="AF75" s="169">
        <v>73</v>
      </c>
      <c r="AG75" s="169" t="s">
        <v>408</v>
      </c>
      <c r="AH75" s="169"/>
      <c r="AI75" s="169"/>
      <c r="AJ75" s="169"/>
      <c r="AK75" s="160">
        <v>73</v>
      </c>
      <c r="AL75" s="160"/>
      <c r="AM75" s="160"/>
      <c r="AN75" s="160"/>
      <c r="AO75" s="160"/>
      <c r="AP75" s="188">
        <v>73</v>
      </c>
      <c r="AQ75" s="188" t="s">
        <v>705</v>
      </c>
      <c r="AR75" s="188"/>
      <c r="AS75" s="188"/>
      <c r="AT75" s="188"/>
      <c r="AU75" s="189">
        <v>73</v>
      </c>
      <c r="AV75" s="189" t="s">
        <v>706</v>
      </c>
      <c r="AW75" s="189"/>
      <c r="AX75" s="189"/>
      <c r="AY75" s="189"/>
      <c r="AZ75" s="197">
        <v>73</v>
      </c>
      <c r="BA75" s="197"/>
      <c r="BB75" s="197"/>
      <c r="BC75" s="197"/>
      <c r="BD75" s="197"/>
      <c r="BE75" s="206">
        <v>73</v>
      </c>
      <c r="BF75" s="206"/>
      <c r="BG75" s="206"/>
      <c r="BH75" s="206"/>
      <c r="BI75" s="206"/>
      <c r="BJ75" s="205">
        <v>73</v>
      </c>
      <c r="BK75" s="205"/>
      <c r="BL75" s="205"/>
      <c r="BM75" s="205"/>
      <c r="BN75" s="205"/>
      <c r="BO75" s="159">
        <v>73</v>
      </c>
      <c r="BP75" s="213" t="s">
        <v>574</v>
      </c>
      <c r="BQ75" s="159"/>
      <c r="BR75" s="159"/>
      <c r="BS75" s="159"/>
      <c r="BT75" s="211">
        <v>73</v>
      </c>
      <c r="BU75" s="211" t="s">
        <v>372</v>
      </c>
      <c r="BV75" s="211"/>
      <c r="BW75" s="211"/>
      <c r="BX75" s="211"/>
      <c r="BY75" s="218">
        <v>73</v>
      </c>
      <c r="BZ75" s="219" t="s">
        <v>569</v>
      </c>
      <c r="CA75" s="218"/>
      <c r="CB75" s="218"/>
      <c r="CC75" s="218"/>
    </row>
    <row r="76" spans="2:81">
      <c r="B76" s="139">
        <v>74</v>
      </c>
      <c r="C76" s="139" t="s">
        <v>212</v>
      </c>
      <c r="D76" s="139"/>
      <c r="E76" s="139"/>
      <c r="F76" s="139"/>
      <c r="G76" s="138">
        <v>74</v>
      </c>
      <c r="H76" s="138" t="s">
        <v>707</v>
      </c>
      <c r="I76" s="138"/>
      <c r="J76" s="138"/>
      <c r="K76" s="138"/>
      <c r="L76" s="147">
        <v>74</v>
      </c>
      <c r="M76" s="147" t="s">
        <v>501</v>
      </c>
      <c r="N76" s="147"/>
      <c r="O76" s="147"/>
      <c r="P76" s="148"/>
      <c r="Q76" s="159">
        <v>74</v>
      </c>
      <c r="R76" s="159"/>
      <c r="S76" s="159"/>
      <c r="T76" s="159"/>
      <c r="U76" s="159"/>
      <c r="V76" s="160">
        <v>74</v>
      </c>
      <c r="W76" s="160"/>
      <c r="X76" s="160"/>
      <c r="Y76" s="160"/>
      <c r="Z76" s="160"/>
      <c r="AA76" s="168">
        <v>74</v>
      </c>
      <c r="AB76" s="168"/>
      <c r="AC76" s="168"/>
      <c r="AD76" s="168"/>
      <c r="AE76" s="168"/>
      <c r="AF76" s="169">
        <v>74</v>
      </c>
      <c r="AG76" s="169" t="s">
        <v>417</v>
      </c>
      <c r="AH76" s="169"/>
      <c r="AI76" s="169"/>
      <c r="AJ76" s="169"/>
      <c r="AK76" s="160">
        <v>74</v>
      </c>
      <c r="AL76" s="160"/>
      <c r="AM76" s="160"/>
      <c r="AN76" s="160"/>
      <c r="AO76" s="160"/>
      <c r="AP76" s="188">
        <v>74</v>
      </c>
      <c r="AQ76" s="188" t="s">
        <v>708</v>
      </c>
      <c r="AR76" s="188"/>
      <c r="AS76" s="188"/>
      <c r="AT76" s="188"/>
      <c r="AU76" s="189">
        <v>74</v>
      </c>
      <c r="AV76" s="189" t="s">
        <v>709</v>
      </c>
      <c r="AW76" s="189"/>
      <c r="AX76" s="189"/>
      <c r="AY76" s="189"/>
      <c r="AZ76" s="197">
        <v>74</v>
      </c>
      <c r="BA76" s="197"/>
      <c r="BB76" s="197"/>
      <c r="BC76" s="197"/>
      <c r="BD76" s="197"/>
      <c r="BE76" s="206">
        <v>74</v>
      </c>
      <c r="BF76" s="206"/>
      <c r="BG76" s="206"/>
      <c r="BH76" s="206"/>
      <c r="BI76" s="206"/>
      <c r="BJ76" s="205">
        <v>74</v>
      </c>
      <c r="BK76" s="205"/>
      <c r="BL76" s="205"/>
      <c r="BM76" s="205"/>
      <c r="BN76" s="205"/>
      <c r="BO76" s="159">
        <v>74</v>
      </c>
      <c r="BP76" s="213" t="s">
        <v>36</v>
      </c>
      <c r="BQ76" s="159"/>
      <c r="BR76" s="159"/>
      <c r="BS76" s="159"/>
      <c r="BT76" s="211">
        <v>74</v>
      </c>
      <c r="BU76" s="211" t="s">
        <v>272</v>
      </c>
      <c r="BV76" s="211"/>
      <c r="BW76" s="211"/>
      <c r="BX76" s="211"/>
      <c r="BY76" s="218">
        <v>74</v>
      </c>
      <c r="BZ76" s="219" t="s">
        <v>710</v>
      </c>
      <c r="CA76" s="218"/>
      <c r="CB76" s="218"/>
      <c r="CC76" s="218"/>
    </row>
    <row r="77" spans="2:81">
      <c r="B77" s="139">
        <v>75</v>
      </c>
      <c r="C77" s="139" t="s">
        <v>711</v>
      </c>
      <c r="D77" s="139"/>
      <c r="E77" s="139"/>
      <c r="F77" s="139"/>
      <c r="G77" s="138">
        <v>75</v>
      </c>
      <c r="H77" s="138" t="s">
        <v>372</v>
      </c>
      <c r="I77" s="138"/>
      <c r="J77" s="138"/>
      <c r="K77" s="138"/>
      <c r="L77" s="147">
        <v>75</v>
      </c>
      <c r="M77" s="147" t="s">
        <v>712</v>
      </c>
      <c r="N77" s="147"/>
      <c r="O77" s="147"/>
      <c r="P77" s="148"/>
      <c r="Q77" s="159">
        <v>75</v>
      </c>
      <c r="R77" s="159"/>
      <c r="S77" s="159"/>
      <c r="T77" s="159"/>
      <c r="U77" s="159"/>
      <c r="V77" s="160">
        <v>75</v>
      </c>
      <c r="W77" s="160"/>
      <c r="X77" s="160"/>
      <c r="Y77" s="160"/>
      <c r="Z77" s="160"/>
      <c r="AA77" s="168">
        <v>75</v>
      </c>
      <c r="AB77" s="168"/>
      <c r="AC77" s="168"/>
      <c r="AD77" s="168"/>
      <c r="AE77" s="168"/>
      <c r="AF77" s="169">
        <v>75</v>
      </c>
      <c r="AG77" s="169" t="s">
        <v>423</v>
      </c>
      <c r="AH77" s="169"/>
      <c r="AI77" s="169"/>
      <c r="AJ77" s="169"/>
      <c r="AK77" s="160">
        <v>75</v>
      </c>
      <c r="AL77" s="160"/>
      <c r="AM77" s="160"/>
      <c r="AN77" s="160"/>
      <c r="AO77" s="160"/>
      <c r="AP77" s="188">
        <v>75</v>
      </c>
      <c r="AQ77" s="188" t="s">
        <v>713</v>
      </c>
      <c r="AR77" s="188"/>
      <c r="AS77" s="188"/>
      <c r="AT77" s="188"/>
      <c r="AU77" s="189">
        <v>75</v>
      </c>
      <c r="AV77" s="189" t="s">
        <v>714</v>
      </c>
      <c r="AW77" s="189"/>
      <c r="AX77" s="189"/>
      <c r="AY77" s="189"/>
      <c r="AZ77" s="197">
        <v>75</v>
      </c>
      <c r="BA77" s="197"/>
      <c r="BB77" s="197"/>
      <c r="BC77" s="197"/>
      <c r="BD77" s="197"/>
      <c r="BE77" s="206">
        <v>75</v>
      </c>
      <c r="BF77" s="206"/>
      <c r="BG77" s="206"/>
      <c r="BH77" s="206"/>
      <c r="BI77" s="206"/>
      <c r="BJ77" s="205">
        <v>75</v>
      </c>
      <c r="BK77" s="205"/>
      <c r="BL77" s="205"/>
      <c r="BM77" s="205"/>
      <c r="BN77" s="205"/>
      <c r="BO77" s="159">
        <v>75</v>
      </c>
      <c r="BP77" s="213" t="s">
        <v>167</v>
      </c>
      <c r="BQ77" s="159"/>
      <c r="BR77" s="159"/>
      <c r="BS77" s="159"/>
      <c r="BT77" s="211">
        <v>75</v>
      </c>
      <c r="BU77" s="211" t="s">
        <v>167</v>
      </c>
      <c r="BV77" s="211"/>
      <c r="BW77" s="211"/>
      <c r="BX77" s="211"/>
      <c r="BY77" s="218">
        <v>75</v>
      </c>
      <c r="BZ77" s="219" t="s">
        <v>655</v>
      </c>
      <c r="CA77" s="218"/>
      <c r="CB77" s="218"/>
      <c r="CC77" s="218"/>
    </row>
    <row r="78" spans="2:81">
      <c r="B78" s="139">
        <v>76</v>
      </c>
      <c r="C78" s="139" t="s">
        <v>715</v>
      </c>
      <c r="D78" s="139"/>
      <c r="E78" s="139"/>
      <c r="F78" s="139"/>
      <c r="G78" s="138">
        <v>76</v>
      </c>
      <c r="H78" s="138" t="s">
        <v>710</v>
      </c>
      <c r="I78" s="138"/>
      <c r="J78" s="138"/>
      <c r="K78" s="138"/>
      <c r="L78" s="147">
        <v>76</v>
      </c>
      <c r="M78" s="147" t="s">
        <v>716</v>
      </c>
      <c r="N78" s="147"/>
      <c r="O78" s="147"/>
      <c r="P78" s="148"/>
      <c r="Q78" s="159">
        <v>76</v>
      </c>
      <c r="R78" s="159"/>
      <c r="S78" s="159"/>
      <c r="T78" s="159"/>
      <c r="U78" s="159"/>
      <c r="V78" s="160">
        <v>76</v>
      </c>
      <c r="W78" s="160"/>
      <c r="X78" s="160"/>
      <c r="Y78" s="160"/>
      <c r="Z78" s="160"/>
      <c r="AA78" s="168">
        <v>76</v>
      </c>
      <c r="AB78" s="168"/>
      <c r="AC78" s="168"/>
      <c r="AD78" s="168"/>
      <c r="AE78" s="168"/>
      <c r="AF78" s="169">
        <v>76</v>
      </c>
      <c r="AG78" s="169" t="s">
        <v>27</v>
      </c>
      <c r="AH78" s="169"/>
      <c r="AI78" s="169"/>
      <c r="AJ78" s="169"/>
      <c r="AK78" s="160">
        <v>76</v>
      </c>
      <c r="AL78" s="160"/>
      <c r="AM78" s="160"/>
      <c r="AN78" s="160"/>
      <c r="AO78" s="160"/>
      <c r="AP78" s="188">
        <v>76</v>
      </c>
      <c r="AQ78" s="188" t="s">
        <v>103</v>
      </c>
      <c r="AR78" s="188"/>
      <c r="AS78" s="188"/>
      <c r="AT78" s="188"/>
      <c r="AU78" s="189">
        <v>76</v>
      </c>
      <c r="AV78" s="189" t="s">
        <v>669</v>
      </c>
      <c r="AW78" s="189"/>
      <c r="AX78" s="189"/>
      <c r="AY78" s="189"/>
      <c r="AZ78" s="197">
        <v>76</v>
      </c>
      <c r="BA78" s="197"/>
      <c r="BB78" s="197"/>
      <c r="BC78" s="197"/>
      <c r="BD78" s="197"/>
      <c r="BE78" s="206">
        <v>76</v>
      </c>
      <c r="BF78" s="206"/>
      <c r="BG78" s="206"/>
      <c r="BH78" s="206"/>
      <c r="BI78" s="206"/>
      <c r="BJ78" s="205">
        <v>76</v>
      </c>
      <c r="BK78" s="205"/>
      <c r="BL78" s="205"/>
      <c r="BM78" s="205"/>
      <c r="BN78" s="205"/>
      <c r="BO78" s="159">
        <v>76</v>
      </c>
      <c r="BP78" s="213" t="s">
        <v>160</v>
      </c>
      <c r="BQ78" s="159"/>
      <c r="BR78" s="159"/>
      <c r="BS78" s="159"/>
      <c r="BT78" s="211">
        <v>76</v>
      </c>
      <c r="BU78" s="211" t="s">
        <v>670</v>
      </c>
      <c r="BV78" s="211"/>
      <c r="BW78" s="211"/>
      <c r="BX78" s="211"/>
      <c r="BY78" s="218">
        <v>76</v>
      </c>
      <c r="BZ78" s="219" t="s">
        <v>353</v>
      </c>
      <c r="CA78" s="218"/>
      <c r="CB78" s="218"/>
      <c r="CC78" s="218"/>
    </row>
    <row r="79" spans="2:81">
      <c r="B79" s="139">
        <v>77</v>
      </c>
      <c r="C79" s="139" t="s">
        <v>716</v>
      </c>
      <c r="D79" s="139"/>
      <c r="E79" s="139"/>
      <c r="F79" s="139"/>
      <c r="G79" s="138">
        <v>77</v>
      </c>
      <c r="H79" s="138" t="s">
        <v>148</v>
      </c>
      <c r="I79" s="138"/>
      <c r="J79" s="138"/>
      <c r="K79" s="138"/>
      <c r="L79" s="147">
        <v>77</v>
      </c>
      <c r="M79" s="147" t="s">
        <v>353</v>
      </c>
      <c r="N79" s="147"/>
      <c r="O79" s="147"/>
      <c r="P79" s="148"/>
      <c r="Q79" s="159">
        <v>77</v>
      </c>
      <c r="R79" s="159"/>
      <c r="S79" s="159"/>
      <c r="T79" s="159"/>
      <c r="U79" s="159"/>
      <c r="V79" s="160">
        <v>77</v>
      </c>
      <c r="W79" s="160"/>
      <c r="X79" s="160"/>
      <c r="Y79" s="160"/>
      <c r="Z79" s="160"/>
      <c r="AA79" s="168">
        <v>77</v>
      </c>
      <c r="AB79" s="168"/>
      <c r="AC79" s="168"/>
      <c r="AD79" s="168"/>
      <c r="AE79" s="168"/>
      <c r="AF79" s="169">
        <v>77</v>
      </c>
      <c r="AG79" s="169" t="s">
        <v>606</v>
      </c>
      <c r="AH79" s="169"/>
      <c r="AI79" s="169"/>
      <c r="AJ79" s="169"/>
      <c r="AK79" s="160">
        <v>77</v>
      </c>
      <c r="AL79" s="160"/>
      <c r="AM79" s="160"/>
      <c r="AN79" s="160"/>
      <c r="AO79" s="160"/>
      <c r="AP79" s="188">
        <v>77</v>
      </c>
      <c r="AQ79" s="188" t="s">
        <v>717</v>
      </c>
      <c r="AR79" s="188"/>
      <c r="AS79" s="188"/>
      <c r="AT79" s="188"/>
      <c r="AU79" s="189">
        <v>77</v>
      </c>
      <c r="AV79" s="189" t="s">
        <v>718</v>
      </c>
      <c r="AW79" s="189"/>
      <c r="AX79" s="189"/>
      <c r="AY79" s="189"/>
      <c r="AZ79" s="197">
        <v>77</v>
      </c>
      <c r="BA79" s="197"/>
      <c r="BB79" s="197"/>
      <c r="BC79" s="197"/>
      <c r="BD79" s="197"/>
      <c r="BE79" s="206">
        <v>77</v>
      </c>
      <c r="BF79" s="206"/>
      <c r="BG79" s="206"/>
      <c r="BH79" s="206"/>
      <c r="BI79" s="206"/>
      <c r="BJ79" s="205">
        <v>77</v>
      </c>
      <c r="BK79" s="205"/>
      <c r="BL79" s="205"/>
      <c r="BM79" s="205"/>
      <c r="BN79" s="205"/>
      <c r="BO79" s="159">
        <v>77</v>
      </c>
      <c r="BP79" s="213" t="s">
        <v>719</v>
      </c>
      <c r="BQ79" s="159"/>
      <c r="BR79" s="159"/>
      <c r="BS79" s="159"/>
      <c r="BT79" s="211">
        <v>77</v>
      </c>
      <c r="BU79" s="211" t="s">
        <v>352</v>
      </c>
      <c r="BV79" s="211"/>
      <c r="BW79" s="211"/>
      <c r="BX79" s="211"/>
      <c r="BY79" s="218">
        <v>77</v>
      </c>
      <c r="BZ79" s="219" t="s">
        <v>57</v>
      </c>
      <c r="CA79" s="218"/>
      <c r="CB79" s="218"/>
      <c r="CC79" s="218"/>
    </row>
    <row r="80" spans="2:81">
      <c r="B80" s="139">
        <v>78</v>
      </c>
      <c r="C80" s="139" t="s">
        <v>113</v>
      </c>
      <c r="D80" s="139"/>
      <c r="E80" s="139"/>
      <c r="F80" s="139"/>
      <c r="G80" s="138">
        <v>78</v>
      </c>
      <c r="H80" s="138" t="s">
        <v>683</v>
      </c>
      <c r="I80" s="138"/>
      <c r="J80" s="138"/>
      <c r="K80" s="138"/>
      <c r="L80" s="147">
        <v>78</v>
      </c>
      <c r="M80" s="147" t="s">
        <v>270</v>
      </c>
      <c r="N80" s="147"/>
      <c r="O80" s="147"/>
      <c r="P80" s="148"/>
      <c r="Q80" s="159">
        <v>78</v>
      </c>
      <c r="R80" s="159"/>
      <c r="S80" s="159"/>
      <c r="T80" s="159"/>
      <c r="U80" s="159"/>
      <c r="V80" s="160">
        <v>78</v>
      </c>
      <c r="W80" s="160"/>
      <c r="X80" s="160"/>
      <c r="Y80" s="160"/>
      <c r="Z80" s="160"/>
      <c r="AA80" s="168">
        <v>78</v>
      </c>
      <c r="AB80" s="168"/>
      <c r="AC80" s="168"/>
      <c r="AD80" s="168"/>
      <c r="AE80" s="168"/>
      <c r="AF80" s="169">
        <v>78</v>
      </c>
      <c r="AG80" s="169" t="s">
        <v>460</v>
      </c>
      <c r="AH80" s="169"/>
      <c r="AI80" s="169"/>
      <c r="AJ80" s="169"/>
      <c r="AK80" s="160">
        <v>78</v>
      </c>
      <c r="AL80" s="160"/>
      <c r="AM80" s="160"/>
      <c r="AN80" s="160"/>
      <c r="AO80" s="160"/>
      <c r="AP80" s="188">
        <v>78</v>
      </c>
      <c r="AQ80" s="188" t="s">
        <v>607</v>
      </c>
      <c r="AR80" s="188"/>
      <c r="AS80" s="188"/>
      <c r="AT80" s="188"/>
      <c r="AU80" s="189">
        <v>78</v>
      </c>
      <c r="AV80" s="189" t="s">
        <v>606</v>
      </c>
      <c r="AW80" s="189"/>
      <c r="AX80" s="189"/>
      <c r="AY80" s="189"/>
      <c r="AZ80" s="197">
        <v>78</v>
      </c>
      <c r="BA80" s="197"/>
      <c r="BB80" s="197"/>
      <c r="BC80" s="197"/>
      <c r="BD80" s="197"/>
      <c r="BE80" s="206">
        <v>78</v>
      </c>
      <c r="BF80" s="206"/>
      <c r="BG80" s="206"/>
      <c r="BH80" s="206"/>
      <c r="BI80" s="206"/>
      <c r="BJ80" s="205">
        <v>78</v>
      </c>
      <c r="BK80" s="205"/>
      <c r="BL80" s="205"/>
      <c r="BM80" s="205"/>
      <c r="BN80" s="205"/>
      <c r="BO80" s="159">
        <v>78</v>
      </c>
      <c r="BP80" s="213" t="s">
        <v>139</v>
      </c>
      <c r="BQ80" s="159"/>
      <c r="BR80" s="159"/>
      <c r="BS80" s="159"/>
      <c r="BT80" s="211">
        <v>78</v>
      </c>
      <c r="BU80" s="211" t="s">
        <v>720</v>
      </c>
      <c r="BV80" s="211"/>
      <c r="BW80" s="211"/>
      <c r="BX80" s="211"/>
      <c r="BY80" s="218">
        <v>78</v>
      </c>
      <c r="BZ80" s="219" t="s">
        <v>640</v>
      </c>
      <c r="CA80" s="218"/>
      <c r="CB80" s="218"/>
      <c r="CC80" s="218"/>
    </row>
    <row r="81" spans="2:81">
      <c r="B81" s="139">
        <v>79</v>
      </c>
      <c r="C81" s="139" t="s">
        <v>523</v>
      </c>
      <c r="D81" s="139"/>
      <c r="E81" s="139"/>
      <c r="F81" s="139"/>
      <c r="G81" s="138">
        <v>79</v>
      </c>
      <c r="H81" s="138" t="s">
        <v>721</v>
      </c>
      <c r="I81" s="138"/>
      <c r="J81" s="138"/>
      <c r="K81" s="138"/>
      <c r="L81" s="147">
        <v>79</v>
      </c>
      <c r="M81" s="147" t="s">
        <v>523</v>
      </c>
      <c r="N81" s="147"/>
      <c r="O81" s="147"/>
      <c r="P81" s="148"/>
      <c r="Q81" s="159">
        <v>79</v>
      </c>
      <c r="R81" s="159"/>
      <c r="S81" s="159"/>
      <c r="T81" s="159"/>
      <c r="U81" s="159"/>
      <c r="V81" s="160">
        <v>79</v>
      </c>
      <c r="W81" s="160"/>
      <c r="X81" s="160"/>
      <c r="Y81" s="160"/>
      <c r="Z81" s="160"/>
      <c r="AA81" s="168">
        <v>79</v>
      </c>
      <c r="AB81" s="168"/>
      <c r="AC81" s="168"/>
      <c r="AD81" s="168"/>
      <c r="AE81" s="168"/>
      <c r="AF81" s="169">
        <v>79</v>
      </c>
      <c r="AG81" s="169" t="s">
        <v>722</v>
      </c>
      <c r="AH81" s="169"/>
      <c r="AI81" s="169"/>
      <c r="AJ81" s="169"/>
      <c r="AK81" s="160">
        <v>79</v>
      </c>
      <c r="AL81" s="160"/>
      <c r="AM81" s="160"/>
      <c r="AN81" s="160"/>
      <c r="AO81" s="160"/>
      <c r="AP81" s="188">
        <v>79</v>
      </c>
      <c r="AQ81" s="188" t="s">
        <v>722</v>
      </c>
      <c r="AR81" s="188"/>
      <c r="AS81" s="188"/>
      <c r="AT81" s="188"/>
      <c r="AU81" s="189">
        <v>79</v>
      </c>
      <c r="AV81" s="189" t="s">
        <v>607</v>
      </c>
      <c r="AW81" s="189"/>
      <c r="AX81" s="189"/>
      <c r="AY81" s="189"/>
      <c r="AZ81" s="197">
        <v>79</v>
      </c>
      <c r="BA81" s="197"/>
      <c r="BB81" s="197"/>
      <c r="BC81" s="197"/>
      <c r="BD81" s="197"/>
      <c r="BE81" s="206">
        <v>79</v>
      </c>
      <c r="BF81" s="206"/>
      <c r="BG81" s="206"/>
      <c r="BH81" s="206"/>
      <c r="BI81" s="206"/>
      <c r="BJ81" s="205">
        <v>79</v>
      </c>
      <c r="BK81" s="205"/>
      <c r="BL81" s="205"/>
      <c r="BM81" s="205"/>
      <c r="BN81" s="205"/>
      <c r="BO81" s="159">
        <v>79</v>
      </c>
      <c r="BP81" s="213" t="s">
        <v>53</v>
      </c>
      <c r="BQ81" s="159"/>
      <c r="BR81" s="159"/>
      <c r="BS81" s="159"/>
      <c r="BT81" s="211">
        <v>79</v>
      </c>
      <c r="BU81" s="211" t="s">
        <v>701</v>
      </c>
      <c r="BV81" s="211"/>
      <c r="BW81" s="211"/>
      <c r="BX81" s="211"/>
      <c r="BY81" s="218">
        <v>79</v>
      </c>
      <c r="BZ81" s="219" t="s">
        <v>710</v>
      </c>
      <c r="CA81" s="218"/>
      <c r="CB81" s="218"/>
      <c r="CC81" s="218"/>
    </row>
    <row r="82" spans="2:81">
      <c r="B82" s="139">
        <v>80</v>
      </c>
      <c r="C82" s="139" t="s">
        <v>723</v>
      </c>
      <c r="D82" s="139"/>
      <c r="E82" s="139"/>
      <c r="F82" s="139"/>
      <c r="G82" s="138">
        <v>80</v>
      </c>
      <c r="H82" s="138" t="s">
        <v>710</v>
      </c>
      <c r="I82" s="138"/>
      <c r="J82" s="138"/>
      <c r="K82" s="138"/>
      <c r="L82" s="147">
        <v>80</v>
      </c>
      <c r="M82" s="147" t="s">
        <v>724</v>
      </c>
      <c r="N82" s="147"/>
      <c r="O82" s="147"/>
      <c r="P82" s="148"/>
      <c r="Q82" s="159">
        <v>80</v>
      </c>
      <c r="R82" s="159"/>
      <c r="S82" s="159"/>
      <c r="T82" s="159"/>
      <c r="U82" s="159"/>
      <c r="V82" s="160">
        <v>80</v>
      </c>
      <c r="W82" s="160"/>
      <c r="X82" s="160"/>
      <c r="Y82" s="160"/>
      <c r="Z82" s="160"/>
      <c r="AA82" s="168">
        <v>80</v>
      </c>
      <c r="AB82" s="168"/>
      <c r="AC82" s="168"/>
      <c r="AD82" s="168"/>
      <c r="AE82" s="168"/>
      <c r="AF82" s="169">
        <v>80</v>
      </c>
      <c r="AG82" s="169" t="s">
        <v>463</v>
      </c>
      <c r="AH82" s="169"/>
      <c r="AI82" s="169"/>
      <c r="AJ82" s="169"/>
      <c r="AK82" s="160">
        <v>80</v>
      </c>
      <c r="AL82" s="160"/>
      <c r="AM82" s="160"/>
      <c r="AN82" s="160"/>
      <c r="AO82" s="160"/>
      <c r="AP82" s="188">
        <v>80</v>
      </c>
      <c r="AQ82" s="188" t="s">
        <v>681</v>
      </c>
      <c r="AR82" s="188"/>
      <c r="AS82" s="188"/>
      <c r="AT82" s="188"/>
      <c r="AU82" s="189">
        <v>80</v>
      </c>
      <c r="AV82" s="189" t="s">
        <v>659</v>
      </c>
      <c r="AW82" s="189"/>
      <c r="AX82" s="189"/>
      <c r="AY82" s="189"/>
      <c r="AZ82" s="197">
        <v>80</v>
      </c>
      <c r="BA82" s="197"/>
      <c r="BB82" s="197"/>
      <c r="BC82" s="197"/>
      <c r="BD82" s="197"/>
      <c r="BE82" s="206">
        <v>80</v>
      </c>
      <c r="BF82" s="206"/>
      <c r="BG82" s="206"/>
      <c r="BH82" s="206"/>
      <c r="BI82" s="206"/>
      <c r="BJ82" s="205">
        <v>80</v>
      </c>
      <c r="BK82" s="205"/>
      <c r="BL82" s="205"/>
      <c r="BM82" s="205"/>
      <c r="BN82" s="205"/>
      <c r="BO82" s="159">
        <v>80</v>
      </c>
      <c r="BP82" s="213" t="s">
        <v>386</v>
      </c>
      <c r="BQ82" s="159"/>
      <c r="BR82" s="159"/>
      <c r="BS82" s="159"/>
      <c r="BT82" s="211">
        <v>80</v>
      </c>
      <c r="BU82" s="211" t="s">
        <v>475</v>
      </c>
      <c r="BV82" s="211"/>
      <c r="BW82" s="211"/>
      <c r="BX82" s="211"/>
      <c r="BY82" s="218">
        <v>80</v>
      </c>
      <c r="BZ82" s="219" t="s">
        <v>618</v>
      </c>
      <c r="CA82" s="218"/>
      <c r="CB82" s="218"/>
      <c r="CC82" s="218"/>
    </row>
    <row r="83" spans="2:81">
      <c r="B83" s="139">
        <v>81</v>
      </c>
      <c r="C83" s="139" t="s">
        <v>711</v>
      </c>
      <c r="D83" s="139"/>
      <c r="E83" s="139"/>
      <c r="F83" s="139"/>
      <c r="G83" s="138">
        <v>81</v>
      </c>
      <c r="H83" s="138" t="s">
        <v>642</v>
      </c>
      <c r="I83" s="138"/>
      <c r="J83" s="138"/>
      <c r="K83" s="138"/>
      <c r="L83" s="147">
        <v>81</v>
      </c>
      <c r="M83" s="147" t="s">
        <v>725</v>
      </c>
      <c r="N83" s="147"/>
      <c r="O83" s="147"/>
      <c r="P83" s="148"/>
      <c r="Q83" s="159">
        <v>81</v>
      </c>
      <c r="R83" s="159"/>
      <c r="S83" s="159"/>
      <c r="T83" s="159"/>
      <c r="U83" s="159"/>
      <c r="V83" s="160">
        <v>81</v>
      </c>
      <c r="W83" s="160"/>
      <c r="X83" s="160"/>
      <c r="Y83" s="160"/>
      <c r="Z83" s="160"/>
      <c r="AA83" s="168">
        <v>81</v>
      </c>
      <c r="AB83" s="168"/>
      <c r="AC83" s="168"/>
      <c r="AD83" s="168"/>
      <c r="AE83" s="168"/>
      <c r="AF83" s="169">
        <v>81</v>
      </c>
      <c r="AG83" s="169" t="s">
        <v>171</v>
      </c>
      <c r="AH83" s="169"/>
      <c r="AI83" s="169"/>
      <c r="AJ83" s="169"/>
      <c r="AK83" s="160">
        <v>81</v>
      </c>
      <c r="AL83" s="160"/>
      <c r="AM83" s="160"/>
      <c r="AN83" s="160"/>
      <c r="AO83" s="160"/>
      <c r="AP83" s="188">
        <v>81</v>
      </c>
      <c r="AQ83" s="188" t="s">
        <v>253</v>
      </c>
      <c r="AR83" s="188"/>
      <c r="AS83" s="188"/>
      <c r="AT83" s="188"/>
      <c r="AU83" s="189">
        <v>81</v>
      </c>
      <c r="AV83" s="189" t="s">
        <v>681</v>
      </c>
      <c r="AW83" s="189"/>
      <c r="AX83" s="189"/>
      <c r="AY83" s="189"/>
      <c r="AZ83" s="197">
        <v>81</v>
      </c>
      <c r="BA83" s="197"/>
      <c r="BB83" s="197"/>
      <c r="BC83" s="197"/>
      <c r="BD83" s="197"/>
      <c r="BE83" s="206">
        <v>81</v>
      </c>
      <c r="BF83" s="206"/>
      <c r="BG83" s="206"/>
      <c r="BH83" s="206"/>
      <c r="BI83" s="206"/>
      <c r="BJ83" s="205">
        <v>81</v>
      </c>
      <c r="BK83" s="205"/>
      <c r="BL83" s="205"/>
      <c r="BM83" s="205"/>
      <c r="BN83" s="205"/>
      <c r="BO83" s="159">
        <v>81</v>
      </c>
      <c r="BP83" s="213" t="s">
        <v>68</v>
      </c>
      <c r="BQ83" s="159"/>
      <c r="BR83" s="159"/>
      <c r="BS83" s="159"/>
      <c r="BT83" s="211">
        <v>81</v>
      </c>
      <c r="BU83" s="211" t="s">
        <v>63</v>
      </c>
      <c r="BV83" s="211"/>
      <c r="BW83" s="211"/>
      <c r="BX83" s="211"/>
      <c r="BY83" s="218">
        <v>81</v>
      </c>
      <c r="BZ83" s="219" t="s">
        <v>569</v>
      </c>
      <c r="CA83" s="218"/>
      <c r="CB83" s="218"/>
      <c r="CC83" s="218"/>
    </row>
    <row r="84" spans="2:81">
      <c r="B84" s="220">
        <v>82</v>
      </c>
      <c r="C84" s="220" t="s">
        <v>692</v>
      </c>
      <c r="D84" s="220"/>
      <c r="E84" s="220"/>
      <c r="F84" s="220"/>
      <c r="G84" s="138">
        <v>82</v>
      </c>
      <c r="H84" s="138" t="s">
        <v>648</v>
      </c>
      <c r="I84" s="138"/>
      <c r="J84" s="138"/>
      <c r="K84" s="138"/>
      <c r="L84" s="147">
        <v>82</v>
      </c>
      <c r="M84" s="147" t="s">
        <v>649</v>
      </c>
      <c r="N84" s="147"/>
      <c r="O84" s="147"/>
      <c r="P84" s="148"/>
      <c r="Q84" s="159">
        <v>82</v>
      </c>
      <c r="R84" s="159"/>
      <c r="S84" s="159"/>
      <c r="T84" s="159"/>
      <c r="U84" s="159"/>
      <c r="V84" s="160">
        <v>82</v>
      </c>
      <c r="W84" s="160"/>
      <c r="X84" s="160"/>
      <c r="Y84" s="160"/>
      <c r="Z84" s="160"/>
      <c r="AA84" s="168">
        <v>82</v>
      </c>
      <c r="AB84" s="168"/>
      <c r="AC84" s="168"/>
      <c r="AD84" s="168"/>
      <c r="AE84" s="168"/>
      <c r="AF84" s="169">
        <v>82</v>
      </c>
      <c r="AG84" s="169" t="s">
        <v>171</v>
      </c>
      <c r="AH84" s="169"/>
      <c r="AI84" s="169"/>
      <c r="AJ84" s="169"/>
      <c r="AK84" s="160">
        <v>82</v>
      </c>
      <c r="AL84" s="160"/>
      <c r="AM84" s="160"/>
      <c r="AN84" s="160"/>
      <c r="AO84" s="160"/>
      <c r="AP84" s="188">
        <v>82</v>
      </c>
      <c r="AQ84" s="188" t="s">
        <v>403</v>
      </c>
      <c r="AR84" s="188"/>
      <c r="AS84" s="188"/>
      <c r="AT84" s="188"/>
      <c r="AU84" s="189">
        <v>82</v>
      </c>
      <c r="AV84" s="189" t="s">
        <v>726</v>
      </c>
      <c r="AW84" s="189"/>
      <c r="AX84" s="189"/>
      <c r="AY84" s="189"/>
      <c r="AZ84" s="197">
        <v>82</v>
      </c>
      <c r="BA84" s="197"/>
      <c r="BB84" s="197"/>
      <c r="BC84" s="197"/>
      <c r="BD84" s="197"/>
      <c r="BE84" s="206">
        <v>82</v>
      </c>
      <c r="BF84" s="206"/>
      <c r="BG84" s="206"/>
      <c r="BH84" s="206"/>
      <c r="BI84" s="206"/>
      <c r="BJ84" s="205">
        <v>82</v>
      </c>
      <c r="BK84" s="205"/>
      <c r="BL84" s="205"/>
      <c r="BM84" s="205"/>
      <c r="BN84" s="205"/>
      <c r="BO84" s="159">
        <v>82</v>
      </c>
      <c r="BP84" s="213" t="s">
        <v>167</v>
      </c>
      <c r="BQ84" s="159"/>
      <c r="BR84" s="159"/>
      <c r="BS84" s="159"/>
      <c r="BT84" s="211">
        <v>82</v>
      </c>
      <c r="BU84" s="211" t="s">
        <v>82</v>
      </c>
      <c r="BV84" s="211"/>
      <c r="BW84" s="211"/>
      <c r="BX84" s="211"/>
      <c r="BY84" s="218">
        <v>82</v>
      </c>
      <c r="BZ84" s="219" t="s">
        <v>329</v>
      </c>
      <c r="CA84" s="218"/>
      <c r="CB84" s="218"/>
      <c r="CC84" s="218"/>
    </row>
    <row r="85" spans="2:81">
      <c r="B85" s="221" t="s">
        <v>727</v>
      </c>
      <c r="C85" s="222"/>
      <c r="D85" s="222">
        <f>SUM(D3:D84)</f>
        <v>-5603</v>
      </c>
      <c r="E85" s="123">
        <f>SUM(E3:E84)</f>
        <v>4613</v>
      </c>
      <c r="F85" s="222"/>
      <c r="G85" s="221" t="s">
        <v>727</v>
      </c>
      <c r="H85" s="222"/>
      <c r="I85" s="222">
        <f t="shared" ref="I85:J85" si="0">SUM(I3:I84)</f>
        <v>-17169</v>
      </c>
      <c r="J85" s="123">
        <f t="shared" si="0"/>
        <v>1378</v>
      </c>
      <c r="K85" s="222"/>
      <c r="L85" s="221" t="s">
        <v>727</v>
      </c>
      <c r="M85" s="222"/>
      <c r="N85" s="222">
        <f t="shared" ref="N85:O85" si="1">SUM(N3:N84)</f>
        <v>-7226</v>
      </c>
      <c r="O85" s="123">
        <f t="shared" si="1"/>
        <v>2488</v>
      </c>
      <c r="P85" s="222"/>
      <c r="Q85" s="221" t="s">
        <v>727</v>
      </c>
      <c r="R85" s="222"/>
      <c r="S85" s="222">
        <f t="shared" ref="S85:T85" si="2">SUM(S3:S84)</f>
        <v>-7646</v>
      </c>
      <c r="T85" s="123">
        <f t="shared" si="2"/>
        <v>2611</v>
      </c>
      <c r="U85" s="222"/>
      <c r="V85" s="221" t="s">
        <v>727</v>
      </c>
      <c r="W85" s="222"/>
      <c r="X85" s="222">
        <f t="shared" ref="X85:Y85" si="3">SUM(X3:X84)</f>
        <v>-6059</v>
      </c>
      <c r="Y85" s="123">
        <f t="shared" si="3"/>
        <v>3211</v>
      </c>
      <c r="Z85" s="222"/>
      <c r="AA85" s="221" t="s">
        <v>727</v>
      </c>
      <c r="AB85" s="222"/>
      <c r="AC85" s="222">
        <f t="shared" ref="AC85:AD85" si="4">SUM(AC3:AC84)</f>
        <v>-24029</v>
      </c>
      <c r="AD85" s="123">
        <f t="shared" si="4"/>
        <v>1130</v>
      </c>
      <c r="AE85" s="222"/>
      <c r="AF85" s="221" t="s">
        <v>727</v>
      </c>
      <c r="AG85" s="222"/>
      <c r="AH85" s="222">
        <f t="shared" ref="AH85:AI85" si="5">SUM(AH3:AH84)</f>
        <v>-6789</v>
      </c>
      <c r="AI85" s="123">
        <f t="shared" si="5"/>
        <v>3017</v>
      </c>
      <c r="AJ85" s="222"/>
      <c r="AK85" s="221" t="s">
        <v>727</v>
      </c>
      <c r="AL85" s="222"/>
      <c r="AM85" s="222">
        <f t="shared" ref="AM85:AN85" si="6">SUM(AM3:AM84)</f>
        <v>-14660</v>
      </c>
      <c r="AN85" s="123">
        <f t="shared" si="6"/>
        <v>1729</v>
      </c>
      <c r="AO85" s="222"/>
      <c r="AP85" s="221" t="s">
        <v>727</v>
      </c>
      <c r="AQ85" s="222"/>
      <c r="AR85" s="222">
        <f t="shared" ref="AR85:AS85" si="7">SUM(AR3:AR84)</f>
        <v>-4216</v>
      </c>
      <c r="AS85" s="123">
        <f t="shared" si="7"/>
        <v>3269</v>
      </c>
      <c r="AT85" s="222"/>
      <c r="AU85" s="221" t="s">
        <v>727</v>
      </c>
      <c r="AV85" s="222"/>
      <c r="AW85" s="222">
        <f t="shared" ref="AW85:AX85" si="8">SUM(AW3:AW84)</f>
        <v>-11812</v>
      </c>
      <c r="AX85" s="123">
        <f t="shared" si="8"/>
        <v>2319</v>
      </c>
      <c r="AY85" s="222"/>
      <c r="AZ85" s="221" t="s">
        <v>727</v>
      </c>
      <c r="BA85" s="222"/>
      <c r="BB85" s="222">
        <f t="shared" ref="BB85:BC85" si="9">SUM(BB3:BB84)</f>
        <v>-15202</v>
      </c>
      <c r="BC85" s="123">
        <f t="shared" si="9"/>
        <v>1311</v>
      </c>
      <c r="BD85" s="222"/>
      <c r="BE85" s="221" t="s">
        <v>727</v>
      </c>
      <c r="BF85" s="222"/>
      <c r="BG85" s="222">
        <f t="shared" ref="BG85:BH85" si="10">SUM(BG3:BG84)</f>
        <v>-11372</v>
      </c>
      <c r="BH85" s="123">
        <f t="shared" si="10"/>
        <v>2323</v>
      </c>
      <c r="BI85" s="222"/>
      <c r="BJ85" s="221" t="s">
        <v>727</v>
      </c>
      <c r="BK85" s="222"/>
      <c r="BL85" s="222">
        <f t="shared" ref="BL85:BM85" si="11">SUM(BL3:BL84)</f>
        <v>-7449</v>
      </c>
      <c r="BM85" s="123">
        <f t="shared" si="11"/>
        <v>1818</v>
      </c>
      <c r="BN85" s="222"/>
      <c r="BO85" s="221" t="s">
        <v>727</v>
      </c>
      <c r="BP85" s="222"/>
      <c r="BQ85" s="222">
        <f t="shared" ref="BQ85:BR85" si="12">SUM(BQ3:BQ84)</f>
        <v>-7808</v>
      </c>
      <c r="BR85" s="123">
        <f t="shared" si="12"/>
        <v>1946</v>
      </c>
      <c r="BS85" s="222"/>
      <c r="BT85" s="221" t="s">
        <v>727</v>
      </c>
      <c r="BU85" s="222"/>
      <c r="BV85" s="222">
        <f t="shared" ref="BV85:BW85" si="13">SUM(BV3:BV84)</f>
        <v>-4773</v>
      </c>
      <c r="BW85" s="123">
        <f t="shared" si="13"/>
        <v>3171</v>
      </c>
      <c r="BX85" s="222"/>
      <c r="BY85" s="221" t="s">
        <v>727</v>
      </c>
      <c r="BZ85" s="222"/>
      <c r="CA85" s="222">
        <f t="shared" ref="CA85:CB85" si="14">SUM(CA3:CA84)</f>
        <v>-7621</v>
      </c>
      <c r="CB85" s="123">
        <f t="shared" si="14"/>
        <v>2581</v>
      </c>
      <c r="CC85" s="222"/>
    </row>
    <row r="92" spans="8:10">
      <c r="H92" s="124" t="s">
        <v>728</v>
      </c>
      <c r="I92" s="124">
        <f>SUM(E85,J85,O85,T85,Y85,AD85,AI85,AN85,AS85,AX85,BC85,BH85,BM85,BR85,BW85,CB85)</f>
        <v>38915</v>
      </c>
      <c r="J92" s="124"/>
    </row>
    <row r="93" spans="8:10">
      <c r="H93" s="124"/>
      <c r="I93" s="124"/>
      <c r="J93" s="124"/>
    </row>
    <row r="94" spans="8:10">
      <c r="H94" s="124"/>
      <c r="I94" s="124"/>
      <c r="J94" s="124"/>
    </row>
    <row r="95" spans="8:10">
      <c r="H95" s="124"/>
      <c r="I95" s="124"/>
      <c r="J95" s="124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98"/>
  <sheetViews>
    <sheetView tabSelected="1" zoomScale="86" zoomScaleNormal="86" topLeftCell="A37" workbookViewId="0">
      <selection activeCell="AT61" sqref="AT61:AX61"/>
    </sheetView>
  </sheetViews>
  <sheetFormatPr defaultColWidth="9" defaultRowHeight="14.25"/>
  <cols>
    <col min="1" max="1" width="10" customWidth="1"/>
    <col min="2" max="2" width="28.858407079646" customWidth="1"/>
    <col min="7" max="7" width="25.5663716814159" customWidth="1"/>
    <col min="12" max="12" width="30.858407079646" customWidth="1"/>
    <col min="17" max="17" width="27.283185840708" customWidth="1"/>
    <col min="22" max="22" width="27.7079646017699" customWidth="1"/>
    <col min="25" max="25" width="14.4247787610619" customWidth="1"/>
    <col min="27" max="27" width="27.5663716814159" customWidth="1"/>
    <col min="32" max="32" width="31.4247787610619" customWidth="1"/>
    <col min="37" max="37" width="33" customWidth="1"/>
    <col min="42" max="42" width="29.858407079646" customWidth="1"/>
    <col min="47" max="47" width="29.283185840708" customWidth="1"/>
    <col min="52" max="52" width="32" customWidth="1"/>
    <col min="57" max="57" width="28.5663716814159" customWidth="1"/>
    <col min="62" max="62" width="28.7079646017699" customWidth="1"/>
    <col min="67" max="67" width="26.141592920354" customWidth="1"/>
    <col min="72" max="72" width="26.283185840708" customWidth="1"/>
    <col min="77" max="77" width="32.858407079646" customWidth="1"/>
    <col min="82" max="82" width="26.7079646017699" customWidth="1"/>
  </cols>
  <sheetData>
    <row r="1" ht="15.75" spans="1:80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2"/>
      <c r="K1" s="23" t="s">
        <v>0</v>
      </c>
      <c r="L1" s="24" t="s">
        <v>1</v>
      </c>
      <c r="M1" s="23" t="s">
        <v>2</v>
      </c>
      <c r="N1" s="23"/>
      <c r="O1" s="23"/>
      <c r="P1" s="25" t="s">
        <v>0</v>
      </c>
      <c r="Q1" s="43" t="s">
        <v>1</v>
      </c>
      <c r="R1" s="44" t="s">
        <v>2</v>
      </c>
      <c r="S1" s="44"/>
      <c r="T1" s="44"/>
      <c r="U1" s="45" t="s">
        <v>0</v>
      </c>
      <c r="V1" s="46" t="s">
        <v>1</v>
      </c>
      <c r="W1" s="47" t="s">
        <v>2</v>
      </c>
      <c r="X1" s="47"/>
      <c r="Y1" s="47"/>
      <c r="Z1" s="52" t="s">
        <v>0</v>
      </c>
      <c r="AA1" s="53" t="s">
        <v>1</v>
      </c>
      <c r="AB1" s="52" t="s">
        <v>2</v>
      </c>
      <c r="AC1" s="52"/>
      <c r="AD1" s="54"/>
      <c r="AE1" s="55" t="s">
        <v>0</v>
      </c>
      <c r="AF1" s="56" t="s">
        <v>1</v>
      </c>
      <c r="AG1" s="55" t="s">
        <v>2</v>
      </c>
      <c r="AH1" s="55"/>
      <c r="AI1" s="55"/>
      <c r="AJ1" s="62" t="s">
        <v>0</v>
      </c>
      <c r="AK1" s="63" t="s">
        <v>1</v>
      </c>
      <c r="AL1" s="64" t="s">
        <v>2</v>
      </c>
      <c r="AM1" s="64"/>
      <c r="AN1" s="65"/>
      <c r="AO1" s="68" t="s">
        <v>0</v>
      </c>
      <c r="AP1" s="69" t="s">
        <v>1</v>
      </c>
      <c r="AQ1" s="68" t="s">
        <v>2</v>
      </c>
      <c r="AR1" s="68"/>
      <c r="AS1" s="68"/>
      <c r="AT1" s="70" t="s">
        <v>0</v>
      </c>
      <c r="AU1" s="71" t="s">
        <v>1</v>
      </c>
      <c r="AV1" s="72" t="s">
        <v>2</v>
      </c>
      <c r="AW1" s="76"/>
      <c r="AX1" s="72"/>
      <c r="AY1" s="81" t="s">
        <v>0</v>
      </c>
      <c r="AZ1" s="82" t="s">
        <v>1</v>
      </c>
      <c r="BA1" s="83" t="s">
        <v>2</v>
      </c>
      <c r="BB1" s="83"/>
      <c r="BC1" s="84"/>
      <c r="BD1" s="85" t="s">
        <v>0</v>
      </c>
      <c r="BE1" s="94" t="s">
        <v>1</v>
      </c>
      <c r="BF1" s="85" t="s">
        <v>2</v>
      </c>
      <c r="BG1" s="95"/>
      <c r="BH1" s="96"/>
      <c r="BI1" s="97" t="s">
        <v>0</v>
      </c>
      <c r="BJ1" s="98" t="s">
        <v>1</v>
      </c>
      <c r="BK1" s="97" t="s">
        <v>2</v>
      </c>
      <c r="BL1" s="97"/>
      <c r="BM1" s="105"/>
      <c r="BN1" s="106" t="s">
        <v>0</v>
      </c>
      <c r="BO1" s="107" t="s">
        <v>1</v>
      </c>
      <c r="BP1" s="106" t="s">
        <v>2</v>
      </c>
      <c r="BQ1" s="106"/>
      <c r="BR1" s="108"/>
      <c r="BS1" s="109" t="s">
        <v>0</v>
      </c>
      <c r="BT1" s="110" t="s">
        <v>1</v>
      </c>
      <c r="BU1" s="109" t="s">
        <v>2</v>
      </c>
      <c r="BV1" s="109"/>
      <c r="BW1" s="109"/>
      <c r="BX1" s="117" t="s">
        <v>0</v>
      </c>
      <c r="BY1" s="118" t="s">
        <v>1</v>
      </c>
      <c r="BZ1" s="92" t="s">
        <v>2</v>
      </c>
      <c r="CA1" s="92"/>
      <c r="CB1" s="92"/>
    </row>
    <row r="2" ht="15.75" spans="1:80">
      <c r="A2" s="11" t="s">
        <v>4</v>
      </c>
      <c r="B2" s="6" t="s">
        <v>729</v>
      </c>
      <c r="C2" s="5"/>
      <c r="D2" s="7"/>
      <c r="E2" s="7"/>
      <c r="F2" s="12" t="s">
        <v>4</v>
      </c>
      <c r="G2" s="13" t="s">
        <v>730</v>
      </c>
      <c r="H2" s="14"/>
      <c r="I2" s="14"/>
      <c r="J2" s="26"/>
      <c r="K2" s="27" t="s">
        <v>4</v>
      </c>
      <c r="L2" s="24" t="s">
        <v>731</v>
      </c>
      <c r="M2" s="23"/>
      <c r="N2" s="23"/>
      <c r="O2" s="23"/>
      <c r="P2" s="28" t="s">
        <v>4</v>
      </c>
      <c r="Q2" s="43" t="s">
        <v>732</v>
      </c>
      <c r="R2" s="44"/>
      <c r="S2" s="44"/>
      <c r="T2" s="44"/>
      <c r="U2" s="48" t="s">
        <v>4</v>
      </c>
      <c r="V2" s="46" t="s">
        <v>733</v>
      </c>
      <c r="W2" s="47"/>
      <c r="X2" s="47"/>
      <c r="Y2" s="47"/>
      <c r="Z2" s="57" t="s">
        <v>4</v>
      </c>
      <c r="AA2" s="53" t="s">
        <v>734</v>
      </c>
      <c r="AB2" s="52"/>
      <c r="AC2" s="52"/>
      <c r="AD2" s="54"/>
      <c r="AE2" s="58" t="s">
        <v>4</v>
      </c>
      <c r="AF2" s="56" t="s">
        <v>735</v>
      </c>
      <c r="AG2" s="55"/>
      <c r="AH2" s="55"/>
      <c r="AI2" s="55"/>
      <c r="AJ2" s="66" t="s">
        <v>4</v>
      </c>
      <c r="AK2" s="63" t="s">
        <v>736</v>
      </c>
      <c r="AL2" s="64"/>
      <c r="AM2" s="64"/>
      <c r="AN2" s="65"/>
      <c r="AO2" s="73" t="s">
        <v>4</v>
      </c>
      <c r="AP2" s="69" t="s">
        <v>737</v>
      </c>
      <c r="AQ2" s="68"/>
      <c r="AR2" s="68"/>
      <c r="AS2" s="68"/>
      <c r="AT2" s="74" t="s">
        <v>4</v>
      </c>
      <c r="AU2" s="75" t="s">
        <v>738</v>
      </c>
      <c r="AV2" s="76"/>
      <c r="AW2" s="72"/>
      <c r="AX2" s="76"/>
      <c r="AY2" s="86" t="s">
        <v>4</v>
      </c>
      <c r="AZ2" s="87" t="s">
        <v>739</v>
      </c>
      <c r="BA2" s="88"/>
      <c r="BB2" s="88"/>
      <c r="BC2" s="89"/>
      <c r="BD2" s="90" t="s">
        <v>4</v>
      </c>
      <c r="BE2" s="99" t="s">
        <v>740</v>
      </c>
      <c r="BF2" s="100"/>
      <c r="BG2" s="101"/>
      <c r="BH2" s="102"/>
      <c r="BI2" s="103" t="s">
        <v>4</v>
      </c>
      <c r="BJ2" s="98" t="s">
        <v>741</v>
      </c>
      <c r="BK2" s="97"/>
      <c r="BL2" s="97"/>
      <c r="BM2" s="105"/>
      <c r="BN2" s="111" t="s">
        <v>4</v>
      </c>
      <c r="BO2" s="107" t="s">
        <v>742</v>
      </c>
      <c r="BP2" s="106"/>
      <c r="BQ2" s="106"/>
      <c r="BR2" s="108"/>
      <c r="BS2" s="112" t="s">
        <v>4</v>
      </c>
      <c r="BT2" s="110" t="s">
        <v>743</v>
      </c>
      <c r="BU2" s="109"/>
      <c r="BV2" s="109"/>
      <c r="BW2" s="109"/>
      <c r="BX2" s="119" t="s">
        <v>4</v>
      </c>
      <c r="BY2" s="118" t="s">
        <v>744</v>
      </c>
      <c r="BZ2" s="92"/>
      <c r="CA2" s="92"/>
      <c r="CB2" s="92"/>
    </row>
    <row r="3" ht="16.5" spans="1:80">
      <c r="A3" s="15">
        <v>1</v>
      </c>
      <c r="B3" s="15" t="s">
        <v>745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9"/>
      <c r="K3" s="15">
        <v>1</v>
      </c>
      <c r="L3" s="15" t="s">
        <v>746</v>
      </c>
      <c r="M3" s="15">
        <v>-60</v>
      </c>
      <c r="N3" s="15"/>
      <c r="O3" s="30"/>
      <c r="P3" s="31">
        <v>1</v>
      </c>
      <c r="Q3" s="31" t="s">
        <v>30</v>
      </c>
      <c r="R3" s="31">
        <v>-60</v>
      </c>
      <c r="S3" s="31"/>
      <c r="T3" s="31"/>
      <c r="U3" s="49">
        <v>1</v>
      </c>
      <c r="V3" s="17" t="s">
        <v>747</v>
      </c>
      <c r="W3" s="17">
        <v>-60</v>
      </c>
      <c r="X3" s="17"/>
      <c r="Y3" s="17"/>
      <c r="Z3" s="16">
        <v>1</v>
      </c>
      <c r="AA3" s="16" t="s">
        <v>748</v>
      </c>
      <c r="AB3" s="16">
        <v>-60</v>
      </c>
      <c r="AC3" s="16">
        <f>270+AB3</f>
        <v>210</v>
      </c>
      <c r="AD3" s="16"/>
      <c r="AE3" s="15">
        <v>1</v>
      </c>
      <c r="AF3" s="15" t="s">
        <v>749</v>
      </c>
      <c r="AG3" s="15">
        <v>-60</v>
      </c>
      <c r="AH3" s="15"/>
      <c r="AI3" s="15"/>
      <c r="AJ3" s="17">
        <v>1</v>
      </c>
      <c r="AK3" s="17" t="s">
        <v>747</v>
      </c>
      <c r="AL3" s="17">
        <v>-60</v>
      </c>
      <c r="AM3" s="17"/>
      <c r="AN3" s="17"/>
      <c r="AO3" s="15">
        <v>1</v>
      </c>
      <c r="AP3" s="15" t="s">
        <v>750</v>
      </c>
      <c r="AQ3" s="15">
        <v>-60</v>
      </c>
      <c r="AR3" s="15"/>
      <c r="AS3" s="15"/>
      <c r="AT3" s="15">
        <v>1</v>
      </c>
      <c r="AU3" s="15" t="s">
        <v>751</v>
      </c>
      <c r="AV3" s="15">
        <v>-60</v>
      </c>
      <c r="AW3" s="15"/>
      <c r="AX3" s="15"/>
      <c r="AY3" s="15">
        <v>1</v>
      </c>
      <c r="AZ3" s="15" t="s">
        <v>752</v>
      </c>
      <c r="BA3" s="15">
        <v>-60</v>
      </c>
      <c r="BB3" s="15"/>
      <c r="BC3" s="15"/>
      <c r="BD3" s="91">
        <v>1</v>
      </c>
      <c r="BE3" s="91" t="s">
        <v>748</v>
      </c>
      <c r="BF3" s="91">
        <v>-60</v>
      </c>
      <c r="BG3" s="91">
        <f>270+BF3</f>
        <v>210</v>
      </c>
      <c r="BH3" s="91"/>
      <c r="BI3" s="15">
        <v>1</v>
      </c>
      <c r="BJ3" s="15" t="s">
        <v>753</v>
      </c>
      <c r="BK3" s="15">
        <v>-60</v>
      </c>
      <c r="BL3" s="15"/>
      <c r="BM3" s="15"/>
      <c r="BN3" s="15">
        <v>1</v>
      </c>
      <c r="BO3" s="15" t="s">
        <v>754</v>
      </c>
      <c r="BP3" s="15">
        <v>-60</v>
      </c>
      <c r="BQ3" s="15"/>
      <c r="BR3" s="15"/>
      <c r="BS3" s="15">
        <v>1</v>
      </c>
      <c r="BT3" s="15" t="s">
        <v>746</v>
      </c>
      <c r="BU3" s="15">
        <v>-60</v>
      </c>
      <c r="BV3" s="15"/>
      <c r="BW3" s="15"/>
      <c r="BX3" s="17">
        <v>1</v>
      </c>
      <c r="BY3" s="17" t="s">
        <v>754</v>
      </c>
      <c r="BZ3" s="17">
        <v>-60</v>
      </c>
      <c r="CA3" s="17"/>
      <c r="CB3" s="17"/>
    </row>
    <row r="4" ht="15.75" spans="1:80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2"/>
      <c r="K4" s="17">
        <v>2</v>
      </c>
      <c r="L4" s="17" t="s">
        <v>55</v>
      </c>
      <c r="M4" s="17">
        <v>-65</v>
      </c>
      <c r="N4" s="17"/>
      <c r="O4" s="32"/>
      <c r="P4" s="33">
        <v>2</v>
      </c>
      <c r="Q4" s="33" t="s">
        <v>21</v>
      </c>
      <c r="R4" s="33">
        <v>-65</v>
      </c>
      <c r="S4" s="33"/>
      <c r="T4" s="33"/>
      <c r="U4" s="50">
        <v>2</v>
      </c>
      <c r="V4" s="16" t="s">
        <v>755</v>
      </c>
      <c r="W4" s="16">
        <v>-65</v>
      </c>
      <c r="X4" s="16">
        <f>338+SUM(W3:W4)</f>
        <v>213</v>
      </c>
      <c r="Y4" s="16"/>
      <c r="Z4" s="16">
        <v>2</v>
      </c>
      <c r="AA4" s="16" t="s">
        <v>756</v>
      </c>
      <c r="AB4" s="16">
        <v>-60</v>
      </c>
      <c r="AC4" s="16">
        <f>258+AB4</f>
        <v>198</v>
      </c>
      <c r="AD4" s="16"/>
      <c r="AE4" s="17">
        <v>2</v>
      </c>
      <c r="AF4" s="17" t="s">
        <v>757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758</v>
      </c>
      <c r="AV4" s="17">
        <v>-65</v>
      </c>
      <c r="AW4" s="17"/>
      <c r="AX4" s="17"/>
      <c r="AY4" s="16">
        <v>2</v>
      </c>
      <c r="AZ4" s="16" t="s">
        <v>755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759</v>
      </c>
      <c r="BF4" s="16">
        <v>-60</v>
      </c>
      <c r="BG4" s="16">
        <f>264+BF4</f>
        <v>204</v>
      </c>
      <c r="BH4" s="16"/>
      <c r="BI4" s="17">
        <v>2</v>
      </c>
      <c r="BJ4" s="17" t="s">
        <v>757</v>
      </c>
      <c r="BK4" s="17">
        <v>-65</v>
      </c>
      <c r="BL4" s="17"/>
      <c r="BM4" s="17"/>
      <c r="BN4" s="17">
        <v>2</v>
      </c>
      <c r="BO4" s="17" t="s">
        <v>752</v>
      </c>
      <c r="BP4" s="17">
        <v>-65</v>
      </c>
      <c r="BQ4" s="17"/>
      <c r="BR4" s="17"/>
      <c r="BS4" s="17">
        <v>2</v>
      </c>
      <c r="BT4" s="17" t="s">
        <v>760</v>
      </c>
      <c r="BU4" s="17">
        <v>-65</v>
      </c>
      <c r="BV4" s="17"/>
      <c r="BW4" s="17"/>
      <c r="BX4" s="17">
        <v>2</v>
      </c>
      <c r="BY4" s="17" t="s">
        <v>758</v>
      </c>
      <c r="BZ4" s="17">
        <v>-65</v>
      </c>
      <c r="CA4" s="17"/>
      <c r="CB4" s="17"/>
    </row>
    <row r="5" ht="15.75" spans="1:80">
      <c r="A5" s="17">
        <v>3</v>
      </c>
      <c r="B5" s="17" t="s">
        <v>761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4"/>
      <c r="K5" s="16">
        <v>3</v>
      </c>
      <c r="L5" s="16" t="s">
        <v>44</v>
      </c>
      <c r="M5" s="16">
        <v>-75</v>
      </c>
      <c r="N5" s="16">
        <f>338+SUM(M3:M5)</f>
        <v>138</v>
      </c>
      <c r="O5" s="29"/>
      <c r="P5" s="33">
        <v>3</v>
      </c>
      <c r="Q5" s="33" t="s">
        <v>762</v>
      </c>
      <c r="R5" s="33">
        <v>-75</v>
      </c>
      <c r="S5" s="33"/>
      <c r="T5" s="33"/>
      <c r="U5" s="51">
        <v>3</v>
      </c>
      <c r="V5" s="18" t="s">
        <v>763</v>
      </c>
      <c r="W5" s="18">
        <v>-60</v>
      </c>
      <c r="X5" s="18"/>
      <c r="Y5" s="18"/>
      <c r="Z5" s="17">
        <v>3</v>
      </c>
      <c r="AA5" s="17" t="s">
        <v>761</v>
      </c>
      <c r="AB5" s="17">
        <v>-60</v>
      </c>
      <c r="AC5" s="17"/>
      <c r="AD5" s="17"/>
      <c r="AE5" s="18">
        <v>3</v>
      </c>
      <c r="AF5" s="18" t="s">
        <v>764</v>
      </c>
      <c r="AG5" s="18">
        <v>-75</v>
      </c>
      <c r="AH5" s="18"/>
      <c r="AI5" s="18"/>
      <c r="AJ5" s="18">
        <v>3</v>
      </c>
      <c r="AK5" s="18" t="s">
        <v>765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766</v>
      </c>
      <c r="BA5" s="17">
        <v>-60</v>
      </c>
      <c r="BB5" s="17"/>
      <c r="BC5" s="17"/>
      <c r="BD5" s="17">
        <v>3</v>
      </c>
      <c r="BE5" s="17" t="s">
        <v>767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745</v>
      </c>
      <c r="BP5" s="17">
        <v>-75</v>
      </c>
      <c r="BQ5" s="17"/>
      <c r="BR5" s="17"/>
      <c r="BS5" s="18">
        <v>3</v>
      </c>
      <c r="BT5" s="18" t="s">
        <v>765</v>
      </c>
      <c r="BU5" s="18">
        <v>-75</v>
      </c>
      <c r="BV5" s="18"/>
      <c r="BW5" s="18"/>
      <c r="BX5" s="16">
        <v>3</v>
      </c>
      <c r="BY5" s="16" t="s">
        <v>759</v>
      </c>
      <c r="BZ5" s="16">
        <v>-75</v>
      </c>
      <c r="CA5" s="16">
        <f>330+SUM(BZ3:BZ5)</f>
        <v>130</v>
      </c>
      <c r="CB5" s="78"/>
    </row>
    <row r="6" ht="15.75" spans="1:80">
      <c r="A6" s="17">
        <v>4</v>
      </c>
      <c r="B6" s="17" t="s">
        <v>768</v>
      </c>
      <c r="C6" s="17">
        <v>-90</v>
      </c>
      <c r="D6" s="17"/>
      <c r="E6" s="17"/>
      <c r="F6" s="17">
        <v>4</v>
      </c>
      <c r="G6" s="17" t="s">
        <v>767</v>
      </c>
      <c r="H6" s="17">
        <v>-75</v>
      </c>
      <c r="I6" s="17"/>
      <c r="J6" s="32"/>
      <c r="K6" s="17">
        <v>4</v>
      </c>
      <c r="L6" s="17" t="s">
        <v>59</v>
      </c>
      <c r="M6" s="17">
        <v>-60</v>
      </c>
      <c r="N6" s="17"/>
      <c r="O6" s="32"/>
      <c r="P6" s="33">
        <v>4</v>
      </c>
      <c r="Q6" s="33" t="s">
        <v>56</v>
      </c>
      <c r="R6" s="33">
        <v>-90</v>
      </c>
      <c r="S6" s="33"/>
      <c r="T6" s="33"/>
      <c r="U6" s="49">
        <v>4</v>
      </c>
      <c r="V6" s="17" t="s">
        <v>769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770</v>
      </c>
      <c r="AL6" s="17">
        <v>-65</v>
      </c>
      <c r="AM6" s="17"/>
      <c r="AN6" s="17"/>
      <c r="AO6" s="17">
        <v>4</v>
      </c>
      <c r="AP6" s="17" t="s">
        <v>770</v>
      </c>
      <c r="AQ6" s="17">
        <v>-90</v>
      </c>
      <c r="AR6" s="17"/>
      <c r="AS6" s="17"/>
      <c r="AT6" s="18">
        <v>4</v>
      </c>
      <c r="AU6" s="18" t="s">
        <v>764</v>
      </c>
      <c r="AV6" s="18">
        <v>-90</v>
      </c>
      <c r="AW6" s="18"/>
      <c r="AX6" s="18"/>
      <c r="AY6" s="18">
        <v>4</v>
      </c>
      <c r="AZ6" s="18" t="s">
        <v>771</v>
      </c>
      <c r="BA6" s="18">
        <v>-65</v>
      </c>
      <c r="BB6" s="18"/>
      <c r="BC6" s="18">
        <v>-4.5</v>
      </c>
      <c r="BD6" s="17">
        <v>4</v>
      </c>
      <c r="BE6" s="17" t="s">
        <v>772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13">
        <v>4</v>
      </c>
      <c r="BO6" s="113" t="s">
        <v>756</v>
      </c>
      <c r="BP6" s="113">
        <v>-90</v>
      </c>
      <c r="BQ6" s="113">
        <f>387+SUM(BP3:BP6)</f>
        <v>97</v>
      </c>
      <c r="BR6" s="113"/>
      <c r="BS6" s="17">
        <v>4</v>
      </c>
      <c r="BT6" s="17" t="s">
        <v>773</v>
      </c>
      <c r="BU6" s="17">
        <v>-90</v>
      </c>
      <c r="BV6" s="17"/>
      <c r="BW6" s="17"/>
      <c r="BX6" s="18">
        <v>4</v>
      </c>
      <c r="BY6" s="18" t="s">
        <v>763</v>
      </c>
      <c r="BZ6" s="18">
        <v>-60</v>
      </c>
      <c r="CA6" s="18"/>
      <c r="CB6" s="18"/>
    </row>
    <row r="7" ht="15.75" spans="1:80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768</v>
      </c>
      <c r="H7" s="17">
        <v>-90</v>
      </c>
      <c r="I7" s="17"/>
      <c r="J7" s="32"/>
      <c r="K7" s="17">
        <v>5</v>
      </c>
      <c r="L7" s="17" t="s">
        <v>61</v>
      </c>
      <c r="M7" s="17">
        <v>-65</v>
      </c>
      <c r="N7" s="17"/>
      <c r="O7" s="32"/>
      <c r="P7" s="33">
        <v>5</v>
      </c>
      <c r="Q7" s="33" t="s">
        <v>769</v>
      </c>
      <c r="R7" s="33">
        <v>-112</v>
      </c>
      <c r="S7" s="33"/>
      <c r="T7" s="33"/>
      <c r="U7" s="49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774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775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776</v>
      </c>
      <c r="BA7" s="17">
        <v>-75</v>
      </c>
      <c r="BB7" s="17"/>
      <c r="BC7" s="17">
        <f>BA22*BC6</f>
        <v>9787.5</v>
      </c>
      <c r="BD7" s="17">
        <v>5</v>
      </c>
      <c r="BE7" s="17" t="s">
        <v>777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773</v>
      </c>
      <c r="BP7" s="17">
        <v>-60</v>
      </c>
      <c r="BQ7" s="17"/>
      <c r="BR7" s="17"/>
      <c r="BS7" s="16">
        <v>5</v>
      </c>
      <c r="BT7" s="16" t="s">
        <v>774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ht="15.75" spans="1:80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778</v>
      </c>
      <c r="H8" s="17">
        <v>-112</v>
      </c>
      <c r="I8" s="17"/>
      <c r="J8" s="32"/>
      <c r="K8" s="17">
        <v>6</v>
      </c>
      <c r="L8" s="17" t="s">
        <v>87</v>
      </c>
      <c r="M8" s="17">
        <v>-75</v>
      </c>
      <c r="N8" s="17"/>
      <c r="O8" s="32">
        <v>-4.6</v>
      </c>
      <c r="P8" s="33">
        <v>6</v>
      </c>
      <c r="Q8" s="33" t="s">
        <v>779</v>
      </c>
      <c r="R8" s="33">
        <v>-155</v>
      </c>
      <c r="S8" s="33"/>
      <c r="T8" s="33"/>
      <c r="U8" s="49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780</v>
      </c>
      <c r="AG8" s="17">
        <v>-60</v>
      </c>
      <c r="AH8" s="17"/>
      <c r="AI8" s="17"/>
      <c r="AJ8" s="17">
        <v>6</v>
      </c>
      <c r="AK8" s="17" t="s">
        <v>778</v>
      </c>
      <c r="AL8" s="17">
        <v>-90</v>
      </c>
      <c r="AM8" s="17"/>
      <c r="AN8" s="17"/>
      <c r="AO8" s="17">
        <v>6</v>
      </c>
      <c r="AP8" s="17" t="s">
        <v>780</v>
      </c>
      <c r="AQ8" s="17">
        <v>-60</v>
      </c>
      <c r="AR8" s="17"/>
      <c r="AS8" s="17"/>
      <c r="AT8" s="17">
        <v>6</v>
      </c>
      <c r="AU8" s="17" t="s">
        <v>776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781</v>
      </c>
      <c r="BF8" s="17">
        <v>-90</v>
      </c>
      <c r="BG8" s="17"/>
      <c r="BH8" s="17"/>
      <c r="BI8" s="17">
        <v>6</v>
      </c>
      <c r="BJ8" s="17" t="s">
        <v>782</v>
      </c>
      <c r="BK8" s="17">
        <v>-155</v>
      </c>
      <c r="BL8" s="17"/>
      <c r="BM8" s="17"/>
      <c r="BN8" s="17">
        <v>6</v>
      </c>
      <c r="BO8" s="17" t="s">
        <v>779</v>
      </c>
      <c r="BP8" s="17">
        <v>-65</v>
      </c>
      <c r="BQ8" s="17"/>
      <c r="BR8" s="17"/>
      <c r="BS8" s="17">
        <v>6</v>
      </c>
      <c r="BT8" s="17" t="s">
        <v>783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ht="15.75" spans="1:80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784</v>
      </c>
      <c r="H9" s="17">
        <v>-155</v>
      </c>
      <c r="I9" s="17"/>
      <c r="J9" s="32"/>
      <c r="K9" s="17">
        <v>7</v>
      </c>
      <c r="L9" s="17" t="s">
        <v>92</v>
      </c>
      <c r="M9" s="17">
        <v>-90</v>
      </c>
      <c r="N9" s="17"/>
      <c r="O9" s="32">
        <f>M15*O8</f>
        <v>1840</v>
      </c>
      <c r="P9" s="33">
        <v>7</v>
      </c>
      <c r="Q9" s="33" t="s">
        <v>84</v>
      </c>
      <c r="R9" s="33">
        <v>-215</v>
      </c>
      <c r="S9" s="33"/>
      <c r="T9" s="33"/>
      <c r="U9" s="49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785</v>
      </c>
      <c r="AL9" s="17">
        <v>-112</v>
      </c>
      <c r="AM9" s="17"/>
      <c r="AN9" s="17"/>
      <c r="AO9" s="17">
        <v>7</v>
      </c>
      <c r="AP9" s="17" t="s">
        <v>786</v>
      </c>
      <c r="AQ9" s="17">
        <v>-65</v>
      </c>
      <c r="AR9" s="17"/>
      <c r="AS9" s="17"/>
      <c r="AT9" s="17">
        <v>7</v>
      </c>
      <c r="AU9" s="17" t="s">
        <v>782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787</v>
      </c>
      <c r="BF9" s="17">
        <v>-112</v>
      </c>
      <c r="BG9" s="17"/>
      <c r="BH9" s="17"/>
      <c r="BI9" s="17">
        <v>7</v>
      </c>
      <c r="BJ9" s="17" t="s">
        <v>788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789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ht="15.75" spans="1:80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790</v>
      </c>
      <c r="H10" s="17">
        <v>-215</v>
      </c>
      <c r="I10" s="17"/>
      <c r="J10" s="32"/>
      <c r="K10" s="17">
        <v>8</v>
      </c>
      <c r="L10" s="17" t="s">
        <v>781</v>
      </c>
      <c r="M10" s="17">
        <v>-112</v>
      </c>
      <c r="N10" s="17"/>
      <c r="O10" s="32"/>
      <c r="P10" s="35">
        <v>8</v>
      </c>
      <c r="Q10" s="35" t="s">
        <v>791</v>
      </c>
      <c r="R10" s="35">
        <v>-250</v>
      </c>
      <c r="S10" s="35">
        <f>1325+SUM(R3:R10)</f>
        <v>303</v>
      </c>
      <c r="T10" s="35"/>
      <c r="U10" s="49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792</v>
      </c>
      <c r="AB10" s="17">
        <v>-90</v>
      </c>
      <c r="AC10" s="17"/>
      <c r="AD10" s="17"/>
      <c r="AE10" s="17">
        <v>8</v>
      </c>
      <c r="AF10" s="17" t="s">
        <v>793</v>
      </c>
      <c r="AG10" s="17">
        <v>-75</v>
      </c>
      <c r="AH10" s="17"/>
      <c r="AI10" s="17">
        <v>-4.8</v>
      </c>
      <c r="AJ10" s="16">
        <v>8</v>
      </c>
      <c r="AK10" s="16" t="s">
        <v>794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795</v>
      </c>
      <c r="BF10" s="17">
        <v>-155</v>
      </c>
      <c r="BG10" s="17"/>
      <c r="BH10" s="17"/>
      <c r="BI10" s="16">
        <v>8</v>
      </c>
      <c r="BJ10" s="16" t="s">
        <v>796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791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ht="15.75" spans="1:80">
      <c r="A11" s="17">
        <v>9</v>
      </c>
      <c r="B11" s="17" t="s">
        <v>797</v>
      </c>
      <c r="C11" s="17">
        <v>-65</v>
      </c>
      <c r="D11" s="17"/>
      <c r="E11" s="17"/>
      <c r="F11" s="16">
        <v>9</v>
      </c>
      <c r="G11" s="16" t="s">
        <v>798</v>
      </c>
      <c r="H11" s="16">
        <v>-298</v>
      </c>
      <c r="I11" s="16">
        <f>1341+SUM(H4:H11)</f>
        <v>271</v>
      </c>
      <c r="J11" s="29"/>
      <c r="K11" s="17">
        <v>9</v>
      </c>
      <c r="L11" s="17" t="s">
        <v>793</v>
      </c>
      <c r="M11" s="17">
        <v>-155</v>
      </c>
      <c r="N11" s="17"/>
      <c r="O11" s="32"/>
      <c r="P11" s="33">
        <v>9</v>
      </c>
      <c r="Q11" s="33" t="s">
        <v>790</v>
      </c>
      <c r="R11" s="33">
        <v>-60</v>
      </c>
      <c r="S11" s="33"/>
      <c r="T11" s="33"/>
      <c r="U11" s="49">
        <v>9</v>
      </c>
      <c r="V11" s="17" t="s">
        <v>795</v>
      </c>
      <c r="W11" s="17">
        <v>-215</v>
      </c>
      <c r="X11" s="17"/>
      <c r="Y11" s="17"/>
      <c r="Z11" s="17">
        <v>9</v>
      </c>
      <c r="AA11" s="17" t="s">
        <v>799</v>
      </c>
      <c r="AB11" s="17">
        <v>-112</v>
      </c>
      <c r="AC11" s="17"/>
      <c r="AD11" s="17"/>
      <c r="AE11" s="17">
        <v>9</v>
      </c>
      <c r="AF11" s="17" t="s">
        <v>799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800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801</v>
      </c>
      <c r="BK11" s="17">
        <v>-60</v>
      </c>
      <c r="BL11" s="17"/>
      <c r="BM11" s="17"/>
      <c r="BN11" s="16">
        <v>9</v>
      </c>
      <c r="BO11" s="16" t="s">
        <v>794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ht="15.75" spans="1:80">
      <c r="A12" s="16">
        <v>10</v>
      </c>
      <c r="B12" s="16" t="s">
        <v>798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2"/>
      <c r="K12" s="17">
        <v>10</v>
      </c>
      <c r="L12" s="17" t="s">
        <v>792</v>
      </c>
      <c r="M12" s="17">
        <v>-215</v>
      </c>
      <c r="N12" s="17"/>
      <c r="O12" s="32"/>
      <c r="P12" s="33">
        <v>10</v>
      </c>
      <c r="Q12" s="33" t="s">
        <v>802</v>
      </c>
      <c r="R12" s="33">
        <v>-65</v>
      </c>
      <c r="S12" s="33"/>
      <c r="T12" s="33"/>
      <c r="U12" s="49">
        <v>10</v>
      </c>
      <c r="V12" s="17" t="s">
        <v>803</v>
      </c>
      <c r="W12" s="17">
        <v>-250</v>
      </c>
      <c r="X12" s="17"/>
      <c r="Y12" s="17"/>
      <c r="Z12" s="17">
        <v>10</v>
      </c>
      <c r="AA12" s="17" t="s">
        <v>804</v>
      </c>
      <c r="AB12" s="17">
        <v>-155</v>
      </c>
      <c r="AC12" s="17"/>
      <c r="AD12" s="17"/>
      <c r="AE12" s="17">
        <v>10</v>
      </c>
      <c r="AF12" s="17" t="s">
        <v>805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806</v>
      </c>
      <c r="AV12" s="17">
        <v>-65</v>
      </c>
      <c r="AW12" s="17"/>
      <c r="AX12" s="17"/>
      <c r="AY12" s="17">
        <v>10</v>
      </c>
      <c r="AZ12" s="17" t="s">
        <v>807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807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808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ht="15.75" spans="1:80">
      <c r="A13" s="17">
        <v>11</v>
      </c>
      <c r="B13" s="17" t="s">
        <v>809</v>
      </c>
      <c r="C13" s="17">
        <v>-60</v>
      </c>
      <c r="D13" s="17"/>
      <c r="E13" s="17"/>
      <c r="F13" s="17">
        <v>11</v>
      </c>
      <c r="G13" s="17" t="s">
        <v>810</v>
      </c>
      <c r="H13" s="17">
        <v>-65</v>
      </c>
      <c r="I13" s="17"/>
      <c r="J13" s="32"/>
      <c r="K13" s="17">
        <v>11</v>
      </c>
      <c r="L13" s="17" t="s">
        <v>811</v>
      </c>
      <c r="M13" s="17">
        <v>-298</v>
      </c>
      <c r="N13" s="17"/>
      <c r="O13" s="32"/>
      <c r="P13" s="33">
        <v>11</v>
      </c>
      <c r="Q13" s="33" t="s">
        <v>151</v>
      </c>
      <c r="R13" s="33">
        <v>-75</v>
      </c>
      <c r="S13" s="33"/>
      <c r="T13" s="33"/>
      <c r="U13" s="49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749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805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812</v>
      </c>
      <c r="BF13" s="17">
        <v>-320</v>
      </c>
      <c r="BG13" s="17"/>
      <c r="BH13" s="17"/>
      <c r="BI13" s="17">
        <v>11</v>
      </c>
      <c r="BJ13" s="17" t="s">
        <v>813</v>
      </c>
      <c r="BK13" s="17">
        <v>-75</v>
      </c>
      <c r="BL13" s="17"/>
      <c r="BM13" s="17"/>
      <c r="BN13" s="17">
        <v>11</v>
      </c>
      <c r="BO13" s="17" t="s">
        <v>808</v>
      </c>
      <c r="BP13" s="17">
        <v>-60</v>
      </c>
      <c r="BQ13" s="17"/>
      <c r="BR13" s="17"/>
      <c r="BS13" s="17">
        <v>11</v>
      </c>
      <c r="BT13" s="17" t="s">
        <v>810</v>
      </c>
      <c r="BU13" s="17">
        <v>-65</v>
      </c>
      <c r="BV13" s="17"/>
      <c r="BW13" s="17"/>
      <c r="BX13" s="17">
        <v>11</v>
      </c>
      <c r="BY13" s="17" t="s">
        <v>806</v>
      </c>
      <c r="BZ13" s="17">
        <v>-60</v>
      </c>
      <c r="CA13" s="17"/>
      <c r="CB13" s="17"/>
    </row>
    <row r="14" ht="15.75" spans="1:80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814</v>
      </c>
      <c r="H14" s="16">
        <v>-75</v>
      </c>
      <c r="I14" s="16">
        <f>330+SUM(H12:H14)</f>
        <v>130</v>
      </c>
      <c r="J14" s="29"/>
      <c r="K14" s="17">
        <v>12</v>
      </c>
      <c r="L14" s="17" t="s">
        <v>815</v>
      </c>
      <c r="M14" s="17">
        <v>-320</v>
      </c>
      <c r="N14" s="17"/>
      <c r="O14" s="32"/>
      <c r="P14" s="33">
        <v>12</v>
      </c>
      <c r="Q14" s="33" t="s">
        <v>187</v>
      </c>
      <c r="R14" s="33">
        <v>-90</v>
      </c>
      <c r="S14" s="33"/>
      <c r="T14" s="33"/>
      <c r="U14" s="49">
        <v>12</v>
      </c>
      <c r="V14" s="17" t="s">
        <v>816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817</v>
      </c>
      <c r="AG14" s="17">
        <v>-215</v>
      </c>
      <c r="AH14" s="17"/>
      <c r="AI14" s="17"/>
      <c r="AJ14" s="17">
        <v>12</v>
      </c>
      <c r="AK14" s="17" t="s">
        <v>818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815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819</v>
      </c>
      <c r="BF14" s="17">
        <v>-400</v>
      </c>
      <c r="BG14" s="17"/>
      <c r="BH14" s="17"/>
      <c r="BI14" s="17">
        <v>12</v>
      </c>
      <c r="BJ14" s="17" t="s">
        <v>753</v>
      </c>
      <c r="BK14" s="17">
        <v>-90</v>
      </c>
      <c r="BL14" s="17"/>
      <c r="BM14" s="17"/>
      <c r="BN14" s="17">
        <v>12</v>
      </c>
      <c r="BO14" s="17" t="s">
        <v>803</v>
      </c>
      <c r="BP14" s="17">
        <v>-65</v>
      </c>
      <c r="BQ14" s="17"/>
      <c r="BR14" s="17"/>
      <c r="BS14" s="17">
        <v>12</v>
      </c>
      <c r="BT14" s="17" t="s">
        <v>820</v>
      </c>
      <c r="BU14" s="17">
        <v>-75</v>
      </c>
      <c r="BV14" s="17"/>
      <c r="BW14" s="17"/>
      <c r="BX14" s="17">
        <v>12</v>
      </c>
      <c r="BY14" s="17" t="s">
        <v>821</v>
      </c>
      <c r="BZ14" s="17">
        <v>-65</v>
      </c>
      <c r="CA14" s="17"/>
      <c r="CB14" s="17"/>
    </row>
    <row r="15" ht="15.75" spans="1:80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767</v>
      </c>
      <c r="H15" s="17">
        <v>-60</v>
      </c>
      <c r="I15" s="17"/>
      <c r="J15" s="32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9"/>
      <c r="P15" s="33">
        <v>13</v>
      </c>
      <c r="Q15" s="33" t="s">
        <v>180</v>
      </c>
      <c r="R15" s="33">
        <v>-112</v>
      </c>
      <c r="S15" s="33"/>
      <c r="T15" s="33"/>
      <c r="U15" s="49">
        <v>13</v>
      </c>
      <c r="V15" s="17" t="s">
        <v>795</v>
      </c>
      <c r="W15" s="17">
        <v>-440</v>
      </c>
      <c r="X15" s="17"/>
      <c r="Y15" s="17"/>
      <c r="Z15" s="17">
        <v>13</v>
      </c>
      <c r="AA15" s="17" t="s">
        <v>822</v>
      </c>
      <c r="AB15" s="17">
        <v>-415</v>
      </c>
      <c r="AC15" s="17"/>
      <c r="AD15" s="17"/>
      <c r="AE15" s="17">
        <v>13</v>
      </c>
      <c r="AF15" s="17" t="s">
        <v>823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824</v>
      </c>
      <c r="AV15" s="17">
        <v>-112</v>
      </c>
      <c r="AW15" s="17"/>
      <c r="AX15" s="17"/>
      <c r="AY15" s="17">
        <v>13</v>
      </c>
      <c r="AZ15" s="17" t="s">
        <v>817</v>
      </c>
      <c r="BA15" s="17">
        <v>-370</v>
      </c>
      <c r="BB15" s="17"/>
      <c r="BC15" s="17"/>
      <c r="BD15" s="17">
        <v>13</v>
      </c>
      <c r="BE15" s="17" t="s">
        <v>795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825</v>
      </c>
      <c r="BP15" s="17">
        <v>-75</v>
      </c>
      <c r="BQ15" s="17"/>
      <c r="BR15" s="17"/>
      <c r="BS15" s="17">
        <v>13</v>
      </c>
      <c r="BT15" s="17" t="s">
        <v>824</v>
      </c>
      <c r="BU15" s="17">
        <v>-90</v>
      </c>
      <c r="BV15" s="17"/>
      <c r="BW15" s="17"/>
      <c r="BX15" s="16">
        <v>13</v>
      </c>
      <c r="BY15" s="16" t="s">
        <v>814</v>
      </c>
      <c r="BZ15" s="16">
        <v>-75</v>
      </c>
      <c r="CA15" s="16">
        <f>330+SUM(BZ13:BZ15)</f>
        <v>130</v>
      </c>
      <c r="CB15" s="16"/>
    </row>
    <row r="16" ht="15.75" spans="1:80">
      <c r="A16" s="17">
        <v>14</v>
      </c>
      <c r="B16" s="17" t="s">
        <v>826</v>
      </c>
      <c r="C16" s="17">
        <v>-90</v>
      </c>
      <c r="D16" s="17"/>
      <c r="E16" s="17"/>
      <c r="F16" s="17">
        <v>14</v>
      </c>
      <c r="G16" s="17" t="s">
        <v>827</v>
      </c>
      <c r="H16" s="17">
        <v>-65</v>
      </c>
      <c r="I16" s="17"/>
      <c r="J16" s="32"/>
      <c r="K16" s="17">
        <v>14</v>
      </c>
      <c r="L16" s="17" t="s">
        <v>174</v>
      </c>
      <c r="M16" s="17">
        <v>-60</v>
      </c>
      <c r="N16" s="17"/>
      <c r="O16" s="32"/>
      <c r="P16" s="33">
        <v>14</v>
      </c>
      <c r="Q16" s="33" t="s">
        <v>223</v>
      </c>
      <c r="R16" s="33">
        <v>-155</v>
      </c>
      <c r="S16" s="33"/>
      <c r="T16" s="33"/>
      <c r="U16" s="49">
        <v>14</v>
      </c>
      <c r="V16" s="17" t="s">
        <v>763</v>
      </c>
      <c r="W16" s="17">
        <v>-585</v>
      </c>
      <c r="X16" s="17"/>
      <c r="Y16" s="17"/>
      <c r="Z16" s="17">
        <v>14</v>
      </c>
      <c r="AA16" s="17" t="s">
        <v>828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827</v>
      </c>
      <c r="AV16" s="17">
        <v>-155</v>
      </c>
      <c r="AW16" s="17"/>
      <c r="AX16" s="17"/>
      <c r="AY16" s="17">
        <v>14</v>
      </c>
      <c r="AZ16" s="17" t="s">
        <v>829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830</v>
      </c>
      <c r="BK16" s="17">
        <v>0</v>
      </c>
      <c r="BL16" s="17"/>
      <c r="BM16" s="17"/>
      <c r="BN16" s="17">
        <v>14</v>
      </c>
      <c r="BO16" s="17" t="s">
        <v>818</v>
      </c>
      <c r="BP16" s="17">
        <v>-90</v>
      </c>
      <c r="BQ16" s="17"/>
      <c r="BR16" s="17"/>
      <c r="BS16" s="17">
        <v>14</v>
      </c>
      <c r="BT16" s="17" t="s">
        <v>831</v>
      </c>
      <c r="BU16" s="17">
        <v>-112</v>
      </c>
      <c r="BV16" s="17"/>
      <c r="BW16" s="17"/>
      <c r="BX16" s="17">
        <v>14</v>
      </c>
      <c r="BY16" s="17" t="s">
        <v>816</v>
      </c>
      <c r="BZ16" s="17">
        <v>-60</v>
      </c>
      <c r="CA16" s="17"/>
      <c r="CB16" s="17"/>
    </row>
    <row r="17" ht="15.75" spans="1:80">
      <c r="A17" s="17">
        <v>15</v>
      </c>
      <c r="B17" s="17" t="s">
        <v>832</v>
      </c>
      <c r="C17" s="17">
        <v>-112</v>
      </c>
      <c r="D17" s="17"/>
      <c r="E17" s="17"/>
      <c r="F17" s="16">
        <v>15</v>
      </c>
      <c r="G17" s="16" t="s">
        <v>833</v>
      </c>
      <c r="H17" s="16">
        <v>-75</v>
      </c>
      <c r="I17" s="16">
        <f>360+SUM(H15:H17)</f>
        <v>160</v>
      </c>
      <c r="J17" s="29"/>
      <c r="K17" s="17">
        <v>15</v>
      </c>
      <c r="L17" s="17" t="s">
        <v>834</v>
      </c>
      <c r="M17" s="17">
        <v>-65</v>
      </c>
      <c r="N17" s="17"/>
      <c r="O17" s="32"/>
      <c r="P17" s="33">
        <v>15</v>
      </c>
      <c r="Q17" s="33" t="s">
        <v>835</v>
      </c>
      <c r="R17" s="33">
        <v>-215</v>
      </c>
      <c r="S17" s="33"/>
      <c r="T17" s="33"/>
      <c r="U17" s="49">
        <v>15</v>
      </c>
      <c r="V17" s="17" t="s">
        <v>836</v>
      </c>
      <c r="W17" s="17">
        <v>-650</v>
      </c>
      <c r="X17" s="17"/>
      <c r="Y17" s="17"/>
      <c r="Z17" s="16">
        <v>15</v>
      </c>
      <c r="AA17" s="16" t="s">
        <v>833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837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838</v>
      </c>
      <c r="AL17" s="17">
        <v>-65</v>
      </c>
      <c r="AM17" s="17"/>
      <c r="AN17" s="17"/>
      <c r="AO17" s="17">
        <v>15</v>
      </c>
      <c r="AP17" s="17" t="s">
        <v>828</v>
      </c>
      <c r="AQ17" s="17">
        <v>-90</v>
      </c>
      <c r="AR17" s="17"/>
      <c r="AS17" s="17"/>
      <c r="AT17" s="17">
        <v>15</v>
      </c>
      <c r="AU17" s="17" t="s">
        <v>832</v>
      </c>
      <c r="AV17" s="17">
        <v>-215</v>
      </c>
      <c r="AW17" s="17"/>
      <c r="AX17" s="17"/>
      <c r="AY17" s="17">
        <v>15</v>
      </c>
      <c r="AZ17" s="17" t="s">
        <v>826</v>
      </c>
      <c r="BA17" s="17">
        <v>-655</v>
      </c>
      <c r="BB17" s="17"/>
      <c r="BC17" s="17"/>
      <c r="BD17" s="17">
        <v>15</v>
      </c>
      <c r="BE17" s="17" t="s">
        <v>839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840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823</v>
      </c>
      <c r="BZ17" s="17">
        <v>-65</v>
      </c>
      <c r="CA17" s="17"/>
      <c r="CB17" s="17"/>
    </row>
    <row r="18" ht="15.75" spans="1:80">
      <c r="A18" s="17">
        <v>16</v>
      </c>
      <c r="B18" s="17" t="s">
        <v>836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2"/>
      <c r="K18" s="17">
        <v>16</v>
      </c>
      <c r="L18" s="17" t="s">
        <v>841</v>
      </c>
      <c r="M18" s="17">
        <v>-75</v>
      </c>
      <c r="N18" s="17"/>
      <c r="O18" s="32"/>
      <c r="P18" s="36">
        <v>16</v>
      </c>
      <c r="Q18" s="36" t="s">
        <v>227</v>
      </c>
      <c r="R18" s="36">
        <v>-230</v>
      </c>
      <c r="S18" s="36"/>
      <c r="T18" s="36"/>
      <c r="U18" s="49">
        <v>16</v>
      </c>
      <c r="V18" s="17" t="s">
        <v>842</v>
      </c>
      <c r="W18" s="17">
        <v>-955</v>
      </c>
      <c r="X18" s="17"/>
      <c r="Y18" s="17"/>
      <c r="Z18" s="17">
        <v>16</v>
      </c>
      <c r="AA18" s="17" t="s">
        <v>843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844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835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844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763</v>
      </c>
      <c r="BZ18" s="17">
        <v>-75</v>
      </c>
      <c r="CA18" s="17"/>
      <c r="CB18" s="17"/>
    </row>
    <row r="19" ht="15.75" spans="1:80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845</v>
      </c>
      <c r="H19" s="17">
        <v>-65</v>
      </c>
      <c r="I19" s="17"/>
      <c r="J19" s="32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9"/>
      <c r="P19" s="36">
        <v>17</v>
      </c>
      <c r="Q19" s="36" t="s">
        <v>249</v>
      </c>
      <c r="R19" s="36">
        <v>-300</v>
      </c>
      <c r="S19" s="36"/>
      <c r="T19" s="36"/>
      <c r="U19" s="49">
        <v>17</v>
      </c>
      <c r="V19" s="17" t="s">
        <v>846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785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846</v>
      </c>
      <c r="AV19" s="17">
        <v>-415</v>
      </c>
      <c r="AW19" s="17"/>
      <c r="AX19" s="17"/>
      <c r="AY19" s="17">
        <v>17</v>
      </c>
      <c r="AZ19" s="17" t="s">
        <v>839</v>
      </c>
      <c r="BA19" s="17">
        <v>-1055</v>
      </c>
      <c r="BB19" s="17"/>
      <c r="BC19" s="17"/>
      <c r="BD19" s="18">
        <v>17</v>
      </c>
      <c r="BE19" s="18" t="s">
        <v>847</v>
      </c>
      <c r="BF19" s="18">
        <v>-1350</v>
      </c>
      <c r="BG19" s="18"/>
      <c r="BH19" s="18"/>
      <c r="BI19" s="17">
        <v>17</v>
      </c>
      <c r="BJ19" s="17" t="s">
        <v>841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848</v>
      </c>
      <c r="BU19" s="17">
        <v>-298</v>
      </c>
      <c r="BV19" s="17"/>
      <c r="BW19" s="17"/>
      <c r="BX19" s="16">
        <v>17</v>
      </c>
      <c r="BY19" s="16" t="s">
        <v>837</v>
      </c>
      <c r="BZ19" s="16">
        <v>-90</v>
      </c>
      <c r="CA19" s="16">
        <f>432+SUM(BZ16:BZ19)</f>
        <v>142</v>
      </c>
      <c r="CB19" s="16"/>
    </row>
    <row r="20" ht="15.75" spans="1:80">
      <c r="A20" s="18">
        <v>18</v>
      </c>
      <c r="B20" s="18" t="s">
        <v>847</v>
      </c>
      <c r="C20" s="18">
        <v>-298</v>
      </c>
      <c r="D20" s="18"/>
      <c r="E20" s="18"/>
      <c r="F20" s="17">
        <v>18</v>
      </c>
      <c r="G20" s="17" t="s">
        <v>785</v>
      </c>
      <c r="H20" s="17">
        <v>-75</v>
      </c>
      <c r="I20" s="17"/>
      <c r="J20" s="32"/>
      <c r="K20" s="16">
        <v>18</v>
      </c>
      <c r="L20" s="16" t="s">
        <v>811</v>
      </c>
      <c r="M20" s="16">
        <v>-60</v>
      </c>
      <c r="N20" s="16">
        <f>264+M20</f>
        <v>204</v>
      </c>
      <c r="O20" s="29"/>
      <c r="P20" s="35">
        <v>18</v>
      </c>
      <c r="Q20" s="35" t="s">
        <v>236</v>
      </c>
      <c r="R20" s="35">
        <v>-350</v>
      </c>
      <c r="S20" s="35">
        <f>1680+SUM(R11:R20)</f>
        <v>28</v>
      </c>
      <c r="T20" s="35"/>
      <c r="U20" s="49">
        <v>18</v>
      </c>
      <c r="V20" s="17" t="s">
        <v>849</v>
      </c>
      <c r="W20" s="17">
        <v>-1550</v>
      </c>
      <c r="X20" s="17"/>
      <c r="Y20" s="17"/>
      <c r="Z20" s="16">
        <v>18</v>
      </c>
      <c r="AA20" s="16" t="s">
        <v>850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851</v>
      </c>
      <c r="AL20" s="17">
        <v>-112</v>
      </c>
      <c r="AM20" s="17"/>
      <c r="AN20" s="17"/>
      <c r="AO20" s="17">
        <v>18</v>
      </c>
      <c r="AP20" s="17" t="s">
        <v>852</v>
      </c>
      <c r="AQ20" s="17">
        <v>-60</v>
      </c>
      <c r="AR20" s="17"/>
      <c r="AS20" s="17"/>
      <c r="AT20" s="17">
        <v>18</v>
      </c>
      <c r="AU20" s="17" t="s">
        <v>853</v>
      </c>
      <c r="AV20" s="17">
        <v>-480</v>
      </c>
      <c r="AW20" s="17"/>
      <c r="AX20" s="17"/>
      <c r="AY20" s="17">
        <v>18</v>
      </c>
      <c r="AZ20" s="17" t="s">
        <v>854</v>
      </c>
      <c r="BA20" s="17">
        <v>-1100</v>
      </c>
      <c r="BB20" s="17"/>
      <c r="BC20" s="17"/>
      <c r="BD20" s="18">
        <v>18</v>
      </c>
      <c r="BE20" s="18" t="s">
        <v>855</v>
      </c>
      <c r="BF20" s="18">
        <v>-1730</v>
      </c>
      <c r="BG20" s="18"/>
      <c r="BH20" s="18"/>
      <c r="BI20" s="17">
        <v>18</v>
      </c>
      <c r="BJ20" s="17" t="s">
        <v>856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78">
        <v>18</v>
      </c>
      <c r="BY20" s="78" t="s">
        <v>205</v>
      </c>
      <c r="BZ20" s="78">
        <v>-60</v>
      </c>
      <c r="CA20" s="78">
        <f>270+BZ20</f>
        <v>210</v>
      </c>
      <c r="CB20" s="78"/>
    </row>
    <row r="21" ht="15.75" spans="1:80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855</v>
      </c>
      <c r="H21" s="17">
        <v>-90</v>
      </c>
      <c r="I21" s="17"/>
      <c r="J21" s="32"/>
      <c r="K21" s="17">
        <v>19</v>
      </c>
      <c r="L21" s="17" t="s">
        <v>853</v>
      </c>
      <c r="M21" s="17">
        <v>-60</v>
      </c>
      <c r="N21" s="17"/>
      <c r="O21" s="32"/>
      <c r="P21" s="36">
        <v>19</v>
      </c>
      <c r="Q21" s="36" t="s">
        <v>857</v>
      </c>
      <c r="R21" s="36">
        <v>-60</v>
      </c>
      <c r="S21" s="36"/>
      <c r="T21" s="36"/>
      <c r="U21" s="49">
        <v>19</v>
      </c>
      <c r="V21" s="17" t="s">
        <v>852</v>
      </c>
      <c r="W21" s="17">
        <v>-2050</v>
      </c>
      <c r="X21" s="17"/>
      <c r="Y21" s="17"/>
      <c r="Z21" s="17">
        <v>19</v>
      </c>
      <c r="AA21" s="17" t="s">
        <v>858</v>
      </c>
      <c r="AB21" s="17">
        <v>-60</v>
      </c>
      <c r="AC21" s="17"/>
      <c r="AD21" s="17"/>
      <c r="AE21" s="17">
        <v>19</v>
      </c>
      <c r="AF21" s="17" t="s">
        <v>859</v>
      </c>
      <c r="AG21" s="17">
        <v>-90</v>
      </c>
      <c r="AH21" s="17"/>
      <c r="AI21" s="17"/>
      <c r="AJ21" s="17">
        <v>19</v>
      </c>
      <c r="AK21" s="17" t="s">
        <v>860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861</v>
      </c>
      <c r="AV21" s="17">
        <v>-580</v>
      </c>
      <c r="AW21" s="17"/>
      <c r="AX21" s="17"/>
      <c r="AY21" s="17">
        <v>19</v>
      </c>
      <c r="AZ21" s="17" t="s">
        <v>862</v>
      </c>
      <c r="BA21" s="17">
        <v>-1500</v>
      </c>
      <c r="BB21" s="17"/>
      <c r="BC21" s="17"/>
      <c r="BD21" s="17">
        <v>19</v>
      </c>
      <c r="BE21" s="17" t="s">
        <v>861</v>
      </c>
      <c r="BF21" s="17">
        <v>-2300</v>
      </c>
      <c r="BG21" s="17"/>
      <c r="BH21" s="17"/>
      <c r="BI21" s="17">
        <v>19</v>
      </c>
      <c r="BJ21" s="17" t="s">
        <v>863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856</v>
      </c>
      <c r="BZ21" s="17">
        <v>-60</v>
      </c>
      <c r="CA21" s="17"/>
      <c r="CB21" s="17"/>
    </row>
    <row r="22" ht="15.75" spans="1:80">
      <c r="A22" s="17">
        <v>20</v>
      </c>
      <c r="B22" s="17" t="s">
        <v>851</v>
      </c>
      <c r="C22" s="17">
        <v>-415</v>
      </c>
      <c r="D22" s="17"/>
      <c r="E22" s="17"/>
      <c r="F22" s="17">
        <v>20</v>
      </c>
      <c r="G22" s="17" t="s">
        <v>864</v>
      </c>
      <c r="H22" s="17">
        <v>-112</v>
      </c>
      <c r="I22" s="17"/>
      <c r="J22" s="32"/>
      <c r="K22" s="17">
        <v>20</v>
      </c>
      <c r="L22" s="17" t="s">
        <v>858</v>
      </c>
      <c r="M22" s="17">
        <v>-65</v>
      </c>
      <c r="N22" s="17"/>
      <c r="O22" s="32"/>
      <c r="P22" s="36">
        <v>20</v>
      </c>
      <c r="Q22" s="36" t="s">
        <v>865</v>
      </c>
      <c r="R22" s="36">
        <v>-65</v>
      </c>
      <c r="S22" s="36"/>
      <c r="T22" s="36"/>
      <c r="U22" s="49">
        <v>20</v>
      </c>
      <c r="V22" s="17" t="s">
        <v>866</v>
      </c>
      <c r="W22" s="17">
        <v>-2550</v>
      </c>
      <c r="X22" s="17"/>
      <c r="Y22" s="17"/>
      <c r="Z22" s="17">
        <v>20</v>
      </c>
      <c r="AA22" s="17" t="s">
        <v>822</v>
      </c>
      <c r="AB22" s="17">
        <v>-65</v>
      </c>
      <c r="AC22" s="17"/>
      <c r="AD22" s="17"/>
      <c r="AE22" s="17">
        <v>20</v>
      </c>
      <c r="AF22" s="17" t="s">
        <v>867</v>
      </c>
      <c r="AG22" s="17">
        <v>-112</v>
      </c>
      <c r="AH22" s="17"/>
      <c r="AI22" s="17"/>
      <c r="AJ22" s="17">
        <v>20</v>
      </c>
      <c r="AK22" s="17" t="s">
        <v>868</v>
      </c>
      <c r="AL22" s="17">
        <v>-215</v>
      </c>
      <c r="AM22" s="17"/>
      <c r="AN22" s="17"/>
      <c r="AO22" s="17">
        <v>20</v>
      </c>
      <c r="AP22" s="17" t="s">
        <v>869</v>
      </c>
      <c r="AQ22" s="17">
        <v>-75</v>
      </c>
      <c r="AR22" s="17"/>
      <c r="AS22" s="17"/>
      <c r="AT22" s="17">
        <v>20</v>
      </c>
      <c r="AU22" s="17" t="s">
        <v>870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871</v>
      </c>
      <c r="BF22" s="17">
        <v>-2900</v>
      </c>
      <c r="BG22" s="17"/>
      <c r="BH22" s="17"/>
      <c r="BI22" s="17">
        <v>20</v>
      </c>
      <c r="BJ22" s="17" t="s">
        <v>849</v>
      </c>
      <c r="BK22" s="17">
        <v>-90</v>
      </c>
      <c r="BL22" s="17"/>
      <c r="BM22" s="17"/>
      <c r="BN22" s="16">
        <v>20</v>
      </c>
      <c r="BO22" s="16" t="s">
        <v>850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870</v>
      </c>
      <c r="BU22" s="17">
        <v>-65</v>
      </c>
      <c r="BV22" s="17"/>
      <c r="BW22" s="17"/>
      <c r="BX22" s="78">
        <v>20</v>
      </c>
      <c r="BY22" s="78" t="s">
        <v>821</v>
      </c>
      <c r="BZ22" s="78">
        <v>-65</v>
      </c>
      <c r="CA22" s="78">
        <f>286+SUM(BZ21:BZ22)</f>
        <v>161</v>
      </c>
      <c r="CB22" s="78"/>
    </row>
    <row r="23" ht="15.75" spans="1:80">
      <c r="A23" s="17">
        <v>21</v>
      </c>
      <c r="B23" s="17" t="s">
        <v>867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2"/>
      <c r="K23" s="17">
        <v>21</v>
      </c>
      <c r="L23" s="17" t="s">
        <v>866</v>
      </c>
      <c r="M23" s="17">
        <v>-75</v>
      </c>
      <c r="N23" s="17"/>
      <c r="O23" s="32"/>
      <c r="P23" s="33">
        <v>21</v>
      </c>
      <c r="Q23" s="33" t="s">
        <v>872</v>
      </c>
      <c r="R23" s="33">
        <v>-75</v>
      </c>
      <c r="S23" s="33"/>
      <c r="T23" s="33"/>
      <c r="U23" s="49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792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873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874</v>
      </c>
      <c r="AL23" s="17">
        <v>-298</v>
      </c>
      <c r="AM23" s="17"/>
      <c r="AN23" s="17"/>
      <c r="AO23" s="17">
        <v>21</v>
      </c>
      <c r="AP23" s="17" t="s">
        <v>875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876</v>
      </c>
      <c r="BA23" s="17">
        <v>-60</v>
      </c>
      <c r="BB23" s="17"/>
      <c r="BC23" s="17"/>
      <c r="BD23" s="17">
        <v>21</v>
      </c>
      <c r="BE23" s="17" t="s">
        <v>869</v>
      </c>
      <c r="BF23" s="17">
        <v>-3605</v>
      </c>
      <c r="BG23" s="17"/>
      <c r="BH23" s="17"/>
      <c r="BI23" s="17">
        <v>21</v>
      </c>
      <c r="BJ23" s="17" t="s">
        <v>877</v>
      </c>
      <c r="BK23" s="17">
        <v>-112</v>
      </c>
      <c r="BL23" s="17"/>
      <c r="BM23" s="17"/>
      <c r="BN23" s="17">
        <v>21</v>
      </c>
      <c r="BO23" s="17" t="s">
        <v>864</v>
      </c>
      <c r="BP23" s="17">
        <v>-60</v>
      </c>
      <c r="BQ23" s="17"/>
      <c r="BR23" s="17"/>
      <c r="BS23" s="17">
        <v>21</v>
      </c>
      <c r="BT23" s="17" t="s">
        <v>831</v>
      </c>
      <c r="BU23" s="17">
        <v>-75</v>
      </c>
      <c r="BV23" s="17"/>
      <c r="BW23" s="17"/>
      <c r="BX23" s="17">
        <v>21</v>
      </c>
      <c r="BY23" s="17" t="s">
        <v>862</v>
      </c>
      <c r="BZ23" s="17">
        <v>-60</v>
      </c>
      <c r="CA23" s="17"/>
      <c r="CB23" s="17"/>
    </row>
    <row r="24" ht="15.75" spans="1:80">
      <c r="A24" s="17">
        <v>22</v>
      </c>
      <c r="B24" s="17" t="s">
        <v>878</v>
      </c>
      <c r="C24" s="17">
        <v>-595</v>
      </c>
      <c r="D24" s="17"/>
      <c r="E24" s="17"/>
      <c r="F24" s="16">
        <v>22</v>
      </c>
      <c r="G24" s="16" t="s">
        <v>879</v>
      </c>
      <c r="H24" s="16">
        <v>-215</v>
      </c>
      <c r="I24" s="16">
        <f>1011+SUM(H18:H24)</f>
        <v>239</v>
      </c>
      <c r="J24" s="29"/>
      <c r="K24" s="16">
        <v>22</v>
      </c>
      <c r="L24" s="16" t="s">
        <v>880</v>
      </c>
      <c r="M24" s="16">
        <v>-90</v>
      </c>
      <c r="N24" s="16">
        <f>387+SUM(M21:M24)</f>
        <v>97</v>
      </c>
      <c r="O24" s="29"/>
      <c r="P24" s="33">
        <v>22</v>
      </c>
      <c r="Q24" s="33" t="s">
        <v>881</v>
      </c>
      <c r="R24" s="33">
        <v>-90</v>
      </c>
      <c r="S24" s="33"/>
      <c r="T24" s="33"/>
      <c r="U24" s="50">
        <v>22</v>
      </c>
      <c r="V24" s="16" t="s">
        <v>882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883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884</v>
      </c>
      <c r="AQ24" s="17">
        <v>-112</v>
      </c>
      <c r="AR24" s="17"/>
      <c r="AS24" s="17"/>
      <c r="AT24" s="17">
        <v>22</v>
      </c>
      <c r="AU24" s="17" t="s">
        <v>875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885</v>
      </c>
      <c r="BF24" s="17">
        <v>-4875</v>
      </c>
      <c r="BG24" s="17"/>
      <c r="BH24" s="17"/>
      <c r="BI24" s="17">
        <v>22</v>
      </c>
      <c r="BJ24" s="17" t="s">
        <v>876</v>
      </c>
      <c r="BK24" s="17">
        <v>-155</v>
      </c>
      <c r="BL24" s="17"/>
      <c r="BM24" s="17"/>
      <c r="BN24" s="16">
        <v>22</v>
      </c>
      <c r="BO24" s="16" t="s">
        <v>880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883</v>
      </c>
      <c r="BU24" s="17">
        <v>-90</v>
      </c>
      <c r="BV24" s="17"/>
      <c r="BW24" s="17"/>
      <c r="BX24" s="17">
        <v>22</v>
      </c>
      <c r="BY24" s="17" t="s">
        <v>877</v>
      </c>
      <c r="BZ24" s="17">
        <v>-65</v>
      </c>
      <c r="CA24" s="17"/>
      <c r="CB24" s="17"/>
    </row>
    <row r="25" ht="15.75" spans="1:80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855</v>
      </c>
      <c r="H25" s="17">
        <v>-60</v>
      </c>
      <c r="I25" s="17"/>
      <c r="J25" s="32"/>
      <c r="K25" s="16">
        <v>23</v>
      </c>
      <c r="L25" s="16" t="s">
        <v>792</v>
      </c>
      <c r="M25" s="16">
        <v>-60</v>
      </c>
      <c r="N25" s="16">
        <v>204</v>
      </c>
      <c r="O25" s="29"/>
      <c r="P25" s="33">
        <v>23</v>
      </c>
      <c r="Q25" s="33" t="s">
        <v>886</v>
      </c>
      <c r="R25" s="33">
        <v>-112</v>
      </c>
      <c r="S25" s="33"/>
      <c r="T25" s="33"/>
      <c r="U25" s="50">
        <v>23</v>
      </c>
      <c r="V25" s="16" t="s">
        <v>887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888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889</v>
      </c>
      <c r="BA25" s="17">
        <v>-75</v>
      </c>
      <c r="BB25" s="17"/>
      <c r="BC25" s="17"/>
      <c r="BD25" s="17">
        <v>23</v>
      </c>
      <c r="BE25" s="17" t="s">
        <v>855</v>
      </c>
      <c r="BF25" s="17">
        <v>-6310</v>
      </c>
      <c r="BG25" s="17"/>
      <c r="BH25" s="17"/>
      <c r="BI25" s="17">
        <v>23</v>
      </c>
      <c r="BJ25" s="17" t="s">
        <v>878</v>
      </c>
      <c r="BK25" s="17">
        <v>-215</v>
      </c>
      <c r="BL25" s="17"/>
      <c r="BM25" s="17"/>
      <c r="BN25" s="16">
        <v>23</v>
      </c>
      <c r="BO25" s="16" t="s">
        <v>873</v>
      </c>
      <c r="BP25" s="16">
        <v>-60</v>
      </c>
      <c r="BQ25" s="16">
        <f>282+BP25</f>
        <v>222</v>
      </c>
      <c r="BR25" s="16"/>
      <c r="BS25" s="17">
        <v>23</v>
      </c>
      <c r="BT25" s="17" t="s">
        <v>881</v>
      </c>
      <c r="BU25" s="17">
        <v>-112</v>
      </c>
      <c r="BV25" s="17"/>
      <c r="BW25" s="17"/>
      <c r="BX25" s="17">
        <v>23</v>
      </c>
      <c r="BY25" s="17" t="s">
        <v>865</v>
      </c>
      <c r="BZ25" s="17">
        <v>-75</v>
      </c>
      <c r="CA25" s="17"/>
      <c r="CB25" s="17"/>
    </row>
    <row r="26" ht="15.75" spans="1:80">
      <c r="A26" s="16">
        <v>24</v>
      </c>
      <c r="B26" s="16" t="s">
        <v>887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2"/>
      <c r="K26" s="17">
        <v>24</v>
      </c>
      <c r="L26" s="17" t="s">
        <v>841</v>
      </c>
      <c r="M26" s="17">
        <v>-60</v>
      </c>
      <c r="N26" s="17"/>
      <c r="O26" s="32"/>
      <c r="P26" s="35">
        <v>24</v>
      </c>
      <c r="Q26" s="35" t="s">
        <v>890</v>
      </c>
      <c r="R26" s="35">
        <v>-155</v>
      </c>
      <c r="S26" s="35">
        <f>698+SUM(R21:R26)</f>
        <v>141</v>
      </c>
      <c r="T26" s="35"/>
      <c r="U26" s="49">
        <v>24</v>
      </c>
      <c r="V26" s="17" t="s">
        <v>747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891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892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893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894</v>
      </c>
      <c r="BK26" s="17">
        <v>-298</v>
      </c>
      <c r="BL26" s="17"/>
      <c r="BM26" s="17"/>
      <c r="BN26" s="17">
        <v>24</v>
      </c>
      <c r="BO26" s="17" t="s">
        <v>894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895</v>
      </c>
      <c r="BZ26" s="16">
        <v>-90</v>
      </c>
      <c r="CA26" s="16">
        <f>423+SUM(BZ23:BZ26)</f>
        <v>133</v>
      </c>
      <c r="CB26" s="16"/>
    </row>
    <row r="27" ht="15.75" spans="1:80">
      <c r="A27" s="17">
        <v>25</v>
      </c>
      <c r="B27" s="17" t="s">
        <v>836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2"/>
      <c r="K27" s="17">
        <v>25</v>
      </c>
      <c r="L27" s="17" t="s">
        <v>888</v>
      </c>
      <c r="M27" s="17">
        <v>-65</v>
      </c>
      <c r="N27" s="17"/>
      <c r="O27" s="32"/>
      <c r="P27" s="33">
        <v>25</v>
      </c>
      <c r="Q27" s="33" t="s">
        <v>896</v>
      </c>
      <c r="R27" s="33">
        <v>-60</v>
      </c>
      <c r="S27" s="33"/>
      <c r="T27" s="33"/>
      <c r="U27" s="49">
        <v>25</v>
      </c>
      <c r="V27" s="17" t="s">
        <v>897</v>
      </c>
      <c r="W27" s="17">
        <v>-65</v>
      </c>
      <c r="X27" s="17"/>
      <c r="Y27" s="17"/>
      <c r="Z27" s="16">
        <v>25</v>
      </c>
      <c r="AA27" s="16" t="s">
        <v>898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899</v>
      </c>
      <c r="AQ27" s="17">
        <v>-298</v>
      </c>
      <c r="AR27" s="17"/>
      <c r="AS27" s="17"/>
      <c r="AT27" s="16">
        <v>25</v>
      </c>
      <c r="AU27" s="16" t="s">
        <v>890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900</v>
      </c>
      <c r="BF27" s="17">
        <v>-60</v>
      </c>
      <c r="BG27" s="17"/>
      <c r="BH27" s="17"/>
      <c r="BI27" s="17">
        <v>25</v>
      </c>
      <c r="BJ27" s="17" t="s">
        <v>841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901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ht="15.75" spans="1:80">
      <c r="A28" s="17">
        <v>26</v>
      </c>
      <c r="B28" s="17" t="s">
        <v>896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2"/>
      <c r="K28" s="17">
        <v>26</v>
      </c>
      <c r="L28" s="17" t="s">
        <v>902</v>
      </c>
      <c r="M28" s="17">
        <v>-75</v>
      </c>
      <c r="N28" s="17"/>
      <c r="O28" s="32"/>
      <c r="P28" s="33">
        <v>26</v>
      </c>
      <c r="Q28" s="33" t="s">
        <v>871</v>
      </c>
      <c r="R28" s="33">
        <v>-65</v>
      </c>
      <c r="S28" s="33"/>
      <c r="T28" s="33"/>
      <c r="U28" s="49">
        <v>26</v>
      </c>
      <c r="V28" s="17" t="s">
        <v>901</v>
      </c>
      <c r="W28" s="17">
        <v>-75</v>
      </c>
      <c r="X28" s="17"/>
      <c r="Y28" s="17">
        <v>-4.5</v>
      </c>
      <c r="Z28" s="17">
        <v>26</v>
      </c>
      <c r="AA28" s="17" t="s">
        <v>850</v>
      </c>
      <c r="AB28" s="17">
        <v>-60</v>
      </c>
      <c r="AC28" s="17"/>
      <c r="AD28" s="17"/>
      <c r="AE28" s="17">
        <v>26</v>
      </c>
      <c r="AF28" s="17" t="s">
        <v>903</v>
      </c>
      <c r="AG28" s="17">
        <v>-112</v>
      </c>
      <c r="AH28" s="17"/>
      <c r="AI28" s="17"/>
      <c r="AJ28" s="17">
        <v>26</v>
      </c>
      <c r="AK28" s="17" t="s">
        <v>904</v>
      </c>
      <c r="AL28" s="17">
        <v>-65</v>
      </c>
      <c r="AM28" s="17"/>
      <c r="AN28" s="17"/>
      <c r="AO28" s="17">
        <v>26</v>
      </c>
      <c r="AP28" s="17" t="s">
        <v>905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906</v>
      </c>
      <c r="BK28" s="17">
        <v>-450</v>
      </c>
      <c r="BL28" s="17"/>
      <c r="BM28" s="17"/>
      <c r="BN28" s="16">
        <v>26</v>
      </c>
      <c r="BO28" s="16" t="s">
        <v>893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907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ht="15.75" spans="1:80">
      <c r="A29" s="17">
        <v>27</v>
      </c>
      <c r="B29" s="17" t="s">
        <v>907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2"/>
      <c r="K29" s="17">
        <v>27</v>
      </c>
      <c r="L29" s="17" t="s">
        <v>310</v>
      </c>
      <c r="M29" s="17">
        <v>-90</v>
      </c>
      <c r="N29" s="17"/>
      <c r="O29" s="32"/>
      <c r="P29" s="33">
        <v>27</v>
      </c>
      <c r="Q29" s="33" t="s">
        <v>315</v>
      </c>
      <c r="R29" s="33">
        <v>-75</v>
      </c>
      <c r="S29" s="33"/>
      <c r="T29" s="33"/>
      <c r="U29" s="49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908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909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871</v>
      </c>
      <c r="BF29" s="17">
        <v>-75</v>
      </c>
      <c r="BG29" s="17"/>
      <c r="BH29" s="17"/>
      <c r="BI29" s="17">
        <v>27</v>
      </c>
      <c r="BJ29" s="17" t="s">
        <v>892</v>
      </c>
      <c r="BK29" s="17">
        <v>-580</v>
      </c>
      <c r="BL29" s="17"/>
      <c r="BM29" s="17"/>
      <c r="BN29" s="17">
        <v>27</v>
      </c>
      <c r="BO29" s="17" t="s">
        <v>900</v>
      </c>
      <c r="BP29" s="17">
        <v>-60</v>
      </c>
      <c r="BQ29" s="17"/>
      <c r="BR29" s="17"/>
      <c r="BS29" s="17">
        <v>27</v>
      </c>
      <c r="BT29" s="17" t="s">
        <v>910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ht="15.75" spans="1:80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2"/>
      <c r="K30" s="17">
        <v>28</v>
      </c>
      <c r="L30" s="17" t="s">
        <v>866</v>
      </c>
      <c r="M30" s="17">
        <v>-112</v>
      </c>
      <c r="N30" s="17"/>
      <c r="O30" s="32"/>
      <c r="P30" s="33">
        <v>28</v>
      </c>
      <c r="Q30" s="33" t="s">
        <v>903</v>
      </c>
      <c r="R30" s="33">
        <v>-90</v>
      </c>
      <c r="S30" s="33"/>
      <c r="T30" s="33"/>
      <c r="U30" s="49">
        <v>28</v>
      </c>
      <c r="V30" s="17" t="s">
        <v>911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912</v>
      </c>
      <c r="AL30" s="17">
        <v>-60</v>
      </c>
      <c r="AM30" s="17"/>
      <c r="AN30" s="17"/>
      <c r="AO30" s="16">
        <v>28</v>
      </c>
      <c r="AP30" s="16" t="s">
        <v>913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829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850</v>
      </c>
      <c r="BP30" s="17">
        <v>-65</v>
      </c>
      <c r="BQ30" s="17"/>
      <c r="BR30" s="17"/>
      <c r="BS30" s="17">
        <v>28</v>
      </c>
      <c r="BT30" s="17" t="s">
        <v>904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ht="15.75" spans="1:80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914</v>
      </c>
      <c r="H31" s="17">
        <v>-215</v>
      </c>
      <c r="I31" s="17"/>
      <c r="J31" s="32"/>
      <c r="K31" s="16">
        <v>29</v>
      </c>
      <c r="L31" s="16" t="s">
        <v>915</v>
      </c>
      <c r="M31" s="16">
        <v>-155</v>
      </c>
      <c r="N31" s="16">
        <f>744+SUM(M26:M31)</f>
        <v>187</v>
      </c>
      <c r="O31" s="29"/>
      <c r="P31" s="33">
        <v>29</v>
      </c>
      <c r="Q31" s="33" t="s">
        <v>916</v>
      </c>
      <c r="R31" s="33">
        <v>-112</v>
      </c>
      <c r="S31" s="33"/>
      <c r="T31" s="33"/>
      <c r="U31" s="49">
        <v>29</v>
      </c>
      <c r="V31" s="17" t="s">
        <v>917</v>
      </c>
      <c r="W31" s="17">
        <v>-155</v>
      </c>
      <c r="X31" s="17"/>
      <c r="Y31" s="17"/>
      <c r="Z31" s="16">
        <v>29</v>
      </c>
      <c r="AA31" s="16" t="s">
        <v>918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919</v>
      </c>
      <c r="AG31" s="17">
        <v>-298</v>
      </c>
      <c r="AH31" s="17"/>
      <c r="AI31" s="17"/>
      <c r="AJ31" s="17">
        <v>29</v>
      </c>
      <c r="AK31" s="17" t="s">
        <v>920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910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840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921</v>
      </c>
      <c r="BU31" s="17">
        <v>-590</v>
      </c>
      <c r="BV31" s="17"/>
      <c r="BW31" s="17"/>
      <c r="BX31" s="17">
        <v>29</v>
      </c>
      <c r="BY31" s="17" t="s">
        <v>922</v>
      </c>
      <c r="BZ31" s="17">
        <v>-60</v>
      </c>
      <c r="CA31" s="17"/>
      <c r="CB31" s="17"/>
    </row>
    <row r="32" ht="15.75" spans="1:80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923</v>
      </c>
      <c r="H32" s="17">
        <v>-298</v>
      </c>
      <c r="I32" s="17"/>
      <c r="J32" s="32"/>
      <c r="K32" s="16">
        <v>30</v>
      </c>
      <c r="L32" s="16" t="s">
        <v>909</v>
      </c>
      <c r="M32" s="16">
        <v>-60</v>
      </c>
      <c r="N32" s="16">
        <v>210</v>
      </c>
      <c r="O32" s="29"/>
      <c r="P32" s="33">
        <v>30</v>
      </c>
      <c r="Q32" s="33" t="s">
        <v>924</v>
      </c>
      <c r="R32" s="33">
        <v>-155</v>
      </c>
      <c r="S32" s="33"/>
      <c r="T32" s="33"/>
      <c r="U32" s="49">
        <v>30</v>
      </c>
      <c r="V32" s="17" t="s">
        <v>921</v>
      </c>
      <c r="W32" s="17">
        <v>-215</v>
      </c>
      <c r="X32" s="17"/>
      <c r="Y32" s="17"/>
      <c r="Z32" s="16">
        <v>30</v>
      </c>
      <c r="AA32" s="16" t="s">
        <v>925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926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927</v>
      </c>
      <c r="BA32" s="17">
        <v>-65</v>
      </c>
      <c r="BB32" s="17"/>
      <c r="BC32" s="17"/>
      <c r="BD32" s="16">
        <v>30</v>
      </c>
      <c r="BE32" s="16" t="s">
        <v>918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915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ht="15.75" spans="1:80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2"/>
      <c r="K33" s="17">
        <v>31</v>
      </c>
      <c r="L33" s="17" t="s">
        <v>396</v>
      </c>
      <c r="M33" s="17">
        <v>-60</v>
      </c>
      <c r="N33" s="17"/>
      <c r="O33" s="32"/>
      <c r="P33" s="33">
        <v>31</v>
      </c>
      <c r="Q33" s="33" t="s">
        <v>928</v>
      </c>
      <c r="R33" s="33">
        <v>-215</v>
      </c>
      <c r="S33" s="33"/>
      <c r="T33" s="33"/>
      <c r="U33" s="49">
        <v>31</v>
      </c>
      <c r="V33" s="17" t="s">
        <v>929</v>
      </c>
      <c r="W33" s="17">
        <v>-250</v>
      </c>
      <c r="X33" s="17"/>
      <c r="Y33" s="17"/>
      <c r="Z33" s="16">
        <v>31</v>
      </c>
      <c r="AA33" s="16" t="s">
        <v>930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931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929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913</v>
      </c>
      <c r="BK33" s="16">
        <v>-1650</v>
      </c>
      <c r="BL33" s="16">
        <v>30</v>
      </c>
      <c r="BM33" s="16"/>
      <c r="BN33" s="17">
        <v>31</v>
      </c>
      <c r="BO33" s="17" t="s">
        <v>932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916</v>
      </c>
      <c r="BZ33" s="17">
        <v>-75</v>
      </c>
      <c r="CA33" s="17"/>
      <c r="CB33" s="17"/>
    </row>
    <row r="34" ht="15.75" spans="1:80">
      <c r="A34" s="17">
        <v>32</v>
      </c>
      <c r="B34" s="17" t="s">
        <v>933</v>
      </c>
      <c r="C34" s="17">
        <v>-298</v>
      </c>
      <c r="D34" s="17"/>
      <c r="E34" s="17"/>
      <c r="F34" s="17">
        <v>32</v>
      </c>
      <c r="G34" s="17" t="s">
        <v>934</v>
      </c>
      <c r="H34" s="17">
        <v>-498</v>
      </c>
      <c r="I34" s="17"/>
      <c r="J34" s="32"/>
      <c r="K34" s="17">
        <v>32</v>
      </c>
      <c r="L34" s="17" t="s">
        <v>377</v>
      </c>
      <c r="M34" s="17">
        <v>-65</v>
      </c>
      <c r="N34" s="17"/>
      <c r="O34" s="32"/>
      <c r="P34" s="33">
        <v>32</v>
      </c>
      <c r="Q34" s="33" t="s">
        <v>402</v>
      </c>
      <c r="R34" s="33">
        <v>-298</v>
      </c>
      <c r="S34" s="33"/>
      <c r="T34" s="33"/>
      <c r="U34" s="49">
        <v>32</v>
      </c>
      <c r="V34" s="17" t="s">
        <v>928</v>
      </c>
      <c r="W34" s="17">
        <v>-300</v>
      </c>
      <c r="X34" s="17"/>
      <c r="Y34" s="17"/>
      <c r="Z34" s="59">
        <v>32</v>
      </c>
      <c r="AA34" s="59" t="s">
        <v>935</v>
      </c>
      <c r="AB34" s="59">
        <v>-60</v>
      </c>
      <c r="AC34" s="59"/>
      <c r="AD34" s="59"/>
      <c r="AE34" s="17">
        <v>32</v>
      </c>
      <c r="AF34" s="17" t="s">
        <v>817</v>
      </c>
      <c r="AG34" s="17">
        <v>-500</v>
      </c>
      <c r="AH34" s="17"/>
      <c r="AI34" s="17"/>
      <c r="AJ34" s="17">
        <v>32</v>
      </c>
      <c r="AK34" s="17" t="s">
        <v>818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782</v>
      </c>
      <c r="AV34" s="17">
        <v>-65</v>
      </c>
      <c r="AW34" s="17"/>
      <c r="AX34" s="17"/>
      <c r="AY34" s="17">
        <v>32</v>
      </c>
      <c r="AZ34" s="17" t="s">
        <v>936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924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908</v>
      </c>
      <c r="BZ34" s="16">
        <v>-90</v>
      </c>
      <c r="CA34" s="16">
        <f>396+SUM(BZ31:BZ34)</f>
        <v>106</v>
      </c>
      <c r="CB34" s="16"/>
    </row>
    <row r="35" ht="15.75" spans="1:80">
      <c r="A35" s="17">
        <v>33</v>
      </c>
      <c r="B35" s="17" t="s">
        <v>937</v>
      </c>
      <c r="C35" s="17">
        <v>-415</v>
      </c>
      <c r="D35" s="17"/>
      <c r="E35" s="17"/>
      <c r="F35" s="17">
        <v>33</v>
      </c>
      <c r="G35" s="17" t="s">
        <v>938</v>
      </c>
      <c r="H35" s="17">
        <v>-550</v>
      </c>
      <c r="I35" s="17"/>
      <c r="J35" s="32"/>
      <c r="K35" s="17">
        <v>33</v>
      </c>
      <c r="L35" s="17" t="s">
        <v>933</v>
      </c>
      <c r="M35" s="17">
        <v>-75</v>
      </c>
      <c r="N35" s="17"/>
      <c r="O35" s="32"/>
      <c r="P35" s="33">
        <v>33</v>
      </c>
      <c r="Q35" s="33" t="s">
        <v>939</v>
      </c>
      <c r="R35" s="33">
        <v>-415</v>
      </c>
      <c r="S35" s="33"/>
      <c r="T35" s="33"/>
      <c r="U35" s="49">
        <v>33</v>
      </c>
      <c r="V35" s="17" t="s">
        <v>348</v>
      </c>
      <c r="W35" s="17">
        <v>-400</v>
      </c>
      <c r="X35" s="17"/>
      <c r="Y35" s="17"/>
      <c r="Z35" s="59">
        <v>33</v>
      </c>
      <c r="AA35" s="59" t="s">
        <v>918</v>
      </c>
      <c r="AB35" s="59">
        <v>-65</v>
      </c>
      <c r="AC35" s="59"/>
      <c r="AD35" s="59"/>
      <c r="AE35" s="16">
        <v>33</v>
      </c>
      <c r="AF35" s="16" t="s">
        <v>940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940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7" t="s">
        <v>395</v>
      </c>
      <c r="AV35" s="17">
        <v>-75</v>
      </c>
      <c r="AW35" s="17"/>
      <c r="AX35" s="17"/>
      <c r="AY35" s="17">
        <v>33</v>
      </c>
      <c r="AZ35" s="17" t="s">
        <v>941</v>
      </c>
      <c r="BA35" s="17">
        <v>-112</v>
      </c>
      <c r="BB35" s="17"/>
      <c r="BC35" s="17"/>
      <c r="BD35" s="17">
        <v>33</v>
      </c>
      <c r="BE35" s="17" t="s">
        <v>939</v>
      </c>
      <c r="BF35" s="17">
        <v>-75</v>
      </c>
      <c r="BG35" s="17"/>
      <c r="BH35" s="17"/>
      <c r="BI35" s="17">
        <v>33</v>
      </c>
      <c r="BJ35" s="17" t="s">
        <v>782</v>
      </c>
      <c r="BK35" s="17">
        <v>-65</v>
      </c>
      <c r="BL35" s="17"/>
      <c r="BM35" s="17"/>
      <c r="BN35" s="17">
        <v>33</v>
      </c>
      <c r="BO35" s="17" t="s">
        <v>942</v>
      </c>
      <c r="BP35" s="17">
        <v>-75</v>
      </c>
      <c r="BQ35" s="17"/>
      <c r="BR35" s="17"/>
      <c r="BS35" s="16">
        <v>33</v>
      </c>
      <c r="BT35" s="16" t="s">
        <v>943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925</v>
      </c>
      <c r="BZ35" s="16">
        <v>-60</v>
      </c>
      <c r="CA35" s="16">
        <v>210</v>
      </c>
      <c r="CB35" s="16"/>
    </row>
    <row r="36" ht="15.75" spans="1:80">
      <c r="A36" s="17">
        <v>34</v>
      </c>
      <c r="B36" s="17" t="s">
        <v>825</v>
      </c>
      <c r="C36" s="17">
        <v>-450</v>
      </c>
      <c r="D36" s="17"/>
      <c r="E36" s="17"/>
      <c r="F36" s="16">
        <v>34</v>
      </c>
      <c r="G36" s="16" t="s">
        <v>879</v>
      </c>
      <c r="H36" s="16">
        <v>-720</v>
      </c>
      <c r="I36" s="16">
        <f>3384+SUM(H25:H36)</f>
        <v>131</v>
      </c>
      <c r="J36" s="29"/>
      <c r="K36" s="17">
        <v>34</v>
      </c>
      <c r="L36" s="17" t="s">
        <v>926</v>
      </c>
      <c r="M36" s="17">
        <v>-90</v>
      </c>
      <c r="N36" s="17"/>
      <c r="O36" s="32"/>
      <c r="P36" s="35">
        <v>34</v>
      </c>
      <c r="Q36" s="35" t="s">
        <v>943</v>
      </c>
      <c r="R36" s="35">
        <v>-450</v>
      </c>
      <c r="S36" s="35">
        <f>2160+SUM(R27:R36)</f>
        <v>225</v>
      </c>
      <c r="T36" s="35"/>
      <c r="U36" s="49">
        <v>34</v>
      </c>
      <c r="V36" s="17" t="s">
        <v>938</v>
      </c>
      <c r="W36" s="17">
        <v>-455</v>
      </c>
      <c r="X36" s="17"/>
      <c r="Y36" s="17"/>
      <c r="Z36" s="16">
        <v>34</v>
      </c>
      <c r="AA36" s="16" t="s">
        <v>944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867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945</v>
      </c>
      <c r="AQ36" s="17">
        <v>-75</v>
      </c>
      <c r="AR36" s="17"/>
      <c r="AS36" s="17"/>
      <c r="AT36" s="17">
        <v>34</v>
      </c>
      <c r="AU36" s="17" t="s">
        <v>935</v>
      </c>
      <c r="AV36" s="17">
        <v>-90</v>
      </c>
      <c r="AW36" s="17"/>
      <c r="AX36" s="17"/>
      <c r="AY36" s="17">
        <v>34</v>
      </c>
      <c r="AZ36" s="17" t="s">
        <v>854</v>
      </c>
      <c r="BA36" s="17">
        <v>-155</v>
      </c>
      <c r="BB36" s="17"/>
      <c r="BC36" s="17"/>
      <c r="BD36" s="17">
        <v>34</v>
      </c>
      <c r="BE36" s="17" t="s">
        <v>918</v>
      </c>
      <c r="BF36" s="17">
        <v>-90</v>
      </c>
      <c r="BG36" s="17"/>
      <c r="BH36" s="17"/>
      <c r="BI36" s="16">
        <v>34</v>
      </c>
      <c r="BJ36" s="16" t="s">
        <v>930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946</v>
      </c>
      <c r="BU36" s="17">
        <v>-60</v>
      </c>
      <c r="BV36" s="17"/>
      <c r="BW36" s="17"/>
      <c r="BX36" s="17">
        <v>34</v>
      </c>
      <c r="BY36" s="17" t="s">
        <v>947</v>
      </c>
      <c r="BZ36" s="17">
        <v>-60</v>
      </c>
      <c r="CA36" s="17"/>
      <c r="CB36" s="17"/>
    </row>
    <row r="37" ht="15.75" spans="1:80">
      <c r="A37" s="17">
        <v>35</v>
      </c>
      <c r="B37" s="17" t="s">
        <v>798</v>
      </c>
      <c r="C37" s="17">
        <v>-500</v>
      </c>
      <c r="D37" s="17"/>
      <c r="E37" s="17"/>
      <c r="F37" s="17">
        <v>35</v>
      </c>
      <c r="G37" s="17" t="s">
        <v>798</v>
      </c>
      <c r="H37" s="17">
        <v>-60</v>
      </c>
      <c r="I37" s="17"/>
      <c r="J37" s="32"/>
      <c r="K37" s="17">
        <v>35</v>
      </c>
      <c r="L37" s="17" t="s">
        <v>948</v>
      </c>
      <c r="M37" s="17">
        <v>-112</v>
      </c>
      <c r="N37" s="17"/>
      <c r="O37" s="32"/>
      <c r="P37" s="35">
        <v>35</v>
      </c>
      <c r="Q37" s="35" t="s">
        <v>949</v>
      </c>
      <c r="R37" s="35">
        <v>-60</v>
      </c>
      <c r="S37" s="35">
        <f>324+R37</f>
        <v>264</v>
      </c>
      <c r="T37" s="35"/>
      <c r="U37" s="50">
        <v>35</v>
      </c>
      <c r="V37" s="16" t="s">
        <v>882</v>
      </c>
      <c r="W37" s="16">
        <v>-650</v>
      </c>
      <c r="X37" s="16">
        <f>2925+SUM(W26:W37)</f>
        <v>98</v>
      </c>
      <c r="Y37" s="16"/>
      <c r="Z37" s="59">
        <v>35</v>
      </c>
      <c r="AA37" s="59" t="s">
        <v>944</v>
      </c>
      <c r="AB37" s="59">
        <v>-60</v>
      </c>
      <c r="AC37" s="59"/>
      <c r="AD37" s="59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950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951</v>
      </c>
      <c r="BA37" s="17">
        <v>-215</v>
      </c>
      <c r="BB37" s="17"/>
      <c r="BC37" s="17"/>
      <c r="BD37" s="17">
        <v>35</v>
      </c>
      <c r="BE37" s="17" t="s">
        <v>952</v>
      </c>
      <c r="BF37" s="17">
        <v>-112</v>
      </c>
      <c r="BG37" s="17"/>
      <c r="BH37" s="17"/>
      <c r="BI37" s="17">
        <v>35</v>
      </c>
      <c r="BJ37" s="17" t="s">
        <v>854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953</v>
      </c>
      <c r="BU37" s="17">
        <v>-65</v>
      </c>
      <c r="BV37" s="17"/>
      <c r="BW37" s="17"/>
      <c r="BX37" s="17">
        <v>35</v>
      </c>
      <c r="BY37" s="17" t="s">
        <v>937</v>
      </c>
      <c r="BZ37" s="17">
        <v>-65</v>
      </c>
      <c r="CA37" s="17"/>
      <c r="CB37" s="17"/>
    </row>
    <row r="38" ht="15.75" spans="1:80">
      <c r="A38" s="17">
        <v>36</v>
      </c>
      <c r="B38" s="17" t="s">
        <v>954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2"/>
      <c r="K38" s="17">
        <v>36</v>
      </c>
      <c r="L38" s="17" t="s">
        <v>955</v>
      </c>
      <c r="M38" s="17">
        <v>-155</v>
      </c>
      <c r="N38" s="17"/>
      <c r="O38" s="32"/>
      <c r="P38" s="33">
        <v>36</v>
      </c>
      <c r="Q38" s="33" t="s">
        <v>949</v>
      </c>
      <c r="R38" s="33">
        <v>-60</v>
      </c>
      <c r="S38" s="33"/>
      <c r="T38" s="33"/>
      <c r="U38" s="49">
        <v>36</v>
      </c>
      <c r="V38" s="17" t="s">
        <v>952</v>
      </c>
      <c r="W38" s="17">
        <v>-60</v>
      </c>
      <c r="X38" s="17"/>
      <c r="Y38" s="17"/>
      <c r="Z38" s="59">
        <v>36</v>
      </c>
      <c r="AA38" s="59" t="s">
        <v>431</v>
      </c>
      <c r="AB38" s="59">
        <v>-65</v>
      </c>
      <c r="AC38" s="59"/>
      <c r="AD38" s="59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868</v>
      </c>
      <c r="AL38" s="17">
        <v>-60</v>
      </c>
      <c r="AM38" s="17"/>
      <c r="AN38" s="17"/>
      <c r="AO38" s="17">
        <v>36</v>
      </c>
      <c r="AP38" s="17" t="s">
        <v>909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817</v>
      </c>
      <c r="BA38" s="17">
        <v>-255</v>
      </c>
      <c r="BB38" s="17"/>
      <c r="BC38" s="17"/>
      <c r="BD38" s="17">
        <v>36</v>
      </c>
      <c r="BE38" s="17" t="s">
        <v>772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825</v>
      </c>
      <c r="BP38" s="17">
        <v>-155</v>
      </c>
      <c r="BQ38" s="17"/>
      <c r="BR38" s="17"/>
      <c r="BS38" s="17">
        <v>36</v>
      </c>
      <c r="BT38" s="17" t="s">
        <v>956</v>
      </c>
      <c r="BU38" s="17">
        <v>-75</v>
      </c>
      <c r="BV38" s="17"/>
      <c r="BW38" s="17"/>
      <c r="BX38" s="17">
        <v>36</v>
      </c>
      <c r="BY38" s="17" t="s">
        <v>948</v>
      </c>
      <c r="BZ38" s="17">
        <v>-75</v>
      </c>
      <c r="CA38" s="17"/>
      <c r="CB38" s="17"/>
    </row>
    <row r="39" ht="15.75" spans="1:80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957</v>
      </c>
      <c r="H39" s="17">
        <v>-75</v>
      </c>
      <c r="I39" s="17"/>
      <c r="J39" s="32"/>
      <c r="K39" s="17">
        <v>37</v>
      </c>
      <c r="L39" s="17" t="s">
        <v>909</v>
      </c>
      <c r="M39" s="17">
        <v>-215</v>
      </c>
      <c r="N39" s="17"/>
      <c r="O39" s="32"/>
      <c r="P39" s="33">
        <v>37</v>
      </c>
      <c r="Q39" s="33" t="s">
        <v>835</v>
      </c>
      <c r="R39" s="33">
        <v>-65</v>
      </c>
      <c r="S39" s="33"/>
      <c r="T39" s="33"/>
      <c r="U39" s="49">
        <v>37</v>
      </c>
      <c r="V39" s="17" t="s">
        <v>929</v>
      </c>
      <c r="W39" s="17">
        <v>-65</v>
      </c>
      <c r="X39" s="17"/>
      <c r="Y39" s="17"/>
      <c r="Z39" s="16">
        <v>37</v>
      </c>
      <c r="AA39" s="16" t="s">
        <v>843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903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929</v>
      </c>
      <c r="BA39" s="17">
        <v>-300</v>
      </c>
      <c r="BB39" s="17"/>
      <c r="BC39" s="17"/>
      <c r="BD39" s="17">
        <v>37</v>
      </c>
      <c r="BE39" s="17" t="s">
        <v>958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818</v>
      </c>
      <c r="BP39" s="17">
        <v>-215</v>
      </c>
      <c r="BQ39" s="17"/>
      <c r="BR39" s="17"/>
      <c r="BS39" s="17">
        <v>37</v>
      </c>
      <c r="BT39" s="17" t="s">
        <v>910</v>
      </c>
      <c r="BU39" s="17">
        <v>-90</v>
      </c>
      <c r="BV39" s="17"/>
      <c r="BW39" s="17"/>
      <c r="BX39" s="16">
        <v>37</v>
      </c>
      <c r="BY39" s="16" t="s">
        <v>959</v>
      </c>
      <c r="BZ39" s="16">
        <v>-90</v>
      </c>
      <c r="CA39" s="16">
        <f>396+SUM(BZ36:BZ39)</f>
        <v>106</v>
      </c>
      <c r="CB39" s="16"/>
    </row>
    <row r="40" ht="15.75" spans="1:80">
      <c r="A40" s="17">
        <v>38</v>
      </c>
      <c r="B40" s="17" t="s">
        <v>907</v>
      </c>
      <c r="C40" s="17">
        <v>-60</v>
      </c>
      <c r="D40" s="17"/>
      <c r="E40" s="17"/>
      <c r="F40" s="17">
        <v>38</v>
      </c>
      <c r="G40" s="17" t="s">
        <v>810</v>
      </c>
      <c r="H40" s="17">
        <v>-90</v>
      </c>
      <c r="I40" s="17"/>
      <c r="J40" s="32"/>
      <c r="K40" s="17">
        <v>38</v>
      </c>
      <c r="L40" s="17" t="s">
        <v>853</v>
      </c>
      <c r="M40" s="17">
        <v>-298</v>
      </c>
      <c r="N40" s="17"/>
      <c r="O40" s="32"/>
      <c r="P40" s="33">
        <v>38</v>
      </c>
      <c r="Q40" s="33" t="s">
        <v>433</v>
      </c>
      <c r="R40" s="33">
        <v>-75</v>
      </c>
      <c r="S40" s="33"/>
      <c r="T40" s="33"/>
      <c r="U40" s="50">
        <v>38</v>
      </c>
      <c r="V40" s="16" t="s">
        <v>960</v>
      </c>
      <c r="W40" s="16">
        <v>-75</v>
      </c>
      <c r="X40" s="16">
        <f>345+SUM(W38:W40)</f>
        <v>145</v>
      </c>
      <c r="Y40" s="16"/>
      <c r="Z40" s="59">
        <v>38</v>
      </c>
      <c r="AA40" s="59" t="s">
        <v>961</v>
      </c>
      <c r="AB40" s="59">
        <v>-60</v>
      </c>
      <c r="AC40" s="59"/>
      <c r="AD40" s="59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890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962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788</v>
      </c>
      <c r="BK40" s="17">
        <v>-90</v>
      </c>
      <c r="BL40" s="17"/>
      <c r="BM40" s="17"/>
      <c r="BN40" s="17">
        <v>38</v>
      </c>
      <c r="BO40" s="17" t="s">
        <v>754</v>
      </c>
      <c r="BP40" s="17">
        <v>-298</v>
      </c>
      <c r="BQ40" s="17"/>
      <c r="BR40" s="17"/>
      <c r="BS40" s="17">
        <v>38</v>
      </c>
      <c r="BT40" s="17" t="s">
        <v>907</v>
      </c>
      <c r="BU40" s="17">
        <v>-112</v>
      </c>
      <c r="BV40" s="17"/>
      <c r="BW40" s="17"/>
      <c r="BX40" s="17">
        <v>38</v>
      </c>
      <c r="BY40" s="17" t="s">
        <v>963</v>
      </c>
      <c r="BZ40" s="17">
        <v>-60</v>
      </c>
      <c r="CA40" s="17"/>
      <c r="CB40" s="17"/>
    </row>
    <row r="41" ht="15.75" spans="1:80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9"/>
      <c r="K41" s="17">
        <v>39</v>
      </c>
      <c r="L41" s="17" t="s">
        <v>454</v>
      </c>
      <c r="M41" s="17">
        <v>-415</v>
      </c>
      <c r="N41" s="17"/>
      <c r="O41" s="32"/>
      <c r="P41" s="33">
        <v>39</v>
      </c>
      <c r="Q41" s="33" t="s">
        <v>432</v>
      </c>
      <c r="R41" s="33">
        <v>-90</v>
      </c>
      <c r="S41" s="33"/>
      <c r="T41" s="33"/>
      <c r="U41" s="50">
        <v>39</v>
      </c>
      <c r="V41" s="16" t="s">
        <v>842</v>
      </c>
      <c r="W41" s="16">
        <v>-60</v>
      </c>
      <c r="X41" s="16">
        <f>210</f>
        <v>210</v>
      </c>
      <c r="Y41" s="16"/>
      <c r="Z41" s="59">
        <v>39</v>
      </c>
      <c r="AA41" s="59" t="s">
        <v>828</v>
      </c>
      <c r="AB41" s="59">
        <v>-65</v>
      </c>
      <c r="AC41" s="59"/>
      <c r="AD41" s="59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828</v>
      </c>
      <c r="AQ41" s="17">
        <v>-60</v>
      </c>
      <c r="AR41" s="17"/>
      <c r="AS41" s="17"/>
      <c r="AT41" s="17">
        <v>39</v>
      </c>
      <c r="AU41" s="17" t="s">
        <v>853</v>
      </c>
      <c r="AV41" s="17">
        <v>-65</v>
      </c>
      <c r="AW41" s="17"/>
      <c r="AX41" s="17"/>
      <c r="AY41" s="17">
        <v>39</v>
      </c>
      <c r="AZ41" s="17" t="s">
        <v>910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754</v>
      </c>
      <c r="BP41" s="17">
        <v>-415</v>
      </c>
      <c r="BQ41" s="17"/>
      <c r="BR41" s="17"/>
      <c r="BS41" s="17">
        <v>39</v>
      </c>
      <c r="BT41" s="17" t="s">
        <v>810</v>
      </c>
      <c r="BU41" s="17">
        <v>-155</v>
      </c>
      <c r="BV41" s="17"/>
      <c r="BW41" s="17"/>
      <c r="BX41" s="17">
        <v>39</v>
      </c>
      <c r="BY41" s="17" t="s">
        <v>963</v>
      </c>
      <c r="BZ41" s="17">
        <v>-65</v>
      </c>
      <c r="CA41" s="17"/>
      <c r="CB41" s="17"/>
    </row>
    <row r="42" ht="15.75" spans="1:80">
      <c r="A42" s="17">
        <v>40</v>
      </c>
      <c r="B42" s="17" t="s">
        <v>832</v>
      </c>
      <c r="C42" s="17">
        <v>-75</v>
      </c>
      <c r="D42" s="17"/>
      <c r="E42" s="17"/>
      <c r="F42" s="17">
        <v>40</v>
      </c>
      <c r="G42" s="17" t="s">
        <v>964</v>
      </c>
      <c r="H42" s="17">
        <v>-60</v>
      </c>
      <c r="I42" s="17"/>
      <c r="J42" s="32"/>
      <c r="K42" s="17">
        <v>40</v>
      </c>
      <c r="L42" s="17" t="s">
        <v>965</v>
      </c>
      <c r="M42" s="17">
        <v>-498</v>
      </c>
      <c r="N42" s="17"/>
      <c r="O42" s="32"/>
      <c r="P42" s="33">
        <v>40</v>
      </c>
      <c r="Q42" s="33" t="s">
        <v>965</v>
      </c>
      <c r="R42" s="33">
        <v>-112</v>
      </c>
      <c r="S42" s="33"/>
      <c r="T42" s="33"/>
      <c r="U42" s="49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966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966</v>
      </c>
      <c r="AQ42" s="17">
        <v>-65</v>
      </c>
      <c r="AR42" s="17"/>
      <c r="AS42" s="17"/>
      <c r="AT42" s="17">
        <v>40</v>
      </c>
      <c r="AU42" s="17" t="s">
        <v>961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967</v>
      </c>
      <c r="BU42" s="17">
        <v>-215</v>
      </c>
      <c r="BV42" s="17"/>
      <c r="BW42" s="17"/>
      <c r="BX42" s="17">
        <v>40</v>
      </c>
      <c r="BY42" s="17" t="s">
        <v>968</v>
      </c>
      <c r="BZ42" s="17">
        <v>-75</v>
      </c>
      <c r="CA42" s="17"/>
      <c r="CB42" s="17"/>
    </row>
    <row r="43" ht="15.75" spans="1:80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969</v>
      </c>
      <c r="H43" s="17">
        <v>-65</v>
      </c>
      <c r="I43" s="17"/>
      <c r="J43" s="32"/>
      <c r="K43" s="17">
        <v>41</v>
      </c>
      <c r="L43" s="17" t="s">
        <v>424</v>
      </c>
      <c r="M43" s="17">
        <v>-595</v>
      </c>
      <c r="N43" s="17"/>
      <c r="O43" s="32"/>
      <c r="P43" s="33">
        <v>41</v>
      </c>
      <c r="Q43" s="33" t="s">
        <v>970</v>
      </c>
      <c r="R43" s="33">
        <v>-155</v>
      </c>
      <c r="S43" s="33"/>
      <c r="T43" s="33"/>
      <c r="U43" s="50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961</v>
      </c>
      <c r="AB43" s="17">
        <v>-90</v>
      </c>
      <c r="AC43" s="17"/>
      <c r="AD43" s="17"/>
      <c r="AE43" s="17">
        <v>41</v>
      </c>
      <c r="AF43" s="17" t="s">
        <v>837</v>
      </c>
      <c r="AG43" s="17">
        <v>-65</v>
      </c>
      <c r="AH43" s="17"/>
      <c r="AI43" s="17"/>
      <c r="AJ43" s="17">
        <v>41</v>
      </c>
      <c r="AK43" s="17" t="s">
        <v>971</v>
      </c>
      <c r="AL43" s="17">
        <v>-75</v>
      </c>
      <c r="AM43" s="17"/>
      <c r="AN43" s="17"/>
      <c r="AO43" s="16">
        <v>41</v>
      </c>
      <c r="AP43" s="16" t="s">
        <v>972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832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881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ht="15.75" spans="1:80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973</v>
      </c>
      <c r="H44" s="16">
        <v>-75</v>
      </c>
      <c r="I44" s="16">
        <f>330+SUM(H42:H44)</f>
        <v>130</v>
      </c>
      <c r="J44" s="29"/>
      <c r="K44" s="17">
        <v>42</v>
      </c>
      <c r="L44" s="17" t="s">
        <v>964</v>
      </c>
      <c r="M44" s="17">
        <v>-780</v>
      </c>
      <c r="N44" s="17"/>
      <c r="O44" s="32"/>
      <c r="P44" s="33">
        <v>42</v>
      </c>
      <c r="Q44" s="33" t="s">
        <v>881</v>
      </c>
      <c r="R44" s="33">
        <v>-215</v>
      </c>
      <c r="S44" s="33"/>
      <c r="T44" s="33"/>
      <c r="U44" s="49">
        <v>42</v>
      </c>
      <c r="V44" s="17" t="s">
        <v>974</v>
      </c>
      <c r="W44" s="17">
        <v>-60</v>
      </c>
      <c r="X44" s="17"/>
      <c r="Y44" s="17"/>
      <c r="Z44" s="17">
        <v>42</v>
      </c>
      <c r="AA44" s="17" t="s">
        <v>944</v>
      </c>
      <c r="AB44" s="17">
        <v>-112</v>
      </c>
      <c r="AC44" s="17"/>
      <c r="AD44" s="17"/>
      <c r="AE44" s="17">
        <v>42</v>
      </c>
      <c r="AF44" s="17" t="s">
        <v>975</v>
      </c>
      <c r="AG44" s="17">
        <v>-75</v>
      </c>
      <c r="AH44" s="17"/>
      <c r="AI44" s="17"/>
      <c r="AJ44" s="17">
        <v>42</v>
      </c>
      <c r="AK44" s="17" t="s">
        <v>976</v>
      </c>
      <c r="AL44" s="17">
        <v>-90</v>
      </c>
      <c r="AM44" s="17"/>
      <c r="AN44" s="17"/>
      <c r="AO44" s="17">
        <v>42</v>
      </c>
      <c r="AP44" s="17" t="s">
        <v>969</v>
      </c>
      <c r="AQ44" s="17">
        <v>-60</v>
      </c>
      <c r="AR44" s="17"/>
      <c r="AS44" s="17"/>
      <c r="AT44" s="17">
        <v>42</v>
      </c>
      <c r="AU44" s="17" t="s">
        <v>961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977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974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ht="15.75" spans="1:80">
      <c r="A45" s="16">
        <v>43</v>
      </c>
      <c r="B45" s="16" t="s">
        <v>978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979</v>
      </c>
      <c r="H45" s="17">
        <v>-60</v>
      </c>
      <c r="I45" s="17"/>
      <c r="J45" s="32"/>
      <c r="K45" s="17">
        <v>43</v>
      </c>
      <c r="L45" s="17" t="s">
        <v>915</v>
      </c>
      <c r="M45" s="17">
        <v>-1000</v>
      </c>
      <c r="N45" s="17"/>
      <c r="O45" s="32"/>
      <c r="P45" s="33">
        <v>43</v>
      </c>
      <c r="Q45" s="33" t="s">
        <v>980</v>
      </c>
      <c r="R45" s="33">
        <v>-298</v>
      </c>
      <c r="S45" s="33"/>
      <c r="T45" s="33"/>
      <c r="U45" s="49">
        <v>43</v>
      </c>
      <c r="V45" s="17" t="s">
        <v>981</v>
      </c>
      <c r="W45" s="17">
        <v>-65</v>
      </c>
      <c r="X45" s="17"/>
      <c r="Y45" s="17"/>
      <c r="Z45" s="17">
        <v>43</v>
      </c>
      <c r="AA45" s="17" t="s">
        <v>971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982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ht="15.75" spans="1:80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983</v>
      </c>
      <c r="H46" s="17">
        <v>-65</v>
      </c>
      <c r="I46" s="17"/>
      <c r="J46" s="32"/>
      <c r="K46" s="16">
        <v>44</v>
      </c>
      <c r="L46" s="16" t="s">
        <v>973</v>
      </c>
      <c r="M46" s="16">
        <v>-1300</v>
      </c>
      <c r="N46" s="16">
        <f>5720+SUM(M33:M46)</f>
        <v>62</v>
      </c>
      <c r="O46" s="29">
        <v>0</v>
      </c>
      <c r="P46" s="35">
        <v>44</v>
      </c>
      <c r="Q46" s="35" t="s">
        <v>984</v>
      </c>
      <c r="R46" s="35">
        <v>-415</v>
      </c>
      <c r="S46" s="35">
        <f>1743+SUM(R38:R46)</f>
        <v>258</v>
      </c>
      <c r="T46" s="35"/>
      <c r="U46" s="49">
        <v>44</v>
      </c>
      <c r="V46" s="17" t="s">
        <v>985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903</v>
      </c>
      <c r="AG46" s="17">
        <v>-112</v>
      </c>
      <c r="AH46" s="17"/>
      <c r="AI46" s="17"/>
      <c r="AJ46" s="16">
        <v>44</v>
      </c>
      <c r="AK46" s="16" t="s">
        <v>931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986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987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988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ht="15.75" spans="1:80">
      <c r="A47" s="17">
        <v>45</v>
      </c>
      <c r="B47" s="17" t="s">
        <v>989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2"/>
      <c r="K47" s="17">
        <v>45</v>
      </c>
      <c r="L47" s="17" t="s">
        <v>497</v>
      </c>
      <c r="M47" s="17">
        <v>-60</v>
      </c>
      <c r="N47" s="17"/>
      <c r="O47" s="32"/>
      <c r="P47" s="33">
        <v>45</v>
      </c>
      <c r="Q47" s="33" t="s">
        <v>512</v>
      </c>
      <c r="R47" s="33">
        <v>-60</v>
      </c>
      <c r="S47" s="33"/>
      <c r="T47" s="33"/>
      <c r="U47" s="49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805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990</v>
      </c>
      <c r="AV47" s="17">
        <v>-298</v>
      </c>
      <c r="AW47" s="17"/>
      <c r="AX47" s="17"/>
      <c r="AY47" s="16">
        <v>45</v>
      </c>
      <c r="AZ47" s="16" t="s">
        <v>984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781</v>
      </c>
      <c r="BF47" s="17">
        <v>-90</v>
      </c>
      <c r="BG47" s="17"/>
      <c r="BH47" s="17"/>
      <c r="BI47" s="17">
        <v>45</v>
      </c>
      <c r="BJ47" s="17" t="s">
        <v>991</v>
      </c>
      <c r="BK47" s="17">
        <v>-60</v>
      </c>
      <c r="BL47" s="17"/>
      <c r="BM47" s="17"/>
      <c r="BN47" s="17">
        <v>45</v>
      </c>
      <c r="BO47" s="17" t="s">
        <v>986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ht="15.75" spans="1:80">
      <c r="A48" s="17">
        <v>46</v>
      </c>
      <c r="B48" s="17" t="s">
        <v>992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32"/>
      <c r="K48" s="17">
        <v>46</v>
      </c>
      <c r="L48" s="17" t="s">
        <v>975</v>
      </c>
      <c r="M48" s="17">
        <v>-65</v>
      </c>
      <c r="N48" s="17"/>
      <c r="O48" s="32"/>
      <c r="P48" s="35">
        <v>46</v>
      </c>
      <c r="Q48" s="35" t="s">
        <v>516</v>
      </c>
      <c r="R48" s="35">
        <v>-65</v>
      </c>
      <c r="S48" s="35">
        <f>312+SUM(R47:R48)</f>
        <v>187</v>
      </c>
      <c r="T48" s="35"/>
      <c r="U48" s="49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993</v>
      </c>
      <c r="AG48" s="17">
        <v>-215</v>
      </c>
      <c r="AH48" s="17"/>
      <c r="AI48" s="17"/>
      <c r="AJ48" s="17">
        <v>46</v>
      </c>
      <c r="AK48" s="17" t="s">
        <v>994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>
        <v>-4.4</v>
      </c>
      <c r="AT48" s="17">
        <v>46</v>
      </c>
      <c r="AU48" s="17" t="s">
        <v>983</v>
      </c>
      <c r="AV48" s="17">
        <v>-415</v>
      </c>
      <c r="AW48" s="17"/>
      <c r="AX48" s="17"/>
      <c r="AY48" s="17">
        <v>46</v>
      </c>
      <c r="AZ48" s="17" t="s">
        <v>989</v>
      </c>
      <c r="BA48" s="17">
        <v>-60</v>
      </c>
      <c r="BB48" s="17"/>
      <c r="BC48" s="17"/>
      <c r="BD48" s="16">
        <v>46</v>
      </c>
      <c r="BE48" s="16" t="s">
        <v>787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995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996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837</v>
      </c>
      <c r="BZ48" s="17">
        <v>-415</v>
      </c>
      <c r="CA48" s="17"/>
      <c r="CB48" s="17"/>
    </row>
    <row r="49" ht="15.75" spans="1:80">
      <c r="A49" s="17">
        <v>47</v>
      </c>
      <c r="B49" s="17" t="s">
        <v>997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32"/>
      <c r="K49" s="17">
        <v>47</v>
      </c>
      <c r="L49" s="17" t="s">
        <v>781</v>
      </c>
      <c r="M49" s="17">
        <v>-75</v>
      </c>
      <c r="N49" s="17"/>
      <c r="O49" s="32"/>
      <c r="P49" s="33">
        <v>47</v>
      </c>
      <c r="Q49" s="33" t="s">
        <v>998</v>
      </c>
      <c r="R49" s="33">
        <v>-60</v>
      </c>
      <c r="S49" s="33"/>
      <c r="T49" s="33"/>
      <c r="U49" s="49">
        <v>47</v>
      </c>
      <c r="V49" s="17" t="s">
        <v>999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954</v>
      </c>
      <c r="AG49" s="17">
        <v>-298</v>
      </c>
      <c r="AH49" s="17"/>
      <c r="AI49" s="17"/>
      <c r="AJ49" s="16">
        <v>47</v>
      </c>
      <c r="AK49" s="16" t="s">
        <v>1000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>
        <f>AS48*AQ56</f>
        <v>4400</v>
      </c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931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1001</v>
      </c>
      <c r="BF49" s="16">
        <v>-60</v>
      </c>
      <c r="BG49" s="16">
        <v>204</v>
      </c>
      <c r="BH49" s="16"/>
      <c r="BI49" s="17">
        <v>47</v>
      </c>
      <c r="BJ49" s="17" t="s">
        <v>998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1002</v>
      </c>
      <c r="BZ49" s="17">
        <v>-465</v>
      </c>
      <c r="CA49" s="17"/>
      <c r="CB49" s="17"/>
    </row>
    <row r="50" ht="15.75" spans="1:80">
      <c r="A50" s="16">
        <v>48</v>
      </c>
      <c r="B50" s="16" t="s">
        <v>1003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32"/>
      <c r="K50" s="17">
        <v>48</v>
      </c>
      <c r="L50" s="17" t="s">
        <v>534</v>
      </c>
      <c r="M50" s="17">
        <v>-90</v>
      </c>
      <c r="N50" s="17"/>
      <c r="O50" s="32"/>
      <c r="P50" s="33">
        <v>48</v>
      </c>
      <c r="Q50" s="33" t="s">
        <v>916</v>
      </c>
      <c r="R50" s="33">
        <v>-65</v>
      </c>
      <c r="S50" s="33"/>
      <c r="T50" s="33"/>
      <c r="U50" s="49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1003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940</v>
      </c>
      <c r="AG50" s="17">
        <v>-415</v>
      </c>
      <c r="AH50" s="17"/>
      <c r="AI50" s="17"/>
      <c r="AJ50" s="17">
        <v>48</v>
      </c>
      <c r="AK50" s="17" t="s">
        <v>990</v>
      </c>
      <c r="AL50" s="17">
        <v>-60</v>
      </c>
      <c r="AM50" s="17"/>
      <c r="AN50" s="17"/>
      <c r="AO50" s="17">
        <v>48</v>
      </c>
      <c r="AP50" s="17" t="s">
        <v>1004</v>
      </c>
      <c r="AQ50" s="17">
        <v>-215</v>
      </c>
      <c r="AR50" s="17"/>
      <c r="AS50" s="17"/>
      <c r="AT50" s="17">
        <v>48</v>
      </c>
      <c r="AU50" s="17" t="s">
        <v>1004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1000</v>
      </c>
      <c r="BF50" s="16">
        <v>-60</v>
      </c>
      <c r="BG50" s="16">
        <v>204</v>
      </c>
      <c r="BH50" s="16"/>
      <c r="BI50" s="16">
        <v>48</v>
      </c>
      <c r="BJ50" s="16" t="s">
        <v>1005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916</v>
      </c>
      <c r="BZ50" s="17">
        <v>-550</v>
      </c>
      <c r="CA50" s="17"/>
      <c r="CB50" s="17"/>
    </row>
    <row r="51" ht="15.75" spans="1:80">
      <c r="A51" s="17">
        <v>49</v>
      </c>
      <c r="B51" s="17" t="s">
        <v>1006</v>
      </c>
      <c r="C51" s="17">
        <v>-60</v>
      </c>
      <c r="D51" s="17"/>
      <c r="E51" s="17"/>
      <c r="F51" s="17">
        <v>49</v>
      </c>
      <c r="G51" s="17" t="s">
        <v>1007</v>
      </c>
      <c r="H51" s="17">
        <v>-215</v>
      </c>
      <c r="I51" s="17"/>
      <c r="J51" s="32"/>
      <c r="K51" s="17">
        <v>49</v>
      </c>
      <c r="L51" s="17" t="s">
        <v>1008</v>
      </c>
      <c r="M51" s="17">
        <v>-112</v>
      </c>
      <c r="N51" s="17"/>
      <c r="O51" s="32"/>
      <c r="P51" s="33">
        <v>49</v>
      </c>
      <c r="Q51" s="33" t="s">
        <v>903</v>
      </c>
      <c r="R51" s="33">
        <v>-75</v>
      </c>
      <c r="S51" s="33"/>
      <c r="T51" s="33"/>
      <c r="U51" s="49">
        <v>49</v>
      </c>
      <c r="V51" s="17" t="s">
        <v>994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1009</v>
      </c>
      <c r="AG51" s="17">
        <v>-465</v>
      </c>
      <c r="AH51" s="17"/>
      <c r="AI51" s="17"/>
      <c r="AJ51" s="17">
        <v>49</v>
      </c>
      <c r="AK51" s="17" t="s">
        <v>1010</v>
      </c>
      <c r="AL51" s="17">
        <v>-65</v>
      </c>
      <c r="AM51" s="17"/>
      <c r="AN51" s="17"/>
      <c r="AO51" s="17">
        <v>49</v>
      </c>
      <c r="AP51" s="17" t="s">
        <v>1006</v>
      </c>
      <c r="AQ51" s="17">
        <v>-298</v>
      </c>
      <c r="AR51" s="17"/>
      <c r="AS51" s="17"/>
      <c r="AT51" s="17">
        <v>49</v>
      </c>
      <c r="AU51" s="17" t="s">
        <v>805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1001</v>
      </c>
      <c r="BZ51" s="16">
        <v>-775</v>
      </c>
      <c r="CA51" s="16">
        <v>135</v>
      </c>
      <c r="CB51" s="16"/>
    </row>
    <row r="52" ht="15.75" spans="1:80">
      <c r="A52" s="16">
        <v>50</v>
      </c>
      <c r="B52" s="16" t="s">
        <v>1011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827</v>
      </c>
      <c r="H52" s="16">
        <v>-298</v>
      </c>
      <c r="I52" s="16">
        <f>1311+SUM(H45:H52)</f>
        <v>241</v>
      </c>
      <c r="J52" s="29"/>
      <c r="K52" s="17">
        <v>50</v>
      </c>
      <c r="L52" s="17" t="s">
        <v>1012</v>
      </c>
      <c r="M52" s="17">
        <v>-155</v>
      </c>
      <c r="N52" s="17"/>
      <c r="O52" s="32"/>
      <c r="P52" s="33">
        <v>50</v>
      </c>
      <c r="Q52" s="33" t="s">
        <v>1008</v>
      </c>
      <c r="R52" s="33">
        <v>-90</v>
      </c>
      <c r="S52" s="33"/>
      <c r="T52" s="33"/>
      <c r="U52" s="50">
        <v>50</v>
      </c>
      <c r="V52" s="16" t="s">
        <v>1013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1014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1015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1016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1017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ht="15.75" spans="1:80">
      <c r="A53" s="17">
        <v>51</v>
      </c>
      <c r="B53" s="17" t="s">
        <v>954</v>
      </c>
      <c r="C53" s="17">
        <v>-60</v>
      </c>
      <c r="D53" s="17"/>
      <c r="E53" s="17"/>
      <c r="F53" s="17">
        <v>51</v>
      </c>
      <c r="G53" s="17" t="s">
        <v>609</v>
      </c>
      <c r="H53" s="17">
        <v>-60</v>
      </c>
      <c r="I53" s="17"/>
      <c r="J53" s="32"/>
      <c r="K53" s="17">
        <v>51</v>
      </c>
      <c r="L53" s="17" t="s">
        <v>556</v>
      </c>
      <c r="M53" s="17">
        <v>-215</v>
      </c>
      <c r="N53" s="17"/>
      <c r="O53" s="32"/>
      <c r="P53" s="33">
        <v>51</v>
      </c>
      <c r="Q53" s="33" t="s">
        <v>1015</v>
      </c>
      <c r="R53" s="33">
        <v>-112</v>
      </c>
      <c r="S53" s="33"/>
      <c r="T53" s="33"/>
      <c r="U53" s="49">
        <v>51</v>
      </c>
      <c r="V53" s="17" t="s">
        <v>1018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1019</v>
      </c>
      <c r="AG53" s="16">
        <v>-750</v>
      </c>
      <c r="AH53" s="16">
        <v>125</v>
      </c>
      <c r="AI53" s="16"/>
      <c r="AJ53" s="17">
        <v>51</v>
      </c>
      <c r="AK53" s="17" t="s">
        <v>595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990</v>
      </c>
      <c r="AV53" s="17">
        <v>-60</v>
      </c>
      <c r="AW53" s="17"/>
      <c r="AX53" s="17"/>
      <c r="AY53" s="16">
        <v>51</v>
      </c>
      <c r="AZ53" s="16" t="s">
        <v>826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1020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1021</v>
      </c>
      <c r="BU53" s="17">
        <v>-112</v>
      </c>
      <c r="BV53" s="17"/>
      <c r="BW53" s="17"/>
      <c r="BX53" s="17">
        <v>51</v>
      </c>
      <c r="BY53" s="17" t="s">
        <v>1016</v>
      </c>
      <c r="BZ53" s="17">
        <v>-65</v>
      </c>
      <c r="CA53" s="17"/>
      <c r="CB53" s="17"/>
    </row>
    <row r="54" ht="15.75" spans="1:80">
      <c r="A54" s="17">
        <v>52</v>
      </c>
      <c r="B54" s="17" t="s">
        <v>1022</v>
      </c>
      <c r="C54" s="17">
        <v>-65</v>
      </c>
      <c r="D54" s="17"/>
      <c r="E54" s="17"/>
      <c r="F54" s="17">
        <v>52</v>
      </c>
      <c r="G54" s="17" t="s">
        <v>1023</v>
      </c>
      <c r="H54" s="17">
        <v>-65</v>
      </c>
      <c r="I54" s="17"/>
      <c r="J54" s="32"/>
      <c r="K54" s="17">
        <v>52</v>
      </c>
      <c r="L54" s="17" t="s">
        <v>586</v>
      </c>
      <c r="M54" s="17">
        <v>-298</v>
      </c>
      <c r="N54" s="17"/>
      <c r="O54" s="32"/>
      <c r="P54" s="35">
        <v>52</v>
      </c>
      <c r="Q54" s="35" t="s">
        <v>587</v>
      </c>
      <c r="R54" s="35">
        <v>-155</v>
      </c>
      <c r="S54" s="35">
        <f>760+SUM(R49:R54)</f>
        <v>203</v>
      </c>
      <c r="T54" s="35"/>
      <c r="U54" s="49">
        <v>52</v>
      </c>
      <c r="V54" s="17" t="s">
        <v>1024</v>
      </c>
      <c r="W54" s="17">
        <v>-65</v>
      </c>
      <c r="X54" s="17"/>
      <c r="Y54" s="17"/>
      <c r="Z54" s="17">
        <v>52</v>
      </c>
      <c r="AA54" s="17" t="s">
        <v>1025</v>
      </c>
      <c r="AB54" s="17">
        <v>-75</v>
      </c>
      <c r="AC54" s="17"/>
      <c r="AD54" s="17"/>
      <c r="AE54" s="17">
        <v>52</v>
      </c>
      <c r="AF54" s="17" t="s">
        <v>1026</v>
      </c>
      <c r="AG54" s="17">
        <v>-60</v>
      </c>
      <c r="AH54" s="17"/>
      <c r="AI54" s="17"/>
      <c r="AJ54" s="16">
        <v>52</v>
      </c>
      <c r="AK54" s="16" t="s">
        <v>1027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1028</v>
      </c>
      <c r="AQ54" s="17">
        <v>-600</v>
      </c>
      <c r="AR54" s="17"/>
      <c r="AS54" s="17">
        <f>AS49+SUM(AQ44:AQ56)</f>
        <v>65</v>
      </c>
      <c r="AT54" s="78">
        <v>52</v>
      </c>
      <c r="AU54" s="78" t="s">
        <v>827</v>
      </c>
      <c r="AV54" s="78">
        <v>-65</v>
      </c>
      <c r="AW54" s="78">
        <f>286+SUM(AV53:AV54)</f>
        <v>161</v>
      </c>
      <c r="AX54" s="78"/>
      <c r="AY54" s="17">
        <v>52</v>
      </c>
      <c r="AZ54" s="17" t="s">
        <v>1017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993</v>
      </c>
      <c r="BP54" s="17">
        <v>-90</v>
      </c>
      <c r="BQ54" s="17"/>
      <c r="BR54" s="17"/>
      <c r="BS54" s="17">
        <v>52</v>
      </c>
      <c r="BT54" s="17" t="s">
        <v>746</v>
      </c>
      <c r="BU54" s="17">
        <v>-155</v>
      </c>
      <c r="BV54" s="17"/>
      <c r="BW54" s="17"/>
      <c r="BX54" s="17">
        <v>52</v>
      </c>
      <c r="BY54" s="17" t="s">
        <v>1029</v>
      </c>
      <c r="BZ54" s="17">
        <v>-75</v>
      </c>
      <c r="CA54" s="17"/>
      <c r="CB54" s="17"/>
    </row>
    <row r="55" ht="15.75" spans="1:80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593</v>
      </c>
      <c r="H55" s="17">
        <v>-75</v>
      </c>
      <c r="I55" s="17"/>
      <c r="J55" s="32"/>
      <c r="K55" s="17">
        <v>53</v>
      </c>
      <c r="L55" s="17" t="s">
        <v>597</v>
      </c>
      <c r="M55" s="17">
        <v>-415</v>
      </c>
      <c r="N55" s="17"/>
      <c r="O55" s="32"/>
      <c r="P55" s="33">
        <v>53</v>
      </c>
      <c r="Q55" s="33" t="s">
        <v>924</v>
      </c>
      <c r="R55" s="33">
        <v>-60</v>
      </c>
      <c r="S55" s="33"/>
      <c r="T55" s="33"/>
      <c r="U55" s="49">
        <v>53</v>
      </c>
      <c r="V55" s="17" t="s">
        <v>591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16">
        <v>53</v>
      </c>
      <c r="AF55" s="16" t="s">
        <v>626</v>
      </c>
      <c r="AG55" s="16">
        <v>-165</v>
      </c>
      <c r="AH55" s="16">
        <f>726+SUM(AG54:AG55)</f>
        <v>501</v>
      </c>
      <c r="AI55" s="16"/>
      <c r="AJ55" s="17">
        <v>53</v>
      </c>
      <c r="AK55" s="17" t="s">
        <v>589</v>
      </c>
      <c r="AL55" s="17">
        <v>-60</v>
      </c>
      <c r="AM55" s="17"/>
      <c r="AN55" s="17"/>
      <c r="AO55" s="17">
        <v>53</v>
      </c>
      <c r="AP55" s="17" t="s">
        <v>1030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1031</v>
      </c>
      <c r="BA55" s="17">
        <v>-65</v>
      </c>
      <c r="BB55" s="17"/>
      <c r="BC55" s="17"/>
      <c r="BD55" s="17">
        <v>53</v>
      </c>
      <c r="BE55" s="17" t="s">
        <v>1014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1007</v>
      </c>
      <c r="BP55" s="17">
        <v>-112</v>
      </c>
      <c r="BQ55" s="17"/>
      <c r="BR55" s="17"/>
      <c r="BS55" s="17">
        <v>53</v>
      </c>
      <c r="BT55" s="17" t="s">
        <v>1032</v>
      </c>
      <c r="BU55" s="17">
        <v>-215</v>
      </c>
      <c r="BV55" s="17"/>
      <c r="BW55" s="17"/>
      <c r="BX55" s="17">
        <v>53</v>
      </c>
      <c r="BY55" s="17" t="s">
        <v>573</v>
      </c>
      <c r="BZ55" s="17">
        <v>-90</v>
      </c>
      <c r="CA55" s="17"/>
      <c r="CB55" s="17"/>
    </row>
    <row r="56" ht="15.75" spans="1:80">
      <c r="A56" s="17">
        <v>54</v>
      </c>
      <c r="B56" s="17" t="s">
        <v>600</v>
      </c>
      <c r="C56" s="17">
        <v>-90</v>
      </c>
      <c r="D56" s="17"/>
      <c r="E56" s="17"/>
      <c r="F56" s="17">
        <v>54</v>
      </c>
      <c r="G56" s="17" t="s">
        <v>938</v>
      </c>
      <c r="H56" s="17">
        <v>-90</v>
      </c>
      <c r="I56" s="17"/>
      <c r="J56" s="32"/>
      <c r="K56" s="17">
        <v>54</v>
      </c>
      <c r="L56" s="17" t="s">
        <v>1031</v>
      </c>
      <c r="M56" s="17">
        <v>-450</v>
      </c>
      <c r="N56" s="17"/>
      <c r="O56" s="32"/>
      <c r="P56" s="33">
        <v>54</v>
      </c>
      <c r="Q56" s="33" t="s">
        <v>1033</v>
      </c>
      <c r="R56" s="33">
        <v>-65</v>
      </c>
      <c r="S56" s="33"/>
      <c r="T56" s="33"/>
      <c r="U56" s="49">
        <v>54</v>
      </c>
      <c r="V56" s="17" t="s">
        <v>1034</v>
      </c>
      <c r="W56" s="17">
        <v>-90</v>
      </c>
      <c r="X56" s="17"/>
      <c r="Y56" s="17"/>
      <c r="Z56" s="17">
        <v>54</v>
      </c>
      <c r="AA56" s="17" t="s">
        <v>935</v>
      </c>
      <c r="AB56" s="17">
        <v>-112</v>
      </c>
      <c r="AC56" s="17"/>
      <c r="AD56" s="17"/>
      <c r="AE56" s="17">
        <v>54</v>
      </c>
      <c r="AF56" s="17" t="s">
        <v>891</v>
      </c>
      <c r="AG56" s="17">
        <v>-160</v>
      </c>
      <c r="AH56" s="17"/>
      <c r="AI56" s="17"/>
      <c r="AJ56" s="17">
        <v>54</v>
      </c>
      <c r="AK56" s="17" t="s">
        <v>604</v>
      </c>
      <c r="AL56" s="17">
        <v>-65</v>
      </c>
      <c r="AM56" s="17"/>
      <c r="AN56" s="17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935</v>
      </c>
      <c r="AV56" s="17">
        <v>-65</v>
      </c>
      <c r="AW56" s="17"/>
      <c r="AX56" s="17"/>
      <c r="AY56" s="17">
        <v>54</v>
      </c>
      <c r="AZ56" s="17" t="s">
        <v>1035</v>
      </c>
      <c r="BA56" s="17">
        <v>-75</v>
      </c>
      <c r="BB56" s="17"/>
      <c r="BC56" s="17"/>
      <c r="BD56" s="17">
        <v>54</v>
      </c>
      <c r="BE56" s="17" t="s">
        <v>1036</v>
      </c>
      <c r="BF56" s="17">
        <v>-155</v>
      </c>
      <c r="BG56" s="17"/>
      <c r="BH56" s="17"/>
      <c r="BI56" s="17">
        <v>54</v>
      </c>
      <c r="BJ56" s="17" t="s">
        <v>924</v>
      </c>
      <c r="BK56" s="17">
        <v>-60</v>
      </c>
      <c r="BL56" s="17"/>
      <c r="BM56" s="17"/>
      <c r="BN56" s="17">
        <v>54</v>
      </c>
      <c r="BO56" s="17" t="s">
        <v>1028</v>
      </c>
      <c r="BP56" s="17">
        <v>-155</v>
      </c>
      <c r="BQ56" s="17"/>
      <c r="BR56" s="17"/>
      <c r="BS56" s="16">
        <v>54</v>
      </c>
      <c r="BT56" s="16" t="s">
        <v>943</v>
      </c>
      <c r="BU56" s="16">
        <v>-298</v>
      </c>
      <c r="BV56" s="16">
        <f>1430+SUM(BU49:BU56)</f>
        <v>360</v>
      </c>
      <c r="BW56" s="16"/>
      <c r="BX56" s="16">
        <v>54</v>
      </c>
      <c r="BY56" s="16" t="s">
        <v>596</v>
      </c>
      <c r="BZ56" s="16">
        <v>-112</v>
      </c>
      <c r="CA56" s="16">
        <f>482+SUM(BZ52:BZ56)</f>
        <v>80</v>
      </c>
      <c r="CB56" s="16"/>
    </row>
    <row r="57" ht="15.75" spans="1:80">
      <c r="A57" s="17">
        <v>55</v>
      </c>
      <c r="B57" s="17" t="s">
        <v>612</v>
      </c>
      <c r="C57" s="17">
        <v>-112</v>
      </c>
      <c r="D57" s="17"/>
      <c r="E57" s="17"/>
      <c r="F57" s="17">
        <v>55</v>
      </c>
      <c r="G57" s="17" t="s">
        <v>1026</v>
      </c>
      <c r="H57" s="17">
        <v>-112</v>
      </c>
      <c r="I57" s="17"/>
      <c r="J57" s="32"/>
      <c r="K57" s="17">
        <v>55</v>
      </c>
      <c r="L57" s="17" t="s">
        <v>605</v>
      </c>
      <c r="M57" s="17">
        <v>-600</v>
      </c>
      <c r="N57" s="17"/>
      <c r="O57" s="32"/>
      <c r="P57" s="33">
        <v>55</v>
      </c>
      <c r="Q57" s="33" t="s">
        <v>576</v>
      </c>
      <c r="R57" s="33">
        <v>-75</v>
      </c>
      <c r="S57" s="33"/>
      <c r="T57" s="33"/>
      <c r="U57" s="49">
        <v>55</v>
      </c>
      <c r="V57" s="17" t="s">
        <v>938</v>
      </c>
      <c r="W57" s="17">
        <v>-112</v>
      </c>
      <c r="X57" s="17"/>
      <c r="Y57" s="17"/>
      <c r="Z57" s="16">
        <v>55</v>
      </c>
      <c r="AA57" s="16" t="s">
        <v>1019</v>
      </c>
      <c r="AB57" s="16">
        <v>-155</v>
      </c>
      <c r="AC57" s="16">
        <f>698+SUM(AB52:AB57)</f>
        <v>141</v>
      </c>
      <c r="AD57" s="16"/>
      <c r="AE57" s="17">
        <v>55</v>
      </c>
      <c r="AF57" s="17" t="s">
        <v>793</v>
      </c>
      <c r="AG57" s="17">
        <v>-165</v>
      </c>
      <c r="AH57" s="17"/>
      <c r="AI57" s="17"/>
      <c r="AJ57" s="17">
        <v>55</v>
      </c>
      <c r="AK57" s="17" t="s">
        <v>976</v>
      </c>
      <c r="AL57" s="17">
        <v>-175</v>
      </c>
      <c r="AM57" s="17"/>
      <c r="AN57" s="17"/>
      <c r="AO57" s="17">
        <v>55</v>
      </c>
      <c r="AP57" s="17" t="s">
        <v>892</v>
      </c>
      <c r="AQ57" s="17">
        <v>-60</v>
      </c>
      <c r="AR57" s="17"/>
      <c r="AS57" s="17"/>
      <c r="AT57" s="17">
        <v>55</v>
      </c>
      <c r="AU57" s="17" t="s">
        <v>861</v>
      </c>
      <c r="AV57" s="17">
        <v>-75</v>
      </c>
      <c r="AW57" s="17"/>
      <c r="AX57" s="17"/>
      <c r="AY57" s="17">
        <v>55</v>
      </c>
      <c r="AZ57" s="17" t="s">
        <v>752</v>
      </c>
      <c r="BA57" s="17">
        <v>-90</v>
      </c>
      <c r="BB57" s="17"/>
      <c r="BC57" s="17"/>
      <c r="BD57" s="17">
        <v>55</v>
      </c>
      <c r="BE57" s="17" t="s">
        <v>578</v>
      </c>
      <c r="BF57" s="17">
        <v>-215</v>
      </c>
      <c r="BG57" s="17"/>
      <c r="BH57" s="17"/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603</v>
      </c>
      <c r="BP57" s="17">
        <v>-215</v>
      </c>
      <c r="BQ57" s="17"/>
      <c r="BR57" s="17"/>
      <c r="BS57" s="19">
        <v>55</v>
      </c>
      <c r="BT57" s="114" t="s">
        <v>810</v>
      </c>
      <c r="BU57" s="114">
        <v>-160</v>
      </c>
      <c r="BV57" s="114"/>
      <c r="BW57" s="114"/>
      <c r="BX57" s="17">
        <v>55</v>
      </c>
      <c r="BY57" s="17" t="s">
        <v>601</v>
      </c>
      <c r="BZ57" s="17">
        <v>-60</v>
      </c>
      <c r="CA57" s="17"/>
      <c r="CB57" s="17"/>
    </row>
    <row r="58" ht="15.75" spans="1:80">
      <c r="A58" s="17">
        <v>56</v>
      </c>
      <c r="B58" s="17" t="s">
        <v>614</v>
      </c>
      <c r="C58" s="17">
        <v>-155</v>
      </c>
      <c r="D58" s="17"/>
      <c r="E58" s="17"/>
      <c r="F58" s="17">
        <v>56</v>
      </c>
      <c r="G58" s="17" t="s">
        <v>617</v>
      </c>
      <c r="H58" s="17">
        <v>-155</v>
      </c>
      <c r="I58" s="17"/>
      <c r="J58" s="32"/>
      <c r="K58" s="17">
        <v>56</v>
      </c>
      <c r="L58" s="17" t="s">
        <v>746</v>
      </c>
      <c r="M58" s="17">
        <v>-800</v>
      </c>
      <c r="N58" s="17"/>
      <c r="O58" s="32"/>
      <c r="P58" s="33">
        <v>56</v>
      </c>
      <c r="Q58" s="33" t="s">
        <v>613</v>
      </c>
      <c r="R58" s="33">
        <v>-90</v>
      </c>
      <c r="S58" s="33"/>
      <c r="T58" s="33"/>
      <c r="U58" s="49">
        <v>56</v>
      </c>
      <c r="V58" s="17" t="s">
        <v>849</v>
      </c>
      <c r="W58" s="17">
        <v>-155</v>
      </c>
      <c r="X58" s="17"/>
      <c r="Y58" s="17"/>
      <c r="Z58" s="16">
        <v>56</v>
      </c>
      <c r="AA58" s="16" t="s">
        <v>619</v>
      </c>
      <c r="AB58" s="16">
        <v>-60</v>
      </c>
      <c r="AC58" s="16">
        <v>204</v>
      </c>
      <c r="AD58" s="16"/>
      <c r="AE58" s="60">
        <v>56</v>
      </c>
      <c r="AF58" s="60"/>
      <c r="AG58" s="60"/>
      <c r="AH58" s="60"/>
      <c r="AI58" s="60"/>
      <c r="AJ58" s="16">
        <v>56</v>
      </c>
      <c r="AK58" s="16" t="s">
        <v>1037</v>
      </c>
      <c r="AL58" s="16">
        <v>-190</v>
      </c>
      <c r="AM58" s="16">
        <f>969+SUM(AL55:AL58)</f>
        <v>479</v>
      </c>
      <c r="AN58" s="16"/>
      <c r="AO58" s="17">
        <v>56</v>
      </c>
      <c r="AP58" s="17" t="s">
        <v>945</v>
      </c>
      <c r="AQ58" s="17">
        <v>-65</v>
      </c>
      <c r="AR58" s="17"/>
      <c r="AS58" s="17"/>
      <c r="AT58" s="17">
        <v>56</v>
      </c>
      <c r="AU58" s="17" t="s">
        <v>986</v>
      </c>
      <c r="AV58" s="17">
        <v>-90</v>
      </c>
      <c r="AW58" s="17"/>
      <c r="AX58" s="17"/>
      <c r="AY58" s="17">
        <v>56</v>
      </c>
      <c r="AZ58" s="17" t="s">
        <v>1038</v>
      </c>
      <c r="BA58" s="17">
        <v>-112</v>
      </c>
      <c r="BB58" s="17"/>
      <c r="BC58" s="17"/>
      <c r="BD58" s="17">
        <v>56</v>
      </c>
      <c r="BE58" s="17" t="s">
        <v>623</v>
      </c>
      <c r="BF58" s="17">
        <v>-298</v>
      </c>
      <c r="BG58" s="17"/>
      <c r="BH58" s="17"/>
      <c r="BI58" s="17">
        <v>56</v>
      </c>
      <c r="BJ58" s="17" t="s">
        <v>1021</v>
      </c>
      <c r="BK58" s="17">
        <v>-75</v>
      </c>
      <c r="BL58" s="17"/>
      <c r="BM58" s="17"/>
      <c r="BN58" s="17">
        <v>56</v>
      </c>
      <c r="BO58" s="17" t="s">
        <v>752</v>
      </c>
      <c r="BP58" s="17">
        <v>-298</v>
      </c>
      <c r="BQ58" s="17"/>
      <c r="BR58" s="17"/>
      <c r="BS58" s="115">
        <v>56</v>
      </c>
      <c r="BT58" s="104"/>
      <c r="BU58" s="104"/>
      <c r="BV58" s="104"/>
      <c r="BW58" s="104"/>
      <c r="BX58" s="78">
        <v>56</v>
      </c>
      <c r="BY58" s="78" t="s">
        <v>99</v>
      </c>
      <c r="BZ58" s="78">
        <v>-65</v>
      </c>
      <c r="CA58" s="78">
        <f>286+SUM(BZ57:BZ58)</f>
        <v>161</v>
      </c>
      <c r="CB58" s="78"/>
    </row>
    <row r="59" ht="15.75" spans="1:80">
      <c r="A59" s="16">
        <v>57</v>
      </c>
      <c r="B59" s="16" t="s">
        <v>1037</v>
      </c>
      <c r="C59" s="16">
        <v>-215</v>
      </c>
      <c r="D59" s="16">
        <f>1097+SUM(C53:C59)</f>
        <v>325</v>
      </c>
      <c r="E59" s="16"/>
      <c r="F59" s="19">
        <v>57</v>
      </c>
      <c r="G59" s="19" t="s">
        <v>845</v>
      </c>
      <c r="H59" s="19">
        <v>-215</v>
      </c>
      <c r="I59" s="19"/>
      <c r="J59" s="37"/>
      <c r="K59" s="16">
        <v>57</v>
      </c>
      <c r="L59" s="16" t="s">
        <v>634</v>
      </c>
      <c r="M59" s="16">
        <v>-1000</v>
      </c>
      <c r="N59" s="16">
        <v>65</v>
      </c>
      <c r="O59" s="29"/>
      <c r="P59" s="33">
        <v>57</v>
      </c>
      <c r="Q59" s="33" t="s">
        <v>1039</v>
      </c>
      <c r="R59" s="33">
        <v>-212</v>
      </c>
      <c r="S59" s="33"/>
      <c r="T59" s="33"/>
      <c r="U59" s="50">
        <v>57</v>
      </c>
      <c r="V59" s="16" t="s">
        <v>1040</v>
      </c>
      <c r="W59" s="16">
        <v>-215</v>
      </c>
      <c r="X59" s="16">
        <f>968+SUM(W53:W59)</f>
        <v>196</v>
      </c>
      <c r="Y59" s="16"/>
      <c r="Z59" s="17">
        <v>57</v>
      </c>
      <c r="AA59" s="17" t="s">
        <v>624</v>
      </c>
      <c r="AB59" s="17">
        <v>-60</v>
      </c>
      <c r="AC59" s="17"/>
      <c r="AD59" s="17"/>
      <c r="AE59" s="60">
        <v>57</v>
      </c>
      <c r="AF59" s="60"/>
      <c r="AG59" s="60"/>
      <c r="AH59" s="60"/>
      <c r="AI59" s="60"/>
      <c r="AJ59" s="67">
        <v>57</v>
      </c>
      <c r="AK59" s="67"/>
      <c r="AL59" s="67"/>
      <c r="AM59" s="67"/>
      <c r="AN59" s="67"/>
      <c r="AO59" s="17">
        <v>57</v>
      </c>
      <c r="AP59" s="17" t="s">
        <v>899</v>
      </c>
      <c r="AQ59" s="17">
        <v>-175</v>
      </c>
      <c r="AR59" s="17"/>
      <c r="AS59" s="17"/>
      <c r="AT59" s="17">
        <v>57</v>
      </c>
      <c r="AU59" s="17" t="s">
        <v>990</v>
      </c>
      <c r="AV59" s="17">
        <v>-212</v>
      </c>
      <c r="AW59" s="17"/>
      <c r="AX59" s="17"/>
      <c r="AY59" s="92">
        <v>57</v>
      </c>
      <c r="AZ59" s="92"/>
      <c r="BA59" s="92"/>
      <c r="BB59" s="92"/>
      <c r="BC59" s="92"/>
      <c r="BD59" s="17">
        <v>57</v>
      </c>
      <c r="BE59" s="17" t="s">
        <v>342</v>
      </c>
      <c r="BF59" s="17">
        <v>-415</v>
      </c>
      <c r="BG59" s="17"/>
      <c r="BH59" s="17"/>
      <c r="BI59" s="17">
        <v>57</v>
      </c>
      <c r="BJ59" s="17" t="s">
        <v>913</v>
      </c>
      <c r="BK59" s="17">
        <v>-90</v>
      </c>
      <c r="BL59" s="17"/>
      <c r="BM59" s="17"/>
      <c r="BN59" s="17">
        <v>57</v>
      </c>
      <c r="BO59" s="17" t="s">
        <v>986</v>
      </c>
      <c r="BP59" s="17">
        <v>-415</v>
      </c>
      <c r="BQ59" s="17"/>
      <c r="BR59" s="17"/>
      <c r="BS59" s="115">
        <v>57</v>
      </c>
      <c r="BT59" s="104"/>
      <c r="BU59" s="104"/>
      <c r="BV59" s="104"/>
      <c r="BW59" s="104"/>
      <c r="BX59" s="17">
        <v>57</v>
      </c>
      <c r="BY59" s="17" t="s">
        <v>877</v>
      </c>
      <c r="BZ59" s="17">
        <v>-160</v>
      </c>
      <c r="CA59" s="17"/>
      <c r="CB59" s="17"/>
    </row>
    <row r="60" ht="15.75" spans="1:80">
      <c r="A60" s="19">
        <v>58</v>
      </c>
      <c r="B60" s="19" t="s">
        <v>1041</v>
      </c>
      <c r="C60" s="19">
        <v>-160</v>
      </c>
      <c r="D60" s="19"/>
      <c r="E60" s="19"/>
      <c r="F60" s="20">
        <v>58</v>
      </c>
      <c r="G60" s="20" t="s">
        <v>1042</v>
      </c>
      <c r="H60" s="20"/>
      <c r="I60" s="20"/>
      <c r="J60" s="38"/>
      <c r="K60" s="17">
        <v>58</v>
      </c>
      <c r="L60" s="17" t="s">
        <v>793</v>
      </c>
      <c r="M60" s="17">
        <v>-60</v>
      </c>
      <c r="N60" s="17"/>
      <c r="O60" s="32"/>
      <c r="P60" s="35">
        <v>58</v>
      </c>
      <c r="Q60" s="35" t="s">
        <v>943</v>
      </c>
      <c r="R60" s="35">
        <v>-255</v>
      </c>
      <c r="S60" s="35">
        <f>1224+SUM(R55:R60)</f>
        <v>467</v>
      </c>
      <c r="T60" s="35"/>
      <c r="U60" s="49">
        <v>58</v>
      </c>
      <c r="V60" s="17" t="s">
        <v>632</v>
      </c>
      <c r="W60" s="17">
        <v>-160</v>
      </c>
      <c r="X60" s="17"/>
      <c r="Y60" s="17"/>
      <c r="Z60" s="17">
        <v>58</v>
      </c>
      <c r="AA60" s="17" t="s">
        <v>608</v>
      </c>
      <c r="AB60" s="17">
        <v>-165</v>
      </c>
      <c r="AC60" s="17"/>
      <c r="AD60" s="17"/>
      <c r="AE60" s="60">
        <v>58</v>
      </c>
      <c r="AF60" s="60"/>
      <c r="AG60" s="60"/>
      <c r="AH60" s="60"/>
      <c r="AI60" s="60"/>
      <c r="AJ60" s="67">
        <v>58</v>
      </c>
      <c r="AK60" s="67"/>
      <c r="AL60" s="67"/>
      <c r="AM60" s="67"/>
      <c r="AN60" s="67"/>
      <c r="AO60" s="17">
        <v>58</v>
      </c>
      <c r="AP60" s="17" t="s">
        <v>905</v>
      </c>
      <c r="AQ60" s="17">
        <v>-190</v>
      </c>
      <c r="AR60" s="17"/>
      <c r="AS60" s="17"/>
      <c r="AT60" s="17">
        <v>58</v>
      </c>
      <c r="AU60" s="17" t="s">
        <v>776</v>
      </c>
      <c r="AV60" s="17">
        <v>-255</v>
      </c>
      <c r="AW60" s="17"/>
      <c r="AX60" s="17"/>
      <c r="AY60" s="92">
        <v>58</v>
      </c>
      <c r="AZ60" s="92"/>
      <c r="BA60" s="92"/>
      <c r="BB60" s="92"/>
      <c r="BC60" s="92"/>
      <c r="BD60" s="93">
        <v>58</v>
      </c>
      <c r="BE60" s="93"/>
      <c r="BF60" s="93"/>
      <c r="BG60" s="93"/>
      <c r="BH60" s="93"/>
      <c r="BI60" s="17">
        <v>58</v>
      </c>
      <c r="BJ60" s="17" t="s">
        <v>849</v>
      </c>
      <c r="BK60" s="17">
        <v>-112</v>
      </c>
      <c r="BL60" s="17"/>
      <c r="BM60" s="17"/>
      <c r="BN60" s="17">
        <v>58</v>
      </c>
      <c r="BO60" s="17" t="s">
        <v>625</v>
      </c>
      <c r="BP60" s="17">
        <v>-470</v>
      </c>
      <c r="BQ60" s="17"/>
      <c r="BR60" s="17"/>
      <c r="BS60" s="115">
        <v>58</v>
      </c>
      <c r="BT60" s="104"/>
      <c r="BU60" s="104"/>
      <c r="BV60" s="104"/>
      <c r="BW60" s="104"/>
      <c r="BX60" s="17">
        <v>58</v>
      </c>
      <c r="BY60" s="17" t="s">
        <v>922</v>
      </c>
      <c r="BZ60" s="17">
        <v>-165</v>
      </c>
      <c r="CA60" s="17"/>
      <c r="CB60" s="17"/>
    </row>
    <row r="61" ht="15.75" spans="1:80">
      <c r="A61" s="21">
        <v>59</v>
      </c>
      <c r="B61" s="21" t="s">
        <v>989</v>
      </c>
      <c r="C61" s="21"/>
      <c r="D61" s="21"/>
      <c r="E61" s="21"/>
      <c r="F61" s="20">
        <v>59</v>
      </c>
      <c r="G61" s="20" t="s">
        <v>645</v>
      </c>
      <c r="H61" s="20"/>
      <c r="I61" s="20"/>
      <c r="J61" s="38"/>
      <c r="K61" s="39">
        <v>59</v>
      </c>
      <c r="L61" s="39" t="s">
        <v>1043</v>
      </c>
      <c r="M61" s="39"/>
      <c r="N61" s="39"/>
      <c r="O61" s="40"/>
      <c r="P61" s="41">
        <v>59</v>
      </c>
      <c r="Q61" s="41" t="s">
        <v>636</v>
      </c>
      <c r="R61" s="41">
        <v>-160</v>
      </c>
      <c r="S61" s="41"/>
      <c r="T61" s="41"/>
      <c r="U61" s="45">
        <v>59</v>
      </c>
      <c r="V61" s="47" t="s">
        <v>1044</v>
      </c>
      <c r="W61" s="47"/>
      <c r="X61" s="47"/>
      <c r="Y61" s="47"/>
      <c r="Z61" s="17">
        <v>59</v>
      </c>
      <c r="AA61" s="17" t="s">
        <v>628</v>
      </c>
      <c r="AB61" s="17">
        <v>-175</v>
      </c>
      <c r="AC61" s="17"/>
      <c r="AD61" s="17"/>
      <c r="AE61" s="60">
        <v>59</v>
      </c>
      <c r="AF61" s="60"/>
      <c r="AG61" s="60"/>
      <c r="AH61" s="60"/>
      <c r="AI61" s="60"/>
      <c r="AJ61" s="67">
        <v>59</v>
      </c>
      <c r="AK61" s="67"/>
      <c r="AL61" s="67"/>
      <c r="AM61" s="67"/>
      <c r="AN61" s="67"/>
      <c r="AO61" s="79">
        <v>59</v>
      </c>
      <c r="AP61" s="80" t="s">
        <v>513</v>
      </c>
      <c r="AQ61" s="79"/>
      <c r="AR61" s="79"/>
      <c r="AS61" s="79"/>
      <c r="AT61" s="19">
        <v>59</v>
      </c>
      <c r="AU61" s="19" t="s">
        <v>832</v>
      </c>
      <c r="AV61" s="19">
        <v>-315</v>
      </c>
      <c r="AW61" s="19"/>
      <c r="AX61" s="19"/>
      <c r="AY61" s="92">
        <v>59</v>
      </c>
      <c r="AZ61" s="92"/>
      <c r="BA61" s="92"/>
      <c r="BB61" s="92"/>
      <c r="BC61" s="92"/>
      <c r="BD61" s="93">
        <v>59</v>
      </c>
      <c r="BE61" s="93"/>
      <c r="BF61" s="93"/>
      <c r="BG61" s="93"/>
      <c r="BH61" s="93"/>
      <c r="BI61" s="17">
        <v>59</v>
      </c>
      <c r="BJ61" s="17" t="s">
        <v>877</v>
      </c>
      <c r="BK61" s="17">
        <v>-255</v>
      </c>
      <c r="BL61" s="17"/>
      <c r="BM61" s="17"/>
      <c r="BN61" s="16">
        <v>59</v>
      </c>
      <c r="BO61" s="16" t="s">
        <v>1045</v>
      </c>
      <c r="BP61" s="16">
        <v>-650</v>
      </c>
      <c r="BQ61" s="16">
        <v>255</v>
      </c>
      <c r="BR61" s="16"/>
      <c r="BS61" s="115">
        <v>59</v>
      </c>
      <c r="BT61" s="104"/>
      <c r="BU61" s="104"/>
      <c r="BV61" s="104"/>
      <c r="BW61" s="104"/>
      <c r="BX61" s="92">
        <v>59</v>
      </c>
      <c r="BY61" s="92"/>
      <c r="BZ61" s="92"/>
      <c r="CA61" s="92"/>
      <c r="CB61" s="92"/>
    </row>
    <row r="62" ht="15.75" spans="1:80">
      <c r="A62" s="21">
        <v>60</v>
      </c>
      <c r="B62" s="21" t="s">
        <v>1046</v>
      </c>
      <c r="C62" s="21"/>
      <c r="D62" s="21"/>
      <c r="E62" s="21"/>
      <c r="F62" s="20">
        <v>60</v>
      </c>
      <c r="G62" s="20" t="s">
        <v>1047</v>
      </c>
      <c r="H62" s="20"/>
      <c r="I62" s="20"/>
      <c r="J62" s="38"/>
      <c r="K62" s="39">
        <v>60</v>
      </c>
      <c r="L62" s="39" t="s">
        <v>1048</v>
      </c>
      <c r="M62" s="39"/>
      <c r="N62" s="39"/>
      <c r="O62" s="40"/>
      <c r="P62" s="42">
        <v>60</v>
      </c>
      <c r="Q62" s="42" t="s">
        <v>928</v>
      </c>
      <c r="R62" s="42"/>
      <c r="S62" s="42"/>
      <c r="T62" s="42"/>
      <c r="U62" s="45">
        <v>60</v>
      </c>
      <c r="V62" s="47" t="s">
        <v>1044</v>
      </c>
      <c r="W62" s="47"/>
      <c r="X62" s="47"/>
      <c r="Y62" s="47"/>
      <c r="Z62" s="52">
        <v>60</v>
      </c>
      <c r="AA62" s="61" t="s">
        <v>1049</v>
      </c>
      <c r="AB62" s="52"/>
      <c r="AC62" s="52"/>
      <c r="AD62" s="52"/>
      <c r="AE62" s="60">
        <v>60</v>
      </c>
      <c r="AF62" s="60"/>
      <c r="AG62" s="60"/>
      <c r="AH62" s="60"/>
      <c r="AI62" s="60"/>
      <c r="AJ62" s="67">
        <v>60</v>
      </c>
      <c r="AK62" s="67"/>
      <c r="AL62" s="67"/>
      <c r="AM62" s="67"/>
      <c r="AN62" s="67"/>
      <c r="AO62" s="79">
        <v>60</v>
      </c>
      <c r="AP62" s="80" t="s">
        <v>875</v>
      </c>
      <c r="AQ62" s="79"/>
      <c r="AR62" s="79"/>
      <c r="AS62" s="79"/>
      <c r="AT62" s="60">
        <v>60</v>
      </c>
      <c r="AU62" s="60"/>
      <c r="AV62" s="60"/>
      <c r="AW62" s="60"/>
      <c r="AX62" s="60"/>
      <c r="AY62" s="92">
        <v>60</v>
      </c>
      <c r="AZ62" s="92"/>
      <c r="BA62" s="92"/>
      <c r="BB62" s="92"/>
      <c r="BC62" s="92"/>
      <c r="BD62" s="93">
        <v>60</v>
      </c>
      <c r="BE62" s="93"/>
      <c r="BF62" s="93"/>
      <c r="BG62" s="93"/>
      <c r="BH62" s="93"/>
      <c r="BI62" s="16">
        <v>60</v>
      </c>
      <c r="BJ62" s="16" t="s">
        <v>1050</v>
      </c>
      <c r="BK62" s="16">
        <v>-315</v>
      </c>
      <c r="BL62" s="16">
        <f>1386+SUM(BK56:BK62)</f>
        <v>414</v>
      </c>
      <c r="BM62" s="16"/>
      <c r="BN62" s="116">
        <v>60</v>
      </c>
      <c r="BO62" s="116"/>
      <c r="BP62" s="116"/>
      <c r="BQ62" s="116"/>
      <c r="BR62" s="116"/>
      <c r="BS62" s="115">
        <v>60</v>
      </c>
      <c r="BT62" s="104"/>
      <c r="BU62" s="104"/>
      <c r="BV62" s="104"/>
      <c r="BW62" s="104"/>
      <c r="BX62" s="92">
        <v>60</v>
      </c>
      <c r="BY62" s="92"/>
      <c r="BZ62" s="92"/>
      <c r="CA62" s="92"/>
      <c r="CB62" s="92"/>
    </row>
    <row r="63" ht="15" spans="1:80">
      <c r="A63" s="21">
        <v>61</v>
      </c>
      <c r="B63" s="21" t="s">
        <v>1051</v>
      </c>
      <c r="C63" s="21"/>
      <c r="D63" s="21"/>
      <c r="E63" s="21"/>
      <c r="F63" s="20">
        <v>61</v>
      </c>
      <c r="G63" s="20" t="s">
        <v>650</v>
      </c>
      <c r="H63" s="20"/>
      <c r="I63" s="20"/>
      <c r="J63" s="38"/>
      <c r="K63" s="39">
        <v>61</v>
      </c>
      <c r="L63" s="39" t="s">
        <v>948</v>
      </c>
      <c r="M63" s="39"/>
      <c r="N63" s="39"/>
      <c r="O63" s="40"/>
      <c r="P63" s="42">
        <v>61</v>
      </c>
      <c r="Q63" s="42" t="s">
        <v>1052</v>
      </c>
      <c r="R63" s="42"/>
      <c r="S63" s="42"/>
      <c r="T63" s="42"/>
      <c r="U63" s="45">
        <v>61</v>
      </c>
      <c r="V63" s="47" t="s">
        <v>928</v>
      </c>
      <c r="W63" s="47"/>
      <c r="X63" s="47"/>
      <c r="Y63" s="47"/>
      <c r="Z63" s="52">
        <v>61</v>
      </c>
      <c r="AA63" s="61" t="s">
        <v>1044</v>
      </c>
      <c r="AB63" s="52"/>
      <c r="AC63" s="52"/>
      <c r="AD63" s="52"/>
      <c r="AE63" s="60">
        <v>61</v>
      </c>
      <c r="AF63" s="60"/>
      <c r="AG63" s="60"/>
      <c r="AH63" s="60"/>
      <c r="AI63" s="60"/>
      <c r="AJ63" s="67">
        <v>61</v>
      </c>
      <c r="AK63" s="67"/>
      <c r="AL63" s="67"/>
      <c r="AM63" s="67"/>
      <c r="AN63" s="67"/>
      <c r="AO63" s="79">
        <v>61</v>
      </c>
      <c r="AP63" s="80" t="s">
        <v>1053</v>
      </c>
      <c r="AQ63" s="79"/>
      <c r="AR63" s="79"/>
      <c r="AS63" s="79"/>
      <c r="AT63" s="60">
        <v>61</v>
      </c>
      <c r="AU63" s="60"/>
      <c r="AV63" s="60"/>
      <c r="AW63" s="60"/>
      <c r="AX63" s="60"/>
      <c r="AY63" s="92">
        <v>61</v>
      </c>
      <c r="AZ63" s="92"/>
      <c r="BA63" s="92"/>
      <c r="BB63" s="92"/>
      <c r="BC63" s="92"/>
      <c r="BD63" s="93">
        <v>61</v>
      </c>
      <c r="BE63" s="93"/>
      <c r="BF63" s="93"/>
      <c r="BG63" s="93"/>
      <c r="BH63" s="93"/>
      <c r="BI63" s="104">
        <v>61</v>
      </c>
      <c r="BJ63" s="104"/>
      <c r="BK63" s="104"/>
      <c r="BL63" s="104"/>
      <c r="BM63" s="104"/>
      <c r="BN63" s="116">
        <v>61</v>
      </c>
      <c r="BO63" s="116"/>
      <c r="BP63" s="116"/>
      <c r="BQ63" s="116"/>
      <c r="BR63" s="116"/>
      <c r="BS63" s="115">
        <v>61</v>
      </c>
      <c r="BT63" s="104"/>
      <c r="BU63" s="104"/>
      <c r="BV63" s="104"/>
      <c r="BW63" s="104"/>
      <c r="BX63" s="92">
        <v>61</v>
      </c>
      <c r="BY63" s="92"/>
      <c r="BZ63" s="92"/>
      <c r="CA63" s="92"/>
      <c r="CB63" s="92"/>
    </row>
    <row r="64" ht="15" spans="1:80">
      <c r="A64" s="21">
        <v>62</v>
      </c>
      <c r="B64" s="21" t="s">
        <v>1054</v>
      </c>
      <c r="C64" s="21"/>
      <c r="D64" s="21"/>
      <c r="E64" s="21"/>
      <c r="F64" s="20">
        <v>62</v>
      </c>
      <c r="G64" s="20" t="s">
        <v>790</v>
      </c>
      <c r="H64" s="20"/>
      <c r="I64" s="20"/>
      <c r="J64" s="38"/>
      <c r="K64" s="39">
        <v>62</v>
      </c>
      <c r="L64" s="39" t="s">
        <v>1055</v>
      </c>
      <c r="M64" s="39"/>
      <c r="N64" s="39"/>
      <c r="O64" s="40"/>
      <c r="P64" s="42">
        <v>62</v>
      </c>
      <c r="Q64" s="42" t="s">
        <v>769</v>
      </c>
      <c r="R64" s="42"/>
      <c r="S64" s="42"/>
      <c r="T64" s="42"/>
      <c r="U64" s="45">
        <v>62</v>
      </c>
      <c r="V64" s="47" t="s">
        <v>846</v>
      </c>
      <c r="W64" s="47"/>
      <c r="X64" s="47"/>
      <c r="Y64" s="47"/>
      <c r="Z64" s="52">
        <v>62</v>
      </c>
      <c r="AA64" s="61" t="s">
        <v>1056</v>
      </c>
      <c r="AB64" s="52"/>
      <c r="AC64" s="52"/>
      <c r="AD64" s="52"/>
      <c r="AE64" s="60">
        <v>62</v>
      </c>
      <c r="AF64" s="60"/>
      <c r="AG64" s="60"/>
      <c r="AH64" s="60"/>
      <c r="AI64" s="60"/>
      <c r="AJ64" s="67">
        <v>62</v>
      </c>
      <c r="AK64" s="67"/>
      <c r="AL64" s="67"/>
      <c r="AM64" s="67"/>
      <c r="AN64" s="67"/>
      <c r="AO64" s="79">
        <v>62</v>
      </c>
      <c r="AP64" s="80" t="s">
        <v>1057</v>
      </c>
      <c r="AQ64" s="79"/>
      <c r="AR64" s="79"/>
      <c r="AS64" s="79"/>
      <c r="AT64" s="60">
        <v>62</v>
      </c>
      <c r="AU64" s="60"/>
      <c r="AV64" s="60"/>
      <c r="AW64" s="60"/>
      <c r="AX64" s="60"/>
      <c r="AY64" s="92">
        <v>62</v>
      </c>
      <c r="AZ64" s="92"/>
      <c r="BA64" s="92"/>
      <c r="BB64" s="92"/>
      <c r="BC64" s="92"/>
      <c r="BD64" s="93">
        <v>62</v>
      </c>
      <c r="BE64" s="93"/>
      <c r="BF64" s="93"/>
      <c r="BG64" s="93"/>
      <c r="BH64" s="93"/>
      <c r="BI64" s="104">
        <v>62</v>
      </c>
      <c r="BJ64" s="104"/>
      <c r="BK64" s="104"/>
      <c r="BL64" s="104"/>
      <c r="BM64" s="104"/>
      <c r="BN64" s="116">
        <v>62</v>
      </c>
      <c r="BO64" s="116"/>
      <c r="BP64" s="116"/>
      <c r="BQ64" s="116"/>
      <c r="BR64" s="116"/>
      <c r="BS64" s="115">
        <v>62</v>
      </c>
      <c r="BT64" s="104"/>
      <c r="BU64" s="104"/>
      <c r="BV64" s="104"/>
      <c r="BW64" s="104"/>
      <c r="BX64" s="92">
        <v>62</v>
      </c>
      <c r="BY64" s="92"/>
      <c r="BZ64" s="92"/>
      <c r="CA64" s="92"/>
      <c r="CB64" s="92"/>
    </row>
    <row r="65" ht="15" spans="1:80">
      <c r="A65" s="21">
        <v>63</v>
      </c>
      <c r="B65" s="21" t="s">
        <v>761</v>
      </c>
      <c r="C65" s="21"/>
      <c r="D65" s="21"/>
      <c r="E65" s="21"/>
      <c r="F65" s="20">
        <v>63</v>
      </c>
      <c r="G65" s="20" t="s">
        <v>1023</v>
      </c>
      <c r="H65" s="20"/>
      <c r="I65" s="20"/>
      <c r="J65" s="38"/>
      <c r="K65" s="39">
        <v>63</v>
      </c>
      <c r="L65" s="39" t="s">
        <v>1058</v>
      </c>
      <c r="M65" s="39"/>
      <c r="N65" s="39"/>
      <c r="O65" s="40"/>
      <c r="P65" s="42">
        <v>63</v>
      </c>
      <c r="Q65" s="42" t="s">
        <v>790</v>
      </c>
      <c r="R65" s="42"/>
      <c r="S65" s="42"/>
      <c r="T65" s="42"/>
      <c r="U65" s="45">
        <v>63</v>
      </c>
      <c r="V65" s="47" t="s">
        <v>769</v>
      </c>
      <c r="W65" s="47"/>
      <c r="X65" s="47"/>
      <c r="Y65" s="47"/>
      <c r="Z65" s="52">
        <v>63</v>
      </c>
      <c r="AA65" s="61" t="s">
        <v>1059</v>
      </c>
      <c r="AB65" s="52"/>
      <c r="AC65" s="52"/>
      <c r="AD65" s="52"/>
      <c r="AE65" s="60">
        <v>63</v>
      </c>
      <c r="AF65" s="60"/>
      <c r="AG65" s="60"/>
      <c r="AH65" s="60"/>
      <c r="AI65" s="60"/>
      <c r="AJ65" s="67">
        <v>63</v>
      </c>
      <c r="AK65" s="67"/>
      <c r="AL65" s="67"/>
      <c r="AM65" s="67"/>
      <c r="AN65" s="67"/>
      <c r="AO65" s="79">
        <v>63</v>
      </c>
      <c r="AP65" s="80" t="s">
        <v>1030</v>
      </c>
      <c r="AQ65" s="79"/>
      <c r="AR65" s="79"/>
      <c r="AS65" s="79"/>
      <c r="AT65" s="60">
        <v>63</v>
      </c>
      <c r="AU65" s="60"/>
      <c r="AV65" s="60"/>
      <c r="AW65" s="60"/>
      <c r="AX65" s="60"/>
      <c r="AY65" s="92">
        <v>63</v>
      </c>
      <c r="AZ65" s="92"/>
      <c r="BA65" s="92"/>
      <c r="BB65" s="92"/>
      <c r="BC65" s="92"/>
      <c r="BD65" s="93">
        <v>63</v>
      </c>
      <c r="BE65" s="93"/>
      <c r="BF65" s="93"/>
      <c r="BG65" s="93"/>
      <c r="BH65" s="93"/>
      <c r="BI65" s="104">
        <v>63</v>
      </c>
      <c r="BJ65" s="104"/>
      <c r="BK65" s="104"/>
      <c r="BL65" s="104"/>
      <c r="BM65" s="104"/>
      <c r="BN65" s="116">
        <v>63</v>
      </c>
      <c r="BO65" s="116"/>
      <c r="BP65" s="116"/>
      <c r="BQ65" s="116"/>
      <c r="BR65" s="116"/>
      <c r="BS65" s="115">
        <v>63</v>
      </c>
      <c r="BT65" s="104"/>
      <c r="BU65" s="104"/>
      <c r="BV65" s="104"/>
      <c r="BW65" s="104"/>
      <c r="BX65" s="92">
        <v>63</v>
      </c>
      <c r="BY65" s="92"/>
      <c r="BZ65" s="92"/>
      <c r="CA65" s="92"/>
      <c r="CB65" s="92"/>
    </row>
    <row r="66" ht="15" spans="1:80">
      <c r="A66" s="21">
        <v>64</v>
      </c>
      <c r="B66" s="21" t="s">
        <v>662</v>
      </c>
      <c r="C66" s="21"/>
      <c r="D66" s="21"/>
      <c r="E66" s="21"/>
      <c r="F66" s="20">
        <v>64</v>
      </c>
      <c r="G66" s="20" t="s">
        <v>1060</v>
      </c>
      <c r="H66" s="20"/>
      <c r="I66" s="20"/>
      <c r="J66" s="38"/>
      <c r="K66" s="39">
        <v>64</v>
      </c>
      <c r="L66" s="39" t="s">
        <v>1061</v>
      </c>
      <c r="M66" s="39"/>
      <c r="N66" s="39"/>
      <c r="O66" s="40"/>
      <c r="P66" s="42">
        <v>64</v>
      </c>
      <c r="Q66" s="42" t="s">
        <v>660</v>
      </c>
      <c r="R66" s="42"/>
      <c r="S66" s="42"/>
      <c r="T66" s="42"/>
      <c r="U66" s="45">
        <v>64</v>
      </c>
      <c r="V66" s="47" t="s">
        <v>1062</v>
      </c>
      <c r="W66" s="47"/>
      <c r="X66" s="47"/>
      <c r="Y66" s="47"/>
      <c r="Z66" s="52">
        <v>64</v>
      </c>
      <c r="AA66" s="61" t="s">
        <v>1063</v>
      </c>
      <c r="AB66" s="52"/>
      <c r="AC66" s="52"/>
      <c r="AD66" s="52"/>
      <c r="AE66" s="60">
        <v>64</v>
      </c>
      <c r="AF66" s="60"/>
      <c r="AG66" s="60"/>
      <c r="AH66" s="60"/>
      <c r="AI66" s="60"/>
      <c r="AJ66" s="67">
        <v>64</v>
      </c>
      <c r="AK66" s="67"/>
      <c r="AL66" s="67"/>
      <c r="AM66" s="67"/>
      <c r="AN66" s="67"/>
      <c r="AO66" s="79">
        <v>64</v>
      </c>
      <c r="AP66" s="80" t="s">
        <v>1064</v>
      </c>
      <c r="AQ66" s="79"/>
      <c r="AR66" s="79"/>
      <c r="AS66" s="79"/>
      <c r="AT66" s="60">
        <v>64</v>
      </c>
      <c r="AU66" s="60"/>
      <c r="AV66" s="60"/>
      <c r="AW66" s="60"/>
      <c r="AX66" s="60"/>
      <c r="AY66" s="92">
        <v>64</v>
      </c>
      <c r="AZ66" s="92"/>
      <c r="BA66" s="92"/>
      <c r="BB66" s="92"/>
      <c r="BC66" s="92"/>
      <c r="BD66" s="93">
        <v>64</v>
      </c>
      <c r="BE66" s="93"/>
      <c r="BF66" s="93"/>
      <c r="BG66" s="93"/>
      <c r="BH66" s="93"/>
      <c r="BI66" s="104">
        <v>64</v>
      </c>
      <c r="BJ66" s="104"/>
      <c r="BK66" s="104"/>
      <c r="BL66" s="104"/>
      <c r="BM66" s="104"/>
      <c r="BN66" s="116">
        <v>64</v>
      </c>
      <c r="BO66" s="116"/>
      <c r="BP66" s="116"/>
      <c r="BQ66" s="116"/>
      <c r="BR66" s="116"/>
      <c r="BS66" s="115">
        <v>64</v>
      </c>
      <c r="BT66" s="104"/>
      <c r="BU66" s="104"/>
      <c r="BV66" s="104"/>
      <c r="BW66" s="104"/>
      <c r="BX66" s="92">
        <v>64</v>
      </c>
      <c r="BY66" s="92"/>
      <c r="BZ66" s="92"/>
      <c r="CA66" s="92"/>
      <c r="CB66" s="92"/>
    </row>
    <row r="67" ht="15" spans="1:80">
      <c r="A67" s="21">
        <v>65</v>
      </c>
      <c r="B67" s="21" t="s">
        <v>896</v>
      </c>
      <c r="C67" s="21"/>
      <c r="D67" s="21"/>
      <c r="E67" s="21"/>
      <c r="F67" s="20">
        <v>65</v>
      </c>
      <c r="G67" s="20" t="s">
        <v>1065</v>
      </c>
      <c r="H67" s="20"/>
      <c r="I67" s="20"/>
      <c r="J67" s="38"/>
      <c r="K67" s="39">
        <v>65</v>
      </c>
      <c r="L67" s="39" t="s">
        <v>1066</v>
      </c>
      <c r="M67" s="39"/>
      <c r="N67" s="39"/>
      <c r="O67" s="40"/>
      <c r="P67" s="42">
        <v>65</v>
      </c>
      <c r="Q67" s="42" t="s">
        <v>1065</v>
      </c>
      <c r="R67" s="42"/>
      <c r="S67" s="42"/>
      <c r="T67" s="42"/>
      <c r="U67" s="45">
        <v>65</v>
      </c>
      <c r="V67" s="47" t="s">
        <v>1064</v>
      </c>
      <c r="W67" s="47"/>
      <c r="X67" s="47"/>
      <c r="Y67" s="47"/>
      <c r="Z67" s="52">
        <v>65</v>
      </c>
      <c r="AA67" s="61" t="s">
        <v>761</v>
      </c>
      <c r="AB67" s="52"/>
      <c r="AC67" s="52"/>
      <c r="AD67" s="52"/>
      <c r="AE67" s="60">
        <v>65</v>
      </c>
      <c r="AF67" s="60"/>
      <c r="AG67" s="60"/>
      <c r="AH67" s="60"/>
      <c r="AI67" s="60"/>
      <c r="AJ67" s="67">
        <v>65</v>
      </c>
      <c r="AK67" s="67"/>
      <c r="AL67" s="67"/>
      <c r="AM67" s="67"/>
      <c r="AN67" s="67"/>
      <c r="AO67" s="79">
        <v>65</v>
      </c>
      <c r="AP67" s="80" t="s">
        <v>875</v>
      </c>
      <c r="AQ67" s="79"/>
      <c r="AR67" s="79"/>
      <c r="AS67" s="79"/>
      <c r="AT67" s="60">
        <v>65</v>
      </c>
      <c r="AU67" s="60"/>
      <c r="AV67" s="60"/>
      <c r="AW67" s="60"/>
      <c r="AX67" s="60"/>
      <c r="AY67" s="92">
        <v>65</v>
      </c>
      <c r="AZ67" s="92"/>
      <c r="BA67" s="92"/>
      <c r="BB67" s="92"/>
      <c r="BC67" s="92"/>
      <c r="BD67" s="93">
        <v>65</v>
      </c>
      <c r="BE67" s="93"/>
      <c r="BF67" s="93"/>
      <c r="BG67" s="93"/>
      <c r="BH67" s="93"/>
      <c r="BI67" s="104">
        <v>65</v>
      </c>
      <c r="BJ67" s="104"/>
      <c r="BK67" s="104"/>
      <c r="BL67" s="104"/>
      <c r="BM67" s="104"/>
      <c r="BN67" s="116">
        <v>65</v>
      </c>
      <c r="BO67" s="116"/>
      <c r="BP67" s="116"/>
      <c r="BQ67" s="116"/>
      <c r="BR67" s="116"/>
      <c r="BS67" s="115">
        <v>65</v>
      </c>
      <c r="BT67" s="104"/>
      <c r="BU67" s="104"/>
      <c r="BV67" s="104"/>
      <c r="BW67" s="104"/>
      <c r="BX67" s="92">
        <v>65</v>
      </c>
      <c r="BY67" s="92"/>
      <c r="BZ67" s="92"/>
      <c r="CA67" s="92"/>
      <c r="CB67" s="92"/>
    </row>
    <row r="68" ht="15" spans="1:80">
      <c r="A68" s="21">
        <v>66</v>
      </c>
      <c r="B68" s="21" t="s">
        <v>1006</v>
      </c>
      <c r="C68" s="21"/>
      <c r="D68" s="21"/>
      <c r="E68" s="21"/>
      <c r="F68" s="20">
        <v>66</v>
      </c>
      <c r="G68" s="20" t="s">
        <v>969</v>
      </c>
      <c r="H68" s="20"/>
      <c r="I68" s="20"/>
      <c r="J68" s="38"/>
      <c r="K68" s="39">
        <v>66</v>
      </c>
      <c r="L68" s="39" t="s">
        <v>880</v>
      </c>
      <c r="M68" s="39"/>
      <c r="N68" s="39"/>
      <c r="O68" s="40"/>
      <c r="P68" s="42">
        <v>66</v>
      </c>
      <c r="Q68" s="42" t="s">
        <v>896</v>
      </c>
      <c r="R68" s="42"/>
      <c r="S68" s="42"/>
      <c r="T68" s="42"/>
      <c r="U68" s="45">
        <v>66</v>
      </c>
      <c r="V68" s="47" t="s">
        <v>1067</v>
      </c>
      <c r="W68" s="47"/>
      <c r="X68" s="47"/>
      <c r="Y68" s="47"/>
      <c r="Z68" s="52">
        <v>66</v>
      </c>
      <c r="AA68" s="61" t="s">
        <v>1068</v>
      </c>
      <c r="AB68" s="52"/>
      <c r="AC68" s="52"/>
      <c r="AD68" s="52"/>
      <c r="AE68" s="60">
        <v>66</v>
      </c>
      <c r="AF68" s="60"/>
      <c r="AG68" s="60"/>
      <c r="AH68" s="60"/>
      <c r="AI68" s="60"/>
      <c r="AJ68" s="67">
        <v>66</v>
      </c>
      <c r="AK68" s="67"/>
      <c r="AL68" s="67"/>
      <c r="AM68" s="67"/>
      <c r="AN68" s="67"/>
      <c r="AO68" s="79">
        <v>66</v>
      </c>
      <c r="AP68" s="80" t="s">
        <v>1030</v>
      </c>
      <c r="AQ68" s="79"/>
      <c r="AR68" s="79"/>
      <c r="AS68" s="79"/>
      <c r="AT68" s="60">
        <v>66</v>
      </c>
      <c r="AU68" s="60"/>
      <c r="AV68" s="60"/>
      <c r="AW68" s="60"/>
      <c r="AX68" s="60"/>
      <c r="AY68" s="92">
        <v>66</v>
      </c>
      <c r="AZ68" s="92"/>
      <c r="BA68" s="92"/>
      <c r="BB68" s="92"/>
      <c r="BC68" s="92"/>
      <c r="BD68" s="93">
        <v>66</v>
      </c>
      <c r="BE68" s="93"/>
      <c r="BF68" s="93"/>
      <c r="BG68" s="93"/>
      <c r="BH68" s="93"/>
      <c r="BI68" s="104">
        <v>66</v>
      </c>
      <c r="BJ68" s="104"/>
      <c r="BK68" s="104"/>
      <c r="BL68" s="104"/>
      <c r="BM68" s="104"/>
      <c r="BN68" s="116">
        <v>66</v>
      </c>
      <c r="BO68" s="116"/>
      <c r="BP68" s="116"/>
      <c r="BQ68" s="116"/>
      <c r="BR68" s="116"/>
      <c r="BS68" s="115">
        <v>66</v>
      </c>
      <c r="BT68" s="104"/>
      <c r="BU68" s="104"/>
      <c r="BV68" s="104"/>
      <c r="BW68" s="104"/>
      <c r="BX68" s="92">
        <v>66</v>
      </c>
      <c r="BY68" s="92"/>
      <c r="BZ68" s="92"/>
      <c r="CA68" s="92"/>
      <c r="CB68" s="92"/>
    </row>
    <row r="69" ht="15" spans="1:80">
      <c r="A69" s="21">
        <v>67</v>
      </c>
      <c r="B69" s="21" t="s">
        <v>1069</v>
      </c>
      <c r="C69" s="21"/>
      <c r="D69" s="21"/>
      <c r="E69" s="21"/>
      <c r="F69" s="20">
        <v>67</v>
      </c>
      <c r="G69" s="20" t="s">
        <v>1070</v>
      </c>
      <c r="H69" s="20"/>
      <c r="I69" s="20"/>
      <c r="J69" s="38"/>
      <c r="K69" s="39">
        <v>67</v>
      </c>
      <c r="L69" s="39" t="s">
        <v>680</v>
      </c>
      <c r="M69" s="39"/>
      <c r="N69" s="39"/>
      <c r="O69" s="40"/>
      <c r="P69" s="42">
        <v>67</v>
      </c>
      <c r="Q69" s="42" t="s">
        <v>1071</v>
      </c>
      <c r="R69" s="42"/>
      <c r="S69" s="42"/>
      <c r="T69" s="42"/>
      <c r="U69" s="45">
        <v>67</v>
      </c>
      <c r="V69" s="47" t="s">
        <v>1072</v>
      </c>
      <c r="W69" s="47"/>
      <c r="X69" s="47"/>
      <c r="Y69" s="47"/>
      <c r="Z69" s="52">
        <v>67</v>
      </c>
      <c r="AA69" s="61" t="s">
        <v>1073</v>
      </c>
      <c r="AB69" s="52"/>
      <c r="AC69" s="52"/>
      <c r="AD69" s="52"/>
      <c r="AE69" s="60">
        <v>67</v>
      </c>
      <c r="AF69" s="60"/>
      <c r="AG69" s="60"/>
      <c r="AH69" s="60"/>
      <c r="AI69" s="60"/>
      <c r="AJ69" s="67">
        <v>67</v>
      </c>
      <c r="AK69" s="67"/>
      <c r="AL69" s="67"/>
      <c r="AM69" s="67"/>
      <c r="AN69" s="67"/>
      <c r="AO69" s="79">
        <v>67</v>
      </c>
      <c r="AP69" s="80" t="s">
        <v>1074</v>
      </c>
      <c r="AQ69" s="79"/>
      <c r="AR69" s="79"/>
      <c r="AS69" s="79"/>
      <c r="AT69" s="60">
        <v>67</v>
      </c>
      <c r="AU69" s="60"/>
      <c r="AV69" s="60"/>
      <c r="AW69" s="60"/>
      <c r="AX69" s="60"/>
      <c r="AY69" s="92">
        <v>67</v>
      </c>
      <c r="AZ69" s="92"/>
      <c r="BA69" s="92"/>
      <c r="BB69" s="92"/>
      <c r="BC69" s="92"/>
      <c r="BD69" s="93">
        <v>67</v>
      </c>
      <c r="BE69" s="93"/>
      <c r="BF69" s="93"/>
      <c r="BG69" s="93"/>
      <c r="BH69" s="93"/>
      <c r="BI69" s="104">
        <v>67</v>
      </c>
      <c r="BJ69" s="104"/>
      <c r="BK69" s="104"/>
      <c r="BL69" s="104"/>
      <c r="BM69" s="104"/>
      <c r="BN69" s="116">
        <v>67</v>
      </c>
      <c r="BO69" s="116"/>
      <c r="BP69" s="116"/>
      <c r="BQ69" s="116"/>
      <c r="BR69" s="116"/>
      <c r="BS69" s="115">
        <v>67</v>
      </c>
      <c r="BT69" s="104"/>
      <c r="BU69" s="104"/>
      <c r="BV69" s="104"/>
      <c r="BW69" s="104"/>
      <c r="BX69" s="92">
        <v>67</v>
      </c>
      <c r="BY69" s="92"/>
      <c r="BZ69" s="92"/>
      <c r="CA69" s="92"/>
      <c r="CB69" s="92"/>
    </row>
    <row r="70" ht="15" spans="1:80">
      <c r="A70" s="21">
        <v>68</v>
      </c>
      <c r="B70" s="21" t="s">
        <v>1075</v>
      </c>
      <c r="C70" s="21"/>
      <c r="D70" s="21"/>
      <c r="E70" s="21"/>
      <c r="F70" s="20">
        <v>68</v>
      </c>
      <c r="G70" s="20" t="s">
        <v>1076</v>
      </c>
      <c r="H70" s="20"/>
      <c r="I70" s="20"/>
      <c r="J70" s="38"/>
      <c r="K70" s="39">
        <v>68</v>
      </c>
      <c r="L70" s="39" t="s">
        <v>682</v>
      </c>
      <c r="M70" s="39"/>
      <c r="N70" s="39"/>
      <c r="O70" s="40"/>
      <c r="P70" s="42">
        <v>68</v>
      </c>
      <c r="Q70" s="42" t="s">
        <v>1077</v>
      </c>
      <c r="R70" s="42"/>
      <c r="S70" s="42"/>
      <c r="T70" s="42"/>
      <c r="U70" s="45">
        <v>68</v>
      </c>
      <c r="V70" s="47" t="s">
        <v>1078</v>
      </c>
      <c r="W70" s="47"/>
      <c r="X70" s="47"/>
      <c r="Y70" s="47"/>
      <c r="Z70" s="52">
        <v>68</v>
      </c>
      <c r="AA70" s="61" t="s">
        <v>1079</v>
      </c>
      <c r="AB70" s="52"/>
      <c r="AC70" s="52"/>
      <c r="AD70" s="52"/>
      <c r="AE70" s="60">
        <v>68</v>
      </c>
      <c r="AF70" s="60"/>
      <c r="AG70" s="60"/>
      <c r="AH70" s="60"/>
      <c r="AI70" s="60"/>
      <c r="AJ70" s="67">
        <v>68</v>
      </c>
      <c r="AK70" s="67"/>
      <c r="AL70" s="67"/>
      <c r="AM70" s="67"/>
      <c r="AN70" s="67"/>
      <c r="AO70" s="79">
        <v>68</v>
      </c>
      <c r="AP70" s="80" t="s">
        <v>1053</v>
      </c>
      <c r="AQ70" s="79"/>
      <c r="AR70" s="79"/>
      <c r="AS70" s="79"/>
      <c r="AT70" s="60">
        <v>68</v>
      </c>
      <c r="AU70" s="60"/>
      <c r="AV70" s="60"/>
      <c r="AW70" s="60"/>
      <c r="AX70" s="60"/>
      <c r="AY70" s="92">
        <v>68</v>
      </c>
      <c r="AZ70" s="92"/>
      <c r="BA70" s="92"/>
      <c r="BB70" s="92"/>
      <c r="BC70" s="92"/>
      <c r="BD70" s="93">
        <v>68</v>
      </c>
      <c r="BE70" s="93"/>
      <c r="BF70" s="93"/>
      <c r="BG70" s="93"/>
      <c r="BH70" s="93"/>
      <c r="BI70" s="104">
        <v>68</v>
      </c>
      <c r="BJ70" s="104"/>
      <c r="BK70" s="104"/>
      <c r="BL70" s="104"/>
      <c r="BM70" s="104"/>
      <c r="BN70" s="116">
        <v>68</v>
      </c>
      <c r="BO70" s="116"/>
      <c r="BP70" s="116"/>
      <c r="BQ70" s="116"/>
      <c r="BR70" s="116"/>
      <c r="BS70" s="115">
        <v>68</v>
      </c>
      <c r="BT70" s="104"/>
      <c r="BU70" s="104"/>
      <c r="BV70" s="104"/>
      <c r="BW70" s="104"/>
      <c r="BX70" s="92">
        <v>68</v>
      </c>
      <c r="BY70" s="92"/>
      <c r="BZ70" s="92"/>
      <c r="CA70" s="92"/>
      <c r="CB70" s="92"/>
    </row>
    <row r="71" ht="15" spans="1:80">
      <c r="A71" s="21">
        <v>69</v>
      </c>
      <c r="B71" s="21" t="s">
        <v>1074</v>
      </c>
      <c r="C71" s="21"/>
      <c r="D71" s="21"/>
      <c r="E71" s="21"/>
      <c r="F71" s="20">
        <v>69</v>
      </c>
      <c r="G71" s="20" t="s">
        <v>833</v>
      </c>
      <c r="H71" s="20"/>
      <c r="I71" s="20"/>
      <c r="J71" s="38"/>
      <c r="K71" s="39">
        <v>69</v>
      </c>
      <c r="L71" s="39" t="s">
        <v>1080</v>
      </c>
      <c r="M71" s="39"/>
      <c r="N71" s="39"/>
      <c r="O71" s="40"/>
      <c r="P71" s="42">
        <v>69</v>
      </c>
      <c r="Q71" s="42" t="s">
        <v>1081</v>
      </c>
      <c r="R71" s="42"/>
      <c r="S71" s="42"/>
      <c r="T71" s="42"/>
      <c r="U71" s="45">
        <v>69</v>
      </c>
      <c r="V71" s="47" t="s">
        <v>952</v>
      </c>
      <c r="W71" s="47"/>
      <c r="X71" s="47"/>
      <c r="Y71" s="47"/>
      <c r="Z71" s="52">
        <v>69</v>
      </c>
      <c r="AA71" s="61" t="s">
        <v>971</v>
      </c>
      <c r="AB71" s="52"/>
      <c r="AC71" s="52"/>
      <c r="AD71" s="52"/>
      <c r="AE71" s="60">
        <v>69</v>
      </c>
      <c r="AF71" s="60"/>
      <c r="AG71" s="60"/>
      <c r="AH71" s="60"/>
      <c r="AI71" s="60"/>
      <c r="AJ71" s="67">
        <v>69</v>
      </c>
      <c r="AK71" s="67"/>
      <c r="AL71" s="67"/>
      <c r="AM71" s="67"/>
      <c r="AN71" s="67"/>
      <c r="AO71" s="79">
        <v>69</v>
      </c>
      <c r="AP71" s="80" t="s">
        <v>1074</v>
      </c>
      <c r="AQ71" s="79"/>
      <c r="AR71" s="79"/>
      <c r="AS71" s="79"/>
      <c r="AT71" s="60">
        <v>69</v>
      </c>
      <c r="AU71" s="60"/>
      <c r="AV71" s="60"/>
      <c r="AW71" s="60"/>
      <c r="AX71" s="60"/>
      <c r="AY71" s="92">
        <v>69</v>
      </c>
      <c r="AZ71" s="92"/>
      <c r="BA71" s="92"/>
      <c r="BB71" s="92"/>
      <c r="BC71" s="92"/>
      <c r="BD71" s="93">
        <v>69</v>
      </c>
      <c r="BE71" s="93"/>
      <c r="BF71" s="93"/>
      <c r="BG71" s="93"/>
      <c r="BH71" s="93"/>
      <c r="BI71" s="104">
        <v>69</v>
      </c>
      <c r="BJ71" s="104"/>
      <c r="BK71" s="104"/>
      <c r="BL71" s="104"/>
      <c r="BM71" s="104"/>
      <c r="BN71" s="116">
        <v>69</v>
      </c>
      <c r="BO71" s="116"/>
      <c r="BP71" s="116"/>
      <c r="BQ71" s="116"/>
      <c r="BR71" s="116"/>
      <c r="BS71" s="115">
        <v>69</v>
      </c>
      <c r="BT71" s="104"/>
      <c r="BU71" s="104"/>
      <c r="BV71" s="104"/>
      <c r="BW71" s="104"/>
      <c r="BX71" s="92">
        <v>69</v>
      </c>
      <c r="BY71" s="92"/>
      <c r="BZ71" s="92"/>
      <c r="CA71" s="92"/>
      <c r="CB71" s="92"/>
    </row>
    <row r="72" ht="15" spans="1:80">
      <c r="A72" s="21">
        <v>70</v>
      </c>
      <c r="B72" s="21" t="s">
        <v>1082</v>
      </c>
      <c r="C72" s="21"/>
      <c r="D72" s="21"/>
      <c r="E72" s="21"/>
      <c r="F72" s="20">
        <v>70</v>
      </c>
      <c r="G72" s="20" t="s">
        <v>814</v>
      </c>
      <c r="H72" s="20"/>
      <c r="I72" s="20"/>
      <c r="J72" s="38"/>
      <c r="K72" s="39">
        <v>70</v>
      </c>
      <c r="L72" s="39" t="s">
        <v>1083</v>
      </c>
      <c r="M72" s="39"/>
      <c r="N72" s="39"/>
      <c r="O72" s="40"/>
      <c r="P72" s="42">
        <v>70</v>
      </c>
      <c r="Q72" s="42" t="s">
        <v>1082</v>
      </c>
      <c r="R72" s="42"/>
      <c r="S72" s="42"/>
      <c r="T72" s="42"/>
      <c r="U72" s="45">
        <v>70</v>
      </c>
      <c r="V72" s="47" t="s">
        <v>1084</v>
      </c>
      <c r="W72" s="47"/>
      <c r="X72" s="47"/>
      <c r="Y72" s="47"/>
      <c r="Z72" s="52">
        <v>70</v>
      </c>
      <c r="AA72" s="61" t="s">
        <v>833</v>
      </c>
      <c r="AB72" s="52"/>
      <c r="AC72" s="52"/>
      <c r="AD72" s="52"/>
      <c r="AE72" s="60">
        <v>70</v>
      </c>
      <c r="AF72" s="60"/>
      <c r="AG72" s="60"/>
      <c r="AH72" s="60"/>
      <c r="AI72" s="60"/>
      <c r="AJ72" s="67">
        <v>70</v>
      </c>
      <c r="AK72" s="67"/>
      <c r="AL72" s="67"/>
      <c r="AM72" s="67"/>
      <c r="AN72" s="67"/>
      <c r="AO72" s="79">
        <v>70</v>
      </c>
      <c r="AP72" s="80" t="s">
        <v>1085</v>
      </c>
      <c r="AQ72" s="79"/>
      <c r="AR72" s="79"/>
      <c r="AS72" s="79"/>
      <c r="AT72" s="60">
        <v>70</v>
      </c>
      <c r="AU72" s="60"/>
      <c r="AV72" s="60"/>
      <c r="AW72" s="60"/>
      <c r="AX72" s="60"/>
      <c r="AY72" s="92">
        <v>70</v>
      </c>
      <c r="AZ72" s="92"/>
      <c r="BA72" s="92"/>
      <c r="BB72" s="92"/>
      <c r="BC72" s="92"/>
      <c r="BD72" s="93">
        <v>70</v>
      </c>
      <c r="BE72" s="93"/>
      <c r="BF72" s="93"/>
      <c r="BG72" s="93"/>
      <c r="BH72" s="93"/>
      <c r="BI72" s="104">
        <v>70</v>
      </c>
      <c r="BJ72" s="104"/>
      <c r="BK72" s="104"/>
      <c r="BL72" s="104"/>
      <c r="BM72" s="104"/>
      <c r="BN72" s="116">
        <v>70</v>
      </c>
      <c r="BO72" s="116"/>
      <c r="BP72" s="116"/>
      <c r="BQ72" s="116"/>
      <c r="BR72" s="116"/>
      <c r="BS72" s="115">
        <v>70</v>
      </c>
      <c r="BT72" s="104"/>
      <c r="BU72" s="104"/>
      <c r="BV72" s="104"/>
      <c r="BW72" s="104"/>
      <c r="BX72" s="92">
        <v>70</v>
      </c>
      <c r="BY72" s="92"/>
      <c r="BZ72" s="92"/>
      <c r="CA72" s="92"/>
      <c r="CB72" s="92"/>
    </row>
    <row r="73" ht="15" spans="1:80">
      <c r="A73" s="21">
        <v>71</v>
      </c>
      <c r="B73" s="21" t="s">
        <v>700</v>
      </c>
      <c r="C73" s="21"/>
      <c r="D73" s="21"/>
      <c r="E73" s="21"/>
      <c r="F73" s="20">
        <v>71</v>
      </c>
      <c r="G73" s="20" t="s">
        <v>1086</v>
      </c>
      <c r="H73" s="20"/>
      <c r="I73" s="20"/>
      <c r="J73" s="38"/>
      <c r="K73" s="39">
        <v>71</v>
      </c>
      <c r="L73" s="39" t="s">
        <v>965</v>
      </c>
      <c r="M73" s="39"/>
      <c r="N73" s="39"/>
      <c r="O73" s="40"/>
      <c r="P73" s="42">
        <v>71</v>
      </c>
      <c r="Q73" s="42" t="s">
        <v>1087</v>
      </c>
      <c r="R73" s="42"/>
      <c r="S73" s="42"/>
      <c r="T73" s="42"/>
      <c r="U73" s="45">
        <v>71</v>
      </c>
      <c r="V73" s="47" t="s">
        <v>1088</v>
      </c>
      <c r="W73" s="47"/>
      <c r="X73" s="47"/>
      <c r="Y73" s="47"/>
      <c r="Z73" s="52">
        <v>71</v>
      </c>
      <c r="AA73" s="61" t="s">
        <v>1089</v>
      </c>
      <c r="AB73" s="52"/>
      <c r="AC73" s="52"/>
      <c r="AD73" s="52"/>
      <c r="AE73" s="60">
        <v>71</v>
      </c>
      <c r="AF73" s="60"/>
      <c r="AG73" s="60"/>
      <c r="AH73" s="60"/>
      <c r="AI73" s="60"/>
      <c r="AJ73" s="67">
        <v>71</v>
      </c>
      <c r="AK73" s="67"/>
      <c r="AL73" s="67"/>
      <c r="AM73" s="67"/>
      <c r="AN73" s="67"/>
      <c r="AO73" s="79">
        <v>71</v>
      </c>
      <c r="AP73" s="80" t="s">
        <v>1053</v>
      </c>
      <c r="AQ73" s="79"/>
      <c r="AR73" s="79"/>
      <c r="AS73" s="79"/>
      <c r="AT73" s="60">
        <v>71</v>
      </c>
      <c r="AU73" s="60"/>
      <c r="AV73" s="60"/>
      <c r="AW73" s="60"/>
      <c r="AX73" s="60"/>
      <c r="AY73" s="92">
        <v>71</v>
      </c>
      <c r="AZ73" s="92"/>
      <c r="BA73" s="92"/>
      <c r="BB73" s="92"/>
      <c r="BC73" s="92"/>
      <c r="BD73" s="93">
        <v>71</v>
      </c>
      <c r="BE73" s="93"/>
      <c r="BF73" s="93"/>
      <c r="BG73" s="93"/>
      <c r="BH73" s="93"/>
      <c r="BI73" s="104">
        <v>71</v>
      </c>
      <c r="BJ73" s="104"/>
      <c r="BK73" s="104"/>
      <c r="BL73" s="104"/>
      <c r="BM73" s="104"/>
      <c r="BN73" s="116">
        <v>71</v>
      </c>
      <c r="BO73" s="116"/>
      <c r="BP73" s="116"/>
      <c r="BQ73" s="116"/>
      <c r="BR73" s="116"/>
      <c r="BS73" s="115">
        <v>71</v>
      </c>
      <c r="BT73" s="104"/>
      <c r="BU73" s="104"/>
      <c r="BV73" s="104"/>
      <c r="BW73" s="104"/>
      <c r="BX73" s="92">
        <v>71</v>
      </c>
      <c r="BY73" s="92"/>
      <c r="BZ73" s="92"/>
      <c r="CA73" s="92"/>
      <c r="CB73" s="92"/>
    </row>
    <row r="74" ht="15" spans="1:80">
      <c r="A74" s="21">
        <v>72</v>
      </c>
      <c r="B74" s="21" t="s">
        <v>1090</v>
      </c>
      <c r="C74" s="21"/>
      <c r="D74" s="21"/>
      <c r="E74" s="21"/>
      <c r="F74" s="20">
        <v>72</v>
      </c>
      <c r="G74" s="20" t="s">
        <v>1091</v>
      </c>
      <c r="H74" s="20"/>
      <c r="I74" s="20"/>
      <c r="J74" s="38"/>
      <c r="K74" s="39">
        <v>72</v>
      </c>
      <c r="L74" s="39" t="s">
        <v>1092</v>
      </c>
      <c r="M74" s="39"/>
      <c r="N74" s="39"/>
      <c r="O74" s="40"/>
      <c r="P74" s="42">
        <v>72</v>
      </c>
      <c r="Q74" s="42" t="s">
        <v>965</v>
      </c>
      <c r="R74" s="42"/>
      <c r="S74" s="42"/>
      <c r="T74" s="42"/>
      <c r="U74" s="45">
        <v>72</v>
      </c>
      <c r="V74" s="47" t="s">
        <v>699</v>
      </c>
      <c r="W74" s="47"/>
      <c r="X74" s="47"/>
      <c r="Y74" s="47"/>
      <c r="Z74" s="52">
        <v>72</v>
      </c>
      <c r="AA74" s="61" t="s">
        <v>1086</v>
      </c>
      <c r="AB74" s="52"/>
      <c r="AC74" s="52"/>
      <c r="AD74" s="52"/>
      <c r="AE74" s="60">
        <v>72</v>
      </c>
      <c r="AF74" s="60"/>
      <c r="AG74" s="60"/>
      <c r="AH74" s="60"/>
      <c r="AI74" s="60"/>
      <c r="AJ74" s="67">
        <v>72</v>
      </c>
      <c r="AK74" s="67"/>
      <c r="AL74" s="67"/>
      <c r="AM74" s="67"/>
      <c r="AN74" s="67"/>
      <c r="AO74" s="79">
        <v>72</v>
      </c>
      <c r="AP74" s="80" t="s">
        <v>1057</v>
      </c>
      <c r="AQ74" s="79"/>
      <c r="AR74" s="79"/>
      <c r="AS74" s="79"/>
      <c r="AT74" s="60">
        <v>72</v>
      </c>
      <c r="AU74" s="60"/>
      <c r="AV74" s="60"/>
      <c r="AW74" s="60"/>
      <c r="AX74" s="60"/>
      <c r="AY74" s="92">
        <v>72</v>
      </c>
      <c r="AZ74" s="92"/>
      <c r="BA74" s="92"/>
      <c r="BB74" s="92"/>
      <c r="BC74" s="92"/>
      <c r="BD74" s="93">
        <v>72</v>
      </c>
      <c r="BE74" s="93"/>
      <c r="BF74" s="93"/>
      <c r="BG74" s="93"/>
      <c r="BH74" s="93"/>
      <c r="BI74" s="104">
        <v>72</v>
      </c>
      <c r="BJ74" s="104"/>
      <c r="BK74" s="104"/>
      <c r="BL74" s="104"/>
      <c r="BM74" s="104"/>
      <c r="BN74" s="116">
        <v>72</v>
      </c>
      <c r="BO74" s="116"/>
      <c r="BP74" s="116"/>
      <c r="BQ74" s="116"/>
      <c r="BR74" s="116"/>
      <c r="BS74" s="115">
        <v>72</v>
      </c>
      <c r="BT74" s="104"/>
      <c r="BU74" s="104"/>
      <c r="BV74" s="104"/>
      <c r="BW74" s="104"/>
      <c r="BX74" s="92">
        <v>72</v>
      </c>
      <c r="BY74" s="92"/>
      <c r="BZ74" s="92"/>
      <c r="CA74" s="92"/>
      <c r="CB74" s="92"/>
    </row>
    <row r="75" ht="15" spans="1:80">
      <c r="A75" s="21">
        <v>73</v>
      </c>
      <c r="B75" s="21" t="s">
        <v>1090</v>
      </c>
      <c r="C75" s="21"/>
      <c r="D75" s="21"/>
      <c r="E75" s="21"/>
      <c r="F75" s="20">
        <v>73</v>
      </c>
      <c r="G75" s="20" t="s">
        <v>983</v>
      </c>
      <c r="H75" s="20"/>
      <c r="I75" s="20"/>
      <c r="J75" s="38"/>
      <c r="K75" s="39">
        <v>73</v>
      </c>
      <c r="L75" s="39" t="s">
        <v>1093</v>
      </c>
      <c r="M75" s="39"/>
      <c r="N75" s="39"/>
      <c r="O75" s="40"/>
      <c r="P75" s="42">
        <v>73</v>
      </c>
      <c r="Q75" s="42" t="s">
        <v>1094</v>
      </c>
      <c r="R75" s="42"/>
      <c r="S75" s="42"/>
      <c r="T75" s="42"/>
      <c r="U75" s="45">
        <v>73</v>
      </c>
      <c r="V75" s="47" t="s">
        <v>1095</v>
      </c>
      <c r="W75" s="47"/>
      <c r="X75" s="47"/>
      <c r="Y75" s="47"/>
      <c r="Z75" s="52">
        <v>73</v>
      </c>
      <c r="AA75" s="61" t="s">
        <v>1063</v>
      </c>
      <c r="AB75" s="52"/>
      <c r="AC75" s="52"/>
      <c r="AD75" s="52"/>
      <c r="AE75" s="60">
        <v>73</v>
      </c>
      <c r="AF75" s="60"/>
      <c r="AG75" s="60"/>
      <c r="AH75" s="60"/>
      <c r="AI75" s="60"/>
      <c r="AJ75" s="67">
        <v>73</v>
      </c>
      <c r="AK75" s="67"/>
      <c r="AL75" s="67"/>
      <c r="AM75" s="67"/>
      <c r="AN75" s="67"/>
      <c r="AO75" s="79">
        <v>73</v>
      </c>
      <c r="AP75" s="80" t="s">
        <v>1028</v>
      </c>
      <c r="AQ75" s="79"/>
      <c r="AR75" s="79"/>
      <c r="AS75" s="79"/>
      <c r="AT75" s="60">
        <v>73</v>
      </c>
      <c r="AU75" s="60"/>
      <c r="AV75" s="60"/>
      <c r="AW75" s="60"/>
      <c r="AX75" s="60"/>
      <c r="AY75" s="92">
        <v>73</v>
      </c>
      <c r="AZ75" s="92"/>
      <c r="BA75" s="92"/>
      <c r="BB75" s="92"/>
      <c r="BC75" s="92"/>
      <c r="BD75" s="93">
        <v>73</v>
      </c>
      <c r="BE75" s="93"/>
      <c r="BF75" s="93"/>
      <c r="BG75" s="93"/>
      <c r="BH75" s="93"/>
      <c r="BI75" s="104">
        <v>73</v>
      </c>
      <c r="BJ75" s="104"/>
      <c r="BK75" s="104"/>
      <c r="BL75" s="104"/>
      <c r="BM75" s="104"/>
      <c r="BN75" s="116">
        <v>73</v>
      </c>
      <c r="BO75" s="116"/>
      <c r="BP75" s="116"/>
      <c r="BQ75" s="116"/>
      <c r="BR75" s="116"/>
      <c r="BS75" s="115">
        <v>73</v>
      </c>
      <c r="BT75" s="104"/>
      <c r="BU75" s="104"/>
      <c r="BV75" s="104"/>
      <c r="BW75" s="104"/>
      <c r="BX75" s="92">
        <v>73</v>
      </c>
      <c r="BY75" s="92"/>
      <c r="BZ75" s="92"/>
      <c r="CA75" s="92"/>
      <c r="CB75" s="92"/>
    </row>
    <row r="76" ht="15" spans="1:80">
      <c r="A76" s="21">
        <v>74</v>
      </c>
      <c r="B76" s="21" t="s">
        <v>867</v>
      </c>
      <c r="C76" s="21"/>
      <c r="D76" s="21"/>
      <c r="E76" s="21"/>
      <c r="F76" s="20">
        <v>74</v>
      </c>
      <c r="G76" s="20" t="s">
        <v>709</v>
      </c>
      <c r="H76" s="20"/>
      <c r="I76" s="20"/>
      <c r="J76" s="38"/>
      <c r="K76" s="39">
        <v>74</v>
      </c>
      <c r="L76" s="39" t="s">
        <v>1096</v>
      </c>
      <c r="M76" s="39"/>
      <c r="N76" s="39"/>
      <c r="O76" s="40"/>
      <c r="P76" s="42">
        <v>74</v>
      </c>
      <c r="Q76" s="42" t="s">
        <v>1097</v>
      </c>
      <c r="R76" s="42"/>
      <c r="S76" s="42"/>
      <c r="T76" s="42"/>
      <c r="U76" s="45">
        <v>74</v>
      </c>
      <c r="V76" s="47" t="s">
        <v>1098</v>
      </c>
      <c r="W76" s="47"/>
      <c r="X76" s="47"/>
      <c r="Y76" s="47"/>
      <c r="Z76" s="52">
        <v>74</v>
      </c>
      <c r="AA76" s="61" t="s">
        <v>804</v>
      </c>
      <c r="AB76" s="52"/>
      <c r="AC76" s="52"/>
      <c r="AD76" s="52"/>
      <c r="AE76" s="60">
        <v>74</v>
      </c>
      <c r="AF76" s="60"/>
      <c r="AG76" s="60"/>
      <c r="AH76" s="60"/>
      <c r="AI76" s="60"/>
      <c r="AJ76" s="67">
        <v>74</v>
      </c>
      <c r="AK76" s="67"/>
      <c r="AL76" s="67"/>
      <c r="AM76" s="67"/>
      <c r="AN76" s="67"/>
      <c r="AO76" s="79">
        <v>74</v>
      </c>
      <c r="AP76" s="80" t="s">
        <v>197</v>
      </c>
      <c r="AQ76" s="79"/>
      <c r="AR76" s="79"/>
      <c r="AS76" s="79"/>
      <c r="AT76" s="60">
        <v>74</v>
      </c>
      <c r="AU76" s="60"/>
      <c r="AV76" s="60"/>
      <c r="AW76" s="60"/>
      <c r="AX76" s="60"/>
      <c r="AY76" s="92">
        <v>74</v>
      </c>
      <c r="AZ76" s="92"/>
      <c r="BA76" s="92"/>
      <c r="BB76" s="92"/>
      <c r="BC76" s="92"/>
      <c r="BD76" s="93">
        <v>74</v>
      </c>
      <c r="BE76" s="93"/>
      <c r="BF76" s="93"/>
      <c r="BG76" s="93"/>
      <c r="BH76" s="93"/>
      <c r="BI76" s="104">
        <v>74</v>
      </c>
      <c r="BJ76" s="104"/>
      <c r="BK76" s="104"/>
      <c r="BL76" s="104"/>
      <c r="BM76" s="104"/>
      <c r="BN76" s="116">
        <v>74</v>
      </c>
      <c r="BO76" s="116"/>
      <c r="BP76" s="116"/>
      <c r="BQ76" s="116"/>
      <c r="BR76" s="116"/>
      <c r="BS76" s="115">
        <v>74</v>
      </c>
      <c r="BT76" s="104"/>
      <c r="BU76" s="104"/>
      <c r="BV76" s="104"/>
      <c r="BW76" s="104"/>
      <c r="BX76" s="92">
        <v>74</v>
      </c>
      <c r="BY76" s="92"/>
      <c r="BZ76" s="92"/>
      <c r="CA76" s="92"/>
      <c r="CB76" s="92"/>
    </row>
    <row r="77" ht="15" spans="1:80">
      <c r="A77" s="21">
        <v>75</v>
      </c>
      <c r="B77" s="21" t="s">
        <v>878</v>
      </c>
      <c r="C77" s="21"/>
      <c r="D77" s="21"/>
      <c r="E77" s="21"/>
      <c r="F77" s="20">
        <v>75</v>
      </c>
      <c r="G77" s="20" t="s">
        <v>1099</v>
      </c>
      <c r="H77" s="20"/>
      <c r="I77" s="20"/>
      <c r="J77" s="38"/>
      <c r="K77" s="39">
        <v>75</v>
      </c>
      <c r="L77" s="39" t="s">
        <v>1100</v>
      </c>
      <c r="M77" s="39"/>
      <c r="N77" s="39"/>
      <c r="O77" s="40"/>
      <c r="P77" s="42">
        <v>75</v>
      </c>
      <c r="Q77" s="42" t="s">
        <v>713</v>
      </c>
      <c r="R77" s="42"/>
      <c r="S77" s="42"/>
      <c r="T77" s="42"/>
      <c r="U77" s="45">
        <v>75</v>
      </c>
      <c r="V77" s="47" t="s">
        <v>1101</v>
      </c>
      <c r="W77" s="47"/>
      <c r="X77" s="47"/>
      <c r="Y77" s="47"/>
      <c r="Z77" s="52">
        <v>75</v>
      </c>
      <c r="AA77" s="61" t="s">
        <v>1102</v>
      </c>
      <c r="AB77" s="52"/>
      <c r="AC77" s="52"/>
      <c r="AD77" s="52"/>
      <c r="AE77" s="60">
        <v>75</v>
      </c>
      <c r="AF77" s="60"/>
      <c r="AG77" s="60"/>
      <c r="AH77" s="60"/>
      <c r="AI77" s="60"/>
      <c r="AJ77" s="67">
        <v>75</v>
      </c>
      <c r="AK77" s="67"/>
      <c r="AL77" s="67"/>
      <c r="AM77" s="67"/>
      <c r="AN77" s="67"/>
      <c r="AO77" s="79">
        <v>75</v>
      </c>
      <c r="AP77" s="80" t="s">
        <v>1064</v>
      </c>
      <c r="AQ77" s="79"/>
      <c r="AR77" s="79"/>
      <c r="AS77" s="79"/>
      <c r="AT77" s="60">
        <v>75</v>
      </c>
      <c r="AU77" s="60"/>
      <c r="AV77" s="60"/>
      <c r="AW77" s="60"/>
      <c r="AX77" s="60"/>
      <c r="AY77" s="92">
        <v>75</v>
      </c>
      <c r="AZ77" s="92"/>
      <c r="BA77" s="92"/>
      <c r="BB77" s="92"/>
      <c r="BC77" s="92"/>
      <c r="BD77" s="93">
        <v>75</v>
      </c>
      <c r="BE77" s="93"/>
      <c r="BF77" s="93"/>
      <c r="BG77" s="93"/>
      <c r="BH77" s="93"/>
      <c r="BI77" s="104">
        <v>75</v>
      </c>
      <c r="BJ77" s="104"/>
      <c r="BK77" s="104"/>
      <c r="BL77" s="104"/>
      <c r="BM77" s="104"/>
      <c r="BN77" s="116">
        <v>75</v>
      </c>
      <c r="BO77" s="116"/>
      <c r="BP77" s="116"/>
      <c r="BQ77" s="116"/>
      <c r="BR77" s="116"/>
      <c r="BS77" s="115">
        <v>75</v>
      </c>
      <c r="BT77" s="104"/>
      <c r="BU77" s="104"/>
      <c r="BV77" s="104"/>
      <c r="BW77" s="104"/>
      <c r="BX77" s="92">
        <v>75</v>
      </c>
      <c r="BY77" s="92"/>
      <c r="BZ77" s="92"/>
      <c r="CA77" s="92"/>
      <c r="CB77" s="92"/>
    </row>
    <row r="78" ht="15" spans="1:80">
      <c r="A78" s="21">
        <v>76</v>
      </c>
      <c r="B78" s="21" t="s">
        <v>1096</v>
      </c>
      <c r="C78" s="21"/>
      <c r="D78" s="21"/>
      <c r="E78" s="21"/>
      <c r="F78" s="20">
        <v>76</v>
      </c>
      <c r="G78" s="20" t="s">
        <v>1007</v>
      </c>
      <c r="H78" s="20"/>
      <c r="I78" s="20"/>
      <c r="J78" s="38"/>
      <c r="K78" s="39">
        <v>76</v>
      </c>
      <c r="L78" s="39" t="s">
        <v>975</v>
      </c>
      <c r="M78" s="39"/>
      <c r="N78" s="39"/>
      <c r="O78" s="40"/>
      <c r="P78" s="42">
        <v>76</v>
      </c>
      <c r="Q78" s="42" t="s">
        <v>980</v>
      </c>
      <c r="R78" s="42"/>
      <c r="S78" s="42"/>
      <c r="T78" s="42"/>
      <c r="U78" s="45">
        <v>76</v>
      </c>
      <c r="V78" s="47" t="s">
        <v>852</v>
      </c>
      <c r="W78" s="47"/>
      <c r="X78" s="47"/>
      <c r="Y78" s="47"/>
      <c r="Z78" s="52">
        <v>76</v>
      </c>
      <c r="AA78" s="61" t="s">
        <v>1019</v>
      </c>
      <c r="AB78" s="52"/>
      <c r="AC78" s="52"/>
      <c r="AD78" s="52"/>
      <c r="AE78" s="60">
        <v>76</v>
      </c>
      <c r="AF78" s="60"/>
      <c r="AG78" s="60"/>
      <c r="AH78" s="60"/>
      <c r="AI78" s="60"/>
      <c r="AJ78" s="67">
        <v>76</v>
      </c>
      <c r="AK78" s="67"/>
      <c r="AL78" s="67"/>
      <c r="AM78" s="67"/>
      <c r="AN78" s="67"/>
      <c r="AO78" s="79">
        <v>76</v>
      </c>
      <c r="AP78" s="80" t="s">
        <v>945</v>
      </c>
      <c r="AQ78" s="79"/>
      <c r="AR78" s="79"/>
      <c r="AS78" s="79"/>
      <c r="AT78" s="60">
        <v>76</v>
      </c>
      <c r="AU78" s="60"/>
      <c r="AV78" s="60"/>
      <c r="AW78" s="60"/>
      <c r="AX78" s="60"/>
      <c r="AY78" s="92">
        <v>76</v>
      </c>
      <c r="AZ78" s="92"/>
      <c r="BA78" s="92"/>
      <c r="BB78" s="92"/>
      <c r="BC78" s="92"/>
      <c r="BD78" s="93">
        <v>76</v>
      </c>
      <c r="BE78" s="93"/>
      <c r="BF78" s="93"/>
      <c r="BG78" s="93"/>
      <c r="BH78" s="93"/>
      <c r="BI78" s="104">
        <v>76</v>
      </c>
      <c r="BJ78" s="104"/>
      <c r="BK78" s="104"/>
      <c r="BL78" s="104"/>
      <c r="BM78" s="104"/>
      <c r="BN78" s="116">
        <v>76</v>
      </c>
      <c r="BO78" s="116"/>
      <c r="BP78" s="116"/>
      <c r="BQ78" s="116"/>
      <c r="BR78" s="116"/>
      <c r="BS78" s="115">
        <v>76</v>
      </c>
      <c r="BT78" s="104"/>
      <c r="BU78" s="104"/>
      <c r="BV78" s="104"/>
      <c r="BW78" s="104"/>
      <c r="BX78" s="92">
        <v>76</v>
      </c>
      <c r="BY78" s="92"/>
      <c r="BZ78" s="92"/>
      <c r="CA78" s="92"/>
      <c r="CB78" s="92"/>
    </row>
    <row r="79" ht="15" spans="1:80">
      <c r="A79" s="21">
        <v>77</v>
      </c>
      <c r="B79" s="21" t="s">
        <v>937</v>
      </c>
      <c r="C79" s="21"/>
      <c r="D79" s="21"/>
      <c r="E79" s="21"/>
      <c r="F79" s="20">
        <v>77</v>
      </c>
      <c r="G79" s="20" t="s">
        <v>934</v>
      </c>
      <c r="H79" s="20"/>
      <c r="I79" s="20"/>
      <c r="J79" s="38"/>
      <c r="K79" s="39">
        <v>77</v>
      </c>
      <c r="L79" s="39" t="s">
        <v>1103</v>
      </c>
      <c r="M79" s="39"/>
      <c r="N79" s="39"/>
      <c r="O79" s="40"/>
      <c r="P79" s="42">
        <v>77</v>
      </c>
      <c r="Q79" s="42" t="s">
        <v>1015</v>
      </c>
      <c r="R79" s="42"/>
      <c r="S79" s="42"/>
      <c r="T79" s="42"/>
      <c r="U79" s="45">
        <v>77</v>
      </c>
      <c r="V79" s="47" t="s">
        <v>1078</v>
      </c>
      <c r="W79" s="47"/>
      <c r="X79" s="47"/>
      <c r="Y79" s="47"/>
      <c r="Z79" s="52">
        <v>77</v>
      </c>
      <c r="AA79" s="61" t="s">
        <v>980</v>
      </c>
      <c r="AB79" s="52"/>
      <c r="AC79" s="52"/>
      <c r="AD79" s="52"/>
      <c r="AE79" s="60">
        <v>77</v>
      </c>
      <c r="AF79" s="60"/>
      <c r="AG79" s="60"/>
      <c r="AH79" s="60"/>
      <c r="AI79" s="60"/>
      <c r="AJ79" s="67">
        <v>77</v>
      </c>
      <c r="AK79" s="67"/>
      <c r="AL79" s="67"/>
      <c r="AM79" s="67"/>
      <c r="AN79" s="67"/>
      <c r="AO79" s="79">
        <v>77</v>
      </c>
      <c r="AP79" s="80" t="s">
        <v>1015</v>
      </c>
      <c r="AQ79" s="79"/>
      <c r="AR79" s="79"/>
      <c r="AS79" s="79"/>
      <c r="AT79" s="60">
        <v>77</v>
      </c>
      <c r="AU79" s="60"/>
      <c r="AV79" s="60"/>
      <c r="AW79" s="60"/>
      <c r="AX79" s="60"/>
      <c r="AY79" s="92">
        <v>77</v>
      </c>
      <c r="AZ79" s="92"/>
      <c r="BA79" s="92"/>
      <c r="BB79" s="92"/>
      <c r="BC79" s="92"/>
      <c r="BD79" s="93">
        <v>77</v>
      </c>
      <c r="BE79" s="93"/>
      <c r="BF79" s="93"/>
      <c r="BG79" s="93"/>
      <c r="BH79" s="93"/>
      <c r="BI79" s="104">
        <v>77</v>
      </c>
      <c r="BJ79" s="104"/>
      <c r="BK79" s="104"/>
      <c r="BL79" s="104"/>
      <c r="BM79" s="104"/>
      <c r="BN79" s="116">
        <v>77</v>
      </c>
      <c r="BO79" s="116"/>
      <c r="BP79" s="116"/>
      <c r="BQ79" s="116"/>
      <c r="BR79" s="116"/>
      <c r="BS79" s="115">
        <v>77</v>
      </c>
      <c r="BT79" s="104"/>
      <c r="BU79" s="104"/>
      <c r="BV79" s="104"/>
      <c r="BW79" s="104"/>
      <c r="BX79" s="92">
        <v>77</v>
      </c>
      <c r="BY79" s="92"/>
      <c r="BZ79" s="92"/>
      <c r="CA79" s="92"/>
      <c r="CB79" s="92"/>
    </row>
    <row r="80" ht="15" spans="1:80">
      <c r="A80" s="21">
        <v>78</v>
      </c>
      <c r="B80" s="21" t="s">
        <v>847</v>
      </c>
      <c r="C80" s="21"/>
      <c r="D80" s="21"/>
      <c r="E80" s="21"/>
      <c r="F80" s="20">
        <v>78</v>
      </c>
      <c r="G80" s="20" t="s">
        <v>1104</v>
      </c>
      <c r="H80" s="20"/>
      <c r="I80" s="20"/>
      <c r="J80" s="38"/>
      <c r="K80" s="39">
        <v>78</v>
      </c>
      <c r="L80" s="39" t="s">
        <v>926</v>
      </c>
      <c r="M80" s="39"/>
      <c r="N80" s="39"/>
      <c r="O80" s="40"/>
      <c r="P80" s="42">
        <v>78</v>
      </c>
      <c r="Q80" s="42" t="s">
        <v>939</v>
      </c>
      <c r="R80" s="42"/>
      <c r="S80" s="42"/>
      <c r="T80" s="42"/>
      <c r="U80" s="45">
        <v>78</v>
      </c>
      <c r="V80" s="47" t="s">
        <v>1044</v>
      </c>
      <c r="W80" s="47"/>
      <c r="X80" s="47"/>
      <c r="Y80" s="47"/>
      <c r="Z80" s="52">
        <v>78</v>
      </c>
      <c r="AA80" s="61" t="s">
        <v>1044</v>
      </c>
      <c r="AB80" s="52"/>
      <c r="AC80" s="52"/>
      <c r="AD80" s="52"/>
      <c r="AE80" s="60">
        <v>78</v>
      </c>
      <c r="AF80" s="60"/>
      <c r="AG80" s="60"/>
      <c r="AH80" s="60"/>
      <c r="AI80" s="60"/>
      <c r="AJ80" s="67">
        <v>78</v>
      </c>
      <c r="AK80" s="67"/>
      <c r="AL80" s="67"/>
      <c r="AM80" s="67"/>
      <c r="AN80" s="67"/>
      <c r="AO80" s="79">
        <v>78</v>
      </c>
      <c r="AP80" s="80" t="s">
        <v>1064</v>
      </c>
      <c r="AQ80" s="79"/>
      <c r="AR80" s="79"/>
      <c r="AS80" s="79"/>
      <c r="AT80" s="60">
        <v>78</v>
      </c>
      <c r="AU80" s="60"/>
      <c r="AV80" s="60"/>
      <c r="AW80" s="60"/>
      <c r="AX80" s="60"/>
      <c r="AY80" s="92">
        <v>78</v>
      </c>
      <c r="AZ80" s="92"/>
      <c r="BA80" s="92"/>
      <c r="BB80" s="92"/>
      <c r="BC80" s="92"/>
      <c r="BD80" s="93">
        <v>78</v>
      </c>
      <c r="BE80" s="93"/>
      <c r="BF80" s="93"/>
      <c r="BG80" s="93"/>
      <c r="BH80" s="93"/>
      <c r="BI80" s="104">
        <v>78</v>
      </c>
      <c r="BJ80" s="104"/>
      <c r="BK80" s="104"/>
      <c r="BL80" s="104"/>
      <c r="BM80" s="104"/>
      <c r="BN80" s="116">
        <v>78</v>
      </c>
      <c r="BO80" s="116"/>
      <c r="BP80" s="116"/>
      <c r="BQ80" s="116"/>
      <c r="BR80" s="116"/>
      <c r="BS80" s="115">
        <v>78</v>
      </c>
      <c r="BT80" s="104"/>
      <c r="BU80" s="104"/>
      <c r="BV80" s="104"/>
      <c r="BW80" s="104"/>
      <c r="BX80" s="92">
        <v>78</v>
      </c>
      <c r="BY80" s="92"/>
      <c r="BZ80" s="92"/>
      <c r="CA80" s="92"/>
      <c r="CB80" s="92"/>
    </row>
    <row r="81" ht="15" spans="1:80">
      <c r="A81" s="21">
        <v>79</v>
      </c>
      <c r="B81" s="21" t="s">
        <v>851</v>
      </c>
      <c r="C81" s="21"/>
      <c r="D81" s="21"/>
      <c r="E81" s="21"/>
      <c r="F81" s="20">
        <v>79</v>
      </c>
      <c r="G81" s="20" t="s">
        <v>979</v>
      </c>
      <c r="H81" s="20"/>
      <c r="I81" s="20"/>
      <c r="J81" s="38"/>
      <c r="K81" s="39">
        <v>79</v>
      </c>
      <c r="L81" s="39" t="s">
        <v>933</v>
      </c>
      <c r="M81" s="39"/>
      <c r="N81" s="39"/>
      <c r="O81" s="40"/>
      <c r="P81" s="42">
        <v>79</v>
      </c>
      <c r="Q81" s="42" t="s">
        <v>890</v>
      </c>
      <c r="R81" s="42"/>
      <c r="S81" s="42"/>
      <c r="T81" s="42"/>
      <c r="U81" s="45">
        <v>79</v>
      </c>
      <c r="V81" s="47" t="s">
        <v>1064</v>
      </c>
      <c r="W81" s="47"/>
      <c r="X81" s="47"/>
      <c r="Y81" s="47"/>
      <c r="Z81" s="52">
        <v>79</v>
      </c>
      <c r="AA81" s="61" t="s">
        <v>1105</v>
      </c>
      <c r="AB81" s="52"/>
      <c r="AC81" s="52"/>
      <c r="AD81" s="52"/>
      <c r="AE81" s="60">
        <v>79</v>
      </c>
      <c r="AF81" s="60"/>
      <c r="AG81" s="60"/>
      <c r="AH81" s="60"/>
      <c r="AI81" s="60"/>
      <c r="AJ81" s="67">
        <v>79</v>
      </c>
      <c r="AK81" s="67"/>
      <c r="AL81" s="67"/>
      <c r="AM81" s="67"/>
      <c r="AN81" s="67"/>
      <c r="AO81" s="79">
        <v>79</v>
      </c>
      <c r="AP81" s="80" t="s">
        <v>1028</v>
      </c>
      <c r="AQ81" s="79"/>
      <c r="AR81" s="79"/>
      <c r="AS81" s="79"/>
      <c r="AT81" s="60">
        <v>79</v>
      </c>
      <c r="AU81" s="60"/>
      <c r="AV81" s="60"/>
      <c r="AW81" s="60"/>
      <c r="AX81" s="60"/>
      <c r="AY81" s="92">
        <v>79</v>
      </c>
      <c r="AZ81" s="92"/>
      <c r="BA81" s="92"/>
      <c r="BB81" s="92"/>
      <c r="BC81" s="92"/>
      <c r="BD81" s="93">
        <v>79</v>
      </c>
      <c r="BE81" s="93"/>
      <c r="BF81" s="93"/>
      <c r="BG81" s="93"/>
      <c r="BH81" s="93"/>
      <c r="BI81" s="104">
        <v>79</v>
      </c>
      <c r="BJ81" s="104"/>
      <c r="BK81" s="104"/>
      <c r="BL81" s="104"/>
      <c r="BM81" s="104"/>
      <c r="BN81" s="116">
        <v>79</v>
      </c>
      <c r="BO81" s="116"/>
      <c r="BP81" s="116"/>
      <c r="BQ81" s="116"/>
      <c r="BR81" s="116"/>
      <c r="BS81" s="115">
        <v>79</v>
      </c>
      <c r="BT81" s="104"/>
      <c r="BU81" s="104"/>
      <c r="BV81" s="104"/>
      <c r="BW81" s="104"/>
      <c r="BX81" s="92">
        <v>79</v>
      </c>
      <c r="BY81" s="92"/>
      <c r="BZ81" s="92"/>
      <c r="CA81" s="92"/>
      <c r="CB81" s="92"/>
    </row>
    <row r="82" ht="15" spans="1:80">
      <c r="A82" s="21">
        <v>80</v>
      </c>
      <c r="B82" s="21" t="s">
        <v>933</v>
      </c>
      <c r="C82" s="21"/>
      <c r="D82" s="21"/>
      <c r="E82" s="21"/>
      <c r="F82" s="20">
        <v>80</v>
      </c>
      <c r="G82" s="20" t="s">
        <v>1106</v>
      </c>
      <c r="H82" s="20"/>
      <c r="I82" s="20"/>
      <c r="J82" s="38"/>
      <c r="K82" s="39">
        <v>80</v>
      </c>
      <c r="L82" s="39" t="s">
        <v>973</v>
      </c>
      <c r="M82" s="39"/>
      <c r="N82" s="39"/>
      <c r="O82" s="40"/>
      <c r="P82" s="42">
        <v>80</v>
      </c>
      <c r="Q82" s="42" t="s">
        <v>725</v>
      </c>
      <c r="R82" s="42"/>
      <c r="S82" s="42"/>
      <c r="T82" s="42"/>
      <c r="U82" s="45">
        <v>80</v>
      </c>
      <c r="V82" s="47" t="s">
        <v>901</v>
      </c>
      <c r="W82" s="47"/>
      <c r="X82" s="47"/>
      <c r="Y82" s="47"/>
      <c r="Z82" s="52">
        <v>80</v>
      </c>
      <c r="AA82" s="61" t="s">
        <v>1056</v>
      </c>
      <c r="AB82" s="52"/>
      <c r="AC82" s="52"/>
      <c r="AD82" s="52"/>
      <c r="AE82" s="60">
        <v>80</v>
      </c>
      <c r="AF82" s="60"/>
      <c r="AG82" s="60"/>
      <c r="AH82" s="60"/>
      <c r="AI82" s="60"/>
      <c r="AJ82" s="67">
        <v>80</v>
      </c>
      <c r="AK82" s="67"/>
      <c r="AL82" s="67"/>
      <c r="AM82" s="67"/>
      <c r="AN82" s="67"/>
      <c r="AO82" s="79">
        <v>80</v>
      </c>
      <c r="AP82" s="80" t="s">
        <v>1057</v>
      </c>
      <c r="AQ82" s="79"/>
      <c r="AR82" s="79"/>
      <c r="AS82" s="79"/>
      <c r="AT82" s="60">
        <v>80</v>
      </c>
      <c r="AU82" s="60"/>
      <c r="AV82" s="60"/>
      <c r="AW82" s="60"/>
      <c r="AX82" s="60"/>
      <c r="AY82" s="92">
        <v>80</v>
      </c>
      <c r="AZ82" s="92"/>
      <c r="BA82" s="92"/>
      <c r="BB82" s="92"/>
      <c r="BC82" s="92"/>
      <c r="BD82" s="93">
        <v>80</v>
      </c>
      <c r="BE82" s="93"/>
      <c r="BF82" s="93"/>
      <c r="BG82" s="93"/>
      <c r="BH82" s="93"/>
      <c r="BI82" s="104">
        <v>80</v>
      </c>
      <c r="BJ82" s="104"/>
      <c r="BK82" s="104"/>
      <c r="BL82" s="104"/>
      <c r="BM82" s="104"/>
      <c r="BN82" s="116">
        <v>80</v>
      </c>
      <c r="BO82" s="116"/>
      <c r="BP82" s="116"/>
      <c r="BQ82" s="116"/>
      <c r="BR82" s="116"/>
      <c r="BS82" s="115">
        <v>80</v>
      </c>
      <c r="BT82" s="104"/>
      <c r="BU82" s="104"/>
      <c r="BV82" s="104"/>
      <c r="BW82" s="104"/>
      <c r="BX82" s="92">
        <v>80</v>
      </c>
      <c r="BY82" s="92"/>
      <c r="BZ82" s="92"/>
      <c r="CA82" s="92"/>
      <c r="CB82" s="92"/>
    </row>
    <row r="83" ht="15" spans="1:80">
      <c r="A83" s="21">
        <v>81</v>
      </c>
      <c r="B83" s="21" t="s">
        <v>1037</v>
      </c>
      <c r="C83" s="21"/>
      <c r="D83" s="21"/>
      <c r="E83" s="21"/>
      <c r="F83" s="20">
        <v>81</v>
      </c>
      <c r="G83" s="20" t="s">
        <v>973</v>
      </c>
      <c r="H83" s="20"/>
      <c r="I83" s="20"/>
      <c r="J83" s="38"/>
      <c r="K83" s="39">
        <v>81</v>
      </c>
      <c r="L83" s="39" t="s">
        <v>1080</v>
      </c>
      <c r="M83" s="39"/>
      <c r="N83" s="39"/>
      <c r="O83" s="40"/>
      <c r="P83" s="42">
        <v>81</v>
      </c>
      <c r="Q83" s="42" t="s">
        <v>791</v>
      </c>
      <c r="R83" s="42"/>
      <c r="S83" s="42"/>
      <c r="T83" s="42"/>
      <c r="U83" s="45">
        <v>81</v>
      </c>
      <c r="V83" s="47" t="s">
        <v>803</v>
      </c>
      <c r="W83" s="47"/>
      <c r="X83" s="47"/>
      <c r="Y83" s="47"/>
      <c r="Z83" s="52">
        <v>81</v>
      </c>
      <c r="AA83" s="61" t="s">
        <v>925</v>
      </c>
      <c r="AB83" s="52"/>
      <c r="AC83" s="52"/>
      <c r="AD83" s="52"/>
      <c r="AE83" s="60">
        <v>81</v>
      </c>
      <c r="AF83" s="60"/>
      <c r="AG83" s="60"/>
      <c r="AH83" s="60"/>
      <c r="AI83" s="60"/>
      <c r="AJ83" s="67">
        <v>81</v>
      </c>
      <c r="AK83" s="67"/>
      <c r="AL83" s="67"/>
      <c r="AM83" s="67"/>
      <c r="AN83" s="67"/>
      <c r="AO83" s="79">
        <v>81</v>
      </c>
      <c r="AP83" s="80" t="s">
        <v>1085</v>
      </c>
      <c r="AQ83" s="79"/>
      <c r="AR83" s="79"/>
      <c r="AS83" s="79"/>
      <c r="AT83" s="60">
        <v>81</v>
      </c>
      <c r="AU83" s="60"/>
      <c r="AV83" s="60"/>
      <c r="AW83" s="60"/>
      <c r="AX83" s="60"/>
      <c r="AY83" s="92">
        <v>81</v>
      </c>
      <c r="AZ83" s="92"/>
      <c r="BA83" s="92"/>
      <c r="BB83" s="92"/>
      <c r="BC83" s="92"/>
      <c r="BD83" s="93">
        <v>81</v>
      </c>
      <c r="BE83" s="93"/>
      <c r="BF83" s="93"/>
      <c r="BG83" s="93"/>
      <c r="BH83" s="93"/>
      <c r="BI83" s="104">
        <v>81</v>
      </c>
      <c r="BJ83" s="104"/>
      <c r="BK83" s="104"/>
      <c r="BL83" s="104"/>
      <c r="BM83" s="104"/>
      <c r="BN83" s="116">
        <v>81</v>
      </c>
      <c r="BO83" s="116"/>
      <c r="BP83" s="116"/>
      <c r="BQ83" s="116"/>
      <c r="BR83" s="116"/>
      <c r="BS83" s="115">
        <v>81</v>
      </c>
      <c r="BT83" s="104"/>
      <c r="BU83" s="104"/>
      <c r="BV83" s="104"/>
      <c r="BW83" s="104"/>
      <c r="BX83" s="92">
        <v>81</v>
      </c>
      <c r="BY83" s="92"/>
      <c r="BZ83" s="92"/>
      <c r="CA83" s="92"/>
      <c r="CB83" s="92"/>
    </row>
    <row r="84" ht="15" spans="1:80">
      <c r="A84" s="120">
        <v>82</v>
      </c>
      <c r="B84" s="120" t="s">
        <v>745</v>
      </c>
      <c r="C84" s="120"/>
      <c r="D84" s="120"/>
      <c r="E84" s="120"/>
      <c r="F84" s="20">
        <v>82</v>
      </c>
      <c r="G84" s="20" t="s">
        <v>1026</v>
      </c>
      <c r="H84" s="20"/>
      <c r="I84" s="20"/>
      <c r="J84" s="38"/>
      <c r="K84" s="39">
        <v>82</v>
      </c>
      <c r="L84" s="39" t="s">
        <v>1031</v>
      </c>
      <c r="M84" s="39"/>
      <c r="N84" s="39"/>
      <c r="O84" s="40"/>
      <c r="P84" s="42">
        <v>82</v>
      </c>
      <c r="Q84" s="42" t="s">
        <v>1081</v>
      </c>
      <c r="R84" s="42"/>
      <c r="S84" s="42"/>
      <c r="T84" s="42"/>
      <c r="U84" s="45">
        <v>82</v>
      </c>
      <c r="V84" s="47" t="s">
        <v>1107</v>
      </c>
      <c r="W84" s="47"/>
      <c r="X84" s="47"/>
      <c r="Y84" s="47"/>
      <c r="Z84" s="52">
        <v>82</v>
      </c>
      <c r="AA84" s="61" t="s">
        <v>748</v>
      </c>
      <c r="AB84" s="52"/>
      <c r="AC84" s="52"/>
      <c r="AD84" s="52"/>
      <c r="AE84" s="60">
        <v>82</v>
      </c>
      <c r="AF84" s="60"/>
      <c r="AG84" s="60"/>
      <c r="AH84" s="60"/>
      <c r="AI84" s="60"/>
      <c r="AJ84" s="67">
        <v>82</v>
      </c>
      <c r="AK84" s="67"/>
      <c r="AL84" s="67"/>
      <c r="AM84" s="67"/>
      <c r="AN84" s="67"/>
      <c r="AO84" s="79">
        <v>82</v>
      </c>
      <c r="AP84" s="80" t="s">
        <v>905</v>
      </c>
      <c r="AQ84" s="79"/>
      <c r="AR84" s="79"/>
      <c r="AS84" s="79"/>
      <c r="AT84" s="60">
        <v>82</v>
      </c>
      <c r="AU84" s="60"/>
      <c r="AV84" s="60"/>
      <c r="AW84" s="60"/>
      <c r="AX84" s="60"/>
      <c r="AY84" s="92">
        <v>82</v>
      </c>
      <c r="AZ84" s="92"/>
      <c r="BA84" s="92"/>
      <c r="BB84" s="92"/>
      <c r="BC84" s="92"/>
      <c r="BD84" s="93">
        <v>82</v>
      </c>
      <c r="BE84" s="93"/>
      <c r="BF84" s="93"/>
      <c r="BG84" s="93"/>
      <c r="BH84" s="93"/>
      <c r="BI84" s="104">
        <v>82</v>
      </c>
      <c r="BJ84" s="104"/>
      <c r="BK84" s="104"/>
      <c r="BL84" s="104"/>
      <c r="BM84" s="104"/>
      <c r="BN84" s="116">
        <v>82</v>
      </c>
      <c r="BO84" s="116"/>
      <c r="BP84" s="116"/>
      <c r="BQ84" s="116"/>
      <c r="BR84" s="116"/>
      <c r="BS84" s="115">
        <v>82</v>
      </c>
      <c r="BT84" s="104"/>
      <c r="BU84" s="104"/>
      <c r="BV84" s="104"/>
      <c r="BW84" s="104"/>
      <c r="BX84" s="92">
        <v>82</v>
      </c>
      <c r="BY84" s="92"/>
      <c r="BZ84" s="92"/>
      <c r="CA84" s="92"/>
      <c r="CB84" s="92"/>
    </row>
    <row r="85" spans="1:81">
      <c r="A85" s="121" t="s">
        <v>727</v>
      </c>
      <c r="B85" s="122"/>
      <c r="C85" s="122">
        <f>SUM(C3:C84)</f>
        <v>-11643</v>
      </c>
      <c r="D85" s="123">
        <f>SUM(D3:D84)</f>
        <v>1697</v>
      </c>
      <c r="E85" s="122"/>
      <c r="F85" s="121" t="s">
        <v>727</v>
      </c>
      <c r="G85" s="122"/>
      <c r="H85" s="122">
        <f t="shared" ref="H85:I85" si="0">SUM(H3:H84)</f>
        <v>-7999</v>
      </c>
      <c r="I85" s="123">
        <f t="shared" si="0"/>
        <v>1644</v>
      </c>
      <c r="J85" s="122"/>
      <c r="K85" s="121" t="s">
        <v>727</v>
      </c>
      <c r="L85" s="122"/>
      <c r="M85" s="122">
        <f t="shared" ref="M85:N85" si="1">SUM(M3:M84)</f>
        <v>-13360</v>
      </c>
      <c r="N85" s="123">
        <f t="shared" si="1"/>
        <v>1323</v>
      </c>
      <c r="O85" s="122"/>
      <c r="P85" s="121" t="s">
        <v>727</v>
      </c>
      <c r="Q85" s="122"/>
      <c r="R85" s="122">
        <f t="shared" ref="R85:S85" si="2">SUM(R3:R84)</f>
        <v>-8310</v>
      </c>
      <c r="S85" s="123">
        <f t="shared" si="2"/>
        <v>2076</v>
      </c>
      <c r="T85" s="122"/>
      <c r="U85" s="121" t="s">
        <v>727</v>
      </c>
      <c r="V85" s="122"/>
      <c r="W85" s="122">
        <f t="shared" ref="W85:X85" si="3">SUM(W3:W84)</f>
        <v>-24926</v>
      </c>
      <c r="X85" s="123">
        <f t="shared" si="3"/>
        <v>1645</v>
      </c>
      <c r="Y85" s="122"/>
      <c r="Z85" s="121" t="s">
        <v>727</v>
      </c>
      <c r="AA85" s="122"/>
      <c r="AB85" s="122">
        <f t="shared" ref="AB85:AC85" si="4">SUM(AB3:AB84)</f>
        <v>-6877</v>
      </c>
      <c r="AC85" s="123">
        <f t="shared" si="4"/>
        <v>2932</v>
      </c>
      <c r="AD85" s="122"/>
      <c r="AE85" s="121" t="s">
        <v>727</v>
      </c>
      <c r="AF85" s="122"/>
      <c r="AG85" s="122">
        <f t="shared" ref="AG85:AH85" si="5">SUM(AG3:AG84)</f>
        <v>-10391</v>
      </c>
      <c r="AH85" s="123">
        <f t="shared" si="5"/>
        <v>1897</v>
      </c>
      <c r="AI85" s="122"/>
      <c r="AJ85" s="121" t="s">
        <v>727</v>
      </c>
      <c r="AK85" s="122"/>
      <c r="AL85" s="122">
        <f t="shared" ref="AL85:AM85" si="6">SUM(AL3:AL84)</f>
        <v>-5410</v>
      </c>
      <c r="AM85" s="123">
        <f t="shared" si="6"/>
        <v>3020</v>
      </c>
      <c r="AN85" s="122"/>
      <c r="AO85" s="121" t="s">
        <v>727</v>
      </c>
      <c r="AP85" s="122"/>
      <c r="AQ85" s="122">
        <f t="shared" ref="AQ85:AR85" si="7">SUM(AQ3:AQ84)</f>
        <v>-9241</v>
      </c>
      <c r="AR85" s="123">
        <f t="shared" si="7"/>
        <v>1480</v>
      </c>
      <c r="AS85" s="122"/>
      <c r="AT85" s="121" t="s">
        <v>727</v>
      </c>
      <c r="AU85" s="122"/>
      <c r="AV85" s="122">
        <f t="shared" ref="AV85:AW85" si="8">SUM(AV3:AV84)</f>
        <v>-12102</v>
      </c>
      <c r="AW85" s="123">
        <f t="shared" si="8"/>
        <v>1407</v>
      </c>
      <c r="AX85" s="122"/>
      <c r="AY85" s="121" t="s">
        <v>727</v>
      </c>
      <c r="AZ85" s="122"/>
      <c r="BA85" s="122">
        <f t="shared" ref="BA85:BB85" si="9">SUM(BA3:BA84)</f>
        <v>-20056</v>
      </c>
      <c r="BB85" s="123">
        <f t="shared" si="9"/>
        <v>1749</v>
      </c>
      <c r="BC85" s="122"/>
      <c r="BD85" s="121" t="s">
        <v>727</v>
      </c>
      <c r="BE85" s="122"/>
      <c r="BF85" s="122">
        <f t="shared" ref="BF85:BG85" si="10">SUM(BF3:BF84)</f>
        <v>-39439</v>
      </c>
      <c r="BG85" s="123">
        <f t="shared" si="10"/>
        <v>792</v>
      </c>
      <c r="BH85" s="122"/>
      <c r="BI85" s="121" t="s">
        <v>727</v>
      </c>
      <c r="BJ85" s="122"/>
      <c r="BK85" s="122">
        <f t="shared" ref="BK85:BL85" si="11">SUM(BK3:BK84)</f>
        <v>-12217</v>
      </c>
      <c r="BL85" s="123">
        <f t="shared" si="11"/>
        <v>2127</v>
      </c>
      <c r="BM85" s="122"/>
      <c r="BN85" s="121" t="s">
        <v>727</v>
      </c>
      <c r="BO85" s="122"/>
      <c r="BP85" s="122">
        <f t="shared" ref="BP85:BQ85" si="12">SUM(BP3:BP84)</f>
        <v>-9947</v>
      </c>
      <c r="BQ85" s="123">
        <f t="shared" si="12"/>
        <v>2620</v>
      </c>
      <c r="BR85" s="122"/>
      <c r="BS85" s="121" t="s">
        <v>727</v>
      </c>
      <c r="BT85" s="122"/>
      <c r="BU85" s="122">
        <f t="shared" ref="BU85:BV85" si="13">SUM(BU3:BU84)</f>
        <v>-9387</v>
      </c>
      <c r="BV85" s="123">
        <f t="shared" si="13"/>
        <v>1650</v>
      </c>
      <c r="BW85" s="122"/>
      <c r="BX85" s="121" t="s">
        <v>727</v>
      </c>
      <c r="BY85" s="122"/>
      <c r="BZ85" s="122">
        <f t="shared" ref="BZ85:CA85" si="14">SUM(BZ3:BZ84)</f>
        <v>-6697</v>
      </c>
      <c r="CA85" s="123">
        <f t="shared" si="14"/>
        <v>2321</v>
      </c>
      <c r="CB85" s="122"/>
      <c r="CC85" s="121" t="s">
        <v>727</v>
      </c>
    </row>
    <row r="95" spans="7:9">
      <c r="G95" s="124" t="s">
        <v>728</v>
      </c>
      <c r="H95" s="124">
        <f>SUM(D85,I85,N85,S85,X85,AC86,AC85,AC86,AH85,AM85,AR85,AW85,BB85,BG85,BL85,BQ85,BV85,CA85)</f>
        <v>30380</v>
      </c>
      <c r="I95" s="124"/>
    </row>
    <row r="96" spans="7:9">
      <c r="G96" s="124"/>
      <c r="H96" s="124"/>
      <c r="I96" s="124"/>
    </row>
    <row r="97" spans="7:9">
      <c r="G97" s="124"/>
      <c r="H97" s="124"/>
      <c r="I97" s="124"/>
    </row>
    <row r="98" spans="7:9">
      <c r="G98" s="124"/>
      <c r="H98" s="124"/>
      <c r="I98" s="124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H26"/>
  <sheetViews>
    <sheetView workbookViewId="0">
      <selection activeCell="F10" sqref="F10"/>
    </sheetView>
  </sheetViews>
  <sheetFormatPr defaultColWidth="9" defaultRowHeight="14.25" outlineLevelCol="7"/>
  <sheetData>
    <row r="1" ht="15" spans="5:8">
      <c r="E1" s="1" t="s">
        <v>1108</v>
      </c>
      <c r="F1" s="1"/>
      <c r="G1" s="1"/>
      <c r="H1" s="2">
        <v>3.6</v>
      </c>
    </row>
    <row r="2" ht="15" spans="5:8">
      <c r="E2" s="1" t="s">
        <v>1109</v>
      </c>
      <c r="F2" s="1" t="s">
        <v>2</v>
      </c>
      <c r="G2" s="1" t="s">
        <v>1110</v>
      </c>
      <c r="H2" s="1" t="s">
        <v>1111</v>
      </c>
    </row>
    <row r="3" spans="5:8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>
      <c r="E7" s="3">
        <v>5</v>
      </c>
      <c r="F7" s="4">
        <v>112</v>
      </c>
      <c r="G7" s="3">
        <f t="shared" si="0"/>
        <v>403.2</v>
      </c>
      <c r="H7" s="3">
        <f>G7-SUM($F$3:F7)</f>
        <v>1.19999999999999</v>
      </c>
    </row>
    <row r="8" spans="5:8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</v>
      </c>
    </row>
    <row r="11" spans="5:8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>
      <c r="E12" s="3">
        <v>10</v>
      </c>
      <c r="F12" s="4">
        <v>572</v>
      </c>
      <c r="G12" s="3">
        <f t="shared" si="0"/>
        <v>2059.2</v>
      </c>
      <c r="H12" s="3">
        <f>G12-SUM($F$3:F12)</f>
        <v>2.20000000000027</v>
      </c>
    </row>
    <row r="13" spans="5:8">
      <c r="E13" s="3">
        <v>11</v>
      </c>
      <c r="F13" s="4">
        <v>792</v>
      </c>
      <c r="G13" s="3">
        <f t="shared" si="0"/>
        <v>2851.2</v>
      </c>
      <c r="H13" s="3">
        <f>G13-SUM($F$3:F13)</f>
        <v>2.20000000000027</v>
      </c>
    </row>
    <row r="14" spans="5:8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</v>
      </c>
    </row>
    <row r="15" spans="5:8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>
      <c r="E24" s="3">
        <v>22</v>
      </c>
      <c r="F24" s="4"/>
      <c r="G24" s="3"/>
      <c r="H24" s="3">
        <f>G24-SUM($F$3:F24)</f>
        <v>-74232</v>
      </c>
    </row>
    <row r="25" spans="5:8">
      <c r="E25" s="3">
        <v>23</v>
      </c>
      <c r="F25" s="4"/>
      <c r="G25" s="3"/>
      <c r="H25" s="3">
        <f>G25-SUM($F$3:F25)</f>
        <v>-74232</v>
      </c>
    </row>
    <row r="26" spans="5:8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easob</cp:lastModifiedBy>
  <dcterms:created xsi:type="dcterms:W3CDTF">2006-09-28T05:33:00Z</dcterms:created>
  <dcterms:modified xsi:type="dcterms:W3CDTF">2024-02-25T10:33:24Z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