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8"/>
  </bookViews>
  <sheets>
    <sheet name="Апрель 2024" sheetId="1" r:id="rId1"/>
    <sheet name="Май 2024" sheetId="2" r:id="rId2"/>
    <sheet name="Июнь 2024" sheetId="3" r:id="rId3"/>
    <sheet name="Июль 2024" sheetId="4" r:id="rId4"/>
    <sheet name="Август 2024" sheetId="5" r:id="rId5"/>
    <sheet name="Сентябрь 2024" sheetId="6" r:id="rId6"/>
    <sheet name="Октябрь 2024" sheetId="7" r:id="rId7"/>
    <sheet name="Ноябрь 2024" sheetId="8" r:id="rId8"/>
    <sheet name="Декабрь 2024" sheetId="9" r:id="rId9"/>
  </sheets>
  <calcPr calcId="125725"/>
</workbook>
</file>

<file path=xl/calcChain.xml><?xml version="1.0" encoding="utf-8"?>
<calcChain xmlns="http://schemas.openxmlformats.org/spreadsheetml/2006/main">
  <c r="AD36" i="9"/>
  <c r="AB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D35"/>
  <c r="C35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AA35"/>
  <c r="AC35" s="1"/>
  <c r="Z8"/>
  <c r="Z7"/>
  <c r="Z6"/>
  <c r="Z5"/>
  <c r="Z4"/>
  <c r="AA21" i="7"/>
  <c r="AD36"/>
  <c r="AC35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A8" i="8"/>
  <c r="E7"/>
  <c r="Z7" s="1"/>
  <c r="AD35"/>
  <c r="AB34"/>
  <c r="AA34"/>
  <c r="AC34" s="1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6"/>
  <c r="Z5"/>
  <c r="Z4"/>
  <c r="E10" i="5"/>
  <c r="Z10" s="1"/>
  <c r="K11"/>
  <c r="Z11" s="1"/>
  <c r="Q13"/>
  <c r="Z13" s="1"/>
  <c r="Q14"/>
  <c r="Z14" s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W15"/>
  <c r="Z12" s="1"/>
  <c r="C23"/>
  <c r="C35" s="1"/>
  <c r="Z33" i="6"/>
  <c r="AD35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D36" i="5"/>
  <c r="AB35"/>
  <c r="AA35"/>
  <c r="Y35"/>
  <c r="X35"/>
  <c r="W35"/>
  <c r="V35"/>
  <c r="U35"/>
  <c r="T35"/>
  <c r="S35"/>
  <c r="R35"/>
  <c r="P35"/>
  <c r="O35"/>
  <c r="N35"/>
  <c r="M35"/>
  <c r="L35"/>
  <c r="J35"/>
  <c r="I35"/>
  <c r="H35"/>
  <c r="G35"/>
  <c r="F35"/>
  <c r="D35"/>
  <c r="Z34"/>
  <c r="Z33"/>
  <c r="Z32"/>
  <c r="Z31"/>
  <c r="Z30"/>
  <c r="Z29"/>
  <c r="Z28"/>
  <c r="Z27"/>
  <c r="Z26"/>
  <c r="Z25"/>
  <c r="Z24"/>
  <c r="Z22"/>
  <c r="Z21"/>
  <c r="Z20"/>
  <c r="Z19"/>
  <c r="Z18"/>
  <c r="Z17"/>
  <c r="Z16"/>
  <c r="Z15"/>
  <c r="Z9"/>
  <c r="Z8"/>
  <c r="Z7"/>
  <c r="Z6"/>
  <c r="Z5"/>
  <c r="AC4"/>
  <c r="AC35" s="1"/>
  <c r="Z4"/>
  <c r="AD36" i="4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4"/>
  <c r="AC33"/>
  <c r="Z33"/>
  <c r="AC32"/>
  <c r="Z32"/>
  <c r="AC31"/>
  <c r="Z31"/>
  <c r="AC30"/>
  <c r="Z30"/>
  <c r="T30"/>
  <c r="I30"/>
  <c r="AC29"/>
  <c r="Z29"/>
  <c r="T29"/>
  <c r="AC28"/>
  <c r="Z28"/>
  <c r="AC27"/>
  <c r="Z27"/>
  <c r="D27"/>
  <c r="AC26"/>
  <c r="Z26"/>
  <c r="AC25"/>
  <c r="Z25"/>
  <c r="I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AA14"/>
  <c r="Z14"/>
  <c r="AC13"/>
  <c r="Z13"/>
  <c r="AC12"/>
  <c r="Z12"/>
  <c r="AC11"/>
  <c r="Z11"/>
  <c r="C11"/>
  <c r="AC10"/>
  <c r="Z10"/>
  <c r="AC9"/>
  <c r="Z9"/>
  <c r="AC8"/>
  <c r="AA8"/>
  <c r="Z8"/>
  <c r="AC7"/>
  <c r="Z7"/>
  <c r="AC6"/>
  <c r="Z6"/>
  <c r="AC5"/>
  <c r="Z5"/>
  <c r="AC4"/>
  <c r="Z4"/>
  <c r="AD34" i="3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C31"/>
  <c r="AC30"/>
  <c r="Z30"/>
  <c r="AC29"/>
  <c r="Z29"/>
  <c r="C29"/>
  <c r="AC28"/>
  <c r="Z28"/>
  <c r="R28"/>
  <c r="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C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AD35" i="2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D33"/>
  <c r="AC32"/>
  <c r="Z32"/>
  <c r="AC31"/>
  <c r="Z31"/>
  <c r="AC30"/>
  <c r="Z30"/>
  <c r="AC29"/>
  <c r="Z29"/>
  <c r="AC28"/>
  <c r="Z28"/>
  <c r="AC27"/>
  <c r="Z27"/>
  <c r="AC26"/>
  <c r="Z26"/>
  <c r="AC25"/>
  <c r="Z25"/>
  <c r="C25"/>
  <c r="AC24"/>
  <c r="Z24"/>
  <c r="C24"/>
  <c r="AC23"/>
  <c r="Z23"/>
  <c r="AC22"/>
  <c r="Z22"/>
  <c r="AC21"/>
  <c r="Z21"/>
  <c r="AC20"/>
  <c r="Z20"/>
  <c r="I20"/>
  <c r="AC19"/>
  <c r="Z19"/>
  <c r="AC18"/>
  <c r="Z18"/>
  <c r="AC17"/>
  <c r="Z17"/>
  <c r="C17"/>
  <c r="AC16"/>
  <c r="Z16"/>
  <c r="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9" l="1"/>
  <c r="AD35" s="1"/>
  <c r="E35"/>
  <c r="Z35" i="7"/>
  <c r="AD35" s="1"/>
  <c r="Z34" i="8"/>
  <c r="AD34" s="1"/>
  <c r="E35" i="5"/>
  <c r="K35"/>
  <c r="Q35"/>
  <c r="Z23"/>
  <c r="Z35" s="1"/>
  <c r="AD35" s="1"/>
  <c r="AC34" i="6"/>
  <c r="Z34"/>
  <c r="AD34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rFont val="Tahoma"/>
            <charset val="1"/>
          </rPr>
          <t xml:space="preserve">Шампунь
</t>
        </r>
      </text>
    </comment>
    <comment ref="O13" authorId="0">
      <text>
        <r>
          <rPr>
            <b/>
            <sz val="9"/>
            <rFont val="Tahoma"/>
            <charset val="1"/>
          </rPr>
          <t xml:space="preserve">Генералон
</t>
        </r>
      </text>
    </comment>
    <comment ref="E16" authorId="0">
      <text>
        <r>
          <rPr>
            <b/>
            <sz val="9"/>
            <rFont val="Tahoma"/>
            <charset val="1"/>
          </rPr>
          <t xml:space="preserve"> Вкус Вил
</t>
        </r>
      </text>
    </comment>
    <comment ref="E17" authorId="0">
      <text>
        <r>
          <rPr>
            <b/>
            <sz val="9"/>
            <rFont val="Tahoma"/>
            <charset val="1"/>
          </rPr>
          <t xml:space="preserve">Вкус Вил
</t>
        </r>
      </text>
    </comment>
    <comment ref="E20" authorId="0">
      <text>
        <r>
          <rPr>
            <b/>
            <sz val="9"/>
            <rFont val="Tahoma"/>
            <charset val="1"/>
          </rPr>
          <t xml:space="preserve">Пицца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  <comment ref="E24" authorId="0">
      <text>
        <r>
          <rPr>
            <b/>
            <sz val="9"/>
            <rFont val="Tahoma"/>
            <charset val="1"/>
          </rPr>
          <t xml:space="preserve">Восток 24 с Климом
</t>
        </r>
      </text>
    </comment>
    <comment ref="X25" authorId="0">
      <text>
        <r>
          <rPr>
            <b/>
            <sz val="9"/>
            <rFont val="Tahoma"/>
            <charset val="1"/>
          </rPr>
          <t xml:space="preserve">Дополнительны ГБ
</t>
        </r>
      </text>
    </comment>
    <comment ref="E26" authorId="0">
      <text>
        <r>
          <rPr>
            <b/>
            <sz val="9"/>
            <rFont val="Tahoma"/>
            <charset val="1"/>
          </rPr>
          <t xml:space="preserve">Восток 24 с Климом 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4.xml><?xml version="1.0" encoding="utf-8"?>
<comments xmlns="http://schemas.openxmlformats.org/spreadsheetml/2006/main">
  <authors>
    <author>Собянин Евгений Андреевич</author>
  </authors>
  <commentList>
    <comment ref="T1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Маше на цветы
</t>
        </r>
      </text>
    </comment>
    <comment ref="T15" authorId="0">
      <text>
        <r>
          <rPr>
            <b/>
            <sz val="9"/>
            <color indexed="81"/>
            <rFont val="Tahoma"/>
            <family val="2"/>
            <charset val="204"/>
          </rPr>
          <t>Перевел Катюхе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 xml:space="preserve">С гогой в гиннес
</t>
        </r>
      </text>
    </comment>
  </commentList>
</comments>
</file>

<file path=xl/comments5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6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7.xml><?xml version="1.0" encoding="utf-8"?>
<comments xmlns="http://schemas.openxmlformats.org/spreadsheetml/2006/main">
  <authors>
    <author>Собянин Евгений Андреевич</author>
  </authors>
  <commentList>
    <comment ref="O7" authorId="0">
      <text>
        <r>
          <rPr>
            <b/>
            <sz val="9"/>
            <color indexed="81"/>
            <rFont val="Tahoma"/>
            <charset val="1"/>
          </rPr>
          <t xml:space="preserve">Набор щеток
</t>
        </r>
      </text>
    </comment>
    <comment ref="O8" authorId="0">
      <text>
        <r>
          <rPr>
            <b/>
            <sz val="9"/>
            <color indexed="81"/>
            <rFont val="Tahoma"/>
            <charset val="1"/>
          </rPr>
          <t xml:space="preserve">Капсульный кофе в отдел
</t>
        </r>
      </text>
    </comment>
    <comment ref="AA24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Премия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8.xml><?xml version="1.0" encoding="utf-8"?>
<comments xmlns="http://schemas.openxmlformats.org/spreadsheetml/2006/main">
  <authors>
    <author>Собянин Евгений Андреевич</author>
  </authors>
  <commentList>
    <comment ref="AA9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Премия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Премия
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sharedStrings.xml><?xml version="1.0" encoding="utf-8"?>
<sst xmlns="http://schemas.openxmlformats.org/spreadsheetml/2006/main" count="629" uniqueCount="52">
  <si>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</si>
  <si>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</si>
  <si>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</si>
  <si>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</si>
  <si>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</si>
  <si>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</si>
  <si>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</si>
  <si>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</si>
  <si>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</si>
  <si>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</si>
  <si>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</si>
  <si>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</si>
  <si>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</si>
  <si>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</si>
  <si>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</si>
  <si>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</si>
  <si>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</si>
  <si>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</si>
  <si>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</si>
  <si>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</si>
  <si>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</si>
  <si>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</si>
  <si>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</si>
  <si>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</si>
  <si>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</si>
  <si>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</si>
  <si>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</si>
  <si>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</si>
  <si>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</si>
  <si>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</si>
  <si>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</si>
  <si>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</si>
  <si>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</si>
  <si>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</si>
  <si>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</si>
  <si>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</si>
  <si>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</si>
  <si>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</si>
  <si>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</si>
  <si>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</si>
  <si>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</si>
  <si>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</si>
  <si>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</si>
  <si>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</si>
  <si>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Доходы - Расходы Июль 2024</t>
  </si>
  <si>
    <t>Лимиты</t>
  </si>
  <si>
    <t>Остаток по категории</t>
  </si>
  <si>
    <t>Доходы - Расходы Август 2024</t>
  </si>
  <si>
    <t>Доходы - Расходы Сентябрь 2024</t>
  </si>
  <si>
    <t>Доходы - Расходы Ноябрь 2024</t>
  </si>
  <si>
    <t>Вкус Вилл - доставка</t>
  </si>
  <si>
    <t>Хоккей</t>
  </si>
</sst>
</file>

<file path=xl/styles.xml><?xml version="1.0" encoding="utf-8"?>
<styleSheet xmlns="http://schemas.openxmlformats.org/spreadsheetml/2006/main">
  <numFmts count="2">
    <numFmt numFmtId="164" formatCode="dd\.mm\.yyyy"/>
    <numFmt numFmtId="166" formatCode="#,##0.00\ &quot;₽&quot;"/>
  </numFmts>
  <fonts count="2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2"/>
      <color rgb="FF9C0006"/>
      <name val="Times New Roman"/>
      <charset val="204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204"/>
      <scheme val="minor"/>
    </font>
    <font>
      <sz val="12"/>
      <color theme="1"/>
      <name val="Times New Roman"/>
      <charset val="204"/>
    </font>
    <font>
      <sz val="11"/>
      <name val="Calibri"/>
      <charset val="204"/>
      <scheme val="minor"/>
    </font>
    <font>
      <sz val="12"/>
      <name val="Times New Roman"/>
      <charset val="204"/>
    </font>
    <font>
      <b/>
      <sz val="9"/>
      <name val="Tahoma"/>
      <charset val="1"/>
    </font>
    <font>
      <sz val="9"/>
      <name val="Times New Roman"/>
      <charset val="134"/>
    </font>
    <font>
      <sz val="9"/>
      <name val="Tahoma"/>
      <charset val="1"/>
    </font>
    <font>
      <b/>
      <sz val="9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indexed="81"/>
      <name val="Tahoma"/>
      <charset val="1"/>
    </font>
    <font>
      <sz val="12"/>
      <color rgb="FF9C0006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sz val="11"/>
      <color theme="0"/>
      <name val="Calibri"/>
      <charset val="134"/>
      <scheme val="minor"/>
    </font>
    <font>
      <sz val="11"/>
      <color theme="0"/>
      <name val="Calibri"/>
      <charset val="204"/>
      <scheme val="minor"/>
    </font>
    <font>
      <sz val="12"/>
      <color theme="0"/>
      <name val="Times New Roman"/>
      <charset val="204"/>
    </font>
  </fonts>
  <fills count="2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/>
    <xf numFmtId="0" fontId="5" fillId="6" borderId="0" applyNumberFormat="0" applyBorder="0" applyAlignment="0" applyProtection="0"/>
  </cellStyleXfs>
  <cellXfs count="20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2" applyBorder="1"/>
    <xf numFmtId="0" fontId="3" fillId="2" borderId="1" xfId="0" applyFont="1" applyFill="1" applyBorder="1"/>
    <xf numFmtId="0" fontId="0" fillId="2" borderId="1" xfId="1" applyFont="1" applyFill="1" applyBorder="1" applyAlignment="1"/>
    <xf numFmtId="0" fontId="0" fillId="5" borderId="1" xfId="1" applyFont="1" applyFill="1" applyBorder="1" applyAlignment="1"/>
    <xf numFmtId="0" fontId="4" fillId="5" borderId="1" xfId="2" applyFont="1" applyFill="1" applyBorder="1"/>
    <xf numFmtId="0" fontId="3" fillId="2" borderId="1" xfId="1" applyFont="1" applyFill="1" applyBorder="1" applyAlignment="1"/>
    <xf numFmtId="0" fontId="3" fillId="5" borderId="1" xfId="0" applyFont="1" applyFill="1" applyBorder="1"/>
    <xf numFmtId="0" fontId="2" fillId="2" borderId="1" xfId="2" applyFill="1" applyBorder="1" applyAlignment="1"/>
    <xf numFmtId="0" fontId="5" fillId="2" borderId="1" xfId="3" applyFill="1" applyBorder="1"/>
    <xf numFmtId="0" fontId="6" fillId="2" borderId="1" xfId="1" applyFill="1" applyBorder="1" applyAlignment="1"/>
    <xf numFmtId="0" fontId="5" fillId="6" borderId="1" xfId="3" applyBorder="1"/>
    <xf numFmtId="0" fontId="2" fillId="2" borderId="1" xfId="2" applyFill="1" applyBorder="1"/>
    <xf numFmtId="0" fontId="4" fillId="5" borderId="1" xfId="3" applyFont="1" applyFill="1" applyBorder="1"/>
    <xf numFmtId="0" fontId="4" fillId="2" borderId="1" xfId="2" applyFont="1" applyFill="1" applyBorder="1"/>
    <xf numFmtId="0" fontId="3" fillId="5" borderId="1" xfId="1" applyFont="1" applyFill="1" applyBorder="1" applyAlignment="1"/>
    <xf numFmtId="0" fontId="7" fillId="2" borderId="1" xfId="2" applyFont="1" applyFill="1" applyBorder="1"/>
    <xf numFmtId="0" fontId="8" fillId="2" borderId="1" xfId="3" applyFont="1" applyFill="1" applyBorder="1" applyAlignment="1"/>
    <xf numFmtId="0" fontId="9" fillId="2" borderId="1" xfId="1" applyFont="1" applyFill="1" applyBorder="1" applyAlignment="1"/>
    <xf numFmtId="0" fontId="8" fillId="2" borderId="1" xfId="3" applyFont="1" applyFill="1" applyBorder="1"/>
    <xf numFmtId="0" fontId="10" fillId="2" borderId="1" xfId="2" applyFont="1" applyFill="1" applyBorder="1"/>
    <xf numFmtId="0" fontId="5" fillId="2" borderId="1" xfId="3" applyFill="1" applyBorder="1" applyAlignment="1"/>
    <xf numFmtId="0" fontId="4" fillId="2" borderId="1" xfId="3" applyFont="1" applyFill="1" applyBorder="1"/>
    <xf numFmtId="0" fontId="10" fillId="2" borderId="1" xfId="3" applyFont="1" applyFill="1" applyBorder="1"/>
    <xf numFmtId="0" fontId="2" fillId="5" borderId="1" xfId="2" applyFill="1" applyBorder="1" applyAlignment="1"/>
    <xf numFmtId="0" fontId="10" fillId="2" borderId="1" xfId="3" applyFont="1" applyFill="1" applyBorder="1" applyAlignment="1"/>
    <xf numFmtId="0" fontId="2" fillId="5" borderId="0" xfId="2" applyFill="1"/>
    <xf numFmtId="0" fontId="2" fillId="5" borderId="1" xfId="2" applyFill="1" applyBorder="1"/>
    <xf numFmtId="0" fontId="10" fillId="2" borderId="1" xfId="2" applyFont="1" applyFill="1" applyBorder="1" applyAlignment="1"/>
    <xf numFmtId="0" fontId="5" fillId="5" borderId="1" xfId="3" applyFill="1" applyBorder="1" applyAlignment="1"/>
    <xf numFmtId="0" fontId="0" fillId="2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11" borderId="1" xfId="0" applyFont="1" applyFill="1" applyBorder="1"/>
    <xf numFmtId="0" fontId="10" fillId="11" borderId="1" xfId="2" applyFont="1" applyFill="1" applyBorder="1"/>
    <xf numFmtId="0" fontId="10" fillId="11" borderId="1" xfId="3" applyFont="1" applyFill="1" applyBorder="1"/>
    <xf numFmtId="0" fontId="3" fillId="10" borderId="1" xfId="0" applyFont="1" applyFill="1" applyBorder="1"/>
    <xf numFmtId="0" fontId="3" fillId="11" borderId="1" xfId="1" applyFont="1" applyFill="1" applyBorder="1" applyAlignment="1"/>
    <xf numFmtId="0" fontId="5" fillId="11" borderId="1" xfId="3" applyFill="1" applyBorder="1"/>
    <xf numFmtId="0" fontId="10" fillId="5" borderId="1" xfId="2" applyFont="1" applyFill="1" applyBorder="1"/>
    <xf numFmtId="0" fontId="3" fillId="11" borderId="0" xfId="0" applyFont="1" applyFill="1"/>
    <xf numFmtId="0" fontId="4" fillId="11" borderId="1" xfId="3" applyFont="1" applyFill="1" applyBorder="1" applyAlignment="1"/>
    <xf numFmtId="0" fontId="0" fillId="11" borderId="1" xfId="1" applyFont="1" applyFill="1" applyBorder="1" applyAlignment="1"/>
    <xf numFmtId="0" fontId="7" fillId="5" borderId="1" xfId="2" applyFont="1" applyFill="1" applyBorder="1"/>
    <xf numFmtId="0" fontId="4" fillId="11" borderId="1" xfId="3" applyFont="1" applyFill="1" applyBorder="1"/>
    <xf numFmtId="0" fontId="4" fillId="11" borderId="1" xfId="2" applyFont="1" applyFill="1" applyBorder="1"/>
    <xf numFmtId="0" fontId="5" fillId="11" borderId="0" xfId="3" applyFill="1"/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4" fillId="10" borderId="1" xfId="3" applyFont="1" applyFill="1" applyBorder="1"/>
    <xf numFmtId="0" fontId="5" fillId="6" borderId="1" xfId="3" applyBorder="1" applyAlignment="1"/>
    <xf numFmtId="0" fontId="3" fillId="13" borderId="1" xfId="0" applyFont="1" applyFill="1" applyBorder="1"/>
    <xf numFmtId="0" fontId="3" fillId="13" borderId="0" xfId="0" applyFont="1" applyFill="1"/>
    <xf numFmtId="0" fontId="3" fillId="10" borderId="1" xfId="1" applyFont="1" applyFill="1" applyBorder="1" applyAlignment="1"/>
    <xf numFmtId="0" fontId="8" fillId="13" borderId="1" xfId="3" applyFont="1" applyFill="1" applyBorder="1"/>
    <xf numFmtId="0" fontId="4" fillId="10" borderId="1" xfId="2" applyFont="1" applyFill="1" applyBorder="1"/>
    <xf numFmtId="0" fontId="0" fillId="10" borderId="1" xfId="1" applyFont="1" applyFill="1" applyBorder="1" applyAlignment="1"/>
    <xf numFmtId="0" fontId="4" fillId="13" borderId="1" xfId="3" applyFont="1" applyFill="1" applyBorder="1" applyAlignment="1"/>
    <xf numFmtId="0" fontId="10" fillId="10" borderId="1" xfId="2" applyFont="1" applyFill="1" applyBorder="1"/>
    <xf numFmtId="0" fontId="5" fillId="10" borderId="1" xfId="3" applyFill="1" applyBorder="1"/>
    <xf numFmtId="0" fontId="0" fillId="10" borderId="0" xfId="0" applyFont="1" applyFill="1"/>
    <xf numFmtId="0" fontId="2" fillId="13" borderId="1" xfId="2" applyFill="1" applyBorder="1"/>
    <xf numFmtId="0" fontId="10" fillId="10" borderId="1" xfId="3" applyFont="1" applyFill="1" applyBorder="1"/>
    <xf numFmtId="0" fontId="5" fillId="13" borderId="1" xfId="3" applyFill="1" applyBorder="1"/>
    <xf numFmtId="0" fontId="0" fillId="14" borderId="3" xfId="0" applyFill="1" applyBorder="1"/>
    <xf numFmtId="0" fontId="0" fillId="16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3" fillId="14" borderId="4" xfId="0" applyNumberFormat="1" applyFont="1" applyFill="1" applyBorder="1"/>
    <xf numFmtId="0" fontId="3" fillId="17" borderId="1" xfId="0" applyFont="1" applyFill="1" applyBorder="1"/>
    <xf numFmtId="0" fontId="3" fillId="18" borderId="1" xfId="0" applyNumberFormat="1" applyFont="1" applyFill="1" applyBorder="1"/>
    <xf numFmtId="0" fontId="3" fillId="16" borderId="1" xfId="0" applyFont="1" applyFill="1" applyBorder="1"/>
    <xf numFmtId="0" fontId="3" fillId="17" borderId="1" xfId="1" applyFont="1" applyFill="1" applyBorder="1" applyAlignment="1"/>
    <xf numFmtId="0" fontId="0" fillId="19" borderId="1" xfId="0" applyFill="1" applyBorder="1"/>
    <xf numFmtId="0" fontId="6" fillId="20" borderId="1" xfId="1" applyBorder="1" applyAlignment="1"/>
    <xf numFmtId="0" fontId="0" fillId="3" borderId="1" xfId="1" applyFont="1" applyFill="1" applyBorder="1" applyAlignment="1"/>
    <xf numFmtId="0" fontId="4" fillId="3" borderId="1" xfId="2" applyFont="1" applyFill="1" applyBorder="1"/>
    <xf numFmtId="0" fontId="3" fillId="3" borderId="1" xfId="0" applyFont="1" applyFill="1" applyBorder="1"/>
    <xf numFmtId="0" fontId="2" fillId="4" borderId="1" xfId="2" applyBorder="1" applyAlignment="1"/>
    <xf numFmtId="0" fontId="4" fillId="3" borderId="1" xfId="3" applyFont="1" applyFill="1" applyBorder="1"/>
    <xf numFmtId="0" fontId="3" fillId="3" borderId="1" xfId="1" applyFont="1" applyFill="1" applyBorder="1" applyAlignment="1"/>
    <xf numFmtId="0" fontId="7" fillId="4" borderId="1" xfId="2" applyFont="1" applyBorder="1"/>
    <xf numFmtId="0" fontId="8" fillId="6" borderId="1" xfId="3" applyFont="1" applyBorder="1" applyAlignment="1"/>
    <xf numFmtId="0" fontId="9" fillId="20" borderId="1" xfId="1" applyFont="1" applyBorder="1" applyAlignment="1"/>
    <xf numFmtId="0" fontId="8" fillId="6" borderId="1" xfId="3" applyFont="1" applyBorder="1"/>
    <xf numFmtId="0" fontId="2" fillId="4" borderId="0" xfId="2"/>
    <xf numFmtId="0" fontId="10" fillId="3" borderId="1" xfId="2" applyFont="1" applyFill="1" applyBorder="1"/>
    <xf numFmtId="0" fontId="5" fillId="6" borderId="0" xfId="3"/>
    <xf numFmtId="0" fontId="10" fillId="3" borderId="1" xfId="3" applyFont="1" applyFill="1" applyBorder="1"/>
    <xf numFmtId="0" fontId="0" fillId="5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3" borderId="1" xfId="1" applyFont="1" applyFill="1" applyBorder="1" applyAlignment="1"/>
    <xf numFmtId="0" fontId="12" fillId="3" borderId="1" xfId="2" applyFont="1" applyFill="1" applyBorder="1"/>
    <xf numFmtId="0" fontId="11" fillId="3" borderId="1" xfId="0" applyFont="1" applyFill="1" applyBorder="1"/>
    <xf numFmtId="0" fontId="12" fillId="2" borderId="1" xfId="2" applyFont="1" applyFill="1" applyBorder="1"/>
    <xf numFmtId="0" fontId="11" fillId="21" borderId="1" xfId="0" applyFont="1" applyFill="1" applyBorder="1"/>
    <xf numFmtId="0" fontId="11" fillId="10" borderId="1" xfId="0" applyFont="1" applyFill="1" applyBorder="1"/>
    <xf numFmtId="0" fontId="11" fillId="22" borderId="1" xfId="0" applyFont="1" applyFill="1" applyBorder="1"/>
    <xf numFmtId="0" fontId="11" fillId="21" borderId="0" xfId="0" applyFont="1" applyFill="1"/>
    <xf numFmtId="0" fontId="12" fillId="21" borderId="1" xfId="2" applyFont="1" applyFill="1" applyBorder="1"/>
    <xf numFmtId="0" fontId="11" fillId="11" borderId="1" xfId="0" applyFont="1" applyFill="1" applyBorder="1"/>
    <xf numFmtId="0" fontId="11" fillId="21" borderId="1" xfId="1" applyFont="1" applyFill="1" applyBorder="1" applyAlignment="1"/>
    <xf numFmtId="0" fontId="0" fillId="11" borderId="0" xfId="0" applyFill="1"/>
    <xf numFmtId="0" fontId="12" fillId="10" borderId="1" xfId="3" applyFont="1" applyFill="1" applyBorder="1"/>
    <xf numFmtId="0" fontId="11" fillId="13" borderId="1" xfId="0" applyFont="1" applyFill="1" applyBorder="1"/>
    <xf numFmtId="0" fontId="11" fillId="13" borderId="0" xfId="0" applyFont="1" applyFill="1"/>
    <xf numFmtId="0" fontId="11" fillId="10" borderId="1" xfId="1" applyFont="1" applyFill="1" applyBorder="1" applyAlignment="1"/>
    <xf numFmtId="0" fontId="12" fillId="10" borderId="1" xfId="2" applyFont="1" applyFill="1" applyBorder="1"/>
    <xf numFmtId="0" fontId="11" fillId="14" borderId="4" xfId="0" applyNumberFormat="1" applyFont="1" applyFill="1" applyBorder="1"/>
    <xf numFmtId="0" fontId="11" fillId="18" borderId="1" xfId="0" applyFont="1" applyFill="1" applyBorder="1"/>
    <xf numFmtId="0" fontId="11" fillId="18" borderId="1" xfId="0" applyNumberFormat="1" applyFont="1" applyFill="1" applyBorder="1"/>
    <xf numFmtId="0" fontId="11" fillId="23" borderId="1" xfId="1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0" xfId="0" applyFill="1"/>
    <xf numFmtId="0" fontId="0" fillId="9" borderId="1" xfId="0" applyNumberFormat="1" applyFill="1" applyBorder="1"/>
    <xf numFmtId="0" fontId="0" fillId="10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3" fillId="24" borderId="1" xfId="0" applyFont="1" applyFill="1" applyBorder="1"/>
    <xf numFmtId="0" fontId="3" fillId="24" borderId="1" xfId="1" applyFont="1" applyFill="1" applyBorder="1" applyAlignment="1"/>
    <xf numFmtId="0" fontId="4" fillId="25" borderId="1" xfId="2" applyFont="1" applyFill="1" applyBorder="1"/>
    <xf numFmtId="0" fontId="3" fillId="25" borderId="1" xfId="0" applyFont="1" applyFill="1" applyBorder="1"/>
    <xf numFmtId="0" fontId="3" fillId="12" borderId="1" xfId="0" applyFont="1" applyFill="1" applyBorder="1"/>
    <xf numFmtId="0" fontId="4" fillId="24" borderId="1" xfId="2" applyFont="1" applyFill="1" applyBorder="1"/>
    <xf numFmtId="0" fontId="17" fillId="24" borderId="1" xfId="1" applyFont="1" applyFill="1" applyBorder="1" applyAlignment="1"/>
    <xf numFmtId="0" fontId="17" fillId="5" borderId="1" xfId="1" applyFont="1" applyFill="1" applyBorder="1" applyAlignment="1"/>
    <xf numFmtId="0" fontId="4" fillId="26" borderId="1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/>
    <xf numFmtId="0" fontId="4" fillId="24" borderId="1" xfId="3" applyFont="1" applyFill="1" applyBorder="1"/>
    <xf numFmtId="0" fontId="17" fillId="2" borderId="1" xfId="1" applyFont="1" applyFill="1" applyBorder="1" applyAlignment="1"/>
    <xf numFmtId="0" fontId="17" fillId="11" borderId="1" xfId="1" applyFont="1" applyFill="1" applyBorder="1" applyAlignment="1"/>
    <xf numFmtId="0" fontId="4" fillId="2" borderId="1" xfId="3" applyFont="1" applyFill="1" applyBorder="1" applyAlignment="1"/>
    <xf numFmtId="0" fontId="4" fillId="13" borderId="1" xfId="3" applyFont="1" applyFill="1" applyBorder="1"/>
    <xf numFmtId="0" fontId="17" fillId="10" borderId="1" xfId="1" applyFont="1" applyFill="1" applyBorder="1" applyAlignment="1"/>
    <xf numFmtId="0" fontId="4" fillId="2" borderId="1" xfId="2" applyFont="1" applyFill="1" applyBorder="1" applyAlignment="1"/>
    <xf numFmtId="0" fontId="4" fillId="5" borderId="1" xfId="2" applyFont="1" applyFill="1" applyBorder="1" applyAlignment="1"/>
    <xf numFmtId="0" fontId="17" fillId="10" borderId="0" xfId="0" applyFont="1" applyFill="1"/>
    <xf numFmtId="0" fontId="4" fillId="5" borderId="0" xfId="2" applyFont="1" applyFill="1"/>
    <xf numFmtId="0" fontId="4" fillId="13" borderId="1" xfId="2" applyFont="1" applyFill="1" applyBorder="1"/>
    <xf numFmtId="0" fontId="4" fillId="11" borderId="0" xfId="3" applyFont="1" applyFill="1"/>
    <xf numFmtId="0" fontId="4" fillId="5" borderId="1" xfId="3" applyFont="1" applyFill="1" applyBorder="1" applyAlignment="1"/>
    <xf numFmtId="0" fontId="19" fillId="4" borderId="1" xfId="2" applyFont="1" applyBorder="1" applyAlignment="1"/>
    <xf numFmtId="0" fontId="20" fillId="6" borderId="1" xfId="3" applyFont="1" applyBorder="1"/>
    <xf numFmtId="0" fontId="19" fillId="4" borderId="1" xfId="2" applyFont="1" applyBorder="1"/>
    <xf numFmtId="0" fontId="0" fillId="12" borderId="0" xfId="0" applyFill="1"/>
    <xf numFmtId="0" fontId="4" fillId="27" borderId="1" xfId="2" applyFont="1" applyFill="1" applyBorder="1"/>
    <xf numFmtId="0" fontId="3" fillId="27" borderId="1" xfId="0" applyFont="1" applyFill="1" applyBorder="1"/>
    <xf numFmtId="0" fontId="2" fillId="27" borderId="1" xfId="2" applyFill="1" applyBorder="1"/>
    <xf numFmtId="0" fontId="5" fillId="24" borderId="1" xfId="3" applyFill="1" applyBorder="1"/>
    <xf numFmtId="0" fontId="2" fillId="24" borderId="1" xfId="2" applyFill="1" applyBorder="1"/>
    <xf numFmtId="0" fontId="2" fillId="24" borderId="1" xfId="2" applyFill="1" applyBorder="1" applyAlignment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4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24" borderId="1" xfId="3" applyFill="1" applyBorder="1" applyAlignment="1"/>
    <xf numFmtId="0" fontId="17" fillId="27" borderId="1" xfId="1" applyFont="1" applyFill="1" applyBorder="1" applyAlignment="1"/>
    <xf numFmtId="0" fontId="5" fillId="27" borderId="1" xfId="3" applyFill="1" applyBorder="1"/>
    <xf numFmtId="0" fontId="4" fillId="27" borderId="1" xfId="3" applyFont="1" applyFill="1" applyBorder="1"/>
    <xf numFmtId="0" fontId="3" fillId="27" borderId="1" xfId="1" applyFont="1" applyFill="1" applyBorder="1" applyAlignment="1"/>
    <xf numFmtId="0" fontId="3" fillId="26" borderId="1" xfId="0" applyFont="1" applyFill="1" applyBorder="1"/>
    <xf numFmtId="0" fontId="4" fillId="26" borderId="1" xfId="2" applyFont="1" applyFill="1" applyBorder="1"/>
    <xf numFmtId="0" fontId="5" fillId="26" borderId="1" xfId="3" applyFill="1" applyBorder="1"/>
    <xf numFmtId="0" fontId="3" fillId="26" borderId="1" xfId="1" applyFont="1" applyFill="1" applyBorder="1" applyAlignment="1"/>
    <xf numFmtId="0" fontId="3" fillId="26" borderId="0" xfId="0" applyFont="1" applyFill="1"/>
    <xf numFmtId="0" fontId="4" fillId="26" borderId="1" xfId="3" applyFont="1" applyFill="1" applyBorder="1" applyAlignment="1"/>
    <xf numFmtId="0" fontId="17" fillId="26" borderId="1" xfId="1" applyFont="1" applyFill="1" applyBorder="1" applyAlignment="1"/>
    <xf numFmtId="0" fontId="0" fillId="2" borderId="4" xfId="0" applyNumberFormat="1" applyFill="1" applyBorder="1"/>
    <xf numFmtId="0" fontId="0" fillId="15" borderId="6" xfId="0" applyFill="1" applyBorder="1"/>
    <xf numFmtId="0" fontId="3" fillId="17" borderId="6" xfId="0" applyFont="1" applyFill="1" applyBorder="1"/>
    <xf numFmtId="0" fontId="0" fillId="2" borderId="6" xfId="0" applyNumberFormat="1" applyFill="1" applyBorder="1"/>
    <xf numFmtId="0" fontId="0" fillId="15" borderId="7" xfId="0" applyFill="1" applyBorder="1" applyAlignment="1">
      <alignment horizontal="center"/>
    </xf>
    <xf numFmtId="0" fontId="0" fillId="7" borderId="2" xfId="0" applyFill="1" applyBorder="1"/>
    <xf numFmtId="166" fontId="23" fillId="28" borderId="5" xfId="0" applyNumberFormat="1" applyFont="1" applyFill="1" applyBorder="1" applyAlignment="1">
      <alignment horizontal="center" vertical="center"/>
    </xf>
    <xf numFmtId="166" fontId="24" fillId="28" borderId="5" xfId="0" applyNumberFormat="1" applyFont="1" applyFill="1" applyBorder="1" applyAlignment="1">
      <alignment horizontal="center" vertical="center"/>
    </xf>
    <xf numFmtId="166" fontId="24" fillId="28" borderId="5" xfId="1" applyNumberFormat="1" applyFont="1" applyFill="1" applyBorder="1" applyAlignment="1">
      <alignment horizontal="center" vertical="center"/>
    </xf>
    <xf numFmtId="166" fontId="25" fillId="28" borderId="5" xfId="2" applyNumberFormat="1" applyFont="1" applyFill="1" applyBorder="1" applyAlignment="1">
      <alignment horizontal="center" vertical="center"/>
    </xf>
    <xf numFmtId="166" fontId="23" fillId="7" borderId="5" xfId="0" applyNumberFormat="1" applyFont="1" applyFill="1" applyBorder="1" applyAlignment="1">
      <alignment horizontal="center" vertical="center"/>
    </xf>
    <xf numFmtId="166" fontId="24" fillId="7" borderId="5" xfId="0" applyNumberFormat="1" applyFont="1" applyFill="1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34</v>
      </c>
      <c r="B4" s="7">
        <v>45383</v>
      </c>
      <c r="C4" s="85">
        <v>248</v>
      </c>
      <c r="D4" s="124"/>
      <c r="E4" s="124"/>
      <c r="F4" s="124"/>
      <c r="G4" s="85">
        <v>500</v>
      </c>
      <c r="H4" s="8">
        <v>103</v>
      </c>
      <c r="I4" s="125"/>
      <c r="J4" s="127"/>
      <c r="K4" s="127"/>
      <c r="L4" s="127"/>
      <c r="M4" s="127"/>
      <c r="N4" s="127"/>
      <c r="O4" s="127"/>
      <c r="P4" s="128"/>
      <c r="Q4" s="128"/>
      <c r="R4" s="18">
        <v>5000</v>
      </c>
      <c r="S4" s="128"/>
      <c r="T4" s="128"/>
      <c r="U4" s="18">
        <v>17600</v>
      </c>
      <c r="V4" s="18">
        <v>6635</v>
      </c>
      <c r="W4" s="132"/>
      <c r="X4" s="132"/>
      <c r="Y4" s="132"/>
      <c r="Z4" s="135">
        <f>SUM(C4:Y4)</f>
        <v>30086</v>
      </c>
      <c r="AA4" s="78"/>
      <c r="AB4" s="78"/>
      <c r="AC4" s="136">
        <f>SUM(AA4:AB4)</f>
        <v>0</v>
      </c>
      <c r="AD4" s="76"/>
    </row>
    <row r="5" spans="1:30">
      <c r="A5" s="3" t="s">
        <v>35</v>
      </c>
      <c r="B5" s="7">
        <v>45384</v>
      </c>
      <c r="C5" s="85">
        <v>130</v>
      </c>
      <c r="D5" s="85">
        <v>858</v>
      </c>
      <c r="E5" s="124"/>
      <c r="F5" s="124"/>
      <c r="G5" s="125"/>
      <c r="H5" s="125"/>
      <c r="I5" s="125"/>
      <c r="J5" s="127"/>
      <c r="K5" s="127"/>
      <c r="L5" s="127"/>
      <c r="M5" s="127"/>
      <c r="N5" s="127"/>
      <c r="O5" s="127"/>
      <c r="P5" s="128"/>
      <c r="Q5" s="128"/>
      <c r="R5" s="128"/>
      <c r="S5" s="128"/>
      <c r="T5" s="128"/>
      <c r="U5" s="133"/>
      <c r="V5" s="132"/>
      <c r="W5" s="132"/>
      <c r="X5" s="132"/>
      <c r="Y5" s="132"/>
      <c r="Z5" s="135">
        <f t="shared" ref="Z5:Z33" si="0">SUM(C5:Y5)</f>
        <v>988</v>
      </c>
      <c r="AA5" s="78"/>
      <c r="AB5" s="78"/>
      <c r="AC5" s="136">
        <f t="shared" ref="AC5:AC33" si="1">SUM(AA5:AB5)</f>
        <v>0</v>
      </c>
      <c r="AD5" s="76"/>
    </row>
    <row r="6" spans="1:30">
      <c r="A6" s="3" t="s">
        <v>36</v>
      </c>
      <c r="B6" s="7">
        <v>45385</v>
      </c>
      <c r="C6" s="85">
        <v>309</v>
      </c>
      <c r="D6" s="124"/>
      <c r="E6" s="124"/>
      <c r="F6" s="124"/>
      <c r="G6" s="125"/>
      <c r="H6" s="125"/>
      <c r="I6" s="125"/>
      <c r="J6" s="127"/>
      <c r="K6" s="127"/>
      <c r="L6" s="127"/>
      <c r="M6" s="127"/>
      <c r="N6" s="127"/>
      <c r="O6" s="127"/>
      <c r="P6" s="128"/>
      <c r="Q6" s="128"/>
      <c r="R6" s="128"/>
      <c r="S6" s="128"/>
      <c r="T6" s="128"/>
      <c r="U6" s="132"/>
      <c r="V6" s="132"/>
      <c r="W6" s="132"/>
      <c r="X6" s="132"/>
      <c r="Y6" s="132"/>
      <c r="Z6" s="135">
        <f t="shared" si="0"/>
        <v>309</v>
      </c>
      <c r="AA6" s="78"/>
      <c r="AB6" s="78"/>
      <c r="AC6" s="136">
        <f t="shared" si="1"/>
        <v>0</v>
      </c>
      <c r="AD6" s="76"/>
    </row>
    <row r="7" spans="1:30" ht="15.75">
      <c r="A7" s="3" t="s">
        <v>37</v>
      </c>
      <c r="B7" s="7">
        <v>45386</v>
      </c>
      <c r="C7" s="85">
        <v>298</v>
      </c>
      <c r="D7" s="8">
        <v>158</v>
      </c>
      <c r="E7" s="124"/>
      <c r="F7" s="124"/>
      <c r="G7" s="125"/>
      <c r="H7" s="125"/>
      <c r="I7" s="125"/>
      <c r="J7" s="127"/>
      <c r="K7" s="127"/>
      <c r="L7" s="127"/>
      <c r="M7" s="127"/>
      <c r="N7" s="127"/>
      <c r="O7" s="127"/>
      <c r="P7" s="128"/>
      <c r="Q7" s="128"/>
      <c r="R7" s="85">
        <f>SUM(1871+407)</f>
        <v>2278</v>
      </c>
      <c r="S7" s="128"/>
      <c r="T7" s="128"/>
      <c r="U7" s="132"/>
      <c r="V7" s="132"/>
      <c r="W7" s="132"/>
      <c r="X7" s="132"/>
      <c r="Y7" s="132"/>
      <c r="Z7" s="135">
        <f t="shared" si="0"/>
        <v>2734</v>
      </c>
      <c r="AA7" s="78"/>
      <c r="AB7" s="78"/>
      <c r="AC7" s="136">
        <f t="shared" si="1"/>
        <v>0</v>
      </c>
      <c r="AD7" s="76"/>
    </row>
    <row r="8" spans="1:30">
      <c r="A8" s="3" t="s">
        <v>38</v>
      </c>
      <c r="B8" s="7">
        <v>45387</v>
      </c>
      <c r="C8" s="85">
        <v>0</v>
      </c>
      <c r="D8" s="124"/>
      <c r="E8" s="124"/>
      <c r="F8" s="124"/>
      <c r="G8" s="125"/>
      <c r="H8" s="85">
        <v>0</v>
      </c>
      <c r="I8" s="125"/>
      <c r="J8" s="127"/>
      <c r="K8" s="129"/>
      <c r="L8" s="85">
        <v>0</v>
      </c>
      <c r="M8" s="127"/>
      <c r="N8" s="127"/>
      <c r="O8" s="127"/>
      <c r="P8" s="128"/>
      <c r="Q8" s="128"/>
      <c r="R8" s="128"/>
      <c r="S8" s="128"/>
      <c r="T8" s="128"/>
      <c r="U8" s="132"/>
      <c r="V8" s="132"/>
      <c r="W8" s="132"/>
      <c r="X8" s="132"/>
      <c r="Y8" s="132"/>
      <c r="Z8" s="135">
        <f t="shared" si="0"/>
        <v>0</v>
      </c>
      <c r="AA8" s="85">
        <f>28701.52+15727</f>
        <v>44428.52</v>
      </c>
      <c r="AB8" s="78"/>
      <c r="AC8" s="136">
        <f t="shared" si="1"/>
        <v>44428.52</v>
      </c>
      <c r="AD8" s="76"/>
    </row>
    <row r="9" spans="1:30">
      <c r="A9" s="3" t="s">
        <v>39</v>
      </c>
      <c r="B9" s="7">
        <v>45388</v>
      </c>
      <c r="C9" s="124"/>
      <c r="D9" s="124"/>
      <c r="E9" s="124"/>
      <c r="F9" s="124"/>
      <c r="G9" s="125"/>
      <c r="H9" s="125"/>
      <c r="I9" s="125"/>
      <c r="J9" s="127"/>
      <c r="K9" s="127"/>
      <c r="L9" s="127"/>
      <c r="M9" s="127"/>
      <c r="N9" s="127"/>
      <c r="O9" s="127"/>
      <c r="P9" s="128"/>
      <c r="Q9" s="128"/>
      <c r="R9" s="128"/>
      <c r="S9" s="128"/>
      <c r="T9" s="128"/>
      <c r="U9" s="132"/>
      <c r="V9" s="132"/>
      <c r="W9" s="132"/>
      <c r="X9" s="132"/>
      <c r="Y9" s="132"/>
      <c r="Z9" s="135">
        <f t="shared" si="0"/>
        <v>0</v>
      </c>
      <c r="AA9" s="78"/>
      <c r="AB9" s="78"/>
      <c r="AC9" s="136">
        <f t="shared" si="1"/>
        <v>0</v>
      </c>
      <c r="AD9" s="76"/>
    </row>
    <row r="10" spans="1:30">
      <c r="A10" s="3" t="s">
        <v>40</v>
      </c>
      <c r="B10" s="7">
        <v>45389</v>
      </c>
      <c r="C10" s="124"/>
      <c r="D10" s="124"/>
      <c r="E10" s="124"/>
      <c r="F10" s="124"/>
      <c r="G10" s="125"/>
      <c r="H10" s="125"/>
      <c r="I10" s="125"/>
      <c r="J10" s="127"/>
      <c r="K10" s="127"/>
      <c r="L10" s="127"/>
      <c r="M10" s="127"/>
      <c r="N10" s="127"/>
      <c r="O10" s="127"/>
      <c r="P10" s="128"/>
      <c r="Q10" s="128"/>
      <c r="R10" s="128"/>
      <c r="S10" s="128"/>
      <c r="T10" s="128"/>
      <c r="U10" s="132"/>
      <c r="V10" s="132"/>
      <c r="W10" s="133"/>
      <c r="X10" s="132"/>
      <c r="Y10" s="132"/>
      <c r="Z10" s="135">
        <f t="shared" si="0"/>
        <v>0</v>
      </c>
      <c r="AA10" s="78"/>
      <c r="AB10" s="78"/>
      <c r="AC10" s="136">
        <f t="shared" si="1"/>
        <v>0</v>
      </c>
      <c r="AD10" s="76"/>
    </row>
    <row r="11" spans="1:30" ht="15.75">
      <c r="A11" s="3" t="s">
        <v>34</v>
      </c>
      <c r="B11" s="7">
        <v>45390</v>
      </c>
      <c r="C11" s="85">
        <v>298</v>
      </c>
      <c r="D11" s="124"/>
      <c r="E11" s="124"/>
      <c r="F11" s="124"/>
      <c r="G11" s="85">
        <v>0</v>
      </c>
      <c r="H11" s="125"/>
      <c r="I11" s="125"/>
      <c r="J11" s="127"/>
      <c r="K11" s="127"/>
      <c r="L11" s="127"/>
      <c r="M11" s="127"/>
      <c r="N11" s="127"/>
      <c r="O11" s="127"/>
      <c r="P11" s="128"/>
      <c r="Q11" s="128"/>
      <c r="R11" s="8">
        <v>300</v>
      </c>
      <c r="S11" s="128"/>
      <c r="T11" s="128"/>
      <c r="U11" s="132"/>
      <c r="V11" s="132"/>
      <c r="W11" s="18">
        <v>10001</v>
      </c>
      <c r="X11" s="132"/>
      <c r="Y11" s="132"/>
      <c r="Z11" s="135">
        <f t="shared" si="0"/>
        <v>10599</v>
      </c>
      <c r="AA11" s="78"/>
      <c r="AB11" s="78"/>
      <c r="AC11" s="136">
        <f t="shared" si="1"/>
        <v>0</v>
      </c>
      <c r="AD11" s="76"/>
    </row>
    <row r="12" spans="1:30" ht="15.75">
      <c r="A12" s="3" t="s">
        <v>35</v>
      </c>
      <c r="B12" s="7">
        <v>45391</v>
      </c>
      <c r="C12" s="85">
        <v>30</v>
      </c>
      <c r="D12" s="124"/>
      <c r="E12" s="124"/>
      <c r="F12" s="124"/>
      <c r="G12" s="125"/>
      <c r="H12" s="125"/>
      <c r="I12" s="125"/>
      <c r="J12" s="127"/>
      <c r="K12" s="127"/>
      <c r="L12" s="127"/>
      <c r="M12" s="127"/>
      <c r="N12" s="127"/>
      <c r="O12" s="127"/>
      <c r="P12" s="128"/>
      <c r="Q12" s="128"/>
      <c r="R12" s="128"/>
      <c r="S12" s="8">
        <f>298+600+152</f>
        <v>1050</v>
      </c>
      <c r="T12" s="128"/>
      <c r="U12" s="132"/>
      <c r="V12" s="132"/>
      <c r="W12" s="132"/>
      <c r="X12" s="132"/>
      <c r="Y12" s="132"/>
      <c r="Z12" s="135">
        <f t="shared" si="0"/>
        <v>1080</v>
      </c>
      <c r="AA12" s="78"/>
      <c r="AB12" s="78"/>
      <c r="AC12" s="136">
        <f t="shared" si="1"/>
        <v>0</v>
      </c>
      <c r="AD12" s="76"/>
    </row>
    <row r="13" spans="1:30" ht="15.75">
      <c r="A13" s="3" t="s">
        <v>36</v>
      </c>
      <c r="B13" s="7">
        <v>45392</v>
      </c>
      <c r="C13" s="85">
        <v>360</v>
      </c>
      <c r="D13" s="8">
        <v>161</v>
      </c>
      <c r="E13" s="124"/>
      <c r="F13" s="124"/>
      <c r="G13" s="125"/>
      <c r="H13" s="125"/>
      <c r="I13" s="125"/>
      <c r="J13" s="127"/>
      <c r="K13" s="127"/>
      <c r="L13" s="8">
        <v>350</v>
      </c>
      <c r="M13" s="127"/>
      <c r="N13" s="127"/>
      <c r="O13" s="127"/>
      <c r="P13" s="128"/>
      <c r="Q13" s="128"/>
      <c r="R13" s="128"/>
      <c r="S13" s="128"/>
      <c r="T13" s="128"/>
      <c r="U13" s="132"/>
      <c r="V13" s="132"/>
      <c r="W13" s="132"/>
      <c r="X13" s="132"/>
      <c r="Y13" s="132"/>
      <c r="Z13" s="135">
        <f t="shared" si="0"/>
        <v>871</v>
      </c>
      <c r="AA13" s="78"/>
      <c r="AB13" s="78"/>
      <c r="AC13" s="136">
        <f t="shared" si="1"/>
        <v>0</v>
      </c>
      <c r="AD13" s="76"/>
    </row>
    <row r="14" spans="1:30">
      <c r="A14" s="3" t="s">
        <v>37</v>
      </c>
      <c r="B14" s="7">
        <v>45393</v>
      </c>
      <c r="C14" s="85">
        <f>290+155</f>
        <v>445</v>
      </c>
      <c r="D14" s="124"/>
      <c r="E14" s="124"/>
      <c r="F14" s="124"/>
      <c r="G14" s="125"/>
      <c r="H14" s="125"/>
      <c r="I14" s="125"/>
      <c r="J14" s="127"/>
      <c r="K14" s="127"/>
      <c r="L14" s="127"/>
      <c r="M14" s="127"/>
      <c r="N14" s="127"/>
      <c r="O14" s="127"/>
      <c r="P14" s="128"/>
      <c r="Q14" s="128"/>
      <c r="R14" s="128"/>
      <c r="S14" s="128"/>
      <c r="T14" s="128"/>
      <c r="U14" s="132"/>
      <c r="V14" s="132"/>
      <c r="W14" s="132"/>
      <c r="X14" s="132"/>
      <c r="Y14" s="132"/>
      <c r="Z14" s="135">
        <f t="shared" si="0"/>
        <v>445</v>
      </c>
      <c r="AA14" s="78"/>
      <c r="AB14" s="78"/>
      <c r="AC14" s="136">
        <f t="shared" si="1"/>
        <v>0</v>
      </c>
      <c r="AD14" s="76"/>
    </row>
    <row r="15" spans="1:30" ht="15.75">
      <c r="A15" s="3" t="s">
        <v>38</v>
      </c>
      <c r="B15" s="7">
        <v>45394</v>
      </c>
      <c r="C15" s="85">
        <f>255-90+310</f>
        <v>475</v>
      </c>
      <c r="D15" s="8">
        <v>291</v>
      </c>
      <c r="E15" s="124"/>
      <c r="F15" s="124"/>
      <c r="G15" s="125"/>
      <c r="H15" s="85">
        <v>0</v>
      </c>
      <c r="I15" s="125"/>
      <c r="J15" s="127"/>
      <c r="K15" s="127"/>
      <c r="L15" s="127"/>
      <c r="M15" s="127"/>
      <c r="N15" s="127"/>
      <c r="O15" s="127"/>
      <c r="P15" s="128"/>
      <c r="Q15" s="128"/>
      <c r="R15" s="128"/>
      <c r="S15" s="128"/>
      <c r="T15" s="128"/>
      <c r="U15" s="132"/>
      <c r="V15" s="132"/>
      <c r="W15" s="132"/>
      <c r="X15" s="132"/>
      <c r="Y15" s="132"/>
      <c r="Z15" s="135">
        <f t="shared" si="0"/>
        <v>766</v>
      </c>
      <c r="AA15" s="78"/>
      <c r="AB15" s="78"/>
      <c r="AC15" s="136">
        <f t="shared" si="1"/>
        <v>0</v>
      </c>
      <c r="AD15" s="76"/>
    </row>
    <row r="16" spans="1:30">
      <c r="A16" s="3" t="s">
        <v>39</v>
      </c>
      <c r="B16" s="7">
        <v>45395</v>
      </c>
      <c r="C16" s="124"/>
      <c r="D16" s="124"/>
      <c r="E16" s="124"/>
      <c r="F16" s="124"/>
      <c r="G16" s="125"/>
      <c r="H16" s="125"/>
      <c r="I16" s="125"/>
      <c r="J16" s="127"/>
      <c r="K16" s="127"/>
      <c r="L16" s="127"/>
      <c r="M16" s="127"/>
      <c r="N16" s="127"/>
      <c r="O16" s="127"/>
      <c r="P16" s="128"/>
      <c r="Q16" s="128"/>
      <c r="R16" s="128"/>
      <c r="S16" s="128"/>
      <c r="T16" s="128"/>
      <c r="U16" s="132"/>
      <c r="V16" s="132"/>
      <c r="W16" s="132"/>
      <c r="X16" s="132"/>
      <c r="Y16" s="132"/>
      <c r="Z16" s="135">
        <f t="shared" si="0"/>
        <v>0</v>
      </c>
      <c r="AA16" s="78"/>
      <c r="AB16" s="78"/>
      <c r="AC16" s="136">
        <f t="shared" si="1"/>
        <v>0</v>
      </c>
      <c r="AD16" s="76"/>
    </row>
    <row r="17" spans="1:30">
      <c r="A17" s="3" t="s">
        <v>40</v>
      </c>
      <c r="B17" s="7">
        <v>45396</v>
      </c>
      <c r="C17" s="124"/>
      <c r="D17" s="124"/>
      <c r="E17" s="124"/>
      <c r="F17" s="124"/>
      <c r="G17" s="125"/>
      <c r="H17" s="125"/>
      <c r="I17" s="125"/>
      <c r="J17" s="127"/>
      <c r="K17" s="127"/>
      <c r="L17" s="127"/>
      <c r="M17" s="127"/>
      <c r="N17" s="127"/>
      <c r="O17" s="127"/>
      <c r="P17" s="128"/>
      <c r="Q17" s="128"/>
      <c r="R17" s="128"/>
      <c r="S17" s="128"/>
      <c r="T17" s="128"/>
      <c r="U17" s="132"/>
      <c r="V17" s="132"/>
      <c r="W17" s="132"/>
      <c r="X17" s="132"/>
      <c r="Y17" s="132"/>
      <c r="Z17" s="135">
        <f t="shared" si="0"/>
        <v>0</v>
      </c>
      <c r="AA17" s="78"/>
      <c r="AB17" s="78"/>
      <c r="AC17" s="136">
        <f t="shared" si="1"/>
        <v>0</v>
      </c>
      <c r="AD17" s="76"/>
    </row>
    <row r="18" spans="1:30">
      <c r="A18" s="3" t="s">
        <v>34</v>
      </c>
      <c r="B18" s="7">
        <v>45397</v>
      </c>
      <c r="C18" s="85">
        <v>550</v>
      </c>
      <c r="D18" s="124"/>
      <c r="E18" s="124"/>
      <c r="F18" s="124"/>
      <c r="G18" s="85">
        <v>0</v>
      </c>
      <c r="H18" s="125"/>
      <c r="I18" s="125"/>
      <c r="J18" s="127"/>
      <c r="K18" s="127"/>
      <c r="L18" s="127"/>
      <c r="M18" s="127"/>
      <c r="N18" s="127"/>
      <c r="O18" s="127"/>
      <c r="P18" s="128"/>
      <c r="Q18" s="128"/>
      <c r="R18" s="128"/>
      <c r="S18" s="128"/>
      <c r="T18" s="128"/>
      <c r="U18" s="132"/>
      <c r="V18" s="132"/>
      <c r="W18" s="132"/>
      <c r="X18" s="132"/>
      <c r="Y18" s="132"/>
      <c r="Z18" s="135">
        <f t="shared" si="0"/>
        <v>550</v>
      </c>
      <c r="AA18" s="78"/>
      <c r="AB18" s="78"/>
      <c r="AC18" s="136">
        <f t="shared" si="1"/>
        <v>0</v>
      </c>
      <c r="AD18" s="76"/>
    </row>
    <row r="19" spans="1:30" ht="15.75">
      <c r="A19" s="3" t="s">
        <v>35</v>
      </c>
      <c r="B19" s="7">
        <v>45398</v>
      </c>
      <c r="C19" s="8">
        <f>1152-292</f>
        <v>860</v>
      </c>
      <c r="D19" s="8">
        <v>1555</v>
      </c>
      <c r="E19" s="124"/>
      <c r="F19" s="124"/>
      <c r="G19" s="125"/>
      <c r="H19" s="125"/>
      <c r="I19" s="125"/>
      <c r="J19" s="127"/>
      <c r="K19" s="127"/>
      <c r="L19" s="127"/>
      <c r="M19" s="127"/>
      <c r="N19" s="127"/>
      <c r="O19" s="127"/>
      <c r="P19" s="128"/>
      <c r="Q19" s="128"/>
      <c r="R19" s="128"/>
      <c r="S19" s="128"/>
      <c r="T19" s="128"/>
      <c r="U19" s="132"/>
      <c r="V19" s="132"/>
      <c r="W19" s="132"/>
      <c r="X19" s="132"/>
      <c r="Y19" s="132"/>
      <c r="Z19" s="135">
        <f t="shared" si="0"/>
        <v>2415</v>
      </c>
      <c r="AA19" s="78"/>
      <c r="AB19" s="78"/>
      <c r="AC19" s="136">
        <f t="shared" si="1"/>
        <v>0</v>
      </c>
      <c r="AD19" s="76"/>
    </row>
    <row r="20" spans="1:30" ht="15.75">
      <c r="A20" s="3" t="s">
        <v>36</v>
      </c>
      <c r="B20" s="7">
        <v>45399</v>
      </c>
      <c r="C20" s="85">
        <v>0</v>
      </c>
      <c r="D20" s="8">
        <v>90</v>
      </c>
      <c r="E20" s="124"/>
      <c r="F20" s="124"/>
      <c r="G20" s="125"/>
      <c r="H20" s="125"/>
      <c r="I20" s="125"/>
      <c r="J20" s="127"/>
      <c r="K20" s="127"/>
      <c r="L20" s="127"/>
      <c r="M20" s="127"/>
      <c r="N20" s="127"/>
      <c r="O20" s="127"/>
      <c r="P20" s="128"/>
      <c r="Q20" s="128"/>
      <c r="R20" s="128"/>
      <c r="S20" s="128"/>
      <c r="T20" s="128"/>
      <c r="U20" s="132"/>
      <c r="V20" s="132"/>
      <c r="W20" s="132"/>
      <c r="X20" s="132"/>
      <c r="Y20" s="132"/>
      <c r="Z20" s="135">
        <f t="shared" si="0"/>
        <v>90</v>
      </c>
      <c r="AA20" s="78"/>
      <c r="AB20" s="78"/>
      <c r="AC20" s="136">
        <f t="shared" si="1"/>
        <v>0</v>
      </c>
      <c r="AD20" s="76"/>
    </row>
    <row r="21" spans="1:30">
      <c r="A21" s="3" t="s">
        <v>37</v>
      </c>
      <c r="B21" s="7">
        <v>45400</v>
      </c>
      <c r="C21" s="85">
        <v>0</v>
      </c>
      <c r="D21" s="124"/>
      <c r="E21" s="124"/>
      <c r="F21" s="124"/>
      <c r="G21" s="125"/>
      <c r="H21" s="125"/>
      <c r="I21" s="125"/>
      <c r="J21" s="127"/>
      <c r="K21" s="127"/>
      <c r="L21" s="127"/>
      <c r="M21" s="127"/>
      <c r="N21" s="127"/>
      <c r="O21" s="127"/>
      <c r="P21" s="128"/>
      <c r="Q21" s="128"/>
      <c r="R21" s="128"/>
      <c r="S21" s="128"/>
      <c r="T21" s="128"/>
      <c r="U21" s="132"/>
      <c r="V21" s="132"/>
      <c r="W21" s="132"/>
      <c r="X21" s="132"/>
      <c r="Y21" s="132"/>
      <c r="Z21" s="135">
        <f t="shared" si="0"/>
        <v>0</v>
      </c>
      <c r="AA21" s="78"/>
      <c r="AB21" s="78"/>
      <c r="AC21" s="136">
        <f t="shared" si="1"/>
        <v>0</v>
      </c>
      <c r="AD21" s="76"/>
    </row>
    <row r="22" spans="1:30">
      <c r="A22" s="3" t="s">
        <v>38</v>
      </c>
      <c r="B22" s="7">
        <v>45401</v>
      </c>
      <c r="C22" s="85">
        <v>310</v>
      </c>
      <c r="D22" s="124"/>
      <c r="E22" s="124"/>
      <c r="F22" s="124"/>
      <c r="G22" s="125"/>
      <c r="H22" s="85">
        <v>0</v>
      </c>
      <c r="I22" s="125"/>
      <c r="J22" s="127"/>
      <c r="K22" s="129"/>
      <c r="L22" s="85">
        <v>0</v>
      </c>
      <c r="M22" s="127"/>
      <c r="N22" s="127"/>
      <c r="O22" s="127"/>
      <c r="P22" s="128"/>
      <c r="Q22" s="128"/>
      <c r="R22" s="128"/>
      <c r="S22" s="128"/>
      <c r="T22" s="128"/>
      <c r="U22" s="132"/>
      <c r="V22" s="132"/>
      <c r="W22" s="132"/>
      <c r="X22" s="132"/>
      <c r="Y22" s="132"/>
      <c r="Z22" s="135">
        <f t="shared" si="0"/>
        <v>310</v>
      </c>
      <c r="AA22" s="78"/>
      <c r="AB22" s="78"/>
      <c r="AC22" s="136">
        <f t="shared" si="1"/>
        <v>0</v>
      </c>
      <c r="AD22" s="76"/>
    </row>
    <row r="23" spans="1:30" ht="15.75">
      <c r="A23" s="3" t="s">
        <v>39</v>
      </c>
      <c r="B23" s="7">
        <v>45402</v>
      </c>
      <c r="C23" s="124"/>
      <c r="D23" s="124"/>
      <c r="E23" s="124"/>
      <c r="F23" s="124"/>
      <c r="G23" s="125"/>
      <c r="H23" s="125"/>
      <c r="I23" s="125"/>
      <c r="J23" s="127"/>
      <c r="K23" s="127"/>
      <c r="L23" s="127"/>
      <c r="M23" s="8">
        <v>524</v>
      </c>
      <c r="N23" s="85">
        <v>0</v>
      </c>
      <c r="O23" s="127"/>
      <c r="P23" s="128"/>
      <c r="Q23" s="128"/>
      <c r="R23" s="128"/>
      <c r="S23" s="128"/>
      <c r="T23" s="128"/>
      <c r="U23" s="132"/>
      <c r="V23" s="132"/>
      <c r="W23" s="132"/>
      <c r="X23" s="132"/>
      <c r="Y23" s="132"/>
      <c r="Z23" s="135">
        <f t="shared" si="0"/>
        <v>524</v>
      </c>
      <c r="AA23" s="85">
        <v>21830</v>
      </c>
      <c r="AB23" s="78"/>
      <c r="AC23" s="136">
        <f t="shared" si="1"/>
        <v>21830</v>
      </c>
      <c r="AD23" s="76"/>
    </row>
    <row r="24" spans="1:30">
      <c r="A24" s="3" t="s">
        <v>40</v>
      </c>
      <c r="B24" s="7">
        <v>45403</v>
      </c>
      <c r="C24" s="124"/>
      <c r="D24" s="124"/>
      <c r="E24" s="124"/>
      <c r="F24" s="124"/>
      <c r="G24" s="125"/>
      <c r="H24" s="125"/>
      <c r="I24" s="125"/>
      <c r="J24" s="127"/>
      <c r="K24" s="127"/>
      <c r="L24" s="127"/>
      <c r="M24" s="127"/>
      <c r="N24" s="127"/>
      <c r="O24" s="127"/>
      <c r="P24" s="128"/>
      <c r="Q24" s="128"/>
      <c r="R24" s="128"/>
      <c r="S24" s="128"/>
      <c r="T24" s="128"/>
      <c r="U24" s="132"/>
      <c r="V24" s="132"/>
      <c r="W24" s="132"/>
      <c r="X24" s="132"/>
      <c r="Y24" s="132"/>
      <c r="Z24" s="135">
        <f t="shared" si="0"/>
        <v>0</v>
      </c>
      <c r="AA24" s="78"/>
      <c r="AB24" s="78"/>
      <c r="AC24" s="136">
        <f t="shared" si="1"/>
        <v>0</v>
      </c>
      <c r="AD24" s="76"/>
    </row>
    <row r="25" spans="1:30" ht="15.75">
      <c r="A25" s="3" t="s">
        <v>34</v>
      </c>
      <c r="B25" s="7">
        <v>45404</v>
      </c>
      <c r="C25" s="85">
        <v>490</v>
      </c>
      <c r="D25" s="124"/>
      <c r="E25" s="124"/>
      <c r="F25" s="124"/>
      <c r="G25" s="85">
        <v>0</v>
      </c>
      <c r="H25" s="125"/>
      <c r="I25" s="125"/>
      <c r="J25" s="127"/>
      <c r="K25" s="127"/>
      <c r="L25" s="8">
        <v>350</v>
      </c>
      <c r="M25" s="127"/>
      <c r="N25" s="127"/>
      <c r="O25" s="127"/>
      <c r="P25" s="128"/>
      <c r="Q25" s="128"/>
      <c r="R25" s="128"/>
      <c r="S25" s="128"/>
      <c r="T25" s="128"/>
      <c r="U25" s="132"/>
      <c r="V25" s="132"/>
      <c r="W25" s="132"/>
      <c r="X25" s="132"/>
      <c r="Y25" s="132"/>
      <c r="Z25" s="135">
        <f t="shared" si="0"/>
        <v>840</v>
      </c>
      <c r="AA25" s="78"/>
      <c r="AB25" s="85">
        <v>500</v>
      </c>
      <c r="AC25" s="136">
        <f t="shared" si="1"/>
        <v>500</v>
      </c>
      <c r="AD25" s="76"/>
    </row>
    <row r="26" spans="1:30">
      <c r="A26" s="3" t="s">
        <v>35</v>
      </c>
      <c r="B26" s="7">
        <v>45405</v>
      </c>
      <c r="C26" s="85">
        <v>288</v>
      </c>
      <c r="D26" s="85">
        <v>730</v>
      </c>
      <c r="E26" s="124"/>
      <c r="F26" s="124"/>
      <c r="G26" s="85">
        <v>500</v>
      </c>
      <c r="H26" s="125"/>
      <c r="I26" s="125"/>
      <c r="J26" s="127"/>
      <c r="K26" s="127"/>
      <c r="L26" s="127"/>
      <c r="M26" s="127"/>
      <c r="N26" s="127"/>
      <c r="O26" s="127"/>
      <c r="P26" s="128"/>
      <c r="Q26" s="128"/>
      <c r="R26" s="128"/>
      <c r="S26" s="128"/>
      <c r="T26" s="128"/>
      <c r="U26" s="132"/>
      <c r="V26" s="132"/>
      <c r="W26" s="132"/>
      <c r="X26" s="132"/>
      <c r="Y26" s="132"/>
      <c r="Z26" s="135">
        <f t="shared" si="0"/>
        <v>1518</v>
      </c>
      <c r="AA26" s="78"/>
      <c r="AB26" s="78"/>
      <c r="AC26" s="136">
        <f t="shared" si="1"/>
        <v>0</v>
      </c>
      <c r="AD26" s="76"/>
    </row>
    <row r="27" spans="1:30">
      <c r="A27" s="3" t="s">
        <v>36</v>
      </c>
      <c r="B27" s="7">
        <v>45406</v>
      </c>
      <c r="C27" s="85">
        <v>274</v>
      </c>
      <c r="D27" s="124"/>
      <c r="E27" s="124"/>
      <c r="F27" s="124"/>
      <c r="G27" s="125"/>
      <c r="H27" s="125"/>
      <c r="I27" s="125"/>
      <c r="J27" s="127"/>
      <c r="K27" s="127"/>
      <c r="L27" s="127"/>
      <c r="M27" s="127"/>
      <c r="N27" s="127"/>
      <c r="O27" s="127"/>
      <c r="P27" s="128"/>
      <c r="Q27" s="128"/>
      <c r="R27" s="128"/>
      <c r="S27" s="128"/>
      <c r="T27" s="128"/>
      <c r="U27" s="132"/>
      <c r="V27" s="132"/>
      <c r="W27" s="132"/>
      <c r="X27" s="132"/>
      <c r="Y27" s="132"/>
      <c r="Z27" s="135">
        <f t="shared" si="0"/>
        <v>274</v>
      </c>
      <c r="AA27" s="78"/>
      <c r="AB27" s="78"/>
      <c r="AC27" s="136">
        <f t="shared" si="1"/>
        <v>0</v>
      </c>
      <c r="AD27" s="76"/>
    </row>
    <row r="28" spans="1:30" ht="15.75">
      <c r="A28" s="3" t="s">
        <v>37</v>
      </c>
      <c r="B28" s="7">
        <v>45407</v>
      </c>
      <c r="C28" s="85">
        <v>0</v>
      </c>
      <c r="D28" s="89">
        <v>401</v>
      </c>
      <c r="E28" s="124"/>
      <c r="F28" s="124"/>
      <c r="G28" s="125"/>
      <c r="H28" s="125"/>
      <c r="I28" s="125"/>
      <c r="J28" s="127"/>
      <c r="K28" s="127"/>
      <c r="L28" s="127"/>
      <c r="M28" s="127"/>
      <c r="N28" s="127"/>
      <c r="O28" s="127"/>
      <c r="P28" s="128"/>
      <c r="Q28" s="128"/>
      <c r="R28" s="128"/>
      <c r="S28" s="128"/>
      <c r="T28" s="128"/>
      <c r="U28" s="132"/>
      <c r="V28" s="18">
        <v>6635</v>
      </c>
      <c r="W28" s="132"/>
      <c r="X28" s="18">
        <v>700</v>
      </c>
      <c r="Y28" s="132"/>
      <c r="Z28" s="135">
        <f t="shared" si="0"/>
        <v>7736</v>
      </c>
      <c r="AA28" s="78"/>
      <c r="AB28" s="78"/>
      <c r="AC28" s="136">
        <f t="shared" si="1"/>
        <v>0</v>
      </c>
      <c r="AD28" s="76"/>
    </row>
    <row r="29" spans="1:30">
      <c r="A29" s="3" t="s">
        <v>38</v>
      </c>
      <c r="B29" s="7">
        <v>45408</v>
      </c>
      <c r="C29" s="85">
        <v>470</v>
      </c>
      <c r="D29" s="124"/>
      <c r="E29" s="124"/>
      <c r="F29" s="124"/>
      <c r="G29" s="125"/>
      <c r="H29" s="85">
        <v>0</v>
      </c>
      <c r="I29" s="125"/>
      <c r="J29" s="127"/>
      <c r="K29" s="127"/>
      <c r="L29" s="127"/>
      <c r="M29" s="127"/>
      <c r="N29" s="127"/>
      <c r="O29" s="127"/>
      <c r="P29" s="128"/>
      <c r="Q29" s="128"/>
      <c r="R29" s="128"/>
      <c r="S29" s="128"/>
      <c r="T29" s="128"/>
      <c r="U29" s="132"/>
      <c r="V29" s="132"/>
      <c r="W29" s="132"/>
      <c r="X29" s="132"/>
      <c r="Y29" s="132"/>
      <c r="Z29" s="135">
        <f t="shared" si="0"/>
        <v>470</v>
      </c>
      <c r="AA29" s="78"/>
      <c r="AB29" s="78"/>
      <c r="AC29" s="136">
        <f t="shared" si="1"/>
        <v>0</v>
      </c>
      <c r="AD29" s="76"/>
    </row>
    <row r="30" spans="1:30" ht="15.75">
      <c r="A30" s="3" t="s">
        <v>39</v>
      </c>
      <c r="B30" s="7">
        <v>45409</v>
      </c>
      <c r="C30" s="89">
        <v>245</v>
      </c>
      <c r="D30" s="124"/>
      <c r="E30" s="124"/>
      <c r="F30" s="124"/>
      <c r="G30" s="125"/>
      <c r="H30" s="125"/>
      <c r="I30" s="125"/>
      <c r="J30" s="127"/>
      <c r="K30" s="127"/>
      <c r="L30" s="127"/>
      <c r="M30" s="127"/>
      <c r="N30" s="127"/>
      <c r="O30" s="89">
        <v>2146</v>
      </c>
      <c r="P30" s="128"/>
      <c r="Q30" s="128"/>
      <c r="R30" s="128"/>
      <c r="S30" s="128"/>
      <c r="T30" s="128"/>
      <c r="U30" s="132"/>
      <c r="V30" s="132"/>
      <c r="W30" s="132"/>
      <c r="X30" s="132"/>
      <c r="Y30" s="132"/>
      <c r="Z30" s="135">
        <f t="shared" si="0"/>
        <v>2391</v>
      </c>
      <c r="AA30" s="78"/>
      <c r="AB30" s="78"/>
      <c r="AC30" s="136">
        <f t="shared" si="1"/>
        <v>0</v>
      </c>
      <c r="AD30" s="76"/>
    </row>
    <row r="31" spans="1:30">
      <c r="A31" s="3" t="s">
        <v>40</v>
      </c>
      <c r="B31" s="7">
        <v>45410</v>
      </c>
      <c r="C31" s="124"/>
      <c r="D31" s="124"/>
      <c r="E31" s="124"/>
      <c r="F31" s="124"/>
      <c r="G31" s="125"/>
      <c r="H31" s="125"/>
      <c r="I31" s="125"/>
      <c r="J31" s="127"/>
      <c r="K31" s="127"/>
      <c r="L31" s="127"/>
      <c r="M31" s="127"/>
      <c r="N31" s="127"/>
      <c r="O31" s="127"/>
      <c r="P31" s="128"/>
      <c r="Q31" s="128"/>
      <c r="R31" s="128"/>
      <c r="S31" s="128"/>
      <c r="T31" s="128"/>
      <c r="U31" s="132"/>
      <c r="V31" s="132"/>
      <c r="W31" s="132"/>
      <c r="X31" s="132"/>
      <c r="Y31" s="132"/>
      <c r="Z31" s="135">
        <f t="shared" si="0"/>
        <v>0</v>
      </c>
      <c r="AA31" s="78"/>
      <c r="AB31" s="78"/>
      <c r="AC31" s="136">
        <f t="shared" si="1"/>
        <v>0</v>
      </c>
      <c r="AD31" s="76"/>
    </row>
    <row r="32" spans="1:30" ht="15.75">
      <c r="A32" s="3" t="s">
        <v>34</v>
      </c>
      <c r="B32" s="7">
        <v>45411</v>
      </c>
      <c r="C32" s="85">
        <v>0</v>
      </c>
      <c r="D32" s="124"/>
      <c r="E32" s="8">
        <v>500</v>
      </c>
      <c r="F32" s="124"/>
      <c r="G32" s="85">
        <v>0</v>
      </c>
      <c r="H32" s="125"/>
      <c r="I32" s="125"/>
      <c r="J32" s="127"/>
      <c r="K32" s="127"/>
      <c r="L32" s="127"/>
      <c r="M32" s="127"/>
      <c r="N32" s="127"/>
      <c r="O32" s="127"/>
      <c r="P32" s="128"/>
      <c r="Q32" s="128"/>
      <c r="R32" s="128"/>
      <c r="S32" s="128"/>
      <c r="T32" s="128"/>
      <c r="U32" s="132"/>
      <c r="V32" s="132"/>
      <c r="W32" s="132"/>
      <c r="X32" s="132"/>
      <c r="Y32" s="132"/>
      <c r="Z32" s="135">
        <f t="shared" si="0"/>
        <v>500</v>
      </c>
      <c r="AA32" s="78"/>
      <c r="AB32" s="78"/>
      <c r="AC32" s="136">
        <f t="shared" si="1"/>
        <v>0</v>
      </c>
      <c r="AD32" s="76"/>
    </row>
    <row r="33" spans="1:30">
      <c r="A33" s="3" t="s">
        <v>35</v>
      </c>
      <c r="B33" s="7">
        <v>45412</v>
      </c>
      <c r="C33" s="85">
        <v>0</v>
      </c>
      <c r="D33" s="85">
        <v>360</v>
      </c>
      <c r="E33" s="124"/>
      <c r="F33" s="124"/>
      <c r="G33" s="125"/>
      <c r="H33" s="125"/>
      <c r="I33" s="125"/>
      <c r="J33" s="127"/>
      <c r="K33" s="127"/>
      <c r="L33" s="127"/>
      <c r="M33" s="127"/>
      <c r="N33" s="127"/>
      <c r="O33" s="127"/>
      <c r="P33" s="128"/>
      <c r="Q33" s="128"/>
      <c r="R33" s="128"/>
      <c r="S33" s="128"/>
      <c r="T33" s="128"/>
      <c r="U33" s="132"/>
      <c r="V33" s="132"/>
      <c r="W33" s="132"/>
      <c r="X33" s="132"/>
      <c r="Y33" s="132"/>
      <c r="Z33" s="135">
        <f t="shared" si="0"/>
        <v>360</v>
      </c>
      <c r="AA33" s="78"/>
      <c r="AB33" s="78"/>
      <c r="AC33" s="136">
        <f t="shared" si="1"/>
        <v>0</v>
      </c>
      <c r="AD33" s="76"/>
    </row>
    <row r="34" spans="1:30">
      <c r="A34" s="175" t="s">
        <v>41</v>
      </c>
      <c r="B34" s="175"/>
      <c r="C34" s="37">
        <f>SUM(C4:C33)</f>
        <v>6080</v>
      </c>
      <c r="D34" s="37">
        <f>SUM(D4:D33)</f>
        <v>4604</v>
      </c>
      <c r="E34" s="37">
        <f>SUM(E4:E33)</f>
        <v>500</v>
      </c>
      <c r="F34" s="37">
        <f>SUM(F4:F33)</f>
        <v>0</v>
      </c>
      <c r="G34" s="126">
        <f>SUM(G4:G33)</f>
        <v>1000</v>
      </c>
      <c r="H34" s="126">
        <f t="shared" ref="H34:AC34" si="2">SUM(H4:H33)</f>
        <v>103</v>
      </c>
      <c r="I34" s="126">
        <f t="shared" si="2"/>
        <v>0</v>
      </c>
      <c r="J34" s="130">
        <f t="shared" si="2"/>
        <v>0</v>
      </c>
      <c r="K34" s="130">
        <f t="shared" si="2"/>
        <v>0</v>
      </c>
      <c r="L34" s="130">
        <f t="shared" si="2"/>
        <v>700</v>
      </c>
      <c r="M34" s="130">
        <f t="shared" si="2"/>
        <v>524</v>
      </c>
      <c r="N34" s="130">
        <f t="shared" si="2"/>
        <v>0</v>
      </c>
      <c r="O34" s="130">
        <f t="shared" si="2"/>
        <v>2146</v>
      </c>
      <c r="P34" s="131">
        <f t="shared" si="2"/>
        <v>0</v>
      </c>
      <c r="Q34" s="131">
        <f t="shared" si="2"/>
        <v>0</v>
      </c>
      <c r="R34" s="131">
        <f t="shared" si="2"/>
        <v>7578</v>
      </c>
      <c r="S34" s="131">
        <f t="shared" si="2"/>
        <v>1050</v>
      </c>
      <c r="T34" s="131">
        <f t="shared" si="2"/>
        <v>0</v>
      </c>
      <c r="U34" s="134">
        <f t="shared" si="2"/>
        <v>17600</v>
      </c>
      <c r="V34" s="134">
        <f t="shared" si="2"/>
        <v>13270</v>
      </c>
      <c r="W34" s="134">
        <f t="shared" si="2"/>
        <v>10001</v>
      </c>
      <c r="X34" s="134">
        <f t="shared" si="2"/>
        <v>700</v>
      </c>
      <c r="Y34" s="134">
        <f t="shared" si="2"/>
        <v>0</v>
      </c>
      <c r="Z34" s="137">
        <f t="shared" si="2"/>
        <v>65856</v>
      </c>
      <c r="AA34" s="136">
        <f t="shared" si="2"/>
        <v>66258.52</v>
      </c>
      <c r="AB34" s="136">
        <f t="shared" si="2"/>
        <v>500</v>
      </c>
      <c r="AC34" s="136">
        <f t="shared" si="2"/>
        <v>66758.52</v>
      </c>
      <c r="AD34" s="8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opLeftCell="F1"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176" t="s">
        <v>42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36</v>
      </c>
      <c r="B4" s="7">
        <v>45413</v>
      </c>
      <c r="C4" s="101"/>
      <c r="D4" s="102"/>
      <c r="E4" s="102"/>
      <c r="F4" s="102"/>
      <c r="G4" s="103"/>
      <c r="H4" s="104"/>
      <c r="I4" s="105"/>
      <c r="J4" s="107"/>
      <c r="K4" s="107"/>
      <c r="L4" s="107"/>
      <c r="M4" s="107"/>
      <c r="N4" s="107"/>
      <c r="O4" s="107"/>
      <c r="P4" s="108"/>
      <c r="Q4" s="108"/>
      <c r="R4" s="115"/>
      <c r="S4" s="108"/>
      <c r="T4" s="108"/>
      <c r="U4" s="18">
        <v>17600</v>
      </c>
      <c r="V4" s="85">
        <v>0</v>
      </c>
      <c r="W4" s="116"/>
      <c r="X4" s="116"/>
      <c r="Y4" s="116"/>
      <c r="Z4" s="120">
        <f>SUM(C4:Y4)</f>
        <v>17600</v>
      </c>
      <c r="AA4" s="121"/>
      <c r="AB4" s="121"/>
      <c r="AC4" s="122">
        <f>SUM(AA4:AB4)</f>
        <v>0</v>
      </c>
      <c r="AD4" s="76"/>
    </row>
    <row r="5" spans="1:30">
      <c r="A5" s="3" t="s">
        <v>37</v>
      </c>
      <c r="B5" s="7">
        <v>45414</v>
      </c>
      <c r="C5" s="85">
        <v>248</v>
      </c>
      <c r="D5" s="101"/>
      <c r="E5" s="102"/>
      <c r="F5" s="102"/>
      <c r="G5" s="105"/>
      <c r="H5" s="105"/>
      <c r="I5" s="105"/>
      <c r="J5" s="107"/>
      <c r="K5" s="107"/>
      <c r="L5" s="85">
        <v>0</v>
      </c>
      <c r="M5" s="107"/>
      <c r="N5" s="107"/>
      <c r="O5" s="107"/>
      <c r="P5" s="108"/>
      <c r="Q5" s="108"/>
      <c r="R5" s="108"/>
      <c r="S5" s="108"/>
      <c r="T5" s="108"/>
      <c r="U5" s="117"/>
      <c r="V5" s="116"/>
      <c r="W5" s="116"/>
      <c r="X5" s="116"/>
      <c r="Y5" s="116"/>
      <c r="Z5" s="120">
        <f t="shared" ref="Z5:Z34" si="0">SUM(C5:Y5)</f>
        <v>248</v>
      </c>
      <c r="AA5" s="121"/>
      <c r="AB5" s="121"/>
      <c r="AC5" s="122">
        <f t="shared" ref="AC5:AC34" si="1">SUM(AA5:AB5)</f>
        <v>0</v>
      </c>
      <c r="AD5" s="76"/>
    </row>
    <row r="6" spans="1:30">
      <c r="A6" s="3" t="s">
        <v>38</v>
      </c>
      <c r="B6" s="7">
        <v>45415</v>
      </c>
      <c r="C6" s="85">
        <v>140</v>
      </c>
      <c r="D6" s="102"/>
      <c r="E6" s="102"/>
      <c r="F6" s="102"/>
      <c r="G6" s="105"/>
      <c r="H6" s="105"/>
      <c r="I6" s="105"/>
      <c r="J6" s="107"/>
      <c r="K6" s="107"/>
      <c r="L6" s="107"/>
      <c r="M6" s="107"/>
      <c r="N6" s="107"/>
      <c r="O6" s="107"/>
      <c r="P6" s="108"/>
      <c r="Q6" s="108"/>
      <c r="R6" s="108"/>
      <c r="S6" s="108"/>
      <c r="T6" s="108"/>
      <c r="U6" s="116"/>
      <c r="V6" s="116"/>
      <c r="W6" s="116"/>
      <c r="X6" s="116"/>
      <c r="Y6" s="116"/>
      <c r="Z6" s="120">
        <f t="shared" si="0"/>
        <v>140</v>
      </c>
      <c r="AA6" s="85">
        <v>27710</v>
      </c>
      <c r="AB6" s="121"/>
      <c r="AC6" s="122">
        <f t="shared" si="1"/>
        <v>27710</v>
      </c>
      <c r="AD6" s="76"/>
    </row>
    <row r="7" spans="1:30" ht="15.75">
      <c r="A7" s="3" t="s">
        <v>39</v>
      </c>
      <c r="B7" s="7">
        <v>45416</v>
      </c>
      <c r="C7" s="101"/>
      <c r="D7" s="106"/>
      <c r="E7" s="102"/>
      <c r="F7" s="102"/>
      <c r="G7" s="18">
        <v>1000</v>
      </c>
      <c r="H7" s="105"/>
      <c r="I7" s="105"/>
      <c r="J7" s="85">
        <v>0</v>
      </c>
      <c r="K7" s="107"/>
      <c r="L7" s="107"/>
      <c r="M7" s="107"/>
      <c r="N7" s="109"/>
      <c r="O7" s="107"/>
      <c r="P7" s="108"/>
      <c r="Q7" s="108"/>
      <c r="R7" s="118"/>
      <c r="S7" s="108"/>
      <c r="T7" s="108"/>
      <c r="U7" s="116"/>
      <c r="V7" s="116"/>
      <c r="W7" s="116"/>
      <c r="X7" s="116"/>
      <c r="Y7" s="116"/>
      <c r="Z7" s="120">
        <f t="shared" si="0"/>
        <v>1000</v>
      </c>
      <c r="AA7" s="121"/>
      <c r="AB7" s="121"/>
      <c r="AC7" s="122">
        <f t="shared" si="1"/>
        <v>0</v>
      </c>
      <c r="AD7" s="76"/>
    </row>
    <row r="8" spans="1:30" ht="15.75">
      <c r="A8" s="3" t="s">
        <v>40</v>
      </c>
      <c r="B8" s="7">
        <v>45417</v>
      </c>
      <c r="C8" s="101"/>
      <c r="D8" s="8">
        <v>328</v>
      </c>
      <c r="E8" s="8">
        <v>860</v>
      </c>
      <c r="F8" s="102"/>
      <c r="G8" s="105"/>
      <c r="H8" s="103"/>
      <c r="I8" s="105"/>
      <c r="J8" s="107"/>
      <c r="K8" s="110"/>
      <c r="L8" s="61">
        <v>350</v>
      </c>
      <c r="M8" s="107"/>
      <c r="N8" s="107"/>
      <c r="O8" s="107"/>
      <c r="P8" s="108"/>
      <c r="Q8" s="108"/>
      <c r="R8" s="108"/>
      <c r="S8" s="108"/>
      <c r="T8" s="108"/>
      <c r="U8" s="116"/>
      <c r="V8" s="116"/>
      <c r="W8" s="116"/>
      <c r="X8" s="116"/>
      <c r="Y8" s="116"/>
      <c r="Z8" s="120">
        <f t="shared" si="0"/>
        <v>1538</v>
      </c>
      <c r="AA8" s="123"/>
      <c r="AB8" s="121"/>
      <c r="AC8" s="122">
        <f t="shared" si="1"/>
        <v>0</v>
      </c>
      <c r="AD8" s="76"/>
    </row>
    <row r="9" spans="1:30">
      <c r="A9" s="3" t="s">
        <v>34</v>
      </c>
      <c r="B9" s="7">
        <v>45418</v>
      </c>
      <c r="C9" s="85">
        <v>0</v>
      </c>
      <c r="D9" s="102"/>
      <c r="E9" s="102"/>
      <c r="F9" s="102"/>
      <c r="G9" s="105"/>
      <c r="H9" s="105"/>
      <c r="I9" s="105"/>
      <c r="J9" s="107"/>
      <c r="K9" s="107"/>
      <c r="L9" s="107"/>
      <c r="M9" s="107"/>
      <c r="N9" s="107"/>
      <c r="O9" s="107"/>
      <c r="P9" s="108"/>
      <c r="Q9" s="108"/>
      <c r="R9" s="108"/>
      <c r="S9" s="108"/>
      <c r="T9" s="108"/>
      <c r="U9" s="116"/>
      <c r="V9" s="116"/>
      <c r="W9" s="116"/>
      <c r="X9" s="116"/>
      <c r="Y9" s="116"/>
      <c r="Z9" s="120">
        <f t="shared" si="0"/>
        <v>0</v>
      </c>
      <c r="AA9" s="121"/>
      <c r="AB9" s="121"/>
      <c r="AC9" s="122">
        <f t="shared" si="1"/>
        <v>0</v>
      </c>
      <c r="AD9" s="76"/>
    </row>
    <row r="10" spans="1:30">
      <c r="A10" s="3" t="s">
        <v>35</v>
      </c>
      <c r="B10" s="7">
        <v>45419</v>
      </c>
      <c r="C10" s="85">
        <f>484-216</f>
        <v>268</v>
      </c>
      <c r="D10" s="85">
        <v>0</v>
      </c>
      <c r="E10" s="102"/>
      <c r="F10" s="102"/>
      <c r="G10" s="105"/>
      <c r="H10" s="105"/>
      <c r="I10" s="105"/>
      <c r="J10" s="107"/>
      <c r="K10" s="107"/>
      <c r="L10" s="107"/>
      <c r="M10" s="107"/>
      <c r="N10" s="107"/>
      <c r="O10" s="107"/>
      <c r="P10" s="108"/>
      <c r="Q10" s="108"/>
      <c r="R10" s="108"/>
      <c r="S10" s="108"/>
      <c r="T10" s="108"/>
      <c r="U10" s="116"/>
      <c r="V10" s="116"/>
      <c r="W10" s="116"/>
      <c r="X10" s="116"/>
      <c r="Y10" s="116"/>
      <c r="Z10" s="120">
        <f t="shared" si="0"/>
        <v>268</v>
      </c>
      <c r="AA10" s="121"/>
      <c r="AB10" s="121"/>
      <c r="AC10" s="122">
        <f t="shared" si="1"/>
        <v>0</v>
      </c>
      <c r="AD10" s="76"/>
    </row>
    <row r="11" spans="1:30" ht="15.75">
      <c r="A11" s="3" t="s">
        <v>36</v>
      </c>
      <c r="B11" s="7">
        <v>45420</v>
      </c>
      <c r="C11" s="85">
        <v>0</v>
      </c>
      <c r="D11" s="18">
        <v>42</v>
      </c>
      <c r="E11" s="102"/>
      <c r="F11" s="102"/>
      <c r="G11" s="103"/>
      <c r="H11" s="105"/>
      <c r="I11" s="105"/>
      <c r="J11" s="107"/>
      <c r="K11" s="107"/>
      <c r="L11" s="107"/>
      <c r="M11" s="107"/>
      <c r="N11" s="107"/>
      <c r="O11" s="107"/>
      <c r="P11" s="108"/>
      <c r="Q11" s="108"/>
      <c r="R11" s="119"/>
      <c r="S11" s="108"/>
      <c r="T11" s="108"/>
      <c r="U11" s="116"/>
      <c r="V11" s="116"/>
      <c r="W11" s="61">
        <v>10000</v>
      </c>
      <c r="X11" s="116"/>
      <c r="Y11" s="116"/>
      <c r="Z11" s="120">
        <f t="shared" si="0"/>
        <v>10042</v>
      </c>
      <c r="AA11" s="121"/>
      <c r="AB11" s="121"/>
      <c r="AC11" s="122">
        <f t="shared" si="1"/>
        <v>0</v>
      </c>
      <c r="AD11" s="76"/>
    </row>
    <row r="12" spans="1:30" ht="15.75">
      <c r="A12" s="3" t="s">
        <v>37</v>
      </c>
      <c r="B12" s="7">
        <v>45421</v>
      </c>
      <c r="C12" s="101"/>
      <c r="D12" s="102"/>
      <c r="E12" s="102"/>
      <c r="F12" s="102"/>
      <c r="G12" s="105"/>
      <c r="H12" s="105"/>
      <c r="I12" s="105"/>
      <c r="J12" s="107"/>
      <c r="K12" s="107"/>
      <c r="L12" s="109"/>
      <c r="M12" s="107"/>
      <c r="N12" s="107"/>
      <c r="O12" s="107"/>
      <c r="P12" s="108"/>
      <c r="Q12" s="108"/>
      <c r="R12" s="108"/>
      <c r="S12" s="119"/>
      <c r="T12" s="108"/>
      <c r="U12" s="116"/>
      <c r="V12" s="116"/>
      <c r="W12" s="116"/>
      <c r="X12" s="116"/>
      <c r="Y12" s="116"/>
      <c r="Z12" s="120">
        <f t="shared" si="0"/>
        <v>0</v>
      </c>
      <c r="AA12" s="121"/>
      <c r="AB12" s="121"/>
      <c r="AC12" s="122">
        <f t="shared" si="1"/>
        <v>0</v>
      </c>
      <c r="AD12" s="76"/>
    </row>
    <row r="13" spans="1:30" ht="15.75">
      <c r="A13" s="3" t="s">
        <v>38</v>
      </c>
      <c r="B13" s="7">
        <v>45422</v>
      </c>
      <c r="C13" s="101"/>
      <c r="D13" s="106"/>
      <c r="E13" s="102"/>
      <c r="F13" s="102"/>
      <c r="G13" s="18">
        <v>1000</v>
      </c>
      <c r="H13" s="105"/>
      <c r="I13" s="105"/>
      <c r="J13" s="107"/>
      <c r="K13" s="107"/>
      <c r="L13" s="111"/>
      <c r="M13" s="107"/>
      <c r="N13" s="107"/>
      <c r="O13" s="107"/>
      <c r="P13" s="108"/>
      <c r="Q13" s="108"/>
      <c r="R13" s="108"/>
      <c r="S13" s="108"/>
      <c r="T13" s="108"/>
      <c r="U13" s="116"/>
      <c r="V13" s="116"/>
      <c r="W13" s="116"/>
      <c r="X13" s="116"/>
      <c r="Y13" s="116"/>
      <c r="Z13" s="120">
        <f t="shared" si="0"/>
        <v>1000</v>
      </c>
      <c r="AA13" s="121"/>
      <c r="AB13" s="121"/>
      <c r="AC13" s="122">
        <f t="shared" si="1"/>
        <v>0</v>
      </c>
      <c r="AD13" s="76"/>
    </row>
    <row r="14" spans="1:30">
      <c r="A14" s="3" t="s">
        <v>39</v>
      </c>
      <c r="B14" s="7">
        <v>45423</v>
      </c>
      <c r="C14" s="101"/>
      <c r="D14" s="102"/>
      <c r="E14" s="102"/>
      <c r="F14" s="102"/>
      <c r="G14" s="105"/>
      <c r="H14" s="105"/>
      <c r="I14" s="105"/>
      <c r="J14" s="85">
        <v>0</v>
      </c>
      <c r="K14" s="107"/>
      <c r="L14" s="107"/>
      <c r="M14" s="107"/>
      <c r="N14" s="107"/>
      <c r="O14" s="107"/>
      <c r="P14" s="108"/>
      <c r="Q14" s="108"/>
      <c r="R14" s="108"/>
      <c r="S14" s="108"/>
      <c r="T14" s="108"/>
      <c r="U14" s="116"/>
      <c r="V14" s="116"/>
      <c r="W14" s="116"/>
      <c r="X14" s="116"/>
      <c r="Y14" s="116"/>
      <c r="Z14" s="120">
        <f t="shared" si="0"/>
        <v>0</v>
      </c>
      <c r="AA14" s="121"/>
      <c r="AB14" s="121"/>
      <c r="AC14" s="122">
        <f t="shared" si="1"/>
        <v>0</v>
      </c>
      <c r="AD14" s="76"/>
    </row>
    <row r="15" spans="1:30" ht="15.75">
      <c r="A15" s="3" t="s">
        <v>40</v>
      </c>
      <c r="B15" s="7">
        <v>45424</v>
      </c>
      <c r="C15" s="101"/>
      <c r="D15" s="106"/>
      <c r="E15" s="102"/>
      <c r="F15" s="102"/>
      <c r="G15" s="105"/>
      <c r="H15" s="103"/>
      <c r="I15" s="105"/>
      <c r="J15" s="107"/>
      <c r="K15" s="107"/>
      <c r="L15" s="107"/>
      <c r="M15" s="107"/>
      <c r="N15" s="107"/>
      <c r="O15" s="107"/>
      <c r="P15" s="108"/>
      <c r="Q15" s="108"/>
      <c r="R15" s="108"/>
      <c r="S15" s="108"/>
      <c r="T15" s="108"/>
      <c r="U15" s="116"/>
      <c r="V15" s="116"/>
      <c r="W15" s="116"/>
      <c r="X15" s="116"/>
      <c r="Y15" s="116"/>
      <c r="Z15" s="120">
        <f t="shared" si="0"/>
        <v>0</v>
      </c>
      <c r="AA15" s="121"/>
      <c r="AB15" s="121"/>
      <c r="AC15" s="122">
        <f t="shared" si="1"/>
        <v>0</v>
      </c>
      <c r="AD15" s="76"/>
    </row>
    <row r="16" spans="1:30">
      <c r="A16" s="3" t="s">
        <v>34</v>
      </c>
      <c r="B16" s="7">
        <v>45425</v>
      </c>
      <c r="C16" s="85">
        <f>268+68</f>
        <v>336</v>
      </c>
      <c r="D16" s="102"/>
      <c r="E16" s="102"/>
      <c r="F16" s="102"/>
      <c r="G16" s="105"/>
      <c r="H16" s="105"/>
      <c r="I16" s="105"/>
      <c r="J16" s="107"/>
      <c r="K16" s="107"/>
      <c r="L16" s="107"/>
      <c r="M16" s="107"/>
      <c r="N16" s="107"/>
      <c r="O16" s="107"/>
      <c r="P16" s="108"/>
      <c r="Q16" s="108"/>
      <c r="R16" s="108"/>
      <c r="S16" s="108"/>
      <c r="T16" s="108"/>
      <c r="U16" s="116"/>
      <c r="V16" s="116"/>
      <c r="W16" s="116"/>
      <c r="X16" s="116"/>
      <c r="Y16" s="116"/>
      <c r="Z16" s="120">
        <f t="shared" si="0"/>
        <v>336</v>
      </c>
      <c r="AA16" s="121"/>
      <c r="AB16" s="121"/>
      <c r="AC16" s="122">
        <f t="shared" si="1"/>
        <v>0</v>
      </c>
      <c r="AD16" s="76"/>
    </row>
    <row r="17" spans="1:30" ht="15.75">
      <c r="A17" s="3" t="s">
        <v>35</v>
      </c>
      <c r="B17" s="7">
        <v>45426</v>
      </c>
      <c r="C17" s="85">
        <f>536-250+55</f>
        <v>341</v>
      </c>
      <c r="D17" s="18">
        <v>1213</v>
      </c>
      <c r="E17" s="102"/>
      <c r="F17" s="102"/>
      <c r="G17" s="105"/>
      <c r="H17" s="105"/>
      <c r="I17" s="105"/>
      <c r="J17" s="107"/>
      <c r="K17" s="107"/>
      <c r="L17" s="18">
        <v>350</v>
      </c>
      <c r="M17" s="107"/>
      <c r="N17" s="107"/>
      <c r="O17" s="107"/>
      <c r="P17" s="108"/>
      <c r="Q17" s="108"/>
      <c r="R17" s="108"/>
      <c r="S17" s="108"/>
      <c r="T17" s="108"/>
      <c r="U17" s="116"/>
      <c r="V17" s="116"/>
      <c r="W17" s="116"/>
      <c r="X17" s="116"/>
      <c r="Y17" s="116"/>
      <c r="Z17" s="120">
        <f t="shared" si="0"/>
        <v>1904</v>
      </c>
      <c r="AA17" s="121"/>
      <c r="AB17" s="121"/>
      <c r="AC17" s="122">
        <f t="shared" si="1"/>
        <v>0</v>
      </c>
      <c r="AD17" s="76"/>
    </row>
    <row r="18" spans="1:30">
      <c r="A18" s="3" t="s">
        <v>36</v>
      </c>
      <c r="B18" s="7">
        <v>45427</v>
      </c>
      <c r="C18" s="85">
        <v>0</v>
      </c>
      <c r="D18" s="102"/>
      <c r="E18" s="102"/>
      <c r="F18" s="102"/>
      <c r="G18" s="103"/>
      <c r="H18" s="105"/>
      <c r="I18" s="105"/>
      <c r="J18" s="107"/>
      <c r="K18" s="107"/>
      <c r="L18" s="107"/>
      <c r="M18" s="107"/>
      <c r="N18" s="112"/>
      <c r="O18" s="107"/>
      <c r="P18" s="108"/>
      <c r="Q18" s="108"/>
      <c r="R18" s="108"/>
      <c r="S18" s="108"/>
      <c r="T18" s="108"/>
      <c r="U18" s="116"/>
      <c r="V18" s="116"/>
      <c r="W18" s="116"/>
      <c r="X18" s="116"/>
      <c r="Y18" s="116"/>
      <c r="Z18" s="120">
        <f t="shared" si="0"/>
        <v>0</v>
      </c>
      <c r="AA18" s="121"/>
      <c r="AB18" s="121"/>
      <c r="AC18" s="122">
        <f t="shared" si="1"/>
        <v>0</v>
      </c>
      <c r="AD18" s="76"/>
    </row>
    <row r="19" spans="1:30" ht="15.75">
      <c r="A19" s="3" t="s">
        <v>37</v>
      </c>
      <c r="B19" s="7">
        <v>45428</v>
      </c>
      <c r="C19" s="85">
        <v>461</v>
      </c>
      <c r="D19" s="106"/>
      <c r="E19" s="102"/>
      <c r="F19" s="102"/>
      <c r="G19" s="105"/>
      <c r="H19" s="105"/>
      <c r="I19" s="105"/>
      <c r="J19" s="107"/>
      <c r="K19" s="107"/>
      <c r="L19" s="107"/>
      <c r="M19" s="107"/>
      <c r="N19" s="107"/>
      <c r="O19" s="107"/>
      <c r="P19" s="108"/>
      <c r="Q19" s="108"/>
      <c r="R19" s="108"/>
      <c r="S19" s="108"/>
      <c r="T19" s="108"/>
      <c r="U19" s="116"/>
      <c r="V19" s="116"/>
      <c r="W19" s="116"/>
      <c r="X19" s="116"/>
      <c r="Y19" s="116"/>
      <c r="Z19" s="120">
        <f t="shared" si="0"/>
        <v>461</v>
      </c>
      <c r="AA19" s="121"/>
      <c r="AB19" s="121"/>
      <c r="AC19" s="122">
        <f t="shared" si="1"/>
        <v>0</v>
      </c>
      <c r="AD19" s="76"/>
    </row>
    <row r="20" spans="1:30" ht="15.75">
      <c r="A20" s="3" t="s">
        <v>38</v>
      </c>
      <c r="B20" s="7">
        <v>45429</v>
      </c>
      <c r="C20" s="85">
        <v>127</v>
      </c>
      <c r="D20" s="18">
        <v>60</v>
      </c>
      <c r="E20" s="8">
        <v>175</v>
      </c>
      <c r="F20" s="102"/>
      <c r="G20" s="105"/>
      <c r="H20" s="105"/>
      <c r="I20" s="8">
        <f>153+30</f>
        <v>183</v>
      </c>
      <c r="J20" s="107"/>
      <c r="K20" s="107"/>
      <c r="L20" s="107"/>
      <c r="M20" s="107"/>
      <c r="N20" s="107"/>
      <c r="O20" s="107"/>
      <c r="P20" s="108"/>
      <c r="Q20" s="108"/>
      <c r="R20" s="108"/>
      <c r="S20" s="108"/>
      <c r="T20" s="108"/>
      <c r="U20" s="116"/>
      <c r="V20" s="116"/>
      <c r="W20" s="116"/>
      <c r="X20" s="116"/>
      <c r="Y20" s="116"/>
      <c r="Z20" s="120">
        <f t="shared" si="0"/>
        <v>545</v>
      </c>
      <c r="AA20" s="121"/>
      <c r="AB20" s="121"/>
      <c r="AC20" s="122">
        <f t="shared" si="1"/>
        <v>0</v>
      </c>
      <c r="AD20" s="76"/>
    </row>
    <row r="21" spans="1:30" ht="15.75">
      <c r="A21" s="3" t="s">
        <v>39</v>
      </c>
      <c r="B21" s="7">
        <v>45430</v>
      </c>
      <c r="C21" s="101"/>
      <c r="D21" s="8">
        <v>120</v>
      </c>
      <c r="E21" s="8">
        <v>390</v>
      </c>
      <c r="F21" s="102"/>
      <c r="G21" s="105"/>
      <c r="H21" s="105"/>
      <c r="I21" s="105"/>
      <c r="J21" s="85">
        <v>0</v>
      </c>
      <c r="K21" s="107"/>
      <c r="L21" s="107"/>
      <c r="M21" s="107"/>
      <c r="N21" s="112"/>
      <c r="O21" s="107"/>
      <c r="P21" s="108"/>
      <c r="Q21" s="108"/>
      <c r="R21" s="108"/>
      <c r="S21" s="108"/>
      <c r="T21" s="108"/>
      <c r="U21" s="116"/>
      <c r="V21" s="116"/>
      <c r="W21" s="116"/>
      <c r="X21" s="116"/>
      <c r="Y21" s="116"/>
      <c r="Z21" s="120">
        <f t="shared" si="0"/>
        <v>510</v>
      </c>
      <c r="AA21" s="121"/>
      <c r="AB21" s="121"/>
      <c r="AC21" s="122">
        <f t="shared" si="1"/>
        <v>0</v>
      </c>
      <c r="AD21" s="76"/>
    </row>
    <row r="22" spans="1:30" ht="15.75">
      <c r="A22" s="3" t="s">
        <v>40</v>
      </c>
      <c r="B22" s="7">
        <v>45431</v>
      </c>
      <c r="C22" s="101"/>
      <c r="D22" s="102"/>
      <c r="E22" s="8">
        <v>145</v>
      </c>
      <c r="F22" s="102"/>
      <c r="G22" s="105"/>
      <c r="H22" s="103"/>
      <c r="I22" s="105"/>
      <c r="J22" s="107"/>
      <c r="K22" s="110"/>
      <c r="L22" s="113"/>
      <c r="M22" s="107"/>
      <c r="N22" s="107"/>
      <c r="O22" s="107"/>
      <c r="P22" s="108"/>
      <c r="Q22" s="108"/>
      <c r="R22" s="108"/>
      <c r="S22" s="108"/>
      <c r="T22" s="108"/>
      <c r="U22" s="116"/>
      <c r="V22" s="116"/>
      <c r="W22" s="116"/>
      <c r="X22" s="116"/>
      <c r="Y22" s="116"/>
      <c r="Z22" s="120">
        <f t="shared" si="0"/>
        <v>145</v>
      </c>
      <c r="AA22" s="121"/>
      <c r="AB22" s="121"/>
      <c r="AC22" s="122">
        <f t="shared" si="1"/>
        <v>0</v>
      </c>
      <c r="AD22" s="76"/>
    </row>
    <row r="23" spans="1:30" ht="15.75">
      <c r="A23" s="3" t="s">
        <v>34</v>
      </c>
      <c r="B23" s="7">
        <v>45432</v>
      </c>
      <c r="C23" s="85">
        <v>305</v>
      </c>
      <c r="D23" s="102"/>
      <c r="E23" s="102"/>
      <c r="F23" s="102"/>
      <c r="G23" s="85">
        <v>0</v>
      </c>
      <c r="H23" s="105"/>
      <c r="I23" s="105"/>
      <c r="J23" s="107"/>
      <c r="K23" s="107"/>
      <c r="L23" s="107"/>
      <c r="M23" s="111"/>
      <c r="N23" s="113"/>
      <c r="O23" s="107"/>
      <c r="P23" s="108"/>
      <c r="Q23" s="108"/>
      <c r="R23" s="108"/>
      <c r="S23" s="108"/>
      <c r="T23" s="108"/>
      <c r="U23" s="116"/>
      <c r="V23" s="116"/>
      <c r="W23" s="116"/>
      <c r="X23" s="116"/>
      <c r="Y23" s="116"/>
      <c r="Z23" s="120">
        <f t="shared" si="0"/>
        <v>305</v>
      </c>
      <c r="AA23" s="89">
        <v>16670</v>
      </c>
      <c r="AB23" s="121"/>
      <c r="AC23" s="122">
        <f t="shared" si="1"/>
        <v>16670</v>
      </c>
      <c r="AD23" s="76"/>
    </row>
    <row r="24" spans="1:30">
      <c r="A24" s="3" t="s">
        <v>35</v>
      </c>
      <c r="B24" s="7">
        <v>45433</v>
      </c>
      <c r="C24" s="85">
        <f>248+55</f>
        <v>303</v>
      </c>
      <c r="D24" s="85">
        <v>315</v>
      </c>
      <c r="E24" s="102"/>
      <c r="F24" s="102"/>
      <c r="G24" s="105"/>
      <c r="H24" s="105"/>
      <c r="I24" s="105"/>
      <c r="J24" s="107"/>
      <c r="K24" s="107"/>
      <c r="L24" s="107"/>
      <c r="M24" s="107"/>
      <c r="N24" s="107"/>
      <c r="O24" s="107"/>
      <c r="P24" s="108"/>
      <c r="Q24" s="108"/>
      <c r="R24" s="108"/>
      <c r="S24" s="108"/>
      <c r="T24" s="108"/>
      <c r="U24" s="116"/>
      <c r="V24" s="116"/>
      <c r="W24" s="116"/>
      <c r="X24" s="116"/>
      <c r="Y24" s="116"/>
      <c r="Z24" s="120">
        <f t="shared" si="0"/>
        <v>618</v>
      </c>
      <c r="AA24" s="121"/>
      <c r="AB24" s="121"/>
      <c r="AC24" s="122">
        <f t="shared" si="1"/>
        <v>0</v>
      </c>
      <c r="AD24" s="76"/>
    </row>
    <row r="25" spans="1:30" ht="15.75">
      <c r="A25" s="3" t="s">
        <v>36</v>
      </c>
      <c r="B25" s="7">
        <v>45434</v>
      </c>
      <c r="C25" s="85">
        <f>248+55</f>
        <v>303</v>
      </c>
      <c r="D25" s="102"/>
      <c r="E25" s="8">
        <v>798</v>
      </c>
      <c r="F25" s="102"/>
      <c r="G25" s="105"/>
      <c r="H25" s="105"/>
      <c r="I25" s="105"/>
      <c r="J25" s="107"/>
      <c r="K25" s="107"/>
      <c r="L25" s="107"/>
      <c r="M25" s="107"/>
      <c r="N25" s="107"/>
      <c r="O25" s="107"/>
      <c r="P25" s="108"/>
      <c r="Q25" s="108"/>
      <c r="R25" s="108"/>
      <c r="S25" s="108"/>
      <c r="T25" s="108"/>
      <c r="U25" s="116"/>
      <c r="V25" s="116"/>
      <c r="W25" s="116"/>
      <c r="X25" s="116"/>
      <c r="Y25" s="116"/>
      <c r="Z25" s="120">
        <f t="shared" si="0"/>
        <v>1101</v>
      </c>
      <c r="AA25" s="121"/>
      <c r="AB25" s="121"/>
      <c r="AC25" s="122">
        <f t="shared" si="1"/>
        <v>0</v>
      </c>
      <c r="AD25" s="76"/>
    </row>
    <row r="26" spans="1:30">
      <c r="A26" s="3" t="s">
        <v>37</v>
      </c>
      <c r="B26" s="7">
        <v>45435</v>
      </c>
      <c r="C26" s="85">
        <v>405</v>
      </c>
      <c r="D26" s="102"/>
      <c r="E26" s="102"/>
      <c r="F26" s="102"/>
      <c r="G26" s="105"/>
      <c r="H26" s="105"/>
      <c r="I26" s="105"/>
      <c r="J26" s="107"/>
      <c r="K26" s="107"/>
      <c r="L26" s="114"/>
      <c r="M26" s="107"/>
      <c r="N26" s="107"/>
      <c r="O26" s="107"/>
      <c r="P26" s="108"/>
      <c r="Q26" s="108"/>
      <c r="R26" s="108"/>
      <c r="S26" s="108"/>
      <c r="T26" s="108"/>
      <c r="U26" s="116"/>
      <c r="V26" s="116"/>
      <c r="W26" s="116"/>
      <c r="X26" s="116"/>
      <c r="Y26" s="116"/>
      <c r="Z26" s="120">
        <f t="shared" si="0"/>
        <v>405</v>
      </c>
      <c r="AA26" s="121"/>
      <c r="AB26" s="121"/>
      <c r="AC26" s="122">
        <f t="shared" si="1"/>
        <v>0</v>
      </c>
      <c r="AD26" s="76"/>
    </row>
    <row r="27" spans="1:30" ht="15.75">
      <c r="A27" s="3" t="s">
        <v>38</v>
      </c>
      <c r="B27" s="7">
        <v>45436</v>
      </c>
      <c r="C27" s="85">
        <v>305</v>
      </c>
      <c r="D27" s="102"/>
      <c r="E27" s="102"/>
      <c r="F27" s="102"/>
      <c r="G27" s="105"/>
      <c r="H27" s="105"/>
      <c r="I27" s="105"/>
      <c r="J27" s="114"/>
      <c r="K27" s="107"/>
      <c r="L27" s="61">
        <v>350</v>
      </c>
      <c r="M27" s="107"/>
      <c r="N27" s="107"/>
      <c r="O27" s="107"/>
      <c r="P27" s="108"/>
      <c r="Q27" s="108"/>
      <c r="R27" s="108"/>
      <c r="S27" s="108"/>
      <c r="T27" s="108"/>
      <c r="U27" s="116"/>
      <c r="V27" s="116"/>
      <c r="W27" s="116"/>
      <c r="X27" s="116"/>
      <c r="Y27" s="116"/>
      <c r="Z27" s="120">
        <f t="shared" si="0"/>
        <v>655</v>
      </c>
      <c r="AA27" s="121"/>
      <c r="AB27" s="121"/>
      <c r="AC27" s="122">
        <f t="shared" si="1"/>
        <v>0</v>
      </c>
      <c r="AD27" s="76"/>
    </row>
    <row r="28" spans="1:30" ht="15.75">
      <c r="A28" s="3" t="s">
        <v>39</v>
      </c>
      <c r="B28" s="7">
        <v>45437</v>
      </c>
      <c r="C28" s="102"/>
      <c r="D28" s="8">
        <v>55</v>
      </c>
      <c r="E28" s="8">
        <v>1000</v>
      </c>
      <c r="F28" s="102"/>
      <c r="G28" s="105"/>
      <c r="H28" s="105"/>
      <c r="I28" s="105"/>
      <c r="J28" s="85">
        <v>0</v>
      </c>
      <c r="K28" s="107"/>
      <c r="L28" s="107"/>
      <c r="M28" s="107"/>
      <c r="N28" s="114"/>
      <c r="O28" s="107"/>
      <c r="P28" s="108"/>
      <c r="Q28" s="108"/>
      <c r="R28" s="108"/>
      <c r="S28" s="108"/>
      <c r="T28" s="108"/>
      <c r="U28" s="116"/>
      <c r="V28" s="116"/>
      <c r="W28" s="116"/>
      <c r="X28" s="18">
        <v>700</v>
      </c>
      <c r="Y28" s="116"/>
      <c r="Z28" s="120">
        <f t="shared" si="0"/>
        <v>1755</v>
      </c>
      <c r="AA28" s="121"/>
      <c r="AB28" s="121"/>
      <c r="AC28" s="122">
        <f t="shared" si="1"/>
        <v>0</v>
      </c>
      <c r="AD28" s="76"/>
    </row>
    <row r="29" spans="1:30">
      <c r="A29" s="3" t="s">
        <v>40</v>
      </c>
      <c r="B29" s="7">
        <v>45438</v>
      </c>
      <c r="C29" s="102"/>
      <c r="D29" s="102"/>
      <c r="E29" s="102"/>
      <c r="F29" s="102"/>
      <c r="G29" s="105"/>
      <c r="H29" s="105"/>
      <c r="I29" s="105"/>
      <c r="J29" s="107"/>
      <c r="K29" s="107"/>
      <c r="L29" s="107"/>
      <c r="M29" s="107"/>
      <c r="N29" s="107"/>
      <c r="O29" s="107"/>
      <c r="P29" s="108"/>
      <c r="Q29" s="108"/>
      <c r="R29" s="108"/>
      <c r="S29" s="108"/>
      <c r="T29" s="108"/>
      <c r="U29" s="116"/>
      <c r="V29" s="116"/>
      <c r="W29" s="116"/>
      <c r="X29" s="116"/>
      <c r="Y29" s="116"/>
      <c r="Z29" s="120">
        <f t="shared" si="0"/>
        <v>0</v>
      </c>
      <c r="AA29" s="121"/>
      <c r="AB29" s="121"/>
      <c r="AC29" s="122">
        <f t="shared" si="1"/>
        <v>0</v>
      </c>
      <c r="AD29" s="76"/>
    </row>
    <row r="30" spans="1:30" ht="15.75">
      <c r="A30" s="3" t="s">
        <v>34</v>
      </c>
      <c r="B30" s="7">
        <v>45439</v>
      </c>
      <c r="C30" s="85">
        <v>368</v>
      </c>
      <c r="D30" s="8">
        <v>273</v>
      </c>
      <c r="E30" s="102"/>
      <c r="F30" s="102"/>
      <c r="G30" s="85">
        <v>0</v>
      </c>
      <c r="H30" s="105"/>
      <c r="I30" s="105"/>
      <c r="J30" s="107"/>
      <c r="K30" s="107"/>
      <c r="L30" s="107"/>
      <c r="M30" s="107"/>
      <c r="N30" s="107"/>
      <c r="O30" s="107"/>
      <c r="P30" s="108"/>
      <c r="Q30" s="108"/>
      <c r="R30" s="108"/>
      <c r="S30" s="108"/>
      <c r="T30" s="108"/>
      <c r="U30" s="116"/>
      <c r="V30" s="116"/>
      <c r="W30" s="116"/>
      <c r="X30" s="116"/>
      <c r="Y30" s="116"/>
      <c r="Z30" s="120">
        <f t="shared" si="0"/>
        <v>641</v>
      </c>
      <c r="AA30" s="121"/>
      <c r="AB30" s="121"/>
      <c r="AC30" s="122">
        <f t="shared" si="1"/>
        <v>0</v>
      </c>
      <c r="AD30" s="76"/>
    </row>
    <row r="31" spans="1:30" ht="15.75">
      <c r="A31" s="3" t="s">
        <v>35</v>
      </c>
      <c r="B31" s="7">
        <v>45440</v>
      </c>
      <c r="C31" s="85">
        <v>248</v>
      </c>
      <c r="D31" s="85">
        <v>0</v>
      </c>
      <c r="E31" s="102"/>
      <c r="F31" s="102"/>
      <c r="G31" s="105"/>
      <c r="H31" s="105"/>
      <c r="I31" s="105"/>
      <c r="J31" s="107"/>
      <c r="K31" s="107"/>
      <c r="L31" s="8">
        <v>350</v>
      </c>
      <c r="M31" s="107"/>
      <c r="N31" s="112"/>
      <c r="O31" s="107"/>
      <c r="P31" s="108"/>
      <c r="Q31" s="108"/>
      <c r="R31" s="8">
        <v>190</v>
      </c>
      <c r="S31" s="108"/>
      <c r="T31" s="108"/>
      <c r="U31" s="116"/>
      <c r="V31" s="116"/>
      <c r="W31" s="116"/>
      <c r="X31" s="116"/>
      <c r="Y31" s="116"/>
      <c r="Z31" s="120">
        <f t="shared" si="0"/>
        <v>788</v>
      </c>
      <c r="AA31" s="121"/>
      <c r="AB31" s="121"/>
      <c r="AC31" s="122">
        <f t="shared" si="1"/>
        <v>0</v>
      </c>
      <c r="AD31" s="76"/>
    </row>
    <row r="32" spans="1:30" ht="15.75">
      <c r="A32" s="3" t="s">
        <v>36</v>
      </c>
      <c r="B32" s="7">
        <v>45441</v>
      </c>
      <c r="C32" s="94">
        <v>405</v>
      </c>
      <c r="D32" s="102"/>
      <c r="E32" s="102"/>
      <c r="F32" s="102"/>
      <c r="G32" s="105"/>
      <c r="H32" s="105"/>
      <c r="I32" s="8">
        <v>332</v>
      </c>
      <c r="J32" s="107"/>
      <c r="K32" s="107"/>
      <c r="L32" s="107"/>
      <c r="M32" s="107"/>
      <c r="N32" s="107"/>
      <c r="O32" s="107"/>
      <c r="P32" s="108"/>
      <c r="Q32" s="108"/>
      <c r="R32" s="108"/>
      <c r="S32" s="108"/>
      <c r="T32" s="108"/>
      <c r="U32" s="116"/>
      <c r="V32" s="116"/>
      <c r="W32" s="116"/>
      <c r="X32" s="116"/>
      <c r="Y32" s="116"/>
      <c r="Z32" s="120">
        <f t="shared" si="0"/>
        <v>737</v>
      </c>
      <c r="AA32" s="121"/>
      <c r="AB32" s="121"/>
      <c r="AC32" s="122">
        <f t="shared" si="1"/>
        <v>0</v>
      </c>
      <c r="AD32" s="76"/>
    </row>
    <row r="33" spans="1:30" ht="15.75">
      <c r="A33" s="3" t="s">
        <v>37</v>
      </c>
      <c r="B33" s="7">
        <v>45442</v>
      </c>
      <c r="C33" s="85">
        <v>280</v>
      </c>
      <c r="D33" s="61">
        <f>170+400</f>
        <v>570</v>
      </c>
      <c r="E33" s="102"/>
      <c r="F33" s="102"/>
      <c r="G33" s="105"/>
      <c r="H33" s="105"/>
      <c r="I33" s="105"/>
      <c r="J33" s="107"/>
      <c r="K33" s="107"/>
      <c r="L33" s="85">
        <v>0</v>
      </c>
      <c r="M33" s="107"/>
      <c r="N33" s="107"/>
      <c r="O33" s="107"/>
      <c r="P33" s="8">
        <v>600</v>
      </c>
      <c r="Q33" s="108"/>
      <c r="R33" s="108"/>
      <c r="S33" s="108"/>
      <c r="T33" s="108"/>
      <c r="U33" s="116"/>
      <c r="V33" s="116"/>
      <c r="W33" s="116"/>
      <c r="X33" s="116"/>
      <c r="Y33" s="116"/>
      <c r="Z33" s="120">
        <f t="shared" si="0"/>
        <v>1450</v>
      </c>
      <c r="AA33" s="121"/>
      <c r="AB33" s="121"/>
      <c r="AC33" s="122">
        <f t="shared" si="1"/>
        <v>0</v>
      </c>
      <c r="AD33" s="76"/>
    </row>
    <row r="34" spans="1:30">
      <c r="A34" s="3" t="s">
        <v>38</v>
      </c>
      <c r="B34" s="7">
        <v>45443</v>
      </c>
      <c r="C34" s="85">
        <v>281</v>
      </c>
      <c r="D34" s="102"/>
      <c r="E34" s="102"/>
      <c r="F34" s="102"/>
      <c r="G34" s="105"/>
      <c r="H34" s="105"/>
      <c r="I34" s="105"/>
      <c r="J34" s="107"/>
      <c r="K34" s="107"/>
      <c r="L34" s="107"/>
      <c r="M34" s="107"/>
      <c r="N34" s="107"/>
      <c r="O34" s="107"/>
      <c r="P34" s="108"/>
      <c r="Q34" s="108"/>
      <c r="R34" s="108"/>
      <c r="S34" s="108"/>
      <c r="T34" s="108"/>
      <c r="U34" s="116"/>
      <c r="V34" s="116"/>
      <c r="W34" s="116"/>
      <c r="X34" s="116"/>
      <c r="Y34" s="116"/>
      <c r="Z34" s="120">
        <f t="shared" si="0"/>
        <v>281</v>
      </c>
      <c r="AA34" s="121"/>
      <c r="AB34" s="121"/>
      <c r="AC34" s="122">
        <f t="shared" si="1"/>
        <v>0</v>
      </c>
      <c r="AD34" s="76"/>
    </row>
    <row r="35" spans="1:30">
      <c r="A35" s="175" t="s">
        <v>41</v>
      </c>
      <c r="B35" s="175"/>
      <c r="C35" s="37">
        <f>SUM(C4:C34)</f>
        <v>5124</v>
      </c>
      <c r="D35" s="37">
        <f t="shared" ref="D35:AC35" si="2">SUM(D4:D34)</f>
        <v>2976</v>
      </c>
      <c r="E35" s="37">
        <f t="shared" si="2"/>
        <v>3368</v>
      </c>
      <c r="F35" s="37">
        <f t="shared" si="2"/>
        <v>0</v>
      </c>
      <c r="G35" s="37">
        <f t="shared" si="2"/>
        <v>2000</v>
      </c>
      <c r="H35" s="37">
        <f t="shared" si="2"/>
        <v>0</v>
      </c>
      <c r="I35" s="37">
        <f t="shared" si="2"/>
        <v>515</v>
      </c>
      <c r="J35" s="37">
        <f t="shared" si="2"/>
        <v>0</v>
      </c>
      <c r="K35" s="37">
        <f t="shared" si="2"/>
        <v>0</v>
      </c>
      <c r="L35" s="37">
        <f t="shared" si="2"/>
        <v>1400</v>
      </c>
      <c r="M35" s="37">
        <f t="shared" si="2"/>
        <v>0</v>
      </c>
      <c r="N35" s="37">
        <f t="shared" si="2"/>
        <v>0</v>
      </c>
      <c r="O35" s="37">
        <f t="shared" si="2"/>
        <v>0</v>
      </c>
      <c r="P35" s="37">
        <f t="shared" si="2"/>
        <v>600</v>
      </c>
      <c r="Q35" s="37">
        <f t="shared" si="2"/>
        <v>0</v>
      </c>
      <c r="R35" s="37">
        <f t="shared" si="2"/>
        <v>190</v>
      </c>
      <c r="S35" s="37">
        <f t="shared" si="2"/>
        <v>0</v>
      </c>
      <c r="T35" s="37">
        <f t="shared" si="2"/>
        <v>0</v>
      </c>
      <c r="U35" s="37">
        <f t="shared" si="2"/>
        <v>17600</v>
      </c>
      <c r="V35" s="37">
        <f t="shared" si="2"/>
        <v>0</v>
      </c>
      <c r="W35" s="37">
        <f t="shared" si="2"/>
        <v>10000</v>
      </c>
      <c r="X35" s="37">
        <f t="shared" si="2"/>
        <v>700</v>
      </c>
      <c r="Y35" s="37">
        <f t="shared" si="2"/>
        <v>0</v>
      </c>
      <c r="Z35" s="37">
        <f t="shared" si="2"/>
        <v>44473</v>
      </c>
      <c r="AA35" s="37">
        <f t="shared" si="2"/>
        <v>44380</v>
      </c>
      <c r="AB35" s="37">
        <f t="shared" si="2"/>
        <v>0</v>
      </c>
      <c r="AC35" s="37">
        <f t="shared" si="2"/>
        <v>44380</v>
      </c>
      <c r="AD35" s="84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H42" sqref="H42"/>
    </sheetView>
  </sheetViews>
  <sheetFormatPr defaultColWidth="9" defaultRowHeight="15"/>
  <cols>
    <col min="2" max="2" width="11" customWidth="1"/>
    <col min="5" max="5" width="16.42578125" customWidth="1"/>
    <col min="6" max="6" width="11.42578125" customWidth="1"/>
    <col min="8" max="8" width="10.7109375" customWidth="1"/>
    <col min="13" max="13" width="11.140625" customWidth="1"/>
    <col min="14" max="14" width="17.7109375" customWidth="1"/>
    <col min="18" max="18" width="9.5703125" customWidth="1"/>
    <col min="19" max="19" width="10.7109375" customWidth="1"/>
    <col min="26" max="26" width="16.42578125" customWidth="1"/>
    <col min="29" max="29" width="15.7109375" customWidth="1"/>
  </cols>
  <sheetData>
    <row r="1" spans="1:30" ht="26.25">
      <c r="A1" s="176" t="s">
        <v>43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39</v>
      </c>
      <c r="B4" s="7">
        <v>45444</v>
      </c>
      <c r="C4" s="13"/>
      <c r="D4" s="9"/>
      <c r="E4" s="85">
        <v>580</v>
      </c>
      <c r="F4" s="9"/>
      <c r="G4" s="85">
        <v>500</v>
      </c>
      <c r="H4" s="12"/>
      <c r="I4" s="14"/>
      <c r="J4" s="85">
        <v>1200</v>
      </c>
      <c r="K4" s="42"/>
      <c r="L4" s="8">
        <v>450</v>
      </c>
      <c r="M4" s="42"/>
      <c r="N4" s="18">
        <v>850</v>
      </c>
      <c r="O4" s="42"/>
      <c r="P4" s="45"/>
      <c r="Q4" s="45"/>
      <c r="R4" s="60"/>
      <c r="S4" s="45"/>
      <c r="T4" s="45">
        <v>0</v>
      </c>
      <c r="U4" s="18">
        <v>17600</v>
      </c>
      <c r="V4" s="93">
        <v>6635</v>
      </c>
      <c r="W4" s="62"/>
      <c r="X4" s="62"/>
      <c r="Y4" s="62"/>
      <c r="Z4" s="79">
        <f>SUM(C4:Y4)</f>
        <v>27815</v>
      </c>
      <c r="AA4" s="80"/>
      <c r="AB4" s="80"/>
      <c r="AC4" s="81">
        <f>SUM(AA4:AB4)</f>
        <v>0</v>
      </c>
      <c r="AD4" s="82"/>
    </row>
    <row r="5" spans="1:30">
      <c r="A5" s="3" t="s">
        <v>40</v>
      </c>
      <c r="B5" s="7">
        <v>45445</v>
      </c>
      <c r="C5" s="13"/>
      <c r="D5" s="13"/>
      <c r="E5" s="9"/>
      <c r="F5" s="9"/>
      <c r="G5" s="14"/>
      <c r="H5" s="14"/>
      <c r="I5" s="14"/>
      <c r="J5" s="42"/>
      <c r="K5" s="42"/>
      <c r="L5" s="46"/>
      <c r="M5" s="42"/>
      <c r="N5" s="42"/>
      <c r="O5" s="42"/>
      <c r="P5" s="45"/>
      <c r="Q5" s="45"/>
      <c r="R5" s="45"/>
      <c r="S5" s="45"/>
      <c r="T5" s="45">
        <v>0</v>
      </c>
      <c r="U5" s="63"/>
      <c r="V5" s="62"/>
      <c r="W5" s="62"/>
      <c r="X5" s="62"/>
      <c r="Y5" s="62"/>
      <c r="Z5" s="79">
        <f t="shared" ref="Z5:Z33" si="0">SUM(C5:Y5)</f>
        <v>0</v>
      </c>
      <c r="AA5" s="80"/>
      <c r="AB5" s="80"/>
      <c r="AC5" s="81">
        <f t="shared" ref="AC5:AC33" si="1">SUM(AA5:AB5)</f>
        <v>0</v>
      </c>
      <c r="AD5" s="82"/>
    </row>
    <row r="6" spans="1:30">
      <c r="A6" s="3" t="s">
        <v>34</v>
      </c>
      <c r="B6" s="7">
        <v>45446</v>
      </c>
      <c r="C6" s="85">
        <v>273</v>
      </c>
      <c r="D6" s="9"/>
      <c r="E6" s="9"/>
      <c r="F6" s="9"/>
      <c r="G6" s="14"/>
      <c r="H6" s="14"/>
      <c r="I6" s="14"/>
      <c r="J6" s="42"/>
      <c r="K6" s="42"/>
      <c r="L6" s="42"/>
      <c r="M6" s="42"/>
      <c r="N6" s="42"/>
      <c r="O6" s="42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273</v>
      </c>
      <c r="AA6" s="83"/>
      <c r="AB6" s="80"/>
      <c r="AC6" s="81">
        <f t="shared" si="1"/>
        <v>0</v>
      </c>
      <c r="AD6" s="82"/>
    </row>
    <row r="7" spans="1:30" ht="15.75">
      <c r="A7" s="3" t="s">
        <v>35</v>
      </c>
      <c r="B7" s="7">
        <v>45447</v>
      </c>
      <c r="C7" s="85">
        <v>268</v>
      </c>
      <c r="D7" s="18">
        <v>984</v>
      </c>
      <c r="E7" s="9"/>
      <c r="F7" s="9"/>
      <c r="G7" s="20"/>
      <c r="H7" s="14"/>
      <c r="I7" s="8">
        <v>429</v>
      </c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1681</v>
      </c>
      <c r="AA7" s="80"/>
      <c r="AB7" s="80"/>
      <c r="AC7" s="81">
        <f t="shared" si="1"/>
        <v>0</v>
      </c>
      <c r="AD7" s="82"/>
    </row>
    <row r="8" spans="1:30" ht="15.75">
      <c r="A8" s="3" t="s">
        <v>36</v>
      </c>
      <c r="B8" s="7">
        <v>45448</v>
      </c>
      <c r="C8" s="85">
        <v>288</v>
      </c>
      <c r="D8" s="21"/>
      <c r="E8" s="21"/>
      <c r="F8" s="9"/>
      <c r="G8" s="14"/>
      <c r="H8" s="22"/>
      <c r="I8" s="1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288</v>
      </c>
      <c r="AA8" s="85">
        <v>32868</v>
      </c>
      <c r="AB8" s="80"/>
      <c r="AC8" s="81">
        <f t="shared" si="1"/>
        <v>32868</v>
      </c>
      <c r="AD8" s="82"/>
    </row>
    <row r="9" spans="1:30">
      <c r="A9" s="3" t="s">
        <v>37</v>
      </c>
      <c r="B9" s="7">
        <v>45449</v>
      </c>
      <c r="C9" s="85">
        <v>322</v>
      </c>
      <c r="D9" s="9"/>
      <c r="E9" s="9"/>
      <c r="F9" s="9"/>
      <c r="G9" s="14"/>
      <c r="H9" s="14"/>
      <c r="I9" s="14"/>
      <c r="J9" s="42"/>
      <c r="K9" s="42"/>
      <c r="L9" s="85">
        <v>0</v>
      </c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322</v>
      </c>
      <c r="AA9" s="80"/>
      <c r="AB9" s="80"/>
      <c r="AC9" s="81">
        <f t="shared" si="1"/>
        <v>0</v>
      </c>
      <c r="AD9" s="82"/>
    </row>
    <row r="10" spans="1:30" ht="15.75">
      <c r="A10" s="3" t="s">
        <v>38</v>
      </c>
      <c r="B10" s="7">
        <v>45450</v>
      </c>
      <c r="C10" s="85">
        <v>291</v>
      </c>
      <c r="D10" s="13"/>
      <c r="E10" s="9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8">
        <v>10000</v>
      </c>
      <c r="X10" s="62"/>
      <c r="Y10" s="62"/>
      <c r="Z10" s="79">
        <f t="shared" si="0"/>
        <v>10291</v>
      </c>
      <c r="AA10" s="80"/>
      <c r="AB10" s="80"/>
      <c r="AC10" s="81">
        <f t="shared" si="1"/>
        <v>0</v>
      </c>
      <c r="AD10" s="82"/>
    </row>
    <row r="11" spans="1:30" ht="15.75">
      <c r="A11" s="3" t="s">
        <v>39</v>
      </c>
      <c r="B11" s="7">
        <v>45451</v>
      </c>
      <c r="C11" s="13"/>
      <c r="D11" s="29"/>
      <c r="E11" s="8">
        <v>799</v>
      </c>
      <c r="F11" s="9"/>
      <c r="G11" s="85">
        <v>0</v>
      </c>
      <c r="H11" s="14"/>
      <c r="I11" s="14"/>
      <c r="J11" s="85">
        <v>0</v>
      </c>
      <c r="K11" s="42"/>
      <c r="L11" s="42"/>
      <c r="M11" s="42"/>
      <c r="N11" s="42"/>
      <c r="O11" s="42"/>
      <c r="P11" s="45"/>
      <c r="Q11" s="45"/>
      <c r="R11" s="66"/>
      <c r="S11" s="45"/>
      <c r="T11" s="85">
        <v>0</v>
      </c>
      <c r="U11" s="62"/>
      <c r="V11" s="62"/>
      <c r="W11" s="68"/>
      <c r="X11" s="62"/>
      <c r="Y11" s="62"/>
      <c r="Z11" s="79">
        <f t="shared" si="0"/>
        <v>799</v>
      </c>
      <c r="AA11" s="80"/>
      <c r="AB11" s="80"/>
      <c r="AC11" s="81">
        <f t="shared" si="1"/>
        <v>0</v>
      </c>
      <c r="AD11" s="82"/>
    </row>
    <row r="12" spans="1:30" ht="15.75">
      <c r="A12" s="3" t="s">
        <v>40</v>
      </c>
      <c r="B12" s="7">
        <v>45452</v>
      </c>
      <c r="C12" s="13"/>
      <c r="D12" s="85">
        <v>687</v>
      </c>
      <c r="E12" s="8">
        <v>1340</v>
      </c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85">
        <v>0</v>
      </c>
      <c r="U12" s="62"/>
      <c r="V12" s="62"/>
      <c r="W12" s="62"/>
      <c r="X12" s="62"/>
      <c r="Y12" s="62"/>
      <c r="Z12" s="79">
        <f t="shared" si="0"/>
        <v>2027</v>
      </c>
      <c r="AA12" s="80"/>
      <c r="AB12" s="80"/>
      <c r="AC12" s="81">
        <f t="shared" si="1"/>
        <v>0</v>
      </c>
      <c r="AD12" s="82"/>
    </row>
    <row r="13" spans="1:30" ht="15.75">
      <c r="A13" s="3" t="s">
        <v>34</v>
      </c>
      <c r="B13" s="7">
        <v>45453</v>
      </c>
      <c r="C13" s="85">
        <f>290+45</f>
        <v>335</v>
      </c>
      <c r="D13" s="21"/>
      <c r="E13" s="9"/>
      <c r="F13" s="9"/>
      <c r="G13" s="20"/>
      <c r="H13" s="14"/>
      <c r="I13" s="8">
        <v>229</v>
      </c>
      <c r="J13" s="42"/>
      <c r="K13" s="42"/>
      <c r="L13" s="54"/>
      <c r="M13" s="42"/>
      <c r="N13" s="42"/>
      <c r="O13" s="42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564</v>
      </c>
      <c r="AA13" s="80"/>
      <c r="AB13" s="80"/>
      <c r="AC13" s="81">
        <f t="shared" si="1"/>
        <v>0</v>
      </c>
      <c r="AD13" s="82"/>
    </row>
    <row r="14" spans="1:30" ht="15.75">
      <c r="A14" s="3" t="s">
        <v>35</v>
      </c>
      <c r="B14" s="7">
        <v>45454</v>
      </c>
      <c r="C14" s="89">
        <v>516</v>
      </c>
      <c r="D14" s="9"/>
      <c r="E14" s="8">
        <v>284</v>
      </c>
      <c r="F14" s="9"/>
      <c r="G14" s="14"/>
      <c r="H14" s="14"/>
      <c r="I14" s="8">
        <v>419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1219</v>
      </c>
      <c r="AA14" s="80"/>
      <c r="AB14" s="80"/>
      <c r="AC14" s="81">
        <f t="shared" si="1"/>
        <v>0</v>
      </c>
      <c r="AD14" s="82"/>
    </row>
    <row r="15" spans="1:30" ht="15.75">
      <c r="A15" s="3" t="s">
        <v>36</v>
      </c>
      <c r="B15" s="7">
        <v>45455</v>
      </c>
      <c r="C15" s="85">
        <v>0</v>
      </c>
      <c r="D15" s="8">
        <v>488</v>
      </c>
      <c r="E15" s="9"/>
      <c r="F15" s="9"/>
      <c r="G15" s="14"/>
      <c r="H15" s="22"/>
      <c r="I15" s="14"/>
      <c r="J15" s="42"/>
      <c r="K15" s="42"/>
      <c r="L15" s="42"/>
      <c r="M15" s="8">
        <v>1243</v>
      </c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1731</v>
      </c>
      <c r="AA15" s="80"/>
      <c r="AB15" s="80"/>
      <c r="AC15" s="81">
        <f t="shared" si="1"/>
        <v>0</v>
      </c>
      <c r="AD15" s="82"/>
    </row>
    <row r="16" spans="1:30" ht="15.75">
      <c r="A16" s="3" t="s">
        <v>37</v>
      </c>
      <c r="B16" s="7">
        <v>45456</v>
      </c>
      <c r="C16" s="85">
        <v>345</v>
      </c>
      <c r="D16" s="9"/>
      <c r="E16" s="9"/>
      <c r="F16" s="9"/>
      <c r="G16" s="14"/>
      <c r="H16" s="14"/>
      <c r="I16" s="8">
        <v>33</v>
      </c>
      <c r="J16" s="42"/>
      <c r="K16" s="42"/>
      <c r="L16" s="42"/>
      <c r="M16" s="42"/>
      <c r="N16" s="42"/>
      <c r="O16" s="8">
        <v>3067</v>
      </c>
      <c r="P16" s="45"/>
      <c r="Q16" s="45"/>
      <c r="R16" s="45"/>
      <c r="S16" s="45"/>
      <c r="T16" s="8">
        <v>100</v>
      </c>
      <c r="U16" s="62"/>
      <c r="V16" s="62"/>
      <c r="W16" s="62"/>
      <c r="X16" s="62"/>
      <c r="Y16" s="62"/>
      <c r="Z16" s="79">
        <f t="shared" si="0"/>
        <v>3545</v>
      </c>
      <c r="AA16" s="80"/>
      <c r="AB16" s="80"/>
      <c r="AC16" s="81">
        <f t="shared" si="1"/>
        <v>0</v>
      </c>
      <c r="AD16" s="82"/>
    </row>
    <row r="17" spans="1:30" ht="15.75">
      <c r="A17" s="3" t="s">
        <v>38</v>
      </c>
      <c r="B17" s="7">
        <v>45457</v>
      </c>
      <c r="C17" s="85">
        <v>328</v>
      </c>
      <c r="D17" s="29"/>
      <c r="E17" s="9"/>
      <c r="F17" s="9"/>
      <c r="G17" s="14"/>
      <c r="H17" s="14"/>
      <c r="I17" s="8">
        <v>30</v>
      </c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358</v>
      </c>
      <c r="AA17" s="80"/>
      <c r="AB17" s="80"/>
      <c r="AC17" s="81">
        <f t="shared" si="1"/>
        <v>0</v>
      </c>
      <c r="AD17" s="82"/>
    </row>
    <row r="18" spans="1:30">
      <c r="A18" s="3" t="s">
        <v>39</v>
      </c>
      <c r="B18" s="7">
        <v>45458</v>
      </c>
      <c r="C18" s="13"/>
      <c r="D18" s="9"/>
      <c r="E18" s="85">
        <v>0</v>
      </c>
      <c r="F18" s="9"/>
      <c r="G18" s="85">
        <v>0</v>
      </c>
      <c r="H18" s="14"/>
      <c r="I18" s="14"/>
      <c r="J18" s="85">
        <v>0</v>
      </c>
      <c r="K18" s="42"/>
      <c r="L18" s="42"/>
      <c r="M18" s="42"/>
      <c r="N18" s="42"/>
      <c r="O18" s="42"/>
      <c r="P18" s="45"/>
      <c r="Q18" s="45"/>
      <c r="R18" s="45"/>
      <c r="S18" s="45"/>
      <c r="T18" s="85">
        <v>0</v>
      </c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>
        <f t="shared" si="1"/>
        <v>0</v>
      </c>
      <c r="AD18" s="82"/>
    </row>
    <row r="19" spans="1:30" ht="15.75">
      <c r="A19" s="3" t="s">
        <v>40</v>
      </c>
      <c r="B19" s="7">
        <v>45459</v>
      </c>
      <c r="C19" s="13"/>
      <c r="D19" s="21"/>
      <c r="E19" s="9"/>
      <c r="F19" s="85">
        <v>1500</v>
      </c>
      <c r="G19" s="14"/>
      <c r="H19" s="14"/>
      <c r="I19" s="14"/>
      <c r="J19" s="42"/>
      <c r="K19" s="42"/>
      <c r="L19" s="18">
        <v>350</v>
      </c>
      <c r="M19" s="42"/>
      <c r="N19" s="42"/>
      <c r="O19" s="42"/>
      <c r="P19" s="45"/>
      <c r="Q19" s="45"/>
      <c r="R19" s="45"/>
      <c r="S19" s="45"/>
      <c r="T19" s="85">
        <v>0</v>
      </c>
      <c r="U19" s="62"/>
      <c r="V19" s="62"/>
      <c r="W19" s="62"/>
      <c r="X19" s="62"/>
      <c r="Y19" s="62"/>
      <c r="Z19" s="79">
        <f t="shared" si="0"/>
        <v>1850</v>
      </c>
      <c r="AA19" s="80"/>
      <c r="AB19" s="80"/>
      <c r="AC19" s="81">
        <f t="shared" si="1"/>
        <v>0</v>
      </c>
      <c r="AD19" s="82"/>
    </row>
    <row r="20" spans="1:30" ht="15.75">
      <c r="A20" s="3" t="s">
        <v>34</v>
      </c>
      <c r="B20" s="7">
        <v>45460</v>
      </c>
      <c r="C20" s="85">
        <v>362</v>
      </c>
      <c r="D20" s="18">
        <v>80</v>
      </c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45"/>
      <c r="S20" s="45"/>
      <c r="T20" s="45"/>
      <c r="U20" s="62"/>
      <c r="V20" s="62"/>
      <c r="W20" s="62"/>
      <c r="X20" s="62"/>
      <c r="Y20" s="62"/>
      <c r="Z20" s="79">
        <f t="shared" si="0"/>
        <v>442</v>
      </c>
      <c r="AA20" s="80"/>
      <c r="AB20" s="80"/>
      <c r="AC20" s="81">
        <f t="shared" si="1"/>
        <v>0</v>
      </c>
      <c r="AD20" s="82"/>
    </row>
    <row r="21" spans="1:30" ht="15.75">
      <c r="A21" s="3" t="s">
        <v>35</v>
      </c>
      <c r="B21" s="7">
        <v>45461</v>
      </c>
      <c r="C21" s="85">
        <v>280</v>
      </c>
      <c r="D21" s="18">
        <v>0</v>
      </c>
      <c r="E21" s="21"/>
      <c r="F21" s="9"/>
      <c r="G21" s="14"/>
      <c r="H21" s="14"/>
      <c r="I21" s="1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280</v>
      </c>
      <c r="AA21" s="80"/>
      <c r="AB21" s="80"/>
      <c r="AC21" s="81">
        <f t="shared" si="1"/>
        <v>0</v>
      </c>
      <c r="AD21" s="82"/>
    </row>
    <row r="22" spans="1:30" ht="15.75">
      <c r="A22" s="3" t="s">
        <v>36</v>
      </c>
      <c r="B22" s="7">
        <v>45462</v>
      </c>
      <c r="C22" s="85">
        <v>398</v>
      </c>
      <c r="D22" s="9"/>
      <c r="E22" s="21"/>
      <c r="F22" s="9"/>
      <c r="G22" s="14"/>
      <c r="H22" s="22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8">
        <v>1100</v>
      </c>
      <c r="U22" s="62"/>
      <c r="V22" s="62"/>
      <c r="W22" s="62"/>
      <c r="X22" s="62"/>
      <c r="Y22" s="62"/>
      <c r="Z22" s="79">
        <f t="shared" si="0"/>
        <v>1498</v>
      </c>
      <c r="AA22" s="80"/>
      <c r="AB22" s="80"/>
      <c r="AC22" s="81">
        <f t="shared" si="1"/>
        <v>0</v>
      </c>
      <c r="AD22" s="82"/>
    </row>
    <row r="23" spans="1:30" ht="15.75">
      <c r="A23" s="3" t="s">
        <v>37</v>
      </c>
      <c r="B23" s="7">
        <v>45463</v>
      </c>
      <c r="C23" s="61">
        <v>500</v>
      </c>
      <c r="D23" s="18">
        <v>70</v>
      </c>
      <c r="E23" s="9"/>
      <c r="F23" s="9"/>
      <c r="G23" s="22"/>
      <c r="H23" s="14"/>
      <c r="I23" s="14"/>
      <c r="J23" s="42"/>
      <c r="K23" s="42"/>
      <c r="L23" s="18">
        <v>0</v>
      </c>
      <c r="M23" s="54"/>
      <c r="N23" s="46"/>
      <c r="O23" s="42"/>
      <c r="P23" s="45"/>
      <c r="Q23" s="45"/>
      <c r="R23" s="56"/>
      <c r="S23" s="45"/>
      <c r="T23" s="45"/>
      <c r="U23" s="62"/>
      <c r="V23" s="62"/>
      <c r="W23" s="62"/>
      <c r="X23" s="62"/>
      <c r="Y23" s="62"/>
      <c r="Z23" s="79">
        <f t="shared" si="0"/>
        <v>570</v>
      </c>
      <c r="AA23" s="89">
        <v>19741</v>
      </c>
      <c r="AB23" s="80"/>
      <c r="AC23" s="81">
        <f t="shared" si="1"/>
        <v>19741</v>
      </c>
      <c r="AD23" s="82"/>
    </row>
    <row r="24" spans="1:30" ht="15.75">
      <c r="A24" s="3" t="s">
        <v>38</v>
      </c>
      <c r="B24" s="7">
        <v>45464</v>
      </c>
      <c r="C24" s="85">
        <v>300</v>
      </c>
      <c r="D24" s="61">
        <v>196</v>
      </c>
      <c r="E24" s="9"/>
      <c r="F24" s="9"/>
      <c r="G24" s="14"/>
      <c r="H24" s="14"/>
      <c r="I24" s="14"/>
      <c r="J24" s="42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496</v>
      </c>
      <c r="AA24" s="80"/>
      <c r="AB24" s="80"/>
      <c r="AC24" s="81">
        <f t="shared" si="1"/>
        <v>0</v>
      </c>
      <c r="AD24" s="82"/>
    </row>
    <row r="25" spans="1:30" ht="15.75">
      <c r="A25" s="3" t="s">
        <v>39</v>
      </c>
      <c r="B25" s="7">
        <v>45465</v>
      </c>
      <c r="C25" s="13"/>
      <c r="D25" s="9"/>
      <c r="E25" s="21"/>
      <c r="F25" s="9"/>
      <c r="G25" s="14"/>
      <c r="H25" s="100"/>
      <c r="I25" s="8">
        <v>388</v>
      </c>
      <c r="J25" s="85">
        <v>0</v>
      </c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62"/>
      <c r="Y25" s="62"/>
      <c r="Z25" s="79">
        <f t="shared" si="0"/>
        <v>388</v>
      </c>
      <c r="AA25" s="80"/>
      <c r="AB25" s="80"/>
      <c r="AC25" s="81">
        <f t="shared" si="1"/>
        <v>0</v>
      </c>
      <c r="AD25" s="82"/>
    </row>
    <row r="26" spans="1:30" ht="15.75">
      <c r="A26" s="3" t="s">
        <v>40</v>
      </c>
      <c r="B26" s="7">
        <v>45466</v>
      </c>
      <c r="C26" s="13"/>
      <c r="D26" s="9"/>
      <c r="E26" s="9"/>
      <c r="F26" s="9"/>
      <c r="G26" s="14"/>
      <c r="H26" s="14"/>
      <c r="I26" s="14"/>
      <c r="J26" s="42"/>
      <c r="K26" s="42"/>
      <c r="L26" s="49"/>
      <c r="M26" s="42"/>
      <c r="N26" s="42"/>
      <c r="O26" s="42"/>
      <c r="P26" s="45"/>
      <c r="Q26" s="45"/>
      <c r="R26" s="45"/>
      <c r="S26" s="45"/>
      <c r="T26" s="18">
        <v>1500</v>
      </c>
      <c r="U26" s="62"/>
      <c r="V26" s="62"/>
      <c r="W26" s="62"/>
      <c r="X26" s="62"/>
      <c r="Y26" s="62"/>
      <c r="Z26" s="79">
        <f t="shared" si="0"/>
        <v>1500</v>
      </c>
      <c r="AA26" s="80"/>
      <c r="AB26" s="80"/>
      <c r="AC26" s="81">
        <f t="shared" si="1"/>
        <v>0</v>
      </c>
      <c r="AD26" s="82"/>
    </row>
    <row r="27" spans="1:30" ht="15.75">
      <c r="A27" s="3" t="s">
        <v>34</v>
      </c>
      <c r="B27" s="7">
        <v>45467</v>
      </c>
      <c r="C27" s="89">
        <v>550</v>
      </c>
      <c r="D27" s="18">
        <v>703</v>
      </c>
      <c r="E27" s="9"/>
      <c r="F27" s="9"/>
      <c r="G27" s="14"/>
      <c r="H27" s="14"/>
      <c r="I27" s="1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1253</v>
      </c>
      <c r="AA27" s="80"/>
      <c r="AB27" s="80"/>
      <c r="AC27" s="81">
        <f t="shared" si="1"/>
        <v>0</v>
      </c>
      <c r="AD27" s="82"/>
    </row>
    <row r="28" spans="1:30" ht="15.75">
      <c r="A28" s="3" t="s">
        <v>35</v>
      </c>
      <c r="B28" s="7">
        <v>45468</v>
      </c>
      <c r="C28" s="85">
        <f>384+61</f>
        <v>445</v>
      </c>
      <c r="D28" s="18">
        <v>687</v>
      </c>
      <c r="E28" s="21"/>
      <c r="F28" s="9"/>
      <c r="G28" s="14"/>
      <c r="H28" s="14"/>
      <c r="I28" s="14"/>
      <c r="J28" s="46"/>
      <c r="K28" s="42"/>
      <c r="L28" s="42"/>
      <c r="M28" s="42"/>
      <c r="N28" s="49"/>
      <c r="O28" s="42"/>
      <c r="P28" s="45"/>
      <c r="Q28" s="45"/>
      <c r="R28" s="18">
        <f>2000+7407-5000</f>
        <v>4407</v>
      </c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6239</v>
      </c>
      <c r="AA28" s="80"/>
      <c r="AB28" s="80"/>
      <c r="AC28" s="81">
        <f t="shared" si="1"/>
        <v>0</v>
      </c>
      <c r="AD28" s="82"/>
    </row>
    <row r="29" spans="1:30" ht="15.75">
      <c r="A29" s="3" t="s">
        <v>36</v>
      </c>
      <c r="B29" s="7">
        <v>45469</v>
      </c>
      <c r="C29" s="8">
        <f>458+50</f>
        <v>508</v>
      </c>
      <c r="D29" s="9"/>
      <c r="E29" s="9"/>
      <c r="F29" s="9"/>
      <c r="G29" s="14"/>
      <c r="H29" s="14"/>
      <c r="I29" s="8">
        <v>157</v>
      </c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45"/>
      <c r="U29" s="62"/>
      <c r="V29" s="62"/>
      <c r="W29" s="62"/>
      <c r="X29" s="62"/>
      <c r="Y29" s="62"/>
      <c r="Z29" s="79">
        <f t="shared" si="0"/>
        <v>665</v>
      </c>
      <c r="AA29" s="80"/>
      <c r="AB29" s="80"/>
      <c r="AC29" s="81">
        <f t="shared" si="1"/>
        <v>0</v>
      </c>
      <c r="AD29" s="82"/>
    </row>
    <row r="30" spans="1:30" ht="15.75">
      <c r="A30" s="3" t="s">
        <v>37</v>
      </c>
      <c r="B30" s="7">
        <v>45470</v>
      </c>
      <c r="C30" s="89">
        <v>579</v>
      </c>
      <c r="D30" s="21"/>
      <c r="E30" s="9"/>
      <c r="F30" s="9"/>
      <c r="G30" s="22"/>
      <c r="H30" s="14"/>
      <c r="I30" s="14"/>
      <c r="J30" s="42"/>
      <c r="K30" s="42"/>
      <c r="L30" s="18">
        <v>350</v>
      </c>
      <c r="M30" s="42"/>
      <c r="N30" s="42"/>
      <c r="O30" s="42"/>
      <c r="P30" s="45"/>
      <c r="Q30" s="45"/>
      <c r="R30" s="45"/>
      <c r="S30" s="45"/>
      <c r="T30" s="45"/>
      <c r="U30" s="62"/>
      <c r="V30" s="62"/>
      <c r="W30" s="62"/>
      <c r="X30" s="62"/>
      <c r="Y30" s="62"/>
      <c r="Z30" s="79">
        <f t="shared" si="0"/>
        <v>929</v>
      </c>
      <c r="AA30" s="80"/>
      <c r="AB30" s="80"/>
      <c r="AC30" s="81">
        <f t="shared" si="1"/>
        <v>0</v>
      </c>
      <c r="AD30" s="82"/>
    </row>
    <row r="31" spans="1:30" ht="15.75">
      <c r="A31" s="3" t="s">
        <v>38</v>
      </c>
      <c r="B31" s="7">
        <v>45471</v>
      </c>
      <c r="C31" s="89">
        <f>250+480</f>
        <v>730</v>
      </c>
      <c r="D31" s="13"/>
      <c r="E31" s="9"/>
      <c r="F31" s="9"/>
      <c r="G31" s="14"/>
      <c r="H31" s="14"/>
      <c r="I31" s="18">
        <v>336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1066</v>
      </c>
      <c r="AA31" s="80"/>
      <c r="AB31" s="80"/>
      <c r="AC31" s="81">
        <f t="shared" si="1"/>
        <v>0</v>
      </c>
      <c r="AD31" s="82"/>
    </row>
    <row r="32" spans="1:30" ht="15.75">
      <c r="A32" s="3" t="s">
        <v>39</v>
      </c>
      <c r="B32" s="7">
        <v>45472</v>
      </c>
      <c r="C32" s="9"/>
      <c r="D32" s="9"/>
      <c r="E32" s="85">
        <v>0</v>
      </c>
      <c r="F32" s="9"/>
      <c r="G32" s="85">
        <v>0</v>
      </c>
      <c r="H32" s="14"/>
      <c r="I32" s="12"/>
      <c r="J32" s="85">
        <v>0</v>
      </c>
      <c r="K32" s="42"/>
      <c r="L32" s="42"/>
      <c r="M32" s="42"/>
      <c r="N32" s="42"/>
      <c r="O32" s="42"/>
      <c r="P32" s="45"/>
      <c r="Q32" s="45"/>
      <c r="R32" s="45"/>
      <c r="S32" s="45"/>
      <c r="T32" s="85">
        <v>0</v>
      </c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>
        <f t="shared" si="1"/>
        <v>0</v>
      </c>
      <c r="AD32" s="82"/>
    </row>
    <row r="33" spans="1:30" ht="15.75">
      <c r="A33" s="3" t="s">
        <v>40</v>
      </c>
      <c r="B33" s="7">
        <v>45473</v>
      </c>
      <c r="C33" s="9"/>
      <c r="D33" s="9"/>
      <c r="E33" s="18">
        <v>550</v>
      </c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85">
        <v>0</v>
      </c>
      <c r="U33" s="62"/>
      <c r="V33" s="62"/>
      <c r="W33" s="62"/>
      <c r="X33" s="62"/>
      <c r="Y33" s="62"/>
      <c r="Z33" s="79">
        <f t="shared" si="0"/>
        <v>550</v>
      </c>
      <c r="AA33" s="80"/>
      <c r="AB33" s="80"/>
      <c r="AC33" s="81">
        <f t="shared" si="1"/>
        <v>0</v>
      </c>
      <c r="AD33" s="82"/>
    </row>
    <row r="34" spans="1:30">
      <c r="A34" s="175" t="s">
        <v>41</v>
      </c>
      <c r="B34" s="175"/>
      <c r="C34" s="37">
        <f>SUM(C4:C33)</f>
        <v>7618</v>
      </c>
      <c r="D34" s="37">
        <f t="shared" ref="D34:AC34" si="2">SUM(D4:D33)</f>
        <v>3895</v>
      </c>
      <c r="E34" s="37">
        <f t="shared" si="2"/>
        <v>3553</v>
      </c>
      <c r="F34" s="37">
        <f t="shared" si="2"/>
        <v>1500</v>
      </c>
      <c r="G34" s="37">
        <f t="shared" si="2"/>
        <v>500</v>
      </c>
      <c r="H34" s="37">
        <f t="shared" si="2"/>
        <v>0</v>
      </c>
      <c r="I34" s="37">
        <f t="shared" si="2"/>
        <v>2021</v>
      </c>
      <c r="J34" s="37">
        <f t="shared" si="2"/>
        <v>1200</v>
      </c>
      <c r="K34" s="37">
        <f t="shared" si="2"/>
        <v>0</v>
      </c>
      <c r="L34" s="37">
        <f t="shared" si="2"/>
        <v>1150</v>
      </c>
      <c r="M34" s="37">
        <f t="shared" si="2"/>
        <v>1243</v>
      </c>
      <c r="N34" s="37">
        <f t="shared" si="2"/>
        <v>850</v>
      </c>
      <c r="O34" s="37">
        <f t="shared" si="2"/>
        <v>3067</v>
      </c>
      <c r="P34" s="37">
        <f t="shared" si="2"/>
        <v>0</v>
      </c>
      <c r="Q34" s="37">
        <f t="shared" si="2"/>
        <v>0</v>
      </c>
      <c r="R34" s="37">
        <f t="shared" si="2"/>
        <v>4407</v>
      </c>
      <c r="S34" s="37">
        <f t="shared" si="2"/>
        <v>0</v>
      </c>
      <c r="T34" s="37">
        <f t="shared" si="2"/>
        <v>2700</v>
      </c>
      <c r="U34" s="37">
        <f t="shared" si="2"/>
        <v>17600</v>
      </c>
      <c r="V34" s="37">
        <f t="shared" si="2"/>
        <v>6635</v>
      </c>
      <c r="W34" s="37">
        <f t="shared" si="2"/>
        <v>10000</v>
      </c>
      <c r="X34" s="37">
        <f t="shared" si="2"/>
        <v>700</v>
      </c>
      <c r="Y34" s="37">
        <f t="shared" si="2"/>
        <v>0</v>
      </c>
      <c r="Z34" s="37">
        <f t="shared" si="2"/>
        <v>68639</v>
      </c>
      <c r="AA34" s="37">
        <f t="shared" si="2"/>
        <v>52609</v>
      </c>
      <c r="AB34" s="37">
        <f t="shared" si="2"/>
        <v>0</v>
      </c>
      <c r="AC34" s="37">
        <f t="shared" si="2"/>
        <v>52609</v>
      </c>
      <c r="AD34" s="84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AA3" sqref="AA3:AA35"/>
    </sheetView>
  </sheetViews>
  <sheetFormatPr defaultColWidth="9" defaultRowHeight="15"/>
  <cols>
    <col min="1" max="1" width="13.42578125" customWidth="1"/>
    <col min="2" max="2" width="10.85546875" customWidth="1"/>
    <col min="5" max="5" width="16.42578125" customWidth="1"/>
    <col min="6" max="6" width="14.85546875" customWidth="1"/>
    <col min="7" max="7" width="7.7109375" customWidth="1"/>
    <col min="8" max="8" width="10.7109375" customWidth="1"/>
    <col min="14" max="14" width="17.7109375" customWidth="1"/>
    <col min="19" max="19" width="10.7109375" customWidth="1"/>
    <col min="26" max="26" width="12.7109375" customWidth="1"/>
    <col min="27" max="27" width="15.5703125" customWidth="1"/>
    <col min="29" max="29" width="11.85546875" customWidth="1"/>
  </cols>
  <sheetData>
    <row r="1" spans="1:30" ht="26.25">
      <c r="A1" s="176" t="s">
        <v>44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201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198" t="s">
        <v>22</v>
      </c>
      <c r="AC3" s="78" t="s">
        <v>33</v>
      </c>
      <c r="AD3" s="76"/>
    </row>
    <row r="4" spans="1:30" ht="15.75">
      <c r="A4" s="3" t="s">
        <v>34</v>
      </c>
      <c r="B4" s="7">
        <v>45474</v>
      </c>
      <c r="C4" s="85">
        <v>248</v>
      </c>
      <c r="D4" s="9"/>
      <c r="E4" s="10"/>
      <c r="F4" s="9"/>
      <c r="G4" s="86"/>
      <c r="H4" s="87"/>
      <c r="I4" s="88"/>
      <c r="J4" s="51"/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24483</v>
      </c>
      <c r="AA4" s="204"/>
      <c r="AB4" s="199"/>
      <c r="AC4" s="81">
        <f>SUM(AA4:AB4)</f>
        <v>0</v>
      </c>
      <c r="AD4" s="82"/>
    </row>
    <row r="5" spans="1:30">
      <c r="A5" s="3" t="s">
        <v>35</v>
      </c>
      <c r="B5" s="7">
        <v>45475</v>
      </c>
      <c r="C5" s="85">
        <v>350</v>
      </c>
      <c r="D5" s="13"/>
      <c r="E5" s="9"/>
      <c r="F5" s="9"/>
      <c r="G5" s="88"/>
      <c r="H5" s="88"/>
      <c r="I5" s="88"/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350</v>
      </c>
      <c r="AA5" s="204"/>
      <c r="AB5" s="199"/>
      <c r="AC5" s="81">
        <f t="shared" ref="AC5:AC33" si="1">SUM(AA5:AB5)</f>
        <v>0</v>
      </c>
      <c r="AD5" s="82"/>
    </row>
    <row r="6" spans="1:30" ht="15.75">
      <c r="A6" s="3" t="s">
        <v>36</v>
      </c>
      <c r="B6" s="7">
        <v>45476</v>
      </c>
      <c r="C6" s="89">
        <v>553</v>
      </c>
      <c r="D6" s="18">
        <v>597</v>
      </c>
      <c r="E6" s="9"/>
      <c r="F6" s="9"/>
      <c r="G6" s="88"/>
      <c r="H6" s="88"/>
      <c r="I6" s="8">
        <v>292</v>
      </c>
      <c r="J6" s="42"/>
      <c r="K6" s="42"/>
      <c r="L6" s="42"/>
      <c r="M6" s="42"/>
      <c r="N6" s="42"/>
      <c r="O6" s="18">
        <v>1287</v>
      </c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2729</v>
      </c>
      <c r="AA6" s="205"/>
      <c r="AB6" s="199"/>
      <c r="AC6" s="81">
        <f t="shared" si="1"/>
        <v>0</v>
      </c>
      <c r="AD6" s="82"/>
    </row>
    <row r="7" spans="1:30" ht="15.75">
      <c r="A7" s="3" t="s">
        <v>37</v>
      </c>
      <c r="B7" s="7">
        <v>45477</v>
      </c>
      <c r="C7" s="85">
        <v>309</v>
      </c>
      <c r="D7" s="30"/>
      <c r="E7" s="8">
        <v>650</v>
      </c>
      <c r="F7" s="9"/>
      <c r="G7" s="90"/>
      <c r="H7" s="88"/>
      <c r="I7" s="97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959</v>
      </c>
      <c r="AA7" s="204"/>
      <c r="AB7" s="199"/>
      <c r="AC7" s="81">
        <f t="shared" si="1"/>
        <v>0</v>
      </c>
      <c r="AD7" s="82"/>
    </row>
    <row r="8" spans="1:30" ht="15.75">
      <c r="A8" s="3" t="s">
        <v>38</v>
      </c>
      <c r="B8" s="7">
        <v>45478</v>
      </c>
      <c r="C8" s="85">
        <v>340</v>
      </c>
      <c r="D8" s="21"/>
      <c r="E8" s="21"/>
      <c r="F8" s="9"/>
      <c r="G8" s="88"/>
      <c r="H8" s="91"/>
      <c r="I8" s="8">
        <v>232</v>
      </c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572</v>
      </c>
      <c r="AA8" s="205">
        <f>31868+15727</f>
        <v>47595</v>
      </c>
      <c r="AB8" s="199"/>
      <c r="AC8" s="81">
        <f t="shared" si="1"/>
        <v>47595</v>
      </c>
      <c r="AD8" s="82"/>
    </row>
    <row r="9" spans="1:30" ht="15.75">
      <c r="A9" s="3" t="s">
        <v>39</v>
      </c>
      <c r="B9" s="7">
        <v>45479</v>
      </c>
      <c r="C9" s="10"/>
      <c r="D9" s="9"/>
      <c r="E9" s="92">
        <v>650</v>
      </c>
      <c r="F9" s="9"/>
      <c r="G9" s="88"/>
      <c r="H9" s="88"/>
      <c r="I9" s="88"/>
      <c r="J9" s="42"/>
      <c r="K9" s="42"/>
      <c r="L9" s="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650</v>
      </c>
      <c r="AA9" s="204"/>
      <c r="AB9" s="199"/>
      <c r="AC9" s="81">
        <f t="shared" si="1"/>
        <v>0</v>
      </c>
      <c r="AD9" s="82"/>
    </row>
    <row r="10" spans="1:30" ht="15.75">
      <c r="A10" s="3" t="s">
        <v>40</v>
      </c>
      <c r="B10" s="7">
        <v>45480</v>
      </c>
      <c r="C10" s="10"/>
      <c r="D10" s="93">
        <v>1045</v>
      </c>
      <c r="E10" s="92">
        <v>840</v>
      </c>
      <c r="F10" s="9"/>
      <c r="G10" s="88"/>
      <c r="H10" s="88"/>
      <c r="I10" s="88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95">
        <v>10000</v>
      </c>
      <c r="X10" s="62"/>
      <c r="Y10" s="62"/>
      <c r="Z10" s="79">
        <f t="shared" si="0"/>
        <v>11885</v>
      </c>
      <c r="AA10" s="204"/>
      <c r="AB10" s="199"/>
      <c r="AC10" s="81">
        <f t="shared" si="1"/>
        <v>0</v>
      </c>
      <c r="AD10" s="82"/>
    </row>
    <row r="11" spans="1:30" ht="15.75">
      <c r="A11" s="3" t="s">
        <v>34</v>
      </c>
      <c r="B11" s="7">
        <v>45481</v>
      </c>
      <c r="C11" s="94">
        <f>558-210</f>
        <v>348</v>
      </c>
      <c r="D11" s="95">
        <v>418</v>
      </c>
      <c r="E11" s="27"/>
      <c r="F11" s="9"/>
      <c r="G11" s="86"/>
      <c r="H11" s="88"/>
      <c r="I11" s="92">
        <v>182</v>
      </c>
      <c r="J11" s="51"/>
      <c r="K11" s="42"/>
      <c r="L11" s="42"/>
      <c r="M11" s="42"/>
      <c r="N11" s="42"/>
      <c r="O11" s="42"/>
      <c r="P11" s="45"/>
      <c r="Q11" s="45"/>
      <c r="R11" s="66"/>
      <c r="S11" s="45"/>
      <c r="T11" s="67"/>
      <c r="U11" s="62"/>
      <c r="V11" s="62"/>
      <c r="W11" s="68"/>
      <c r="X11" s="62"/>
      <c r="Y11" s="62"/>
      <c r="Z11" s="79">
        <f t="shared" si="0"/>
        <v>948</v>
      </c>
      <c r="AA11" s="204"/>
      <c r="AB11" s="199"/>
      <c r="AC11" s="81">
        <f t="shared" si="1"/>
        <v>0</v>
      </c>
      <c r="AD11" s="82"/>
    </row>
    <row r="12" spans="1:30" ht="15.75">
      <c r="A12" s="3" t="s">
        <v>35</v>
      </c>
      <c r="B12" s="7">
        <v>45482</v>
      </c>
      <c r="C12" s="85">
        <v>320</v>
      </c>
      <c r="D12" s="61">
        <v>607</v>
      </c>
      <c r="E12" s="27"/>
      <c r="F12" s="9"/>
      <c r="G12" s="88"/>
      <c r="H12" s="88"/>
      <c r="I12" s="88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67"/>
      <c r="U12" s="62"/>
      <c r="V12" s="62"/>
      <c r="W12" s="62"/>
      <c r="X12" s="62"/>
      <c r="Y12" s="62"/>
      <c r="Z12" s="79">
        <f t="shared" si="0"/>
        <v>927</v>
      </c>
      <c r="AA12" s="204"/>
      <c r="AB12" s="199"/>
      <c r="AC12" s="81">
        <f t="shared" si="1"/>
        <v>0</v>
      </c>
      <c r="AD12" s="82"/>
    </row>
    <row r="13" spans="1:30" ht="15.75">
      <c r="A13" s="3" t="s">
        <v>36</v>
      </c>
      <c r="B13" s="7">
        <v>45483</v>
      </c>
      <c r="C13" s="89">
        <v>452</v>
      </c>
      <c r="D13" s="21"/>
      <c r="E13" s="9"/>
      <c r="F13" s="9"/>
      <c r="G13" s="90"/>
      <c r="H13" s="88"/>
      <c r="I13" s="97"/>
      <c r="J13" s="42"/>
      <c r="K13" s="42"/>
      <c r="L13" s="18">
        <v>350</v>
      </c>
      <c r="M13" s="42"/>
      <c r="N13" s="42"/>
      <c r="O13" s="18">
        <v>1557</v>
      </c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2359</v>
      </c>
      <c r="AA13" s="204"/>
      <c r="AB13" s="199"/>
      <c r="AC13" s="81">
        <f t="shared" si="1"/>
        <v>0</v>
      </c>
      <c r="AD13" s="82"/>
    </row>
    <row r="14" spans="1:30" ht="15.75">
      <c r="A14" s="3" t="s">
        <v>37</v>
      </c>
      <c r="B14" s="7">
        <v>45484</v>
      </c>
      <c r="C14" s="89">
        <v>429</v>
      </c>
      <c r="D14" s="9"/>
      <c r="E14" s="27"/>
      <c r="F14" s="9"/>
      <c r="G14" s="88"/>
      <c r="H14" s="88"/>
      <c r="I14" s="8">
        <v>225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654</v>
      </c>
      <c r="AA14" s="204">
        <f>21230+15051</f>
        <v>36281</v>
      </c>
      <c r="AB14" s="199"/>
      <c r="AC14" s="81">
        <f t="shared" si="1"/>
        <v>36281</v>
      </c>
      <c r="AD14" s="82"/>
    </row>
    <row r="15" spans="1:30" ht="15.75">
      <c r="A15" s="3" t="s">
        <v>38</v>
      </c>
      <c r="B15" s="7">
        <v>45485</v>
      </c>
      <c r="C15" s="85">
        <v>0</v>
      </c>
      <c r="D15" s="27"/>
      <c r="E15" s="9"/>
      <c r="F15" s="9"/>
      <c r="G15" s="88"/>
      <c r="H15" s="91"/>
      <c r="I15" s="88"/>
      <c r="J15" s="42"/>
      <c r="K15" s="42"/>
      <c r="L15" s="42"/>
      <c r="M15" s="43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204"/>
      <c r="AB15" s="199"/>
      <c r="AC15" s="81">
        <f t="shared" si="1"/>
        <v>0</v>
      </c>
      <c r="AD15" s="82"/>
    </row>
    <row r="16" spans="1:30" ht="15.75">
      <c r="A16" s="3" t="s">
        <v>39</v>
      </c>
      <c r="B16" s="7">
        <v>45486</v>
      </c>
      <c r="C16" s="10"/>
      <c r="D16" s="9"/>
      <c r="E16" s="18">
        <v>1025</v>
      </c>
      <c r="F16" s="9"/>
      <c r="G16" s="88"/>
      <c r="H16" s="88"/>
      <c r="I16" s="97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1025</v>
      </c>
      <c r="AA16" s="204"/>
      <c r="AB16" s="199"/>
      <c r="AC16" s="81">
        <f t="shared" si="1"/>
        <v>0</v>
      </c>
      <c r="AD16" s="82"/>
    </row>
    <row r="17" spans="1:30" ht="15.75">
      <c r="A17" s="3" t="s">
        <v>40</v>
      </c>
      <c r="B17" s="7">
        <v>45487</v>
      </c>
      <c r="C17" s="10"/>
      <c r="D17" s="29"/>
      <c r="E17" s="18">
        <v>440</v>
      </c>
      <c r="F17" s="9"/>
      <c r="G17" s="88"/>
      <c r="H17" s="88"/>
      <c r="I17" s="97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440</v>
      </c>
      <c r="AA17" s="204"/>
      <c r="AB17" s="199"/>
      <c r="AC17" s="81">
        <f t="shared" si="1"/>
        <v>0</v>
      </c>
      <c r="AD17" s="82"/>
    </row>
    <row r="18" spans="1:30" ht="15.75">
      <c r="A18" s="3" t="s">
        <v>34</v>
      </c>
      <c r="B18" s="7">
        <v>45488</v>
      </c>
      <c r="C18" s="89">
        <v>479</v>
      </c>
      <c r="D18" s="9"/>
      <c r="E18" s="10"/>
      <c r="F18" s="9"/>
      <c r="G18" s="86"/>
      <c r="H18" s="88"/>
      <c r="I18" s="88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479</v>
      </c>
      <c r="AA18" s="204"/>
      <c r="AB18" s="199"/>
      <c r="AC18" s="81">
        <f t="shared" si="1"/>
        <v>0</v>
      </c>
      <c r="AD18" s="82"/>
    </row>
    <row r="19" spans="1:30" ht="15.75">
      <c r="A19" s="3" t="s">
        <v>35</v>
      </c>
      <c r="B19" s="7">
        <v>45489</v>
      </c>
      <c r="C19" s="85">
        <v>148</v>
      </c>
      <c r="D19" s="21"/>
      <c r="E19" s="9"/>
      <c r="F19" s="10"/>
      <c r="G19" s="88"/>
      <c r="H19" s="88"/>
      <c r="I19" s="88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148</v>
      </c>
      <c r="AA19" s="204"/>
      <c r="AB19" s="199"/>
      <c r="AC19" s="81">
        <f t="shared" si="1"/>
        <v>0</v>
      </c>
      <c r="AD19" s="82"/>
    </row>
    <row r="20" spans="1:30" ht="15.75">
      <c r="A20" s="3" t="s">
        <v>36</v>
      </c>
      <c r="B20" s="7">
        <v>45490</v>
      </c>
      <c r="C20" s="85">
        <v>291</v>
      </c>
      <c r="D20" s="30"/>
      <c r="E20" s="8">
        <v>620</v>
      </c>
      <c r="F20" s="9"/>
      <c r="G20" s="88"/>
      <c r="H20" s="88"/>
      <c r="I20" s="8">
        <v>206</v>
      </c>
      <c r="J20" s="42"/>
      <c r="K20" s="42"/>
      <c r="L20" s="42"/>
      <c r="M20" s="42"/>
      <c r="N20" s="42"/>
      <c r="O20" s="42"/>
      <c r="P20" s="45"/>
      <c r="Q20" s="45"/>
      <c r="R20" s="18">
        <v>600</v>
      </c>
      <c r="S20" s="45"/>
      <c r="T20" s="45"/>
      <c r="U20" s="62"/>
      <c r="V20" s="62"/>
      <c r="W20" s="62"/>
      <c r="X20" s="62"/>
      <c r="Y20" s="62"/>
      <c r="Z20" s="79">
        <f t="shared" si="0"/>
        <v>1717</v>
      </c>
      <c r="AA20" s="204"/>
      <c r="AB20" s="199"/>
      <c r="AC20" s="81">
        <f t="shared" si="1"/>
        <v>0</v>
      </c>
      <c r="AD20" s="82"/>
    </row>
    <row r="21" spans="1:30" ht="15.75">
      <c r="A21" s="3" t="s">
        <v>37</v>
      </c>
      <c r="B21" s="7">
        <v>45491</v>
      </c>
      <c r="C21" s="89">
        <v>474</v>
      </c>
      <c r="D21" s="30"/>
      <c r="E21" s="21"/>
      <c r="F21" s="9"/>
      <c r="G21" s="88"/>
      <c r="H21" s="88"/>
      <c r="I21" s="8">
        <v>168</v>
      </c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642</v>
      </c>
      <c r="AA21" s="204"/>
      <c r="AB21" s="199"/>
      <c r="AC21" s="81">
        <f t="shared" si="1"/>
        <v>0</v>
      </c>
      <c r="AD21" s="82"/>
    </row>
    <row r="22" spans="1:30" ht="15.75">
      <c r="A22" s="3" t="s">
        <v>38</v>
      </c>
      <c r="B22" s="7">
        <v>45492</v>
      </c>
      <c r="C22" s="85">
        <v>370</v>
      </c>
      <c r="D22" s="9"/>
      <c r="E22" s="21"/>
      <c r="F22" s="9"/>
      <c r="G22" s="88"/>
      <c r="H22" s="89">
        <v>246</v>
      </c>
      <c r="I22" s="88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616</v>
      </c>
      <c r="AA22" s="204">
        <v>26325</v>
      </c>
      <c r="AB22" s="199"/>
      <c r="AC22" s="81">
        <f t="shared" si="1"/>
        <v>26325</v>
      </c>
      <c r="AD22" s="82"/>
    </row>
    <row r="23" spans="1:30" ht="15.75">
      <c r="A23" s="3" t="s">
        <v>39</v>
      </c>
      <c r="B23" s="7">
        <v>45493</v>
      </c>
      <c r="C23" s="32"/>
      <c r="D23" s="30"/>
      <c r="E23" s="9"/>
      <c r="F23" s="9"/>
      <c r="G23" s="91"/>
      <c r="H23" s="88"/>
      <c r="I23" s="88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206"/>
      <c r="AB23" s="199"/>
      <c r="AC23" s="81">
        <f t="shared" si="1"/>
        <v>0</v>
      </c>
      <c r="AD23" s="82"/>
    </row>
    <row r="24" spans="1:30" ht="15.75">
      <c r="A24" s="3" t="s">
        <v>40</v>
      </c>
      <c r="B24" s="7">
        <v>45494</v>
      </c>
      <c r="C24" s="10"/>
      <c r="D24" s="32"/>
      <c r="E24" s="18">
        <v>1375</v>
      </c>
      <c r="F24" s="9"/>
      <c r="G24" s="88"/>
      <c r="H24" s="88"/>
      <c r="I24" s="88"/>
      <c r="J24" s="18">
        <v>1375</v>
      </c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2750</v>
      </c>
      <c r="AA24" s="204"/>
      <c r="AB24" s="199"/>
      <c r="AC24" s="81">
        <f t="shared" si="1"/>
        <v>0</v>
      </c>
      <c r="AD24" s="82"/>
    </row>
    <row r="25" spans="1:30" ht="15.75">
      <c r="A25" s="3" t="s">
        <v>34</v>
      </c>
      <c r="B25" s="7">
        <v>45495</v>
      </c>
      <c r="C25" s="85">
        <v>0</v>
      </c>
      <c r="D25" s="9"/>
      <c r="E25" s="21"/>
      <c r="F25" s="9"/>
      <c r="G25" s="88"/>
      <c r="H25" s="96">
        <v>126</v>
      </c>
      <c r="I25" s="8">
        <f>134+141</f>
        <v>275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8">
        <v>150</v>
      </c>
      <c r="Y25" s="62"/>
      <c r="Z25" s="79">
        <f t="shared" si="0"/>
        <v>551</v>
      </c>
      <c r="AA25" s="204"/>
      <c r="AB25" s="199"/>
      <c r="AC25" s="81">
        <f t="shared" si="1"/>
        <v>0</v>
      </c>
      <c r="AD25" s="82"/>
    </row>
    <row r="26" spans="1:30" ht="15.75">
      <c r="A26" s="3" t="s">
        <v>35</v>
      </c>
      <c r="B26" s="7">
        <v>45496</v>
      </c>
      <c r="C26" s="89">
        <v>537</v>
      </c>
      <c r="D26" s="9"/>
      <c r="E26" s="18">
        <v>1300</v>
      </c>
      <c r="F26" s="9"/>
      <c r="G26" s="88"/>
      <c r="H26" s="88"/>
      <c r="I26" s="8">
        <v>198</v>
      </c>
      <c r="J26" s="18">
        <v>1300</v>
      </c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62"/>
      <c r="Y26" s="62"/>
      <c r="Z26" s="79">
        <f t="shared" si="0"/>
        <v>3335</v>
      </c>
      <c r="AA26" s="204"/>
      <c r="AB26" s="199"/>
      <c r="AC26" s="81">
        <f t="shared" si="1"/>
        <v>0</v>
      </c>
      <c r="AD26" s="82"/>
    </row>
    <row r="27" spans="1:30" ht="15.75">
      <c r="A27" s="3" t="s">
        <v>36</v>
      </c>
      <c r="B27" s="7">
        <v>45497</v>
      </c>
      <c r="C27" s="85">
        <v>311</v>
      </c>
      <c r="D27" s="18">
        <f>840+31</f>
        <v>871</v>
      </c>
      <c r="E27" s="9"/>
      <c r="F27" s="9"/>
      <c r="G27" s="88"/>
      <c r="H27" s="88"/>
      <c r="I27" s="8">
        <v>144</v>
      </c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1326</v>
      </c>
      <c r="AA27" s="204"/>
      <c r="AB27" s="199"/>
      <c r="AC27" s="81">
        <f t="shared" si="1"/>
        <v>0</v>
      </c>
      <c r="AD27" s="82"/>
    </row>
    <row r="28" spans="1:30" ht="15.75">
      <c r="A28" s="3" t="s">
        <v>37</v>
      </c>
      <c r="B28" s="7">
        <v>45498</v>
      </c>
      <c r="C28" s="89">
        <v>469</v>
      </c>
      <c r="D28" s="30"/>
      <c r="E28" s="21"/>
      <c r="F28" s="9"/>
      <c r="G28" s="88"/>
      <c r="H28" s="88"/>
      <c r="I28" s="8">
        <v>183</v>
      </c>
      <c r="J28" s="46"/>
      <c r="K28" s="42"/>
      <c r="L28" s="42"/>
      <c r="M28" s="42"/>
      <c r="N28" s="98">
        <v>900</v>
      </c>
      <c r="O28" s="42"/>
      <c r="P28" s="45"/>
      <c r="Q28" s="45"/>
      <c r="R28" s="73"/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2252</v>
      </c>
      <c r="AA28" s="204"/>
      <c r="AB28" s="199"/>
      <c r="AC28" s="81">
        <f t="shared" si="1"/>
        <v>0</v>
      </c>
      <c r="AD28" s="82"/>
    </row>
    <row r="29" spans="1:30" ht="15.75">
      <c r="A29" s="3" t="s">
        <v>38</v>
      </c>
      <c r="B29" s="7">
        <v>45499</v>
      </c>
      <c r="C29" s="85">
        <v>0</v>
      </c>
      <c r="D29" s="9"/>
      <c r="E29" s="9"/>
      <c r="F29" s="9"/>
      <c r="G29" s="88"/>
      <c r="H29" s="8">
        <v>161</v>
      </c>
      <c r="I29" s="97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18">
        <f>1877+999+2069+1210</f>
        <v>6155</v>
      </c>
      <c r="U29" s="62"/>
      <c r="V29" s="62"/>
      <c r="W29" s="62"/>
      <c r="X29" s="62"/>
      <c r="Y29" s="62"/>
      <c r="Z29" s="79">
        <f t="shared" si="0"/>
        <v>6316</v>
      </c>
      <c r="AA29" s="204"/>
      <c r="AB29" s="199"/>
      <c r="AC29" s="81">
        <f t="shared" si="1"/>
        <v>0</v>
      </c>
      <c r="AD29" s="82"/>
    </row>
    <row r="30" spans="1:30" ht="15.75">
      <c r="A30" s="3" t="s">
        <v>39</v>
      </c>
      <c r="B30" s="7">
        <v>45500</v>
      </c>
      <c r="C30" s="35"/>
      <c r="D30" s="21"/>
      <c r="E30" s="9"/>
      <c r="F30" s="9"/>
      <c r="G30" s="91"/>
      <c r="H30" s="88"/>
      <c r="I30" s="18">
        <f>228+153</f>
        <v>381</v>
      </c>
      <c r="J30" s="42"/>
      <c r="K30" s="42"/>
      <c r="L30" s="44"/>
      <c r="M30" s="42"/>
      <c r="N30" s="42"/>
      <c r="O30" s="42"/>
      <c r="P30" s="56"/>
      <c r="Q30" s="45"/>
      <c r="R30" s="45"/>
      <c r="S30" s="45"/>
      <c r="T30" s="18">
        <f>1824+600+9167+5240</f>
        <v>16831</v>
      </c>
      <c r="U30" s="62"/>
      <c r="V30" s="62"/>
      <c r="W30" s="62"/>
      <c r="X30" s="62"/>
      <c r="Y30" s="62"/>
      <c r="Z30" s="79">
        <f t="shared" si="0"/>
        <v>17212</v>
      </c>
      <c r="AA30" s="204"/>
      <c r="AB30" s="199"/>
      <c r="AC30" s="81">
        <f t="shared" si="1"/>
        <v>0</v>
      </c>
      <c r="AD30" s="82"/>
    </row>
    <row r="31" spans="1:30" ht="15.75">
      <c r="A31" s="3" t="s">
        <v>40</v>
      </c>
      <c r="B31" s="7">
        <v>45501</v>
      </c>
      <c r="C31" s="35"/>
      <c r="D31" s="13"/>
      <c r="E31" s="9"/>
      <c r="F31" s="9"/>
      <c r="G31" s="88"/>
      <c r="H31" s="88"/>
      <c r="I31" s="99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204"/>
      <c r="AB31" s="199"/>
      <c r="AC31" s="81">
        <f t="shared" si="1"/>
        <v>0</v>
      </c>
      <c r="AD31" s="82"/>
    </row>
    <row r="32" spans="1:30" ht="15.75">
      <c r="A32" s="3" t="s">
        <v>34</v>
      </c>
      <c r="B32" s="7">
        <v>45502</v>
      </c>
      <c r="C32" s="85">
        <v>296</v>
      </c>
      <c r="D32" s="9"/>
      <c r="E32" s="10"/>
      <c r="F32" s="9"/>
      <c r="G32" s="61">
        <v>1000</v>
      </c>
      <c r="H32" s="8">
        <v>278</v>
      </c>
      <c r="I32" s="87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62"/>
      <c r="V32" s="62"/>
      <c r="W32" s="62"/>
      <c r="X32" s="62"/>
      <c r="Y32" s="62"/>
      <c r="Z32" s="79">
        <f t="shared" si="0"/>
        <v>1574</v>
      </c>
      <c r="AA32" s="204"/>
      <c r="AB32" s="199"/>
      <c r="AC32" s="81">
        <f t="shared" si="1"/>
        <v>0</v>
      </c>
      <c r="AD32" s="82"/>
    </row>
    <row r="33" spans="1:30" ht="15.75">
      <c r="A33" s="3" t="s">
        <v>35</v>
      </c>
      <c r="B33" s="7">
        <v>45503</v>
      </c>
      <c r="C33" s="92">
        <v>446</v>
      </c>
      <c r="D33" s="9"/>
      <c r="E33" s="30"/>
      <c r="F33" s="9"/>
      <c r="G33" s="88"/>
      <c r="H33" s="88"/>
      <c r="I33" s="88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446</v>
      </c>
      <c r="AA33" s="204"/>
      <c r="AB33" s="199"/>
      <c r="AC33" s="81">
        <f t="shared" si="1"/>
        <v>0</v>
      </c>
      <c r="AD33" s="82"/>
    </row>
    <row r="34" spans="1:30" ht="15.75">
      <c r="A34" s="3" t="s">
        <v>36</v>
      </c>
      <c r="B34" s="7">
        <v>45504</v>
      </c>
      <c r="C34" s="92">
        <v>601</v>
      </c>
      <c r="D34" s="61">
        <v>2407</v>
      </c>
      <c r="E34" s="30"/>
      <c r="F34" s="9"/>
      <c r="G34" s="88"/>
      <c r="H34" s="88"/>
      <c r="I34" s="8">
        <v>248</v>
      </c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3256</v>
      </c>
      <c r="AA34" s="204"/>
      <c r="AB34" s="199"/>
      <c r="AC34" s="81"/>
      <c r="AD34" s="82"/>
    </row>
    <row r="35" spans="1:30" ht="38.25" customHeight="1">
      <c r="A35" s="175" t="s">
        <v>41</v>
      </c>
      <c r="B35" s="175"/>
      <c r="C35" s="37">
        <f>SUM(C4:C34)</f>
        <v>7771</v>
      </c>
      <c r="D35" s="37">
        <f t="shared" ref="D35:AA35" si="2">SUM(D4:D34)</f>
        <v>5945</v>
      </c>
      <c r="E35" s="37">
        <f t="shared" si="2"/>
        <v>6900</v>
      </c>
      <c r="F35" s="37">
        <f t="shared" si="2"/>
        <v>0</v>
      </c>
      <c r="G35" s="37">
        <f t="shared" si="2"/>
        <v>1000</v>
      </c>
      <c r="H35" s="37">
        <f t="shared" si="2"/>
        <v>811</v>
      </c>
      <c r="I35" s="37">
        <f t="shared" si="2"/>
        <v>2734</v>
      </c>
      <c r="J35" s="37">
        <f t="shared" si="2"/>
        <v>2675</v>
      </c>
      <c r="K35" s="37">
        <f t="shared" si="2"/>
        <v>0</v>
      </c>
      <c r="L35" s="37">
        <f t="shared" si="2"/>
        <v>350</v>
      </c>
      <c r="M35" s="37">
        <f t="shared" si="2"/>
        <v>0</v>
      </c>
      <c r="N35" s="37">
        <f t="shared" si="2"/>
        <v>900</v>
      </c>
      <c r="O35" s="37">
        <f t="shared" si="2"/>
        <v>2844</v>
      </c>
      <c r="P35" s="37">
        <f t="shared" si="2"/>
        <v>0</v>
      </c>
      <c r="Q35" s="37">
        <f t="shared" si="2"/>
        <v>0</v>
      </c>
      <c r="R35" s="37">
        <f t="shared" si="2"/>
        <v>600</v>
      </c>
      <c r="S35" s="37">
        <f t="shared" si="2"/>
        <v>0</v>
      </c>
      <c r="T35" s="37">
        <f t="shared" si="2"/>
        <v>22986</v>
      </c>
      <c r="U35" s="37">
        <f t="shared" si="2"/>
        <v>17600</v>
      </c>
      <c r="V35" s="37">
        <f t="shared" si="2"/>
        <v>6635</v>
      </c>
      <c r="W35" s="37">
        <f t="shared" si="2"/>
        <v>10000</v>
      </c>
      <c r="X35" s="37">
        <f t="shared" si="2"/>
        <v>850</v>
      </c>
      <c r="Y35" s="37">
        <f t="shared" si="2"/>
        <v>0</v>
      </c>
      <c r="Z35" s="197">
        <f t="shared" si="2"/>
        <v>90601</v>
      </c>
      <c r="AA35" s="203">
        <f t="shared" si="2"/>
        <v>110201</v>
      </c>
      <c r="AB35" s="200">
        <f t="shared" ref="AB35:AC35" si="3">SUM(AB4:AB34)</f>
        <v>0</v>
      </c>
      <c r="AC35" s="37">
        <f t="shared" si="3"/>
        <v>110201</v>
      </c>
      <c r="AD35" s="84">
        <f>AC35-Z35</f>
        <v>19600</v>
      </c>
    </row>
    <row r="36" spans="1:30">
      <c r="A36" s="183" t="s">
        <v>45</v>
      </c>
      <c r="B36" s="18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202"/>
      <c r="AB36" s="38"/>
      <c r="AC36" s="38"/>
      <c r="AD36" s="76">
        <f>AA36-Z36</f>
        <v>0</v>
      </c>
    </row>
    <row r="37" spans="1:30">
      <c r="A37" s="184" t="s">
        <v>46</v>
      </c>
      <c r="B37" s="184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AA3" sqref="AA3:AA35"/>
    </sheetView>
  </sheetViews>
  <sheetFormatPr defaultColWidth="9" defaultRowHeight="15"/>
  <cols>
    <col min="1" max="1" width="13.5703125" customWidth="1"/>
    <col min="2" max="2" width="10.85546875" customWidth="1"/>
    <col min="5" max="5" width="16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7" max="27" width="15.7109375" customWidth="1"/>
    <col min="29" max="29" width="15.7109375" customWidth="1"/>
  </cols>
  <sheetData>
    <row r="1" spans="1:30" ht="26.25">
      <c r="A1" s="176" t="s">
        <v>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78" t="s">
        <v>22</v>
      </c>
      <c r="AC3" s="78" t="s">
        <v>33</v>
      </c>
      <c r="AD3" s="76"/>
    </row>
    <row r="4" spans="1:30" ht="15.75">
      <c r="A4" s="3" t="s">
        <v>37</v>
      </c>
      <c r="B4" s="7">
        <v>45505</v>
      </c>
      <c r="C4" s="8">
        <v>438</v>
      </c>
      <c r="D4" s="9"/>
      <c r="E4" s="10"/>
      <c r="F4" s="9"/>
      <c r="G4" s="11"/>
      <c r="H4" s="12"/>
      <c r="I4" s="8">
        <v>254</v>
      </c>
      <c r="J4" s="18">
        <v>1500</v>
      </c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26427</v>
      </c>
      <c r="AA4" s="204">
        <v>83025</v>
      </c>
      <c r="AB4" s="80"/>
      <c r="AC4" s="81">
        <f>SUM(AA4:AB4)</f>
        <v>83025</v>
      </c>
      <c r="AD4" s="82"/>
    </row>
    <row r="5" spans="1:30" ht="15.75">
      <c r="A5" s="3" t="s">
        <v>38</v>
      </c>
      <c r="B5" s="7">
        <v>45506</v>
      </c>
      <c r="C5" s="8">
        <v>465</v>
      </c>
      <c r="D5" s="13"/>
      <c r="E5" s="9"/>
      <c r="F5" s="9"/>
      <c r="G5" s="14"/>
      <c r="H5" s="14"/>
      <c r="I5" s="8">
        <v>228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693</v>
      </c>
      <c r="AA5" s="204"/>
      <c r="AB5" s="80"/>
      <c r="AC5" s="81">
        <f t="shared" ref="AC5:AC34" si="1">SUM(AA5:AB5)</f>
        <v>0</v>
      </c>
      <c r="AD5" s="82"/>
    </row>
    <row r="6" spans="1:30" ht="15.75">
      <c r="A6" s="3" t="s">
        <v>39</v>
      </c>
      <c r="B6" s="7">
        <v>45507</v>
      </c>
      <c r="C6" s="15"/>
      <c r="D6" s="16"/>
      <c r="E6" s="9"/>
      <c r="F6" s="9"/>
      <c r="G6" s="14"/>
      <c r="H6" s="14"/>
      <c r="I6" s="34"/>
      <c r="J6" s="42"/>
      <c r="K6" s="42"/>
      <c r="L6" s="42"/>
      <c r="M6" s="42"/>
      <c r="N6" s="42"/>
      <c r="O6" s="47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205"/>
      <c r="AB6" s="80"/>
      <c r="AC6" s="81">
        <f t="shared" si="1"/>
        <v>0</v>
      </c>
      <c r="AD6" s="82"/>
    </row>
    <row r="7" spans="1:30" ht="15.75">
      <c r="A7" s="3" t="s">
        <v>40</v>
      </c>
      <c r="B7" s="7">
        <v>45508</v>
      </c>
      <c r="C7" s="17"/>
      <c r="D7" s="18">
        <v>121</v>
      </c>
      <c r="E7" s="19"/>
      <c r="F7" s="9"/>
      <c r="G7" s="20"/>
      <c r="H7" s="14"/>
      <c r="I7" s="48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121</v>
      </c>
      <c r="AA7" s="204"/>
      <c r="AB7" s="80"/>
      <c r="AC7" s="81">
        <f t="shared" si="1"/>
        <v>0</v>
      </c>
      <c r="AD7" s="82"/>
    </row>
    <row r="8" spans="1:30" ht="15.75">
      <c r="A8" s="3" t="s">
        <v>34</v>
      </c>
      <c r="B8" s="7">
        <v>45509</v>
      </c>
      <c r="C8" s="17"/>
      <c r="D8" s="21"/>
      <c r="E8" s="21"/>
      <c r="F8" s="9"/>
      <c r="G8" s="14"/>
      <c r="H8" s="22"/>
      <c r="I8" s="3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205">
        <v>46156</v>
      </c>
      <c r="AB8" s="80"/>
      <c r="AC8" s="81">
        <f t="shared" si="1"/>
        <v>46156</v>
      </c>
      <c r="AD8" s="82"/>
    </row>
    <row r="9" spans="1:30" ht="15.75">
      <c r="A9" s="3" t="s">
        <v>35</v>
      </c>
      <c r="B9" s="7">
        <v>45510</v>
      </c>
      <c r="C9" s="10"/>
      <c r="D9" s="163">
        <v>40</v>
      </c>
      <c r="E9" s="23"/>
      <c r="F9" s="9"/>
      <c r="G9" s="14"/>
      <c r="H9" s="14"/>
      <c r="I9" s="14"/>
      <c r="J9" s="163">
        <v>1200</v>
      </c>
      <c r="K9" s="42"/>
      <c r="L9" s="162">
        <v>350</v>
      </c>
      <c r="M9" s="42"/>
      <c r="N9" s="42"/>
      <c r="O9" s="163">
        <v>672</v>
      </c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2262</v>
      </c>
      <c r="AA9" s="204"/>
      <c r="AB9" s="80"/>
      <c r="AC9" s="81">
        <f t="shared" si="1"/>
        <v>0</v>
      </c>
      <c r="AD9" s="82"/>
    </row>
    <row r="10" spans="1:30" ht="15.75">
      <c r="A10" s="3" t="s">
        <v>36</v>
      </c>
      <c r="B10" s="7">
        <v>45511</v>
      </c>
      <c r="C10" s="10"/>
      <c r="D10" s="24"/>
      <c r="E10" s="164">
        <f>899+862</f>
        <v>1761</v>
      </c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164">
        <v>6540</v>
      </c>
      <c r="U10" s="62"/>
      <c r="V10" s="62"/>
      <c r="W10" s="65"/>
      <c r="X10" s="62"/>
      <c r="Y10" s="62"/>
      <c r="Z10" s="79">
        <f t="shared" si="0"/>
        <v>8301</v>
      </c>
      <c r="AA10" s="204"/>
      <c r="AB10" s="80"/>
      <c r="AC10" s="81">
        <f t="shared" si="1"/>
        <v>0</v>
      </c>
      <c r="AD10" s="82"/>
    </row>
    <row r="11" spans="1:30" ht="15.75">
      <c r="A11" s="3" t="s">
        <v>37</v>
      </c>
      <c r="B11" s="7">
        <v>45512</v>
      </c>
      <c r="C11" s="25"/>
      <c r="D11" s="26"/>
      <c r="E11" s="27"/>
      <c r="F11" s="9"/>
      <c r="G11" s="11"/>
      <c r="H11" s="14"/>
      <c r="I11" s="52"/>
      <c r="J11" s="51"/>
      <c r="K11" s="163">
        <f>12114+9565</f>
        <v>21679</v>
      </c>
      <c r="L11" s="42"/>
      <c r="M11" s="42"/>
      <c r="N11" s="42"/>
      <c r="O11" s="42"/>
      <c r="P11" s="45"/>
      <c r="Q11" s="45"/>
      <c r="R11" s="45"/>
      <c r="S11" s="45"/>
      <c r="T11" s="45"/>
      <c r="U11" s="62"/>
      <c r="V11" s="62"/>
      <c r="W11" s="68"/>
      <c r="X11" s="62"/>
      <c r="Y11" s="62"/>
      <c r="Z11" s="79">
        <f t="shared" si="0"/>
        <v>21679</v>
      </c>
      <c r="AA11" s="204"/>
      <c r="AB11" s="80"/>
      <c r="AC11" s="81">
        <f t="shared" si="1"/>
        <v>0</v>
      </c>
      <c r="AD11" s="82"/>
    </row>
    <row r="12" spans="1:30" ht="15.75">
      <c r="A12" s="3" t="s">
        <v>38</v>
      </c>
      <c r="B12" s="7">
        <v>45513</v>
      </c>
      <c r="C12" s="17"/>
      <c r="D12" s="28"/>
      <c r="E12" s="27"/>
      <c r="F12" s="9"/>
      <c r="G12" s="14"/>
      <c r="H12" s="14"/>
      <c r="I12" s="14"/>
      <c r="J12" s="163">
        <v>2950</v>
      </c>
      <c r="K12" s="42"/>
      <c r="L12" s="42"/>
      <c r="M12" s="42"/>
      <c r="N12" s="42"/>
      <c r="O12" s="42"/>
      <c r="P12" s="45"/>
      <c r="Q12" s="45"/>
      <c r="R12" s="45"/>
      <c r="S12" s="45"/>
      <c r="T12" s="45"/>
      <c r="U12" s="165"/>
      <c r="V12" s="165"/>
      <c r="W12" s="165"/>
      <c r="X12" s="62"/>
      <c r="Y12" s="62"/>
      <c r="Z12" s="79">
        <f t="shared" si="0"/>
        <v>2950</v>
      </c>
      <c r="AA12" s="204"/>
      <c r="AB12" s="80"/>
      <c r="AC12" s="81">
        <f t="shared" si="1"/>
        <v>0</v>
      </c>
      <c r="AD12" s="82"/>
    </row>
    <row r="13" spans="1:30" ht="15.75">
      <c r="A13" s="3" t="s">
        <v>39</v>
      </c>
      <c r="B13" s="7">
        <v>45514</v>
      </c>
      <c r="C13" s="15"/>
      <c r="D13" s="21"/>
      <c r="E13" s="9"/>
      <c r="F13" s="9"/>
      <c r="G13" s="20"/>
      <c r="H13" s="14"/>
      <c r="I13" s="48"/>
      <c r="J13" s="163">
        <v>1400</v>
      </c>
      <c r="K13" s="42"/>
      <c r="L13" s="47"/>
      <c r="M13" s="42"/>
      <c r="N13" s="42"/>
      <c r="O13" s="47"/>
      <c r="P13" s="45"/>
      <c r="Q13" s="164">
        <f>4740+1600+5476+637+800-2000-1950-2450</f>
        <v>6853</v>
      </c>
      <c r="R13" s="45"/>
      <c r="S13" s="163">
        <v>439</v>
      </c>
      <c r="T13" s="45"/>
      <c r="U13" s="142"/>
      <c r="V13" s="142"/>
      <c r="W13" s="142"/>
      <c r="X13" s="62"/>
      <c r="Y13" s="62"/>
      <c r="Z13" s="79">
        <f t="shared" si="0"/>
        <v>8692</v>
      </c>
      <c r="AA13" s="204"/>
      <c r="AB13" s="80"/>
      <c r="AC13" s="81">
        <f t="shared" si="1"/>
        <v>0</v>
      </c>
      <c r="AD13" s="82"/>
    </row>
    <row r="14" spans="1:30" ht="15.75">
      <c r="A14" s="3" t="s">
        <v>40</v>
      </c>
      <c r="B14" s="7">
        <v>45515</v>
      </c>
      <c r="C14" s="15"/>
      <c r="D14" s="9"/>
      <c r="E14" s="27"/>
      <c r="F14" s="9"/>
      <c r="G14" s="14"/>
      <c r="H14" s="14"/>
      <c r="I14" s="164">
        <v>388</v>
      </c>
      <c r="J14" s="46"/>
      <c r="K14" s="42"/>
      <c r="L14" s="42"/>
      <c r="M14" s="42"/>
      <c r="N14" s="42"/>
      <c r="O14" s="42"/>
      <c r="P14" s="45"/>
      <c r="Q14" s="164">
        <f>1100+400+400+2060</f>
        <v>3960</v>
      </c>
      <c r="R14" s="45"/>
      <c r="S14" s="45"/>
      <c r="T14" s="45"/>
      <c r="U14" s="62"/>
      <c r="V14" s="62"/>
      <c r="W14" s="62"/>
      <c r="X14" s="62"/>
      <c r="Y14" s="62"/>
      <c r="Z14" s="79">
        <f t="shared" si="0"/>
        <v>4348</v>
      </c>
      <c r="AA14" s="204"/>
      <c r="AB14" s="80"/>
      <c r="AC14" s="81">
        <f t="shared" si="1"/>
        <v>0</v>
      </c>
      <c r="AD14" s="82"/>
    </row>
    <row r="15" spans="1:30" ht="15.75">
      <c r="A15" s="3" t="s">
        <v>34</v>
      </c>
      <c r="B15" s="7">
        <v>45516</v>
      </c>
      <c r="C15" s="17"/>
      <c r="D15" s="27"/>
      <c r="E15" s="9"/>
      <c r="F15" s="9"/>
      <c r="G15" s="14"/>
      <c r="H15" s="22"/>
      <c r="I15" s="14"/>
      <c r="J15" s="42"/>
      <c r="K15" s="42"/>
      <c r="L15" s="42"/>
      <c r="M15" s="43"/>
      <c r="N15" s="42"/>
      <c r="O15" s="163">
        <v>802</v>
      </c>
      <c r="P15" s="45"/>
      <c r="Q15" s="45"/>
      <c r="R15" s="45"/>
      <c r="S15" s="66"/>
      <c r="T15" s="162">
        <v>10000</v>
      </c>
      <c r="U15" s="62"/>
      <c r="V15" s="62"/>
      <c r="W15" s="163">
        <f>10104+20183</f>
        <v>30287</v>
      </c>
      <c r="X15" s="62"/>
      <c r="Y15" s="62"/>
      <c r="Z15" s="79">
        <f t="shared" si="0"/>
        <v>41089</v>
      </c>
      <c r="AA15" s="204"/>
      <c r="AB15" s="80"/>
      <c r="AC15" s="81">
        <f t="shared" si="1"/>
        <v>0</v>
      </c>
      <c r="AD15" s="82"/>
    </row>
    <row r="16" spans="1:30" ht="15.75">
      <c r="A16" s="3" t="s">
        <v>35</v>
      </c>
      <c r="B16" s="7">
        <v>45517</v>
      </c>
      <c r="C16" s="10"/>
      <c r="D16" s="9"/>
      <c r="E16" s="16"/>
      <c r="F16" s="9"/>
      <c r="G16" s="14"/>
      <c r="H16" s="14"/>
      <c r="I16" s="48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0</v>
      </c>
      <c r="AA16" s="204"/>
      <c r="AB16" s="80"/>
      <c r="AC16" s="81">
        <f t="shared" si="1"/>
        <v>0</v>
      </c>
      <c r="AD16" s="82"/>
    </row>
    <row r="17" spans="1:30" ht="15.75">
      <c r="A17" s="3" t="s">
        <v>36</v>
      </c>
      <c r="B17" s="7">
        <v>45518</v>
      </c>
      <c r="C17" s="10"/>
      <c r="D17" s="29"/>
      <c r="E17" s="16"/>
      <c r="F17" s="9"/>
      <c r="G17" s="14"/>
      <c r="H17" s="14"/>
      <c r="I17" s="48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204"/>
      <c r="AB17" s="80"/>
      <c r="AC17" s="81">
        <f t="shared" si="1"/>
        <v>0</v>
      </c>
      <c r="AD17" s="82"/>
    </row>
    <row r="18" spans="1:30" ht="15.75">
      <c r="A18" s="3" t="s">
        <v>37</v>
      </c>
      <c r="B18" s="7">
        <v>45519</v>
      </c>
      <c r="C18" s="15"/>
      <c r="D18" s="9"/>
      <c r="E18" s="10"/>
      <c r="F18" s="9"/>
      <c r="G18" s="11"/>
      <c r="H18" s="14"/>
      <c r="I18" s="14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0</v>
      </c>
      <c r="AA18" s="204"/>
      <c r="AB18" s="80"/>
      <c r="AC18" s="81">
        <f t="shared" si="1"/>
        <v>0</v>
      </c>
      <c r="AD18" s="82"/>
    </row>
    <row r="19" spans="1:30" ht="15.75">
      <c r="A19" s="3" t="s">
        <v>38</v>
      </c>
      <c r="B19" s="7">
        <v>45520</v>
      </c>
      <c r="C19" s="17"/>
      <c r="D19" s="21"/>
      <c r="E19" s="9"/>
      <c r="F19" s="10"/>
      <c r="G19" s="14"/>
      <c r="H19" s="14"/>
      <c r="I19" s="14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0</v>
      </c>
      <c r="AA19" s="204"/>
      <c r="AB19" s="80"/>
      <c r="AC19" s="81">
        <f t="shared" si="1"/>
        <v>0</v>
      </c>
      <c r="AD19" s="82"/>
    </row>
    <row r="20" spans="1:30" ht="15.75">
      <c r="A20" s="3" t="s">
        <v>39</v>
      </c>
      <c r="B20" s="7">
        <v>45521</v>
      </c>
      <c r="C20" s="17"/>
      <c r="D20" s="30"/>
      <c r="E20" s="19"/>
      <c r="F20" s="9"/>
      <c r="G20" s="14"/>
      <c r="H20" s="14"/>
      <c r="I20" s="34"/>
      <c r="J20" s="42"/>
      <c r="K20" s="42"/>
      <c r="L20" s="42"/>
      <c r="M20" s="42"/>
      <c r="N20" s="42"/>
      <c r="O20" s="42"/>
      <c r="P20" s="45"/>
      <c r="Q20" s="45"/>
      <c r="R20" s="7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204"/>
      <c r="AB20" s="80"/>
      <c r="AC20" s="81">
        <f t="shared" si="1"/>
        <v>0</v>
      </c>
      <c r="AD20" s="82"/>
    </row>
    <row r="21" spans="1:30" ht="15.75">
      <c r="A21" s="3" t="s">
        <v>40</v>
      </c>
      <c r="B21" s="7">
        <v>45522</v>
      </c>
      <c r="C21" s="15"/>
      <c r="D21" s="30"/>
      <c r="E21" s="21"/>
      <c r="F21" s="9"/>
      <c r="G21" s="14"/>
      <c r="H21" s="14"/>
      <c r="I21" s="3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204"/>
      <c r="AB21" s="80"/>
      <c r="AC21" s="81">
        <f t="shared" si="1"/>
        <v>0</v>
      </c>
      <c r="AD21" s="82"/>
    </row>
    <row r="22" spans="1:30" ht="15.75">
      <c r="A22" s="3" t="s">
        <v>34</v>
      </c>
      <c r="B22" s="7">
        <v>45523</v>
      </c>
      <c r="C22" s="162">
        <v>684</v>
      </c>
      <c r="D22" s="9"/>
      <c r="E22" s="164">
        <v>800</v>
      </c>
      <c r="F22" s="9"/>
      <c r="G22" s="14"/>
      <c r="H22" s="31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1484</v>
      </c>
      <c r="AA22" s="204"/>
      <c r="AB22" s="80"/>
      <c r="AC22" s="81">
        <f t="shared" si="1"/>
        <v>0</v>
      </c>
      <c r="AD22" s="82"/>
    </row>
    <row r="23" spans="1:30" ht="15.75">
      <c r="A23" s="3" t="s">
        <v>35</v>
      </c>
      <c r="B23" s="7">
        <v>45524</v>
      </c>
      <c r="C23" s="162">
        <f>514+596</f>
        <v>1110</v>
      </c>
      <c r="D23" s="163">
        <v>1182</v>
      </c>
      <c r="E23" s="9"/>
      <c r="F23" s="9"/>
      <c r="G23" s="22"/>
      <c r="H23" s="14"/>
      <c r="I23" s="14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2292</v>
      </c>
      <c r="AA23" s="206">
        <v>5003</v>
      </c>
      <c r="AB23" s="80"/>
      <c r="AC23" s="81">
        <f t="shared" si="1"/>
        <v>5003</v>
      </c>
      <c r="AD23" s="82"/>
    </row>
    <row r="24" spans="1:30" ht="15.75">
      <c r="A24" s="3" t="s">
        <v>36</v>
      </c>
      <c r="B24" s="7">
        <v>45525</v>
      </c>
      <c r="C24" s="89">
        <v>350</v>
      </c>
      <c r="D24" s="61">
        <v>1000</v>
      </c>
      <c r="E24" s="16"/>
      <c r="F24" s="9"/>
      <c r="G24" s="14"/>
      <c r="H24" s="14"/>
      <c r="I24" s="8">
        <v>196</v>
      </c>
      <c r="J24" s="47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1546</v>
      </c>
      <c r="AA24" s="204"/>
      <c r="AB24" s="80"/>
      <c r="AC24" s="81">
        <f t="shared" si="1"/>
        <v>0</v>
      </c>
      <c r="AD24" s="82"/>
    </row>
    <row r="25" spans="1:30" ht="15.75">
      <c r="A25" s="3" t="s">
        <v>37</v>
      </c>
      <c r="B25" s="7">
        <v>45526</v>
      </c>
      <c r="C25" s="89">
        <v>520</v>
      </c>
      <c r="D25" s="18">
        <v>578</v>
      </c>
      <c r="E25" s="21"/>
      <c r="F25" s="9"/>
      <c r="G25" s="14"/>
      <c r="H25" s="33"/>
      <c r="I25" s="8">
        <v>256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72"/>
      <c r="Y25" s="62"/>
      <c r="Z25" s="79">
        <f t="shared" si="0"/>
        <v>1354</v>
      </c>
      <c r="AA25" s="204"/>
      <c r="AB25" s="80"/>
      <c r="AC25" s="81">
        <f t="shared" si="1"/>
        <v>0</v>
      </c>
      <c r="AD25" s="82"/>
    </row>
    <row r="26" spans="1:30" ht="15.75">
      <c r="A26" s="3" t="s">
        <v>38</v>
      </c>
      <c r="B26" s="7">
        <v>45527</v>
      </c>
      <c r="C26" s="89">
        <v>675</v>
      </c>
      <c r="D26" s="9"/>
      <c r="E26" s="8">
        <v>800</v>
      </c>
      <c r="F26" s="9"/>
      <c r="G26" s="14"/>
      <c r="H26" s="14"/>
      <c r="I26" s="8">
        <v>247</v>
      </c>
      <c r="J26" s="47"/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18">
        <v>700</v>
      </c>
      <c r="Y26" s="62"/>
      <c r="Z26" s="79">
        <f t="shared" si="0"/>
        <v>2422</v>
      </c>
      <c r="AA26" s="204"/>
      <c r="AB26" s="80"/>
      <c r="AC26" s="81">
        <f t="shared" si="1"/>
        <v>0</v>
      </c>
      <c r="AD26" s="82"/>
    </row>
    <row r="27" spans="1:30" ht="15.75">
      <c r="A27" s="3" t="s">
        <v>39</v>
      </c>
      <c r="B27" s="7">
        <v>45528</v>
      </c>
      <c r="C27" s="17"/>
      <c r="D27" s="16"/>
      <c r="E27" s="9"/>
      <c r="F27" s="9"/>
      <c r="G27" s="14"/>
      <c r="H27" s="14"/>
      <c r="I27" s="3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204"/>
      <c r="AB27" s="80"/>
      <c r="AC27" s="81">
        <f t="shared" si="1"/>
        <v>0</v>
      </c>
      <c r="AD27" s="82"/>
    </row>
    <row r="28" spans="1:30" ht="15.75">
      <c r="A28" s="3" t="s">
        <v>40</v>
      </c>
      <c r="B28" s="7">
        <v>45529</v>
      </c>
      <c r="C28" s="15"/>
      <c r="D28" s="18">
        <v>403</v>
      </c>
      <c r="E28" s="21"/>
      <c r="F28" s="9"/>
      <c r="G28" s="14"/>
      <c r="H28" s="14"/>
      <c r="I28" s="34"/>
      <c r="J28" s="46"/>
      <c r="K28" s="42"/>
      <c r="L28" s="42"/>
      <c r="M28" s="42"/>
      <c r="N28" s="55"/>
      <c r="O28" s="42"/>
      <c r="P28" s="45"/>
      <c r="Q28" s="45"/>
      <c r="R28" s="73"/>
      <c r="S28" s="45"/>
      <c r="T28" s="45"/>
      <c r="U28" s="62"/>
      <c r="V28" s="62"/>
      <c r="W28" s="62"/>
      <c r="X28" s="74"/>
      <c r="Y28" s="62"/>
      <c r="Z28" s="79">
        <f t="shared" si="0"/>
        <v>403</v>
      </c>
      <c r="AA28" s="204"/>
      <c r="AB28" s="80"/>
      <c r="AC28" s="81">
        <f t="shared" si="1"/>
        <v>0</v>
      </c>
      <c r="AD28" s="82"/>
    </row>
    <row r="29" spans="1:30" ht="15.75">
      <c r="A29" s="3" t="s">
        <v>34</v>
      </c>
      <c r="B29" s="7">
        <v>45530</v>
      </c>
      <c r="C29" s="89">
        <v>605</v>
      </c>
      <c r="D29" s="9"/>
      <c r="E29" s="8">
        <v>800</v>
      </c>
      <c r="F29" s="9"/>
      <c r="G29" s="14"/>
      <c r="H29" s="34"/>
      <c r="I29" s="48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70"/>
      <c r="U29" s="62"/>
      <c r="V29" s="62"/>
      <c r="W29" s="62"/>
      <c r="X29" s="62"/>
      <c r="Y29" s="62"/>
      <c r="Z29" s="79">
        <f t="shared" si="0"/>
        <v>1405</v>
      </c>
      <c r="AA29" s="204">
        <v>62908</v>
      </c>
      <c r="AB29" s="80"/>
      <c r="AC29" s="81">
        <f t="shared" si="1"/>
        <v>62908</v>
      </c>
      <c r="AD29" s="82"/>
    </row>
    <row r="30" spans="1:30" ht="15.75">
      <c r="A30" s="3" t="s">
        <v>35</v>
      </c>
      <c r="B30" s="7">
        <v>45531</v>
      </c>
      <c r="C30" s="89">
        <v>700</v>
      </c>
      <c r="D30" s="21"/>
      <c r="E30" s="9"/>
      <c r="F30" s="18">
        <v>1000</v>
      </c>
      <c r="G30" s="22"/>
      <c r="H30" s="14"/>
      <c r="I30" s="8">
        <v>188</v>
      </c>
      <c r="J30" s="42"/>
      <c r="K30" s="42"/>
      <c r="L30" s="44"/>
      <c r="M30" s="18">
        <v>1515</v>
      </c>
      <c r="N30" s="42"/>
      <c r="O30" s="42"/>
      <c r="P30" s="56"/>
      <c r="Q30" s="45"/>
      <c r="R30" s="45"/>
      <c r="S30" s="45"/>
      <c r="T30" s="70"/>
      <c r="U30" s="62"/>
      <c r="V30" s="62"/>
      <c r="W30" s="62"/>
      <c r="X30" s="62"/>
      <c r="Y30" s="62"/>
      <c r="Z30" s="79">
        <f t="shared" si="0"/>
        <v>3403</v>
      </c>
      <c r="AA30" s="204"/>
      <c r="AB30" s="80"/>
      <c r="AC30" s="81">
        <f t="shared" si="1"/>
        <v>0</v>
      </c>
      <c r="AD30" s="82"/>
    </row>
    <row r="31" spans="1:30" ht="15.75">
      <c r="A31" s="3" t="s">
        <v>36</v>
      </c>
      <c r="B31" s="7">
        <v>45532</v>
      </c>
      <c r="C31" s="89">
        <v>554</v>
      </c>
      <c r="D31" s="13"/>
      <c r="E31" s="9"/>
      <c r="F31" s="9"/>
      <c r="G31" s="14"/>
      <c r="H31" s="14"/>
      <c r="I31" s="8">
        <v>208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762</v>
      </c>
      <c r="AA31" s="204"/>
      <c r="AB31" s="80"/>
      <c r="AC31" s="81">
        <f t="shared" si="1"/>
        <v>0</v>
      </c>
      <c r="AD31" s="82"/>
    </row>
    <row r="32" spans="1:30" ht="15.75">
      <c r="A32" s="3" t="s">
        <v>37</v>
      </c>
      <c r="B32" s="7">
        <v>45533</v>
      </c>
      <c r="C32" s="8">
        <v>520</v>
      </c>
      <c r="D32" s="18">
        <v>738</v>
      </c>
      <c r="E32" s="89">
        <v>730</v>
      </c>
      <c r="F32" s="9"/>
      <c r="G32" s="36"/>
      <c r="H32" s="34"/>
      <c r="I32" s="12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18">
        <v>17600</v>
      </c>
      <c r="V32" s="62"/>
      <c r="W32" s="62"/>
      <c r="X32" s="62"/>
      <c r="Y32" s="62"/>
      <c r="Z32" s="79">
        <f t="shared" si="0"/>
        <v>19588</v>
      </c>
      <c r="AA32" s="204"/>
      <c r="AB32" s="80"/>
      <c r="AC32" s="81">
        <f t="shared" si="1"/>
        <v>0</v>
      </c>
      <c r="AD32" s="82"/>
    </row>
    <row r="33" spans="1:30" ht="15.75">
      <c r="A33" s="3" t="s">
        <v>38</v>
      </c>
      <c r="B33" s="7">
        <v>45534</v>
      </c>
      <c r="C33" s="85">
        <v>399</v>
      </c>
      <c r="D33" s="18">
        <v>613</v>
      </c>
      <c r="E33" s="30"/>
      <c r="F33" s="9"/>
      <c r="G33" s="14"/>
      <c r="H33" s="14"/>
      <c r="I33" s="8">
        <v>154</v>
      </c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1166</v>
      </c>
      <c r="AA33" s="204"/>
      <c r="AB33" s="80"/>
      <c r="AC33" s="81">
        <f t="shared" si="1"/>
        <v>0</v>
      </c>
      <c r="AD33" s="82"/>
    </row>
    <row r="34" spans="1:30" ht="15.75">
      <c r="A34" s="3" t="s">
        <v>39</v>
      </c>
      <c r="B34" s="7">
        <v>45535</v>
      </c>
      <c r="C34" s="9"/>
      <c r="D34" s="9"/>
      <c r="E34" s="30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0</v>
      </c>
      <c r="AA34" s="204"/>
      <c r="AB34" s="80"/>
      <c r="AC34" s="81">
        <f t="shared" si="1"/>
        <v>0</v>
      </c>
      <c r="AD34" s="82"/>
    </row>
    <row r="35" spans="1:30" ht="38.25" customHeight="1">
      <c r="A35" s="175" t="s">
        <v>41</v>
      </c>
      <c r="B35" s="175"/>
      <c r="C35" s="37">
        <f>SUM(C4:C34)</f>
        <v>7020</v>
      </c>
      <c r="D35" s="37">
        <f t="shared" ref="D35:AA35" si="2">SUM(D4:D34)</f>
        <v>4675</v>
      </c>
      <c r="E35" s="37">
        <f t="shared" si="2"/>
        <v>4891</v>
      </c>
      <c r="F35" s="37">
        <f t="shared" si="2"/>
        <v>1000</v>
      </c>
      <c r="G35" s="37">
        <f t="shared" si="2"/>
        <v>0</v>
      </c>
      <c r="H35" s="37">
        <f t="shared" si="2"/>
        <v>0</v>
      </c>
      <c r="I35" s="37">
        <f t="shared" si="2"/>
        <v>2119</v>
      </c>
      <c r="J35" s="37">
        <f t="shared" si="2"/>
        <v>7050</v>
      </c>
      <c r="K35" s="37">
        <f t="shared" si="2"/>
        <v>21679</v>
      </c>
      <c r="L35" s="37">
        <f t="shared" si="2"/>
        <v>350</v>
      </c>
      <c r="M35" s="37">
        <f t="shared" si="2"/>
        <v>1515</v>
      </c>
      <c r="N35" s="37">
        <f t="shared" si="2"/>
        <v>0</v>
      </c>
      <c r="O35" s="37">
        <f t="shared" si="2"/>
        <v>1474</v>
      </c>
      <c r="P35" s="37">
        <f t="shared" si="2"/>
        <v>0</v>
      </c>
      <c r="Q35" s="37">
        <f t="shared" si="2"/>
        <v>10813</v>
      </c>
      <c r="R35" s="37">
        <f t="shared" si="2"/>
        <v>0</v>
      </c>
      <c r="S35" s="37">
        <f t="shared" si="2"/>
        <v>439</v>
      </c>
      <c r="T35" s="37">
        <f t="shared" si="2"/>
        <v>16540</v>
      </c>
      <c r="U35" s="37">
        <f t="shared" si="2"/>
        <v>35200</v>
      </c>
      <c r="V35" s="37">
        <f t="shared" si="2"/>
        <v>6635</v>
      </c>
      <c r="W35" s="37">
        <f t="shared" si="2"/>
        <v>30287</v>
      </c>
      <c r="X35" s="37">
        <f t="shared" si="2"/>
        <v>700</v>
      </c>
      <c r="Y35" s="37">
        <f t="shared" si="2"/>
        <v>0</v>
      </c>
      <c r="Z35" s="37">
        <f t="shared" si="2"/>
        <v>152387</v>
      </c>
      <c r="AA35" s="203">
        <f t="shared" si="2"/>
        <v>197092</v>
      </c>
      <c r="AB35" s="37">
        <f t="shared" ref="AB35:AC35" si="3">SUM(AB4:AB34)</f>
        <v>0</v>
      </c>
      <c r="AC35" s="37">
        <f t="shared" si="3"/>
        <v>197092</v>
      </c>
      <c r="AD35" s="84">
        <f>AC35-Z35</f>
        <v>44705</v>
      </c>
    </row>
    <row r="36" spans="1:30">
      <c r="A36" s="183" t="s">
        <v>45</v>
      </c>
      <c r="B36" s="18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84" t="s">
        <v>46</v>
      </c>
      <c r="B37" s="184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36"/>
  <sheetViews>
    <sheetView zoomScale="80" zoomScaleNormal="80" workbookViewId="0">
      <selection activeCell="P38" sqref="P38:P69"/>
    </sheetView>
  </sheetViews>
  <sheetFormatPr defaultRowHeight="15"/>
  <cols>
    <col min="2" max="2" width="10.85546875" bestFit="1" customWidth="1"/>
    <col min="4" max="4" width="9.28515625" bestFit="1" customWidth="1"/>
    <col min="5" max="5" width="16.42578125" bestFit="1" customWidth="1"/>
    <col min="6" max="6" width="11.42578125" bestFit="1" customWidth="1"/>
    <col min="27" max="27" width="13.85546875" customWidth="1"/>
  </cols>
  <sheetData>
    <row r="1" spans="1:30" ht="26.25">
      <c r="A1" s="176" t="s">
        <v>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78" t="s">
        <v>22</v>
      </c>
      <c r="AC3" s="78" t="s">
        <v>33</v>
      </c>
      <c r="AD3" s="76"/>
    </row>
    <row r="4" spans="1:30" ht="15.75">
      <c r="A4" s="3" t="s">
        <v>40</v>
      </c>
      <c r="B4" s="7">
        <v>45536</v>
      </c>
      <c r="C4" s="143"/>
      <c r="D4" s="18">
        <v>2806</v>
      </c>
      <c r="E4" s="144"/>
      <c r="F4" s="138"/>
      <c r="G4" s="145"/>
      <c r="H4" s="140"/>
      <c r="I4" s="140"/>
      <c r="J4" s="146"/>
      <c r="K4" s="42"/>
      <c r="L4" s="54"/>
      <c r="M4" s="42"/>
      <c r="N4" s="53"/>
      <c r="O4" s="42"/>
      <c r="P4" s="45"/>
      <c r="Q4" s="45"/>
      <c r="R4" s="60"/>
      <c r="S4" s="45"/>
      <c r="T4" s="45"/>
      <c r="U4" s="147"/>
      <c r="V4" s="148"/>
      <c r="W4" s="142"/>
      <c r="X4" s="62"/>
      <c r="Y4" s="62"/>
      <c r="Z4" s="79">
        <f>SUM(C4:Y4)</f>
        <v>2806</v>
      </c>
      <c r="AA4" s="204"/>
      <c r="AB4" s="80"/>
      <c r="AC4" s="81"/>
      <c r="AD4" s="82"/>
    </row>
    <row r="5" spans="1:30" ht="15.75">
      <c r="A5" s="3" t="s">
        <v>34</v>
      </c>
      <c r="B5" s="7">
        <v>45537</v>
      </c>
      <c r="C5" s="8">
        <v>510</v>
      </c>
      <c r="D5" s="139"/>
      <c r="E5" s="138"/>
      <c r="F5" s="138"/>
      <c r="G5" s="14"/>
      <c r="H5" s="141"/>
      <c r="I5" s="8">
        <v>309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819</v>
      </c>
      <c r="AA5" s="204"/>
      <c r="AB5" s="80"/>
      <c r="AC5" s="81"/>
      <c r="AD5" s="82"/>
    </row>
    <row r="6" spans="1:30" ht="15.75">
      <c r="A6" s="3" t="s">
        <v>35</v>
      </c>
      <c r="B6" s="7">
        <v>45538</v>
      </c>
      <c r="C6" s="89">
        <v>684</v>
      </c>
      <c r="D6" s="149"/>
      <c r="E6" s="138"/>
      <c r="F6" s="138"/>
      <c r="G6" s="14"/>
      <c r="H6" s="14"/>
      <c r="I6" s="8">
        <v>298</v>
      </c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982</v>
      </c>
      <c r="AA6" s="205"/>
      <c r="AB6" s="80"/>
      <c r="AC6" s="81"/>
      <c r="AD6" s="82"/>
    </row>
    <row r="7" spans="1:30" ht="15.75">
      <c r="A7" s="3" t="s">
        <v>36</v>
      </c>
      <c r="B7" s="7">
        <v>45539</v>
      </c>
      <c r="C7" s="89">
        <v>539</v>
      </c>
      <c r="D7" s="149"/>
      <c r="E7" s="143"/>
      <c r="F7" s="138"/>
      <c r="G7" s="20"/>
      <c r="H7" s="14"/>
      <c r="I7" s="12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18">
        <v>6570</v>
      </c>
      <c r="W7" s="62"/>
      <c r="X7" s="62"/>
      <c r="Y7" s="62"/>
      <c r="Z7" s="79">
        <f t="shared" si="0"/>
        <v>7109</v>
      </c>
      <c r="AA7" s="204"/>
      <c r="AB7" s="80"/>
      <c r="AC7" s="81"/>
      <c r="AD7" s="82"/>
    </row>
    <row r="8" spans="1:30" ht="15.75">
      <c r="A8" s="3" t="s">
        <v>37</v>
      </c>
      <c r="B8" s="7">
        <v>45540</v>
      </c>
      <c r="C8" s="89">
        <v>526</v>
      </c>
      <c r="D8" s="21"/>
      <c r="E8" s="21"/>
      <c r="F8" s="9"/>
      <c r="G8" s="14"/>
      <c r="H8" s="22"/>
      <c r="I8" s="12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526</v>
      </c>
      <c r="AA8" s="205">
        <v>33599</v>
      </c>
      <c r="AB8" s="80"/>
      <c r="AC8" s="81"/>
      <c r="AD8" s="82"/>
    </row>
    <row r="9" spans="1:30" ht="15.75">
      <c r="A9" s="3" t="s">
        <v>38</v>
      </c>
      <c r="B9" s="7">
        <v>45541</v>
      </c>
      <c r="C9" s="150"/>
      <c r="D9" s="9"/>
      <c r="E9" s="21"/>
      <c r="F9" s="9"/>
      <c r="G9" s="14"/>
      <c r="H9" s="14"/>
      <c r="I9" s="14"/>
      <c r="J9" s="42"/>
      <c r="K9" s="42"/>
      <c r="L9" s="1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204"/>
      <c r="AB9" s="80"/>
      <c r="AC9" s="81"/>
      <c r="AD9" s="82"/>
    </row>
    <row r="10" spans="1:30" ht="15.75">
      <c r="A10" s="3" t="s">
        <v>39</v>
      </c>
      <c r="B10" s="7">
        <v>45542</v>
      </c>
      <c r="C10" s="150"/>
      <c r="D10" s="152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3"/>
      <c r="X10" s="62"/>
      <c r="Y10" s="62"/>
      <c r="Z10" s="79">
        <f t="shared" si="0"/>
        <v>0</v>
      </c>
      <c r="AA10" s="204"/>
      <c r="AB10" s="80"/>
      <c r="AC10" s="81"/>
      <c r="AD10" s="82"/>
    </row>
    <row r="11" spans="1:30" ht="15.75">
      <c r="A11" s="3" t="s">
        <v>40</v>
      </c>
      <c r="B11" s="7">
        <v>45543</v>
      </c>
      <c r="C11" s="13"/>
      <c r="D11" s="29"/>
      <c r="E11" s="21"/>
      <c r="F11" s="9"/>
      <c r="G11" s="145"/>
      <c r="H11" s="14"/>
      <c r="I11" s="12"/>
      <c r="J11" s="151"/>
      <c r="K11" s="42"/>
      <c r="L11" s="42"/>
      <c r="M11" s="42"/>
      <c r="N11" s="42"/>
      <c r="O11" s="42"/>
      <c r="P11" s="45"/>
      <c r="Q11" s="45"/>
      <c r="R11" s="66"/>
      <c r="S11" s="45"/>
      <c r="T11" s="154"/>
      <c r="U11" s="62"/>
      <c r="V11" s="62"/>
      <c r="W11" s="68"/>
      <c r="X11" s="62"/>
      <c r="Y11" s="62"/>
      <c r="Z11" s="79">
        <f t="shared" si="0"/>
        <v>0</v>
      </c>
      <c r="AA11" s="204"/>
      <c r="AB11" s="80"/>
      <c r="AC11" s="81"/>
      <c r="AD11" s="82"/>
    </row>
    <row r="12" spans="1:30" ht="15.75">
      <c r="A12" s="3" t="s">
        <v>34</v>
      </c>
      <c r="B12" s="7">
        <v>45544</v>
      </c>
      <c r="C12" s="150"/>
      <c r="D12" s="152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4"/>
      <c r="U12" s="62"/>
      <c r="V12" s="62"/>
      <c r="W12" s="62"/>
      <c r="X12" s="62"/>
      <c r="Y12" s="62"/>
      <c r="Z12" s="79">
        <f t="shared" si="0"/>
        <v>0</v>
      </c>
      <c r="AA12" s="204"/>
      <c r="AB12" s="80"/>
      <c r="AC12" s="81"/>
      <c r="AD12" s="82"/>
    </row>
    <row r="13" spans="1:30" ht="15.75">
      <c r="A13" s="3" t="s">
        <v>35</v>
      </c>
      <c r="B13" s="7">
        <v>45545</v>
      </c>
      <c r="C13" s="155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204"/>
      <c r="AB13" s="80"/>
      <c r="AC13" s="81"/>
      <c r="AD13" s="82"/>
    </row>
    <row r="14" spans="1:30" ht="15.75">
      <c r="A14" s="3" t="s">
        <v>36</v>
      </c>
      <c r="B14" s="7">
        <v>45546</v>
      </c>
      <c r="C14" s="155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204"/>
      <c r="AB14" s="80"/>
      <c r="AC14" s="81"/>
      <c r="AD14" s="82"/>
    </row>
    <row r="15" spans="1:30" ht="15.75">
      <c r="A15" s="3" t="s">
        <v>37</v>
      </c>
      <c r="B15" s="7">
        <v>45547</v>
      </c>
      <c r="C15" s="150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204"/>
      <c r="AB15" s="80"/>
      <c r="AC15" s="81"/>
      <c r="AD15" s="82"/>
    </row>
    <row r="16" spans="1:30" ht="15.75">
      <c r="A16" s="3" t="s">
        <v>38</v>
      </c>
      <c r="B16" s="7">
        <v>45548</v>
      </c>
      <c r="C16" s="150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204"/>
      <c r="AB16" s="80"/>
      <c r="AC16" s="81"/>
      <c r="AD16" s="82"/>
    </row>
    <row r="17" spans="1:30" ht="15.75">
      <c r="A17" s="3" t="s">
        <v>39</v>
      </c>
      <c r="B17" s="7">
        <v>45549</v>
      </c>
      <c r="C17" s="150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204"/>
      <c r="AB17" s="80"/>
      <c r="AC17" s="81"/>
      <c r="AD17" s="82"/>
    </row>
    <row r="18" spans="1:30" ht="15.75">
      <c r="A18" s="3" t="s">
        <v>40</v>
      </c>
      <c r="B18" s="7">
        <v>45550</v>
      </c>
      <c r="C18" s="155"/>
      <c r="D18" s="9"/>
      <c r="E18" s="150"/>
      <c r="F18" s="9"/>
      <c r="G18" s="145"/>
      <c r="H18" s="14"/>
      <c r="I18" s="14"/>
      <c r="J18" s="151"/>
      <c r="K18" s="42"/>
      <c r="L18" s="42"/>
      <c r="M18" s="42"/>
      <c r="N18" s="42"/>
      <c r="O18" s="42"/>
      <c r="P18" s="45"/>
      <c r="Q18" s="45"/>
      <c r="R18" s="45"/>
      <c r="S18" s="45"/>
      <c r="T18" s="154"/>
      <c r="U18" s="62"/>
      <c r="V18" s="62"/>
      <c r="W18" s="62"/>
      <c r="X18" s="62"/>
      <c r="Y18" s="62"/>
      <c r="Z18" s="79">
        <f t="shared" si="0"/>
        <v>0</v>
      </c>
      <c r="AA18" s="204"/>
      <c r="AB18" s="80"/>
      <c r="AC18" s="81"/>
      <c r="AD18" s="82"/>
    </row>
    <row r="19" spans="1:30" ht="15.75">
      <c r="A19" s="3" t="s">
        <v>34</v>
      </c>
      <c r="B19" s="7">
        <v>45551</v>
      </c>
      <c r="C19" s="150"/>
      <c r="D19" s="21"/>
      <c r="E19" s="9"/>
      <c r="F19" s="150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4"/>
      <c r="U19" s="62"/>
      <c r="V19" s="62"/>
      <c r="W19" s="62"/>
      <c r="X19" s="62"/>
      <c r="Y19" s="62"/>
      <c r="Z19" s="79">
        <f t="shared" si="0"/>
        <v>0</v>
      </c>
      <c r="AA19" s="204"/>
      <c r="AB19" s="80"/>
      <c r="AC19" s="81"/>
      <c r="AD19" s="82"/>
    </row>
    <row r="20" spans="1:30" ht="15.75">
      <c r="A20" s="3" t="s">
        <v>35</v>
      </c>
      <c r="B20" s="7">
        <v>45552</v>
      </c>
      <c r="C20" s="150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204"/>
      <c r="AB20" s="80"/>
      <c r="AC20" s="81"/>
      <c r="AD20" s="82"/>
    </row>
    <row r="21" spans="1:30" ht="15.75">
      <c r="A21" s="3" t="s">
        <v>36</v>
      </c>
      <c r="B21" s="7">
        <v>45553</v>
      </c>
      <c r="C21" s="155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204"/>
      <c r="AB21" s="80"/>
      <c r="AC21" s="81"/>
      <c r="AD21" s="82"/>
    </row>
    <row r="22" spans="1:30" ht="15.75">
      <c r="A22" s="3" t="s">
        <v>37</v>
      </c>
      <c r="B22" s="7">
        <v>45554</v>
      </c>
      <c r="C22" s="150"/>
      <c r="D22" s="9"/>
      <c r="E22" s="21"/>
      <c r="F22" s="9"/>
      <c r="G22" s="14"/>
      <c r="H22" s="156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204"/>
      <c r="AB22" s="80"/>
      <c r="AC22" s="81"/>
      <c r="AD22" s="82"/>
    </row>
    <row r="23" spans="1:30" ht="15.75">
      <c r="A23" s="3" t="s">
        <v>38</v>
      </c>
      <c r="B23" s="7">
        <v>45555</v>
      </c>
      <c r="C23" s="152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7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206">
        <v>26211.34</v>
      </c>
      <c r="AB23" s="80"/>
      <c r="AC23" s="81"/>
      <c r="AD23" s="82"/>
    </row>
    <row r="24" spans="1:30" ht="15.75">
      <c r="A24" s="3" t="s">
        <v>39</v>
      </c>
      <c r="B24" s="7">
        <v>45556</v>
      </c>
      <c r="C24" s="150"/>
      <c r="D24" s="152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204"/>
      <c r="AB24" s="80"/>
      <c r="AC24" s="81"/>
      <c r="AD24" s="82"/>
    </row>
    <row r="25" spans="1:30" ht="15.75">
      <c r="A25" s="3" t="s">
        <v>40</v>
      </c>
      <c r="B25" s="7">
        <v>45557</v>
      </c>
      <c r="C25" s="150"/>
      <c r="D25" s="9"/>
      <c r="E25" s="21"/>
      <c r="F25" s="9"/>
      <c r="G25" s="14"/>
      <c r="H25" s="158"/>
      <c r="I25" s="12"/>
      <c r="J25" s="1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59"/>
      <c r="Y25" s="62"/>
      <c r="Z25" s="79">
        <f t="shared" si="0"/>
        <v>0</v>
      </c>
      <c r="AA25" s="204"/>
      <c r="AB25" s="80"/>
      <c r="AC25" s="81"/>
      <c r="AD25" s="82"/>
    </row>
    <row r="26" spans="1:30" ht="15.75">
      <c r="A26" s="3" t="s">
        <v>34</v>
      </c>
      <c r="B26" s="7">
        <v>45558</v>
      </c>
      <c r="C26" s="155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204"/>
      <c r="AB26" s="80"/>
      <c r="AC26" s="81"/>
      <c r="AD26" s="82"/>
    </row>
    <row r="27" spans="1:30" ht="15.75">
      <c r="A27" s="3" t="s">
        <v>35</v>
      </c>
      <c r="B27" s="7">
        <v>45559</v>
      </c>
      <c r="C27" s="150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204"/>
      <c r="AB27" s="80"/>
      <c r="AC27" s="81"/>
      <c r="AD27" s="82"/>
    </row>
    <row r="28" spans="1:30" ht="15.75">
      <c r="A28" s="3" t="s">
        <v>36</v>
      </c>
      <c r="B28" s="7">
        <v>45560</v>
      </c>
      <c r="C28" s="155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0"/>
      <c r="O28" s="42"/>
      <c r="P28" s="45"/>
      <c r="Q28" s="45"/>
      <c r="R28" s="60"/>
      <c r="S28" s="45"/>
      <c r="T28" s="45"/>
      <c r="U28" s="62"/>
      <c r="V28" s="62"/>
      <c r="W28" s="62"/>
      <c r="X28" s="153"/>
      <c r="Y28" s="62"/>
      <c r="Z28" s="79">
        <f t="shared" si="0"/>
        <v>0</v>
      </c>
      <c r="AA28" s="204"/>
      <c r="AB28" s="80"/>
      <c r="AC28" s="81"/>
      <c r="AD28" s="82"/>
    </row>
    <row r="29" spans="1:30" ht="15.75">
      <c r="A29" s="3" t="s">
        <v>37</v>
      </c>
      <c r="B29" s="7">
        <v>45561</v>
      </c>
      <c r="C29" s="150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204"/>
      <c r="AB29" s="80"/>
      <c r="AC29" s="81"/>
      <c r="AD29" s="82"/>
    </row>
    <row r="30" spans="1:30" ht="15.75">
      <c r="A30" s="3" t="s">
        <v>38</v>
      </c>
      <c r="B30" s="7">
        <v>45562</v>
      </c>
      <c r="C30" s="155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7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204"/>
      <c r="AB30" s="80"/>
      <c r="AC30" s="81"/>
      <c r="AD30" s="82"/>
    </row>
    <row r="31" spans="1:30" ht="15.75">
      <c r="A31" s="3" t="s">
        <v>39</v>
      </c>
      <c r="B31" s="7">
        <v>45563</v>
      </c>
      <c r="C31" s="155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204"/>
      <c r="AB31" s="80"/>
      <c r="AC31" s="81"/>
      <c r="AD31" s="82"/>
    </row>
    <row r="32" spans="1:30" ht="15.75">
      <c r="A32" s="3" t="s">
        <v>40</v>
      </c>
      <c r="B32" s="7">
        <v>45564</v>
      </c>
      <c r="C32" s="9"/>
      <c r="D32" s="9"/>
      <c r="E32" s="150"/>
      <c r="F32" s="9"/>
      <c r="G32" s="161"/>
      <c r="H32" s="12"/>
      <c r="I32" s="12"/>
      <c r="J32" s="151"/>
      <c r="K32" s="42"/>
      <c r="L32" s="42"/>
      <c r="M32" s="42"/>
      <c r="N32" s="42"/>
      <c r="O32" s="42"/>
      <c r="P32" s="45"/>
      <c r="Q32" s="45"/>
      <c r="R32" s="45"/>
      <c r="S32" s="45"/>
      <c r="T32" s="154"/>
      <c r="U32" s="62"/>
      <c r="V32" s="62"/>
      <c r="W32" s="62"/>
      <c r="X32" s="62"/>
      <c r="Y32" s="62"/>
      <c r="Z32" s="79">
        <f t="shared" si="0"/>
        <v>0</v>
      </c>
      <c r="AA32" s="204"/>
      <c r="AB32" s="80"/>
      <c r="AC32" s="81"/>
      <c r="AD32" s="82"/>
    </row>
    <row r="33" spans="1:30" ht="15.75">
      <c r="A33" s="3" t="s">
        <v>34</v>
      </c>
      <c r="B33" s="7">
        <v>45565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4"/>
      <c r="U33" s="62"/>
      <c r="V33" s="62"/>
      <c r="W33" s="62"/>
      <c r="X33" s="62"/>
      <c r="Y33" s="62"/>
      <c r="Z33" s="79">
        <f t="shared" si="0"/>
        <v>0</v>
      </c>
      <c r="AA33" s="204"/>
      <c r="AB33" s="80"/>
      <c r="AC33" s="81"/>
      <c r="AD33" s="82"/>
    </row>
    <row r="34" spans="1:30" ht="33.75" customHeight="1">
      <c r="A34" s="175" t="s">
        <v>41</v>
      </c>
      <c r="B34" s="175"/>
      <c r="C34" s="37">
        <f t="shared" ref="C34:AC34" si="1">SUM(C4:C33)</f>
        <v>2259</v>
      </c>
      <c r="D34" s="37">
        <f t="shared" si="1"/>
        <v>2806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607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7">
        <f t="shared" si="1"/>
        <v>0</v>
      </c>
      <c r="S34" s="37">
        <f t="shared" si="1"/>
        <v>0</v>
      </c>
      <c r="T34" s="37">
        <f t="shared" si="1"/>
        <v>0</v>
      </c>
      <c r="U34" s="37">
        <f t="shared" si="1"/>
        <v>0</v>
      </c>
      <c r="V34" s="37">
        <f t="shared" si="1"/>
        <v>6570</v>
      </c>
      <c r="W34" s="37">
        <f t="shared" si="1"/>
        <v>0</v>
      </c>
      <c r="X34" s="37">
        <f t="shared" si="1"/>
        <v>0</v>
      </c>
      <c r="Y34" s="37">
        <f t="shared" si="1"/>
        <v>0</v>
      </c>
      <c r="Z34" s="37">
        <f t="shared" si="1"/>
        <v>12242</v>
      </c>
      <c r="AA34" s="204">
        <f t="shared" si="1"/>
        <v>59810.34</v>
      </c>
      <c r="AB34" s="37">
        <f t="shared" si="1"/>
        <v>0</v>
      </c>
      <c r="AC34" s="37">
        <f t="shared" si="1"/>
        <v>0</v>
      </c>
      <c r="AD34" s="84">
        <f>AC34-Z34</f>
        <v>-12242</v>
      </c>
    </row>
    <row r="35" spans="1:30">
      <c r="A35" s="183" t="s">
        <v>45</v>
      </c>
      <c r="B35" s="18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207"/>
      <c r="AB35" s="38"/>
      <c r="AC35" s="38"/>
      <c r="AD35" s="76">
        <f>AA35-Z35</f>
        <v>0</v>
      </c>
    </row>
    <row r="36" spans="1:30">
      <c r="A36" s="184" t="s">
        <v>46</v>
      </c>
      <c r="B36" s="184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</sheetData>
  <mergeCells count="10">
    <mergeCell ref="A34:B34"/>
    <mergeCell ref="A35:B35"/>
    <mergeCell ref="A36:B36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AA3" sqref="AA3:AA35"/>
    </sheetView>
  </sheetViews>
  <sheetFormatPr defaultRowHeight="15"/>
  <cols>
    <col min="1" max="1" width="13.5703125" bestFit="1" customWidth="1"/>
    <col min="2" max="2" width="10.85546875" bestFit="1" customWidth="1"/>
    <col min="27" max="27" width="15.7109375" customWidth="1"/>
  </cols>
  <sheetData>
    <row r="1" spans="1:30" ht="26.25">
      <c r="A1" s="176" t="s">
        <v>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78" t="s">
        <v>22</v>
      </c>
      <c r="AC3" s="78" t="s">
        <v>33</v>
      </c>
      <c r="AD3" s="76"/>
    </row>
    <row r="4" spans="1:30" ht="15.75">
      <c r="A4" s="3" t="s">
        <v>35</v>
      </c>
      <c r="B4" s="172">
        <v>1</v>
      </c>
      <c r="C4" s="143"/>
      <c r="D4" s="169"/>
      <c r="E4" s="144"/>
      <c r="F4" s="138"/>
      <c r="G4" s="145"/>
      <c r="H4" s="140"/>
      <c r="I4" s="140"/>
      <c r="J4" s="146"/>
      <c r="K4" s="42"/>
      <c r="L4" s="54"/>
      <c r="M4" s="42"/>
      <c r="N4" s="53"/>
      <c r="O4" s="42"/>
      <c r="P4" s="45"/>
      <c r="Q4" s="45"/>
      <c r="R4" s="60"/>
      <c r="S4" s="45"/>
      <c r="T4" s="45"/>
      <c r="U4" s="147"/>
      <c r="V4" s="148"/>
      <c r="W4" s="142"/>
      <c r="X4" s="62"/>
      <c r="Y4" s="62"/>
      <c r="Z4" s="79">
        <f>SUM(C4:Y4)</f>
        <v>0</v>
      </c>
      <c r="AA4" s="204"/>
      <c r="AB4" s="80"/>
      <c r="AC4" s="81"/>
      <c r="AD4" s="82"/>
    </row>
    <row r="5" spans="1:30" ht="15.75">
      <c r="A5" s="3" t="s">
        <v>36</v>
      </c>
      <c r="B5" s="172">
        <v>2</v>
      </c>
      <c r="C5" s="170"/>
      <c r="D5" s="139"/>
      <c r="E5" s="138"/>
      <c r="F5" s="138"/>
      <c r="G5" s="14"/>
      <c r="H5" s="141"/>
      <c r="I5" s="168"/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0</v>
      </c>
      <c r="AA5" s="204"/>
      <c r="AB5" s="80"/>
      <c r="AC5" s="81"/>
      <c r="AD5" s="82"/>
    </row>
    <row r="6" spans="1:30" ht="15.75">
      <c r="A6" s="3" t="s">
        <v>37</v>
      </c>
      <c r="B6" s="172">
        <v>3</v>
      </c>
      <c r="C6" s="171"/>
      <c r="D6" s="149"/>
      <c r="E6" s="138"/>
      <c r="F6" s="138"/>
      <c r="G6" s="14"/>
      <c r="H6" s="14"/>
      <c r="I6" s="168"/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205"/>
      <c r="AB6" s="80"/>
      <c r="AC6" s="81"/>
      <c r="AD6" s="82"/>
    </row>
    <row r="7" spans="1:30" ht="15.75">
      <c r="A7" s="3" t="s">
        <v>38</v>
      </c>
      <c r="B7" s="172">
        <v>4</v>
      </c>
      <c r="C7" s="171"/>
      <c r="D7" s="149"/>
      <c r="E7" s="143"/>
      <c r="F7" s="138"/>
      <c r="G7" s="20"/>
      <c r="H7" s="14"/>
      <c r="I7" s="166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74"/>
      <c r="W7" s="62"/>
      <c r="X7" s="62"/>
      <c r="Y7" s="62"/>
      <c r="Z7" s="79">
        <f t="shared" si="0"/>
        <v>0</v>
      </c>
      <c r="AA7" s="204">
        <v>71184.850000000006</v>
      </c>
      <c r="AB7" s="80"/>
      <c r="AC7" s="81"/>
      <c r="AD7" s="82"/>
    </row>
    <row r="8" spans="1:30" ht="15.75">
      <c r="A8" s="3" t="s">
        <v>39</v>
      </c>
      <c r="B8" s="172">
        <v>5</v>
      </c>
      <c r="C8" s="171"/>
      <c r="D8" s="143"/>
      <c r="E8" s="143"/>
      <c r="F8" s="138"/>
      <c r="G8" s="14"/>
      <c r="H8" s="22"/>
      <c r="I8" s="12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205"/>
      <c r="AB8" s="80"/>
      <c r="AC8" s="81"/>
      <c r="AD8" s="82"/>
    </row>
    <row r="9" spans="1:30" ht="15.75">
      <c r="A9" s="3" t="s">
        <v>40</v>
      </c>
      <c r="B9" s="172">
        <v>6</v>
      </c>
      <c r="C9" s="150"/>
      <c r="D9" s="9"/>
      <c r="E9" s="21"/>
      <c r="F9" s="9"/>
      <c r="G9" s="14"/>
      <c r="H9" s="14"/>
      <c r="I9" s="14"/>
      <c r="J9" s="42"/>
      <c r="K9" s="42"/>
      <c r="L9" s="1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204"/>
      <c r="AB9" s="80"/>
      <c r="AC9" s="81"/>
      <c r="AD9" s="82"/>
    </row>
    <row r="10" spans="1:30" ht="15.75">
      <c r="A10" s="3" t="s">
        <v>34</v>
      </c>
      <c r="B10" s="172">
        <v>7</v>
      </c>
      <c r="C10" s="150"/>
      <c r="D10" s="152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3"/>
      <c r="X10" s="62"/>
      <c r="Y10" s="62"/>
      <c r="Z10" s="79">
        <f t="shared" si="0"/>
        <v>0</v>
      </c>
      <c r="AA10" s="204"/>
      <c r="AB10" s="80"/>
      <c r="AC10" s="81"/>
      <c r="AD10" s="82"/>
    </row>
    <row r="11" spans="1:30" ht="15.75">
      <c r="A11" s="3" t="s">
        <v>35</v>
      </c>
      <c r="B11" s="172">
        <v>8</v>
      </c>
      <c r="C11" s="13"/>
      <c r="D11" s="29"/>
      <c r="E11" s="21"/>
      <c r="F11" s="9"/>
      <c r="G11" s="145"/>
      <c r="H11" s="14"/>
      <c r="I11" s="12"/>
      <c r="J11" s="151"/>
      <c r="K11" s="42"/>
      <c r="L11" s="42"/>
      <c r="M11" s="42"/>
      <c r="N11" s="42"/>
      <c r="O11" s="42"/>
      <c r="P11" s="45"/>
      <c r="Q11" s="45"/>
      <c r="R11" s="66"/>
      <c r="S11" s="45"/>
      <c r="T11" s="154"/>
      <c r="U11" s="62"/>
      <c r="V11" s="62"/>
      <c r="W11" s="68"/>
      <c r="X11" s="62"/>
      <c r="Y11" s="62"/>
      <c r="Z11" s="79">
        <f t="shared" si="0"/>
        <v>0</v>
      </c>
      <c r="AA11" s="204"/>
      <c r="AB11" s="80"/>
      <c r="AC11" s="81"/>
      <c r="AD11" s="82"/>
    </row>
    <row r="12" spans="1:30" ht="15.75">
      <c r="A12" s="3" t="s">
        <v>36</v>
      </c>
      <c r="B12" s="172">
        <v>9</v>
      </c>
      <c r="C12" s="150"/>
      <c r="D12" s="152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4"/>
      <c r="U12" s="62"/>
      <c r="V12" s="62"/>
      <c r="W12" s="62"/>
      <c r="X12" s="62"/>
      <c r="Y12" s="62"/>
      <c r="Z12" s="79">
        <f t="shared" si="0"/>
        <v>0</v>
      </c>
      <c r="AA12" s="204"/>
      <c r="AB12" s="80"/>
      <c r="AC12" s="81"/>
      <c r="AD12" s="82"/>
    </row>
    <row r="13" spans="1:30" ht="15.75">
      <c r="A13" s="3" t="s">
        <v>37</v>
      </c>
      <c r="B13" s="172">
        <v>10</v>
      </c>
      <c r="C13" s="155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204"/>
      <c r="AB13" s="80"/>
      <c r="AC13" s="81"/>
      <c r="AD13" s="82"/>
    </row>
    <row r="14" spans="1:30" ht="15.75">
      <c r="A14" s="3" t="s">
        <v>38</v>
      </c>
      <c r="B14" s="172">
        <v>11</v>
      </c>
      <c r="C14" s="155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204"/>
      <c r="AB14" s="80"/>
      <c r="AC14" s="81"/>
      <c r="AD14" s="82"/>
    </row>
    <row r="15" spans="1:30" ht="15.75">
      <c r="A15" s="3" t="s">
        <v>39</v>
      </c>
      <c r="B15" s="172">
        <v>12</v>
      </c>
      <c r="C15" s="150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204"/>
      <c r="AB15" s="80"/>
      <c r="AC15" s="81"/>
      <c r="AD15" s="82"/>
    </row>
    <row r="16" spans="1:30" ht="15.75">
      <c r="A16" s="3" t="s">
        <v>40</v>
      </c>
      <c r="B16" s="172">
        <v>13</v>
      </c>
      <c r="C16" s="150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204"/>
      <c r="AB16" s="80"/>
      <c r="AC16" s="81"/>
      <c r="AD16" s="82"/>
    </row>
    <row r="17" spans="1:30" ht="15.75">
      <c r="A17" s="3" t="s">
        <v>34</v>
      </c>
      <c r="B17" s="172">
        <v>14</v>
      </c>
      <c r="C17" s="150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204"/>
      <c r="AB17" s="80"/>
      <c r="AC17" s="81"/>
      <c r="AD17" s="82"/>
    </row>
    <row r="18" spans="1:30" ht="15.75">
      <c r="A18" s="3" t="s">
        <v>35</v>
      </c>
      <c r="B18" s="172">
        <v>15</v>
      </c>
      <c r="C18" s="155"/>
      <c r="D18" s="9"/>
      <c r="E18" s="150"/>
      <c r="F18" s="9"/>
      <c r="G18" s="145"/>
      <c r="H18" s="14"/>
      <c r="I18" s="14"/>
      <c r="J18" s="151"/>
      <c r="K18" s="42"/>
      <c r="L18" s="42"/>
      <c r="M18" s="42"/>
      <c r="N18" s="42"/>
      <c r="O18" s="42"/>
      <c r="P18" s="45"/>
      <c r="Q18" s="45"/>
      <c r="R18" s="45"/>
      <c r="S18" s="45"/>
      <c r="T18" s="154"/>
      <c r="U18" s="62"/>
      <c r="V18" s="62"/>
      <c r="W18" s="62"/>
      <c r="X18" s="62"/>
      <c r="Y18" s="62"/>
      <c r="Z18" s="79">
        <f t="shared" si="0"/>
        <v>0</v>
      </c>
      <c r="AA18" s="204"/>
      <c r="AB18" s="80"/>
      <c r="AC18" s="81"/>
      <c r="AD18" s="82"/>
    </row>
    <row r="19" spans="1:30" ht="15.75">
      <c r="A19" s="3" t="s">
        <v>36</v>
      </c>
      <c r="B19" s="172">
        <v>16</v>
      </c>
      <c r="C19" s="150"/>
      <c r="D19" s="21"/>
      <c r="E19" s="9"/>
      <c r="F19" s="150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4"/>
      <c r="U19" s="62"/>
      <c r="V19" s="62"/>
      <c r="W19" s="62"/>
      <c r="X19" s="62"/>
      <c r="Y19" s="62"/>
      <c r="Z19" s="79">
        <f t="shared" si="0"/>
        <v>0</v>
      </c>
      <c r="AA19" s="204"/>
      <c r="AB19" s="80"/>
      <c r="AC19" s="81"/>
      <c r="AD19" s="82"/>
    </row>
    <row r="20" spans="1:30" ht="15.75">
      <c r="A20" s="3" t="s">
        <v>37</v>
      </c>
      <c r="B20" s="172">
        <v>17</v>
      </c>
      <c r="C20" s="150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204"/>
      <c r="AB20" s="80"/>
      <c r="AC20" s="81"/>
      <c r="AD20" s="82"/>
    </row>
    <row r="21" spans="1:30" ht="15.75">
      <c r="A21" s="3" t="s">
        <v>38</v>
      </c>
      <c r="B21" s="172">
        <v>18</v>
      </c>
      <c r="C21" s="155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204">
        <f>90260+26325.32</f>
        <v>116585.32</v>
      </c>
      <c r="AB21" s="80"/>
      <c r="AC21" s="81"/>
      <c r="AD21" s="82"/>
    </row>
    <row r="22" spans="1:30" ht="15.75">
      <c r="A22" s="3" t="s">
        <v>39</v>
      </c>
      <c r="B22" s="172">
        <v>19</v>
      </c>
      <c r="C22" s="150"/>
      <c r="D22" s="9"/>
      <c r="E22" s="21"/>
      <c r="F22" s="9"/>
      <c r="G22" s="14"/>
      <c r="H22" s="156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204"/>
      <c r="AB22" s="80"/>
      <c r="AC22" s="81"/>
      <c r="AD22" s="82"/>
    </row>
    <row r="23" spans="1:30" ht="15.75">
      <c r="A23" s="3" t="s">
        <v>40</v>
      </c>
      <c r="B23" s="172">
        <v>20</v>
      </c>
      <c r="C23" s="152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7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206"/>
      <c r="AB23" s="80"/>
      <c r="AC23" s="81"/>
      <c r="AD23" s="82"/>
    </row>
    <row r="24" spans="1:30" ht="15.75">
      <c r="A24" s="3" t="s">
        <v>34</v>
      </c>
      <c r="B24" s="172">
        <v>21</v>
      </c>
      <c r="C24" s="150"/>
      <c r="D24" s="152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204"/>
      <c r="AB24" s="80"/>
      <c r="AC24" s="81"/>
      <c r="AD24" s="82"/>
    </row>
    <row r="25" spans="1:30" ht="15.75">
      <c r="A25" s="3" t="s">
        <v>35</v>
      </c>
      <c r="B25" s="172">
        <v>22</v>
      </c>
      <c r="C25" s="150"/>
      <c r="D25" s="9"/>
      <c r="E25" s="21"/>
      <c r="F25" s="9"/>
      <c r="G25" s="14"/>
      <c r="H25" s="158"/>
      <c r="I25" s="12"/>
      <c r="J25" s="1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59"/>
      <c r="Y25" s="62"/>
      <c r="Z25" s="79">
        <f t="shared" si="0"/>
        <v>0</v>
      </c>
      <c r="AA25" s="204"/>
      <c r="AB25" s="80"/>
      <c r="AC25" s="81"/>
      <c r="AD25" s="82"/>
    </row>
    <row r="26" spans="1:30" ht="15.75">
      <c r="A26" s="3" t="s">
        <v>36</v>
      </c>
      <c r="B26" s="172">
        <v>23</v>
      </c>
      <c r="C26" s="155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204"/>
      <c r="AB26" s="80"/>
      <c r="AC26" s="81"/>
      <c r="AD26" s="82"/>
    </row>
    <row r="27" spans="1:30" ht="15.75">
      <c r="A27" s="3" t="s">
        <v>37</v>
      </c>
      <c r="B27" s="172">
        <v>24</v>
      </c>
      <c r="C27" s="150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204"/>
      <c r="AB27" s="80"/>
      <c r="AC27" s="81"/>
      <c r="AD27" s="82"/>
    </row>
    <row r="28" spans="1:30" ht="15.75">
      <c r="A28" s="3" t="s">
        <v>38</v>
      </c>
      <c r="B28" s="172">
        <v>25</v>
      </c>
      <c r="C28" s="155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0"/>
      <c r="O28" s="42"/>
      <c r="P28" s="45"/>
      <c r="Q28" s="45"/>
      <c r="R28" s="60"/>
      <c r="S28" s="45"/>
      <c r="T28" s="45"/>
      <c r="U28" s="62"/>
      <c r="V28" s="62"/>
      <c r="W28" s="62"/>
      <c r="X28" s="153"/>
      <c r="Y28" s="62"/>
      <c r="Z28" s="79">
        <f t="shared" si="0"/>
        <v>0</v>
      </c>
      <c r="AA28" s="204"/>
      <c r="AB28" s="80"/>
      <c r="AC28" s="81"/>
      <c r="AD28" s="82"/>
    </row>
    <row r="29" spans="1:30" ht="15.75">
      <c r="A29" s="3" t="s">
        <v>39</v>
      </c>
      <c r="B29" s="172">
        <v>26</v>
      </c>
      <c r="C29" s="150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204"/>
      <c r="AB29" s="80"/>
      <c r="AC29" s="81"/>
      <c r="AD29" s="82"/>
    </row>
    <row r="30" spans="1:30" ht="15.75">
      <c r="A30" s="3" t="s">
        <v>40</v>
      </c>
      <c r="B30" s="172">
        <v>27</v>
      </c>
      <c r="C30" s="155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7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204"/>
      <c r="AB30" s="80"/>
      <c r="AC30" s="81"/>
      <c r="AD30" s="82"/>
    </row>
    <row r="31" spans="1:30" ht="15.75">
      <c r="A31" s="3" t="s">
        <v>34</v>
      </c>
      <c r="B31" s="172">
        <v>28</v>
      </c>
      <c r="C31" s="155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204"/>
      <c r="AB31" s="80"/>
      <c r="AC31" s="81"/>
      <c r="AD31" s="82"/>
    </row>
    <row r="32" spans="1:30" ht="15.75">
      <c r="A32" s="3" t="s">
        <v>35</v>
      </c>
      <c r="B32" s="172">
        <v>29</v>
      </c>
      <c r="C32" s="9"/>
      <c r="D32" s="9"/>
      <c r="E32" s="150"/>
      <c r="F32" s="9"/>
      <c r="G32" s="161"/>
      <c r="H32" s="12"/>
      <c r="I32" s="12"/>
      <c r="J32" s="151"/>
      <c r="K32" s="42"/>
      <c r="L32" s="42"/>
      <c r="M32" s="42"/>
      <c r="N32" s="42"/>
      <c r="O32" s="42"/>
      <c r="P32" s="45"/>
      <c r="Q32" s="45"/>
      <c r="R32" s="45"/>
      <c r="S32" s="45"/>
      <c r="T32" s="154"/>
      <c r="U32" s="62"/>
      <c r="V32" s="62"/>
      <c r="W32" s="62"/>
      <c r="X32" s="62"/>
      <c r="Y32" s="62"/>
      <c r="Z32" s="79">
        <f t="shared" si="0"/>
        <v>0</v>
      </c>
      <c r="AA32" s="204"/>
      <c r="AB32" s="80"/>
      <c r="AC32" s="81"/>
      <c r="AD32" s="82"/>
    </row>
    <row r="33" spans="1:30" ht="15.75">
      <c r="A33" s="3" t="s">
        <v>36</v>
      </c>
      <c r="B33" s="172">
        <v>30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4"/>
      <c r="U33" s="62"/>
      <c r="V33" s="62"/>
      <c r="W33" s="62"/>
      <c r="X33" s="62"/>
      <c r="Y33" s="62"/>
      <c r="Z33" s="79">
        <f t="shared" si="0"/>
        <v>0</v>
      </c>
      <c r="AA33" s="204"/>
      <c r="AB33" s="80"/>
      <c r="AC33" s="81"/>
      <c r="AD33" s="82"/>
    </row>
    <row r="34" spans="1:30" ht="15.75">
      <c r="A34" s="3" t="s">
        <v>37</v>
      </c>
      <c r="B34" s="172">
        <v>31</v>
      </c>
      <c r="C34" s="9"/>
      <c r="D34" s="9"/>
      <c r="E34" s="29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154"/>
      <c r="U34" s="62"/>
      <c r="V34" s="62"/>
      <c r="W34" s="62"/>
      <c r="X34" s="62"/>
      <c r="Y34" s="62"/>
      <c r="Z34" s="79"/>
      <c r="AA34" s="204"/>
      <c r="AB34" s="80"/>
      <c r="AC34" s="81"/>
      <c r="AD34" s="82"/>
    </row>
    <row r="35" spans="1:30" ht="49.5" customHeight="1">
      <c r="A35" s="175" t="s">
        <v>41</v>
      </c>
      <c r="B35" s="175"/>
      <c r="C35" s="37">
        <f t="shared" ref="C35:AC35" si="1">SUM(C4:C33)</f>
        <v>0</v>
      </c>
      <c r="D35" s="37">
        <f t="shared" si="1"/>
        <v>0</v>
      </c>
      <c r="E35" s="37">
        <f t="shared" si="1"/>
        <v>0</v>
      </c>
      <c r="F35" s="37">
        <f t="shared" si="1"/>
        <v>0</v>
      </c>
      <c r="G35" s="37">
        <f t="shared" si="1"/>
        <v>0</v>
      </c>
      <c r="H35" s="37">
        <f t="shared" si="1"/>
        <v>0</v>
      </c>
      <c r="I35" s="37">
        <f t="shared" si="1"/>
        <v>0</v>
      </c>
      <c r="J35" s="37">
        <f t="shared" si="1"/>
        <v>0</v>
      </c>
      <c r="K35" s="37">
        <f t="shared" si="1"/>
        <v>0</v>
      </c>
      <c r="L35" s="37">
        <f t="shared" si="1"/>
        <v>0</v>
      </c>
      <c r="M35" s="37">
        <f t="shared" si="1"/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7">
        <f t="shared" si="1"/>
        <v>0</v>
      </c>
      <c r="R35" s="37">
        <f t="shared" si="1"/>
        <v>0</v>
      </c>
      <c r="S35" s="37">
        <f t="shared" si="1"/>
        <v>0</v>
      </c>
      <c r="T35" s="37">
        <f t="shared" si="1"/>
        <v>0</v>
      </c>
      <c r="U35" s="37">
        <f t="shared" si="1"/>
        <v>0</v>
      </c>
      <c r="V35" s="37">
        <f t="shared" si="1"/>
        <v>0</v>
      </c>
      <c r="W35" s="37">
        <f t="shared" si="1"/>
        <v>0</v>
      </c>
      <c r="X35" s="37">
        <f t="shared" si="1"/>
        <v>0</v>
      </c>
      <c r="Y35" s="37">
        <f t="shared" si="1"/>
        <v>0</v>
      </c>
      <c r="Z35" s="37">
        <f t="shared" si="1"/>
        <v>0</v>
      </c>
      <c r="AA35" s="204">
        <f t="shared" si="1"/>
        <v>187770.17</v>
      </c>
      <c r="AB35" s="37">
        <f t="shared" si="1"/>
        <v>0</v>
      </c>
      <c r="AC35" s="37">
        <f t="shared" si="1"/>
        <v>0</v>
      </c>
      <c r="AD35" s="84">
        <f>AC35-Z35</f>
        <v>0</v>
      </c>
    </row>
    <row r="36" spans="1:30">
      <c r="A36" s="183" t="s">
        <v>45</v>
      </c>
      <c r="B36" s="18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84" t="s">
        <v>46</v>
      </c>
      <c r="B37" s="184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36"/>
  <sheetViews>
    <sheetView zoomScale="80" zoomScaleNormal="80" workbookViewId="0">
      <selection activeCell="AA3" sqref="AA3:AA34"/>
    </sheetView>
  </sheetViews>
  <sheetFormatPr defaultRowHeight="15"/>
  <cols>
    <col min="1" max="1" width="13.140625" bestFit="1" customWidth="1"/>
    <col min="2" max="2" width="10.85546875" bestFit="1" customWidth="1"/>
    <col min="5" max="5" width="16.42578125" bestFit="1" customWidth="1"/>
    <col min="6" max="6" width="11.42578125" bestFit="1" customWidth="1"/>
    <col min="14" max="14" width="17.7109375" bestFit="1" customWidth="1"/>
    <col min="27" max="27" width="14.7109375" customWidth="1"/>
  </cols>
  <sheetData>
    <row r="1" spans="1:30" ht="26.25">
      <c r="A1" s="176" t="s">
        <v>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173" t="s">
        <v>50</v>
      </c>
      <c r="G3" s="6" t="s">
        <v>14</v>
      </c>
      <c r="H3" s="6" t="s">
        <v>15</v>
      </c>
      <c r="I3" s="6" t="s">
        <v>16</v>
      </c>
      <c r="J3" s="40" t="s">
        <v>51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78" t="s">
        <v>22</v>
      </c>
      <c r="AC3" s="78" t="s">
        <v>33</v>
      </c>
      <c r="AD3" s="76"/>
    </row>
    <row r="4" spans="1:30" ht="15.75">
      <c r="A4" s="3" t="s">
        <v>38</v>
      </c>
      <c r="B4" s="172">
        <v>1</v>
      </c>
      <c r="C4" s="8">
        <v>675</v>
      </c>
      <c r="D4" s="169"/>
      <c r="E4" s="174"/>
      <c r="F4" s="89">
        <v>1500</v>
      </c>
      <c r="G4" s="145"/>
      <c r="H4" s="166"/>
      <c r="I4" s="8">
        <v>313</v>
      </c>
      <c r="J4" s="146"/>
      <c r="K4" s="42"/>
      <c r="L4" s="54"/>
      <c r="M4" s="42"/>
      <c r="N4" s="53"/>
      <c r="O4" s="42"/>
      <c r="P4" s="45"/>
      <c r="Q4" s="45"/>
      <c r="R4" s="60"/>
      <c r="S4" s="45"/>
      <c r="T4" s="45"/>
      <c r="U4" s="147"/>
      <c r="V4" s="148"/>
      <c r="W4" s="142"/>
      <c r="X4" s="62"/>
      <c r="Y4" s="62"/>
      <c r="Z4" s="79">
        <f>SUM(C4:Y4)</f>
        <v>2488</v>
      </c>
      <c r="AA4" s="204">
        <v>42913</v>
      </c>
      <c r="AB4" s="80"/>
      <c r="AC4" s="81"/>
      <c r="AD4" s="82"/>
    </row>
    <row r="5" spans="1:30" ht="15.75">
      <c r="A5" s="3" t="s">
        <v>39</v>
      </c>
      <c r="B5" s="172">
        <v>2</v>
      </c>
      <c r="C5" s="8">
        <v>695</v>
      </c>
      <c r="D5" s="139"/>
      <c r="E5" s="138"/>
      <c r="F5" s="138"/>
      <c r="G5" s="18">
        <v>1000</v>
      </c>
      <c r="H5" s="167"/>
      <c r="I5" s="8">
        <v>304</v>
      </c>
      <c r="J5" s="18">
        <v>500</v>
      </c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2499</v>
      </c>
      <c r="AA5" s="204"/>
      <c r="AB5" s="80"/>
      <c r="AC5" s="81"/>
      <c r="AD5" s="82"/>
    </row>
    <row r="6" spans="1:30" ht="15.75">
      <c r="A6" s="3" t="s">
        <v>40</v>
      </c>
      <c r="B6" s="172">
        <v>3</v>
      </c>
      <c r="C6" s="171"/>
      <c r="D6" s="149"/>
      <c r="E6" s="138"/>
      <c r="F6" s="18">
        <v>1160</v>
      </c>
      <c r="G6" s="14"/>
      <c r="H6" s="167"/>
      <c r="I6" s="168"/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1160</v>
      </c>
      <c r="AA6" s="205"/>
      <c r="AB6" s="80"/>
      <c r="AC6" s="81"/>
      <c r="AD6" s="82"/>
    </row>
    <row r="7" spans="1:30" ht="15.75">
      <c r="A7" s="3" t="s">
        <v>34</v>
      </c>
      <c r="B7" s="172">
        <v>4</v>
      </c>
      <c r="C7" s="171"/>
      <c r="D7" s="149"/>
      <c r="E7" s="18">
        <f>484+150+488</f>
        <v>1122</v>
      </c>
      <c r="F7" s="18">
        <v>1700</v>
      </c>
      <c r="G7" s="20"/>
      <c r="H7" s="14"/>
      <c r="I7" s="12"/>
      <c r="J7" s="46"/>
      <c r="K7" s="42"/>
      <c r="L7" s="42"/>
      <c r="M7" s="42"/>
      <c r="N7" s="42"/>
      <c r="O7" s="18">
        <v>2902</v>
      </c>
      <c r="P7" s="45"/>
      <c r="Q7" s="45"/>
      <c r="R7" s="64"/>
      <c r="S7" s="45"/>
      <c r="T7" s="45"/>
      <c r="U7" s="62"/>
      <c r="V7" s="74"/>
      <c r="W7" s="62"/>
      <c r="X7" s="62"/>
      <c r="Y7" s="62"/>
      <c r="Z7" s="79">
        <f t="shared" si="0"/>
        <v>5724</v>
      </c>
      <c r="AA7" s="204"/>
      <c r="AB7" s="80"/>
      <c r="AC7" s="81"/>
      <c r="AD7" s="82"/>
    </row>
    <row r="8" spans="1:30" ht="15.75">
      <c r="A8" s="3" t="s">
        <v>35</v>
      </c>
      <c r="B8" s="172">
        <v>5</v>
      </c>
      <c r="C8" s="61">
        <v>534</v>
      </c>
      <c r="D8" s="143"/>
      <c r="E8" s="143"/>
      <c r="F8" s="9"/>
      <c r="G8" s="14"/>
      <c r="H8" s="22"/>
      <c r="I8" s="8">
        <v>440</v>
      </c>
      <c r="J8" s="42"/>
      <c r="K8" s="49"/>
      <c r="L8" s="50"/>
      <c r="M8" s="42"/>
      <c r="N8" s="42"/>
      <c r="O8" s="18">
        <v>1861</v>
      </c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2835</v>
      </c>
      <c r="AA8" s="205">
        <f>56681+31454</f>
        <v>88135</v>
      </c>
      <c r="AB8" s="80"/>
      <c r="AC8" s="81"/>
      <c r="AD8" s="82"/>
    </row>
    <row r="9" spans="1:30" ht="15.75">
      <c r="A9" s="3" t="s">
        <v>36</v>
      </c>
      <c r="B9" s="172">
        <v>6</v>
      </c>
      <c r="C9" s="144"/>
      <c r="D9" s="138"/>
      <c r="E9" s="143"/>
      <c r="F9" s="9"/>
      <c r="G9" s="14"/>
      <c r="H9" s="14"/>
      <c r="I9" s="14"/>
      <c r="J9" s="42"/>
      <c r="K9" s="42"/>
      <c r="L9" s="1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204"/>
      <c r="AB9" s="80"/>
      <c r="AC9" s="81"/>
      <c r="AD9" s="82"/>
    </row>
    <row r="10" spans="1:30" ht="15.75">
      <c r="A10" s="3" t="s">
        <v>37</v>
      </c>
      <c r="B10" s="172">
        <v>7</v>
      </c>
      <c r="C10" s="150"/>
      <c r="D10" s="152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3"/>
      <c r="X10" s="62"/>
      <c r="Y10" s="62"/>
      <c r="Z10" s="79">
        <f t="shared" si="0"/>
        <v>0</v>
      </c>
      <c r="AA10" s="204"/>
      <c r="AB10" s="80"/>
      <c r="AC10" s="81"/>
      <c r="AD10" s="82"/>
    </row>
    <row r="11" spans="1:30" ht="15.75">
      <c r="A11" s="3" t="s">
        <v>38</v>
      </c>
      <c r="B11" s="172">
        <v>8</v>
      </c>
      <c r="C11" s="13"/>
      <c r="D11" s="29"/>
      <c r="E11" s="21"/>
      <c r="F11" s="9"/>
      <c r="G11" s="145"/>
      <c r="H11" s="14"/>
      <c r="I11" s="12"/>
      <c r="J11" s="151"/>
      <c r="K11" s="42"/>
      <c r="L11" s="42"/>
      <c r="M11" s="42"/>
      <c r="N11" s="42"/>
      <c r="O11" s="42"/>
      <c r="P11" s="45"/>
      <c r="Q11" s="45"/>
      <c r="R11" s="66"/>
      <c r="S11" s="45"/>
      <c r="T11" s="154"/>
      <c r="U11" s="62"/>
      <c r="V11" s="62"/>
      <c r="W11" s="68"/>
      <c r="X11" s="62"/>
      <c r="Y11" s="62"/>
      <c r="Z11" s="79">
        <f t="shared" si="0"/>
        <v>0</v>
      </c>
      <c r="AA11" s="204"/>
      <c r="AB11" s="80"/>
      <c r="AC11" s="81"/>
      <c r="AD11" s="82"/>
    </row>
    <row r="12" spans="1:30" ht="15.75">
      <c r="A12" s="3" t="s">
        <v>39</v>
      </c>
      <c r="B12" s="172">
        <v>9</v>
      </c>
      <c r="C12" s="150"/>
      <c r="D12" s="152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4"/>
      <c r="U12" s="62"/>
      <c r="V12" s="62"/>
      <c r="W12" s="62"/>
      <c r="X12" s="62"/>
      <c r="Y12" s="62"/>
      <c r="Z12" s="79">
        <f t="shared" si="0"/>
        <v>0</v>
      </c>
      <c r="AA12" s="204"/>
      <c r="AB12" s="80"/>
      <c r="AC12" s="81"/>
      <c r="AD12" s="82"/>
    </row>
    <row r="13" spans="1:30" ht="15.75">
      <c r="A13" s="3" t="s">
        <v>40</v>
      </c>
      <c r="B13" s="172">
        <v>10</v>
      </c>
      <c r="C13" s="155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204"/>
      <c r="AB13" s="80"/>
      <c r="AC13" s="81"/>
      <c r="AD13" s="82"/>
    </row>
    <row r="14" spans="1:30" ht="15.75">
      <c r="A14" s="3" t="s">
        <v>34</v>
      </c>
      <c r="B14" s="172">
        <v>11</v>
      </c>
      <c r="C14" s="155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204"/>
      <c r="AB14" s="80"/>
      <c r="AC14" s="81"/>
      <c r="AD14" s="82"/>
    </row>
    <row r="15" spans="1:30" ht="15.75">
      <c r="A15" s="3" t="s">
        <v>35</v>
      </c>
      <c r="B15" s="172">
        <v>12</v>
      </c>
      <c r="C15" s="150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204"/>
      <c r="AB15" s="80"/>
      <c r="AC15" s="81"/>
      <c r="AD15" s="82"/>
    </row>
    <row r="16" spans="1:30" ht="15.75">
      <c r="A16" s="3" t="s">
        <v>36</v>
      </c>
      <c r="B16" s="172">
        <v>13</v>
      </c>
      <c r="C16" s="150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204"/>
      <c r="AB16" s="80"/>
      <c r="AC16" s="81"/>
      <c r="AD16" s="82"/>
    </row>
    <row r="17" spans="1:30" ht="15.75">
      <c r="A17" s="3" t="s">
        <v>37</v>
      </c>
      <c r="B17" s="172">
        <v>14</v>
      </c>
      <c r="C17" s="150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204"/>
      <c r="AB17" s="80"/>
      <c r="AC17" s="81"/>
      <c r="AD17" s="82"/>
    </row>
    <row r="18" spans="1:30" ht="15.75">
      <c r="A18" s="3" t="s">
        <v>38</v>
      </c>
      <c r="B18" s="172">
        <v>15</v>
      </c>
      <c r="C18" s="155"/>
      <c r="D18" s="9"/>
      <c r="E18" s="150"/>
      <c r="F18" s="9"/>
      <c r="G18" s="145"/>
      <c r="H18" s="14"/>
      <c r="I18" s="14"/>
      <c r="J18" s="151"/>
      <c r="K18" s="42"/>
      <c r="L18" s="42"/>
      <c r="M18" s="42"/>
      <c r="N18" s="42"/>
      <c r="O18" s="42"/>
      <c r="P18" s="45"/>
      <c r="Q18" s="45"/>
      <c r="R18" s="45"/>
      <c r="S18" s="45"/>
      <c r="T18" s="154"/>
      <c r="U18" s="62"/>
      <c r="V18" s="62"/>
      <c r="W18" s="62"/>
      <c r="X18" s="62"/>
      <c r="Y18" s="62"/>
      <c r="Z18" s="79">
        <f t="shared" si="0"/>
        <v>0</v>
      </c>
      <c r="AA18" s="204"/>
      <c r="AB18" s="80"/>
      <c r="AC18" s="81"/>
      <c r="AD18" s="82"/>
    </row>
    <row r="19" spans="1:30" ht="15.75">
      <c r="A19" s="3" t="s">
        <v>39</v>
      </c>
      <c r="B19" s="172">
        <v>16</v>
      </c>
      <c r="C19" s="150"/>
      <c r="D19" s="21"/>
      <c r="E19" s="9"/>
      <c r="F19" s="150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4"/>
      <c r="U19" s="62"/>
      <c r="V19" s="62"/>
      <c r="W19" s="62"/>
      <c r="X19" s="62"/>
      <c r="Y19" s="62"/>
      <c r="Z19" s="79">
        <f t="shared" si="0"/>
        <v>0</v>
      </c>
      <c r="AA19" s="204"/>
      <c r="AB19" s="80"/>
      <c r="AC19" s="81"/>
      <c r="AD19" s="82"/>
    </row>
    <row r="20" spans="1:30" ht="15.75">
      <c r="A20" s="3" t="s">
        <v>40</v>
      </c>
      <c r="B20" s="172">
        <v>17</v>
      </c>
      <c r="C20" s="150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204"/>
      <c r="AB20" s="80"/>
      <c r="AC20" s="81"/>
      <c r="AD20" s="82"/>
    </row>
    <row r="21" spans="1:30" ht="15.75">
      <c r="A21" s="3" t="s">
        <v>34</v>
      </c>
      <c r="B21" s="172">
        <v>18</v>
      </c>
      <c r="C21" s="155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204"/>
      <c r="AB21" s="80"/>
      <c r="AC21" s="81"/>
      <c r="AD21" s="82"/>
    </row>
    <row r="22" spans="1:30" ht="15.75">
      <c r="A22" s="3" t="s">
        <v>35</v>
      </c>
      <c r="B22" s="172">
        <v>19</v>
      </c>
      <c r="C22" s="150"/>
      <c r="D22" s="9"/>
      <c r="E22" s="21"/>
      <c r="F22" s="9"/>
      <c r="G22" s="14"/>
      <c r="H22" s="156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204"/>
      <c r="AB22" s="80"/>
      <c r="AC22" s="81"/>
      <c r="AD22" s="82"/>
    </row>
    <row r="23" spans="1:30" ht="15.75">
      <c r="A23" s="3" t="s">
        <v>36</v>
      </c>
      <c r="B23" s="172">
        <v>20</v>
      </c>
      <c r="C23" s="152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7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206">
        <v>10484.33</v>
      </c>
      <c r="AB23" s="80"/>
      <c r="AC23" s="81"/>
      <c r="AD23" s="82"/>
    </row>
    <row r="24" spans="1:30" ht="15.75">
      <c r="A24" s="3" t="s">
        <v>37</v>
      </c>
      <c r="B24" s="172">
        <v>21</v>
      </c>
      <c r="C24" s="150"/>
      <c r="D24" s="152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204">
        <v>31454</v>
      </c>
      <c r="AB24" s="80"/>
      <c r="AC24" s="81"/>
      <c r="AD24" s="82"/>
    </row>
    <row r="25" spans="1:30" ht="15.75">
      <c r="A25" s="3" t="s">
        <v>38</v>
      </c>
      <c r="B25" s="172">
        <v>22</v>
      </c>
      <c r="C25" s="150"/>
      <c r="D25" s="9"/>
      <c r="E25" s="21"/>
      <c r="F25" s="9"/>
      <c r="G25" s="14"/>
      <c r="H25" s="158"/>
      <c r="I25" s="12"/>
      <c r="J25" s="1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59"/>
      <c r="Y25" s="62"/>
      <c r="Z25" s="79">
        <f t="shared" si="0"/>
        <v>0</v>
      </c>
      <c r="AA25" s="204"/>
      <c r="AB25" s="80"/>
      <c r="AC25" s="81"/>
      <c r="AD25" s="82"/>
    </row>
    <row r="26" spans="1:30" ht="15.75">
      <c r="A26" s="3" t="s">
        <v>39</v>
      </c>
      <c r="B26" s="172">
        <v>23</v>
      </c>
      <c r="C26" s="155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204"/>
      <c r="AB26" s="80"/>
      <c r="AC26" s="81"/>
      <c r="AD26" s="82"/>
    </row>
    <row r="27" spans="1:30" ht="15.75">
      <c r="A27" s="3" t="s">
        <v>40</v>
      </c>
      <c r="B27" s="172">
        <v>24</v>
      </c>
      <c r="C27" s="150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204"/>
      <c r="AB27" s="80"/>
      <c r="AC27" s="81"/>
      <c r="AD27" s="82"/>
    </row>
    <row r="28" spans="1:30" ht="15.75">
      <c r="A28" s="3" t="s">
        <v>34</v>
      </c>
      <c r="B28" s="172">
        <v>25</v>
      </c>
      <c r="C28" s="155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0"/>
      <c r="O28" s="42"/>
      <c r="P28" s="45"/>
      <c r="Q28" s="45"/>
      <c r="R28" s="60"/>
      <c r="S28" s="45"/>
      <c r="T28" s="45"/>
      <c r="U28" s="62"/>
      <c r="V28" s="62"/>
      <c r="W28" s="62"/>
      <c r="X28" s="153"/>
      <c r="Y28" s="62"/>
      <c r="Z28" s="79">
        <f t="shared" si="0"/>
        <v>0</v>
      </c>
      <c r="AA28" s="204"/>
      <c r="AB28" s="80"/>
      <c r="AC28" s="81"/>
      <c r="AD28" s="82"/>
    </row>
    <row r="29" spans="1:30" ht="15.75">
      <c r="A29" s="3" t="s">
        <v>35</v>
      </c>
      <c r="B29" s="172">
        <v>26</v>
      </c>
      <c r="C29" s="150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204"/>
      <c r="AB29" s="80"/>
      <c r="AC29" s="81"/>
      <c r="AD29" s="82"/>
    </row>
    <row r="30" spans="1:30" ht="15.75">
      <c r="A30" s="3" t="s">
        <v>36</v>
      </c>
      <c r="B30" s="172">
        <v>27</v>
      </c>
      <c r="C30" s="155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7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204"/>
      <c r="AB30" s="80"/>
      <c r="AC30" s="81"/>
      <c r="AD30" s="82"/>
    </row>
    <row r="31" spans="1:30" ht="15.75">
      <c r="A31" s="3" t="s">
        <v>37</v>
      </c>
      <c r="B31" s="172">
        <v>28</v>
      </c>
      <c r="C31" s="155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204"/>
      <c r="AB31" s="80"/>
      <c r="AC31" s="81"/>
      <c r="AD31" s="82"/>
    </row>
    <row r="32" spans="1:30" ht="15.75">
      <c r="A32" s="3" t="s">
        <v>38</v>
      </c>
      <c r="B32" s="172">
        <v>29</v>
      </c>
      <c r="C32" s="9"/>
      <c r="D32" s="9"/>
      <c r="E32" s="150"/>
      <c r="F32" s="9"/>
      <c r="G32" s="161"/>
      <c r="H32" s="12"/>
      <c r="I32" s="12"/>
      <c r="J32" s="151"/>
      <c r="K32" s="42"/>
      <c r="L32" s="42"/>
      <c r="M32" s="42"/>
      <c r="N32" s="42"/>
      <c r="O32" s="42"/>
      <c r="P32" s="45"/>
      <c r="Q32" s="45"/>
      <c r="R32" s="45"/>
      <c r="S32" s="45"/>
      <c r="T32" s="154"/>
      <c r="U32" s="62"/>
      <c r="V32" s="62"/>
      <c r="W32" s="62"/>
      <c r="X32" s="62"/>
      <c r="Y32" s="62"/>
      <c r="Z32" s="79">
        <f t="shared" si="0"/>
        <v>0</v>
      </c>
      <c r="AA32" s="204"/>
      <c r="AB32" s="80"/>
      <c r="AC32" s="81"/>
      <c r="AD32" s="82"/>
    </row>
    <row r="33" spans="1:30" ht="15.75">
      <c r="A33" s="3" t="s">
        <v>39</v>
      </c>
      <c r="B33" s="172">
        <v>30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4"/>
      <c r="U33" s="62"/>
      <c r="V33" s="62"/>
      <c r="W33" s="62"/>
      <c r="X33" s="62"/>
      <c r="Y33" s="62"/>
      <c r="Z33" s="79">
        <f t="shared" si="0"/>
        <v>0</v>
      </c>
      <c r="AA33" s="204"/>
      <c r="AB33" s="80"/>
      <c r="AC33" s="81"/>
      <c r="AD33" s="82"/>
    </row>
    <row r="34" spans="1:30" ht="51" customHeight="1">
      <c r="A34" s="175" t="s">
        <v>41</v>
      </c>
      <c r="B34" s="175"/>
      <c r="C34" s="37">
        <f t="shared" ref="C34:AB34" si="1">SUM(C4:C33)</f>
        <v>1904</v>
      </c>
      <c r="D34" s="37">
        <f t="shared" si="1"/>
        <v>0</v>
      </c>
      <c r="E34" s="37">
        <f t="shared" si="1"/>
        <v>1122</v>
      </c>
      <c r="F34" s="37">
        <f>SUM(F4:F33)</f>
        <v>4360</v>
      </c>
      <c r="G34" s="37">
        <f t="shared" si="1"/>
        <v>1000</v>
      </c>
      <c r="H34" s="37">
        <f t="shared" si="1"/>
        <v>0</v>
      </c>
      <c r="I34" s="37">
        <f t="shared" si="1"/>
        <v>1057</v>
      </c>
      <c r="J34" s="37">
        <f t="shared" si="1"/>
        <v>500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4763</v>
      </c>
      <c r="P34" s="37">
        <f t="shared" si="1"/>
        <v>0</v>
      </c>
      <c r="Q34" s="37">
        <f t="shared" si="1"/>
        <v>0</v>
      </c>
      <c r="R34" s="37">
        <f t="shared" si="1"/>
        <v>0</v>
      </c>
      <c r="S34" s="37">
        <f t="shared" si="1"/>
        <v>0</v>
      </c>
      <c r="T34" s="37">
        <f t="shared" si="1"/>
        <v>0</v>
      </c>
      <c r="U34" s="37">
        <f t="shared" si="1"/>
        <v>0</v>
      </c>
      <c r="V34" s="37">
        <f t="shared" si="1"/>
        <v>0</v>
      </c>
      <c r="W34" s="37">
        <f t="shared" si="1"/>
        <v>0</v>
      </c>
      <c r="X34" s="37">
        <f t="shared" si="1"/>
        <v>0</v>
      </c>
      <c r="Y34" s="37">
        <f t="shared" si="1"/>
        <v>0</v>
      </c>
      <c r="Z34" s="37">
        <f t="shared" si="1"/>
        <v>14706</v>
      </c>
      <c r="AA34" s="204">
        <f t="shared" si="1"/>
        <v>172986.33</v>
      </c>
      <c r="AB34" s="37">
        <f t="shared" si="1"/>
        <v>0</v>
      </c>
      <c r="AC34" s="37">
        <f>SUM(AA34:AB34)</f>
        <v>172986.33</v>
      </c>
      <c r="AD34" s="84">
        <f>AC34-Z34</f>
        <v>158280.32999999999</v>
      </c>
    </row>
    <row r="35" spans="1:30">
      <c r="A35" s="183" t="s">
        <v>45</v>
      </c>
      <c r="B35" s="18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208"/>
      <c r="AB35" s="38"/>
      <c r="AC35" s="38"/>
      <c r="AD35" s="76">
        <f>AA35-Z35</f>
        <v>0</v>
      </c>
    </row>
    <row r="36" spans="1:30">
      <c r="A36" s="184" t="s">
        <v>46</v>
      </c>
      <c r="B36" s="184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</sheetData>
  <mergeCells count="10">
    <mergeCell ref="A34:B34"/>
    <mergeCell ref="A35:B35"/>
    <mergeCell ref="A36:B36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37"/>
  <sheetViews>
    <sheetView tabSelected="1" zoomScale="80" zoomScaleNormal="80" workbookViewId="0">
      <selection activeCell="AA35" sqref="AA35"/>
    </sheetView>
  </sheetViews>
  <sheetFormatPr defaultRowHeight="15"/>
  <cols>
    <col min="27" max="27" width="16.7109375" customWidth="1"/>
  </cols>
  <sheetData>
    <row r="1" spans="1:30" ht="26.25">
      <c r="A1" s="176" t="s">
        <v>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30">
      <c r="A2" s="1" t="s">
        <v>1</v>
      </c>
      <c r="B2" s="2" t="s">
        <v>2</v>
      </c>
      <c r="C2" s="177" t="s">
        <v>3</v>
      </c>
      <c r="D2" s="177"/>
      <c r="E2" s="177"/>
      <c r="F2" s="177"/>
      <c r="G2" s="178" t="s">
        <v>4</v>
      </c>
      <c r="H2" s="178"/>
      <c r="I2" s="178"/>
      <c r="J2" s="179" t="s">
        <v>5</v>
      </c>
      <c r="K2" s="179"/>
      <c r="L2" s="179"/>
      <c r="M2" s="179"/>
      <c r="N2" s="179"/>
      <c r="O2" s="179"/>
      <c r="P2" s="180" t="s">
        <v>6</v>
      </c>
      <c r="Q2" s="180"/>
      <c r="R2" s="180"/>
      <c r="S2" s="180"/>
      <c r="T2" s="180"/>
      <c r="U2" s="181" t="s">
        <v>7</v>
      </c>
      <c r="V2" s="181"/>
      <c r="W2" s="181"/>
      <c r="X2" s="181"/>
      <c r="Y2" s="181"/>
      <c r="Z2" s="75"/>
      <c r="AA2" s="182" t="s">
        <v>8</v>
      </c>
      <c r="AB2" s="182"/>
      <c r="AC2" s="182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173" t="s">
        <v>50</v>
      </c>
      <c r="G3" s="6" t="s">
        <v>14</v>
      </c>
      <c r="H3" s="6" t="s">
        <v>15</v>
      </c>
      <c r="I3" s="6" t="s">
        <v>16</v>
      </c>
      <c r="J3" s="40" t="s">
        <v>51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203" t="s">
        <v>32</v>
      </c>
      <c r="AB3" s="78" t="s">
        <v>22</v>
      </c>
      <c r="AC3" s="78" t="s">
        <v>33</v>
      </c>
      <c r="AD3" s="76"/>
    </row>
    <row r="4" spans="1:30" ht="15.75">
      <c r="A4" s="3" t="s">
        <v>40</v>
      </c>
      <c r="B4" s="172">
        <v>1</v>
      </c>
      <c r="C4" s="170"/>
      <c r="D4" s="169"/>
      <c r="E4" s="174"/>
      <c r="F4" s="171"/>
      <c r="G4" s="186"/>
      <c r="H4" s="166"/>
      <c r="I4" s="168"/>
      <c r="J4" s="146"/>
      <c r="K4" s="190"/>
      <c r="L4" s="191"/>
      <c r="M4" s="190"/>
      <c r="N4" s="146"/>
      <c r="O4" s="190"/>
      <c r="P4" s="45"/>
      <c r="Q4" s="45"/>
      <c r="R4" s="60"/>
      <c r="S4" s="45"/>
      <c r="T4" s="45"/>
      <c r="U4" s="147"/>
      <c r="V4" s="148"/>
      <c r="W4" s="142"/>
      <c r="X4" s="62"/>
      <c r="Y4" s="62"/>
      <c r="Z4" s="79">
        <f>SUM(C4:Y4)</f>
        <v>0</v>
      </c>
      <c r="AA4" s="204"/>
      <c r="AB4" s="80"/>
      <c r="AC4" s="81"/>
      <c r="AD4" s="82"/>
    </row>
    <row r="5" spans="1:30" ht="15.75">
      <c r="A5" s="3" t="s">
        <v>34</v>
      </c>
      <c r="B5" s="172">
        <v>2</v>
      </c>
      <c r="C5" s="170"/>
      <c r="D5" s="139"/>
      <c r="E5" s="138"/>
      <c r="F5" s="138"/>
      <c r="G5" s="187"/>
      <c r="H5" s="167"/>
      <c r="I5" s="168"/>
      <c r="J5" s="192"/>
      <c r="K5" s="190"/>
      <c r="L5" s="193"/>
      <c r="M5" s="190"/>
      <c r="N5" s="190"/>
      <c r="O5" s="190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0</v>
      </c>
      <c r="AA5" s="204"/>
      <c r="AB5" s="80"/>
      <c r="AC5" s="81"/>
      <c r="AD5" s="82"/>
    </row>
    <row r="6" spans="1:30" ht="15.75">
      <c r="A6" s="3" t="s">
        <v>35</v>
      </c>
      <c r="B6" s="172">
        <v>3</v>
      </c>
      <c r="C6" s="171"/>
      <c r="D6" s="149"/>
      <c r="E6" s="138"/>
      <c r="F6" s="169"/>
      <c r="G6" s="167"/>
      <c r="H6" s="167"/>
      <c r="I6" s="168"/>
      <c r="J6" s="190"/>
      <c r="K6" s="190"/>
      <c r="L6" s="190"/>
      <c r="M6" s="190"/>
      <c r="N6" s="190"/>
      <c r="O6" s="146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205"/>
      <c r="AB6" s="80"/>
      <c r="AC6" s="81"/>
      <c r="AD6" s="82"/>
    </row>
    <row r="7" spans="1:30" ht="15.75">
      <c r="A7" s="3" t="s">
        <v>36</v>
      </c>
      <c r="B7" s="172">
        <v>4</v>
      </c>
      <c r="C7" s="171"/>
      <c r="D7" s="149"/>
      <c r="E7" s="169"/>
      <c r="F7" s="169"/>
      <c r="G7" s="188"/>
      <c r="H7" s="167"/>
      <c r="I7" s="166"/>
      <c r="J7" s="193"/>
      <c r="K7" s="190"/>
      <c r="L7" s="190"/>
      <c r="M7" s="190"/>
      <c r="N7" s="190"/>
      <c r="O7" s="192"/>
      <c r="P7" s="45"/>
      <c r="Q7" s="45"/>
      <c r="R7" s="64"/>
      <c r="S7" s="45"/>
      <c r="T7" s="45"/>
      <c r="U7" s="62"/>
      <c r="V7" s="74"/>
      <c r="W7" s="62"/>
      <c r="X7" s="62"/>
      <c r="Y7" s="62"/>
      <c r="Z7" s="79">
        <f t="shared" si="0"/>
        <v>0</v>
      </c>
      <c r="AA7" s="204"/>
      <c r="AB7" s="80"/>
      <c r="AC7" s="81"/>
      <c r="AD7" s="82"/>
    </row>
    <row r="8" spans="1:30" ht="15.75">
      <c r="A8" s="3" t="s">
        <v>37</v>
      </c>
      <c r="B8" s="172">
        <v>5</v>
      </c>
      <c r="C8" s="185"/>
      <c r="D8" s="143"/>
      <c r="E8" s="143"/>
      <c r="F8" s="138"/>
      <c r="G8" s="167"/>
      <c r="H8" s="189"/>
      <c r="I8" s="168"/>
      <c r="J8" s="190"/>
      <c r="K8" s="194"/>
      <c r="L8" s="195"/>
      <c r="M8" s="190"/>
      <c r="N8" s="190"/>
      <c r="O8" s="19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205">
        <v>26585.73</v>
      </c>
      <c r="AB8" s="80"/>
      <c r="AC8" s="81"/>
      <c r="AD8" s="82"/>
    </row>
    <row r="9" spans="1:30" ht="15.75">
      <c r="A9" s="3" t="s">
        <v>38</v>
      </c>
      <c r="B9" s="172">
        <v>6</v>
      </c>
      <c r="C9" s="144"/>
      <c r="D9" s="138"/>
      <c r="E9" s="143"/>
      <c r="F9" s="9"/>
      <c r="G9" s="14"/>
      <c r="H9" s="14"/>
      <c r="I9" s="14"/>
      <c r="J9" s="190"/>
      <c r="K9" s="190"/>
      <c r="L9" s="196"/>
      <c r="M9" s="190"/>
      <c r="N9" s="190"/>
      <c r="O9" s="190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204">
        <v>31454</v>
      </c>
      <c r="AB9" s="80"/>
      <c r="AC9" s="81"/>
      <c r="AD9" s="82"/>
    </row>
    <row r="10" spans="1:30" ht="15.75">
      <c r="A10" s="3" t="s">
        <v>39</v>
      </c>
      <c r="B10" s="172">
        <v>7</v>
      </c>
      <c r="C10" s="150"/>
      <c r="D10" s="152"/>
      <c r="E10" s="21"/>
      <c r="F10" s="9"/>
      <c r="G10" s="14"/>
      <c r="H10" s="14"/>
      <c r="I10" s="14"/>
      <c r="J10" s="190"/>
      <c r="K10" s="190"/>
      <c r="L10" s="190"/>
      <c r="M10" s="190"/>
      <c r="N10" s="190"/>
      <c r="O10" s="190"/>
      <c r="P10" s="45"/>
      <c r="Q10" s="45"/>
      <c r="R10" s="45"/>
      <c r="S10" s="45"/>
      <c r="T10" s="45"/>
      <c r="U10" s="62"/>
      <c r="V10" s="62"/>
      <c r="W10" s="153"/>
      <c r="X10" s="62"/>
      <c r="Y10" s="62"/>
      <c r="Z10" s="79">
        <f t="shared" si="0"/>
        <v>0</v>
      </c>
      <c r="AA10" s="204"/>
      <c r="AB10" s="80"/>
      <c r="AC10" s="81"/>
      <c r="AD10" s="82"/>
    </row>
    <row r="11" spans="1:30" ht="15.75">
      <c r="A11" s="3" t="s">
        <v>40</v>
      </c>
      <c r="B11" s="172">
        <v>8</v>
      </c>
      <c r="C11" s="13"/>
      <c r="D11" s="29"/>
      <c r="E11" s="21"/>
      <c r="F11" s="9"/>
      <c r="G11" s="145"/>
      <c r="H11" s="14"/>
      <c r="I11" s="12"/>
      <c r="J11" s="151"/>
      <c r="K11" s="42"/>
      <c r="L11" s="42"/>
      <c r="M11" s="42"/>
      <c r="N11" s="42"/>
      <c r="O11" s="42"/>
      <c r="P11" s="45"/>
      <c r="Q11" s="45"/>
      <c r="R11" s="66"/>
      <c r="S11" s="45"/>
      <c r="T11" s="154"/>
      <c r="U11" s="62"/>
      <c r="V11" s="62"/>
      <c r="W11" s="68"/>
      <c r="X11" s="62"/>
      <c r="Y11" s="62"/>
      <c r="Z11" s="79">
        <f t="shared" si="0"/>
        <v>0</v>
      </c>
      <c r="AA11" s="204"/>
      <c r="AB11" s="80"/>
      <c r="AC11" s="81"/>
      <c r="AD11" s="82"/>
    </row>
    <row r="12" spans="1:30" ht="15.75">
      <c r="A12" s="3" t="s">
        <v>34</v>
      </c>
      <c r="B12" s="172">
        <v>9</v>
      </c>
      <c r="C12" s="150"/>
      <c r="D12" s="152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4"/>
      <c r="U12" s="62"/>
      <c r="V12" s="62"/>
      <c r="W12" s="62"/>
      <c r="X12" s="62"/>
      <c r="Y12" s="62"/>
      <c r="Z12" s="79">
        <f t="shared" si="0"/>
        <v>0</v>
      </c>
      <c r="AA12" s="204"/>
      <c r="AB12" s="80"/>
      <c r="AC12" s="81"/>
      <c r="AD12" s="82"/>
    </row>
    <row r="13" spans="1:30" ht="15.75">
      <c r="A13" s="3" t="s">
        <v>35</v>
      </c>
      <c r="B13" s="172">
        <v>10</v>
      </c>
      <c r="C13" s="155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204"/>
      <c r="AB13" s="80"/>
      <c r="AC13" s="81"/>
      <c r="AD13" s="82"/>
    </row>
    <row r="14" spans="1:30" ht="15.75">
      <c r="A14" s="3" t="s">
        <v>36</v>
      </c>
      <c r="B14" s="172">
        <v>11</v>
      </c>
      <c r="C14" s="155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204"/>
      <c r="AB14" s="80"/>
      <c r="AC14" s="81"/>
      <c r="AD14" s="82"/>
    </row>
    <row r="15" spans="1:30" ht="15.75">
      <c r="A15" s="3" t="s">
        <v>37</v>
      </c>
      <c r="B15" s="172">
        <v>12</v>
      </c>
      <c r="C15" s="150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204"/>
      <c r="AB15" s="80"/>
      <c r="AC15" s="81"/>
      <c r="AD15" s="82"/>
    </row>
    <row r="16" spans="1:30" ht="15.75">
      <c r="A16" s="3" t="s">
        <v>38</v>
      </c>
      <c r="B16" s="172">
        <v>13</v>
      </c>
      <c r="C16" s="150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204"/>
      <c r="AB16" s="80"/>
      <c r="AC16" s="81"/>
      <c r="AD16" s="82"/>
    </row>
    <row r="17" spans="1:30" ht="15.75">
      <c r="A17" s="3" t="s">
        <v>39</v>
      </c>
      <c r="B17" s="172">
        <v>14</v>
      </c>
      <c r="C17" s="150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204"/>
      <c r="AB17" s="80"/>
      <c r="AC17" s="81"/>
      <c r="AD17" s="82"/>
    </row>
    <row r="18" spans="1:30" ht="15.75">
      <c r="A18" s="3" t="s">
        <v>40</v>
      </c>
      <c r="B18" s="172">
        <v>15</v>
      </c>
      <c r="C18" s="155"/>
      <c r="D18" s="9"/>
      <c r="E18" s="150"/>
      <c r="F18" s="9"/>
      <c r="G18" s="145"/>
      <c r="H18" s="14"/>
      <c r="I18" s="14"/>
      <c r="J18" s="151"/>
      <c r="K18" s="42"/>
      <c r="L18" s="42"/>
      <c r="M18" s="42"/>
      <c r="N18" s="42"/>
      <c r="O18" s="42"/>
      <c r="P18" s="45"/>
      <c r="Q18" s="45"/>
      <c r="R18" s="45"/>
      <c r="S18" s="45"/>
      <c r="T18" s="154"/>
      <c r="U18" s="62"/>
      <c r="V18" s="62"/>
      <c r="W18" s="62"/>
      <c r="X18" s="62"/>
      <c r="Y18" s="62"/>
      <c r="Z18" s="79">
        <f t="shared" si="0"/>
        <v>0</v>
      </c>
      <c r="AA18" s="204"/>
      <c r="AB18" s="80"/>
      <c r="AC18" s="81"/>
      <c r="AD18" s="82"/>
    </row>
    <row r="19" spans="1:30" ht="15.75">
      <c r="A19" s="3" t="s">
        <v>34</v>
      </c>
      <c r="B19" s="172">
        <v>16</v>
      </c>
      <c r="C19" s="150"/>
      <c r="D19" s="21"/>
      <c r="E19" s="9"/>
      <c r="F19" s="150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4"/>
      <c r="U19" s="62"/>
      <c r="V19" s="62"/>
      <c r="W19" s="62"/>
      <c r="X19" s="62"/>
      <c r="Y19" s="62"/>
      <c r="Z19" s="79">
        <f t="shared" si="0"/>
        <v>0</v>
      </c>
      <c r="AA19" s="204"/>
      <c r="AB19" s="80"/>
      <c r="AC19" s="81"/>
      <c r="AD19" s="82"/>
    </row>
    <row r="20" spans="1:30" ht="15.75">
      <c r="A20" s="3" t="s">
        <v>35</v>
      </c>
      <c r="B20" s="172">
        <v>17</v>
      </c>
      <c r="C20" s="150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204"/>
      <c r="AB20" s="80"/>
      <c r="AC20" s="81"/>
      <c r="AD20" s="82"/>
    </row>
    <row r="21" spans="1:30" ht="15.75">
      <c r="A21" s="3" t="s">
        <v>36</v>
      </c>
      <c r="B21" s="172">
        <v>18</v>
      </c>
      <c r="C21" s="155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204"/>
      <c r="AB21" s="80"/>
      <c r="AC21" s="81"/>
      <c r="AD21" s="82"/>
    </row>
    <row r="22" spans="1:30" ht="15.75">
      <c r="A22" s="3" t="s">
        <v>37</v>
      </c>
      <c r="B22" s="172">
        <v>19</v>
      </c>
      <c r="C22" s="150"/>
      <c r="D22" s="9"/>
      <c r="E22" s="21"/>
      <c r="F22" s="9"/>
      <c r="G22" s="14"/>
      <c r="H22" s="156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204"/>
      <c r="AB22" s="80"/>
      <c r="AC22" s="81"/>
      <c r="AD22" s="82"/>
    </row>
    <row r="23" spans="1:30" ht="15.75">
      <c r="A23" s="3" t="s">
        <v>38</v>
      </c>
      <c r="B23" s="172">
        <v>20</v>
      </c>
      <c r="C23" s="152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7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206">
        <v>26211.34</v>
      </c>
      <c r="AB23" s="80"/>
      <c r="AC23" s="81"/>
      <c r="AD23" s="82"/>
    </row>
    <row r="24" spans="1:30" ht="15.75">
      <c r="A24" s="3" t="s">
        <v>39</v>
      </c>
      <c r="B24" s="172">
        <v>21</v>
      </c>
      <c r="C24" s="150"/>
      <c r="D24" s="152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204"/>
      <c r="AB24" s="80"/>
      <c r="AC24" s="81"/>
      <c r="AD24" s="82"/>
    </row>
    <row r="25" spans="1:30" ht="15.75">
      <c r="A25" s="3" t="s">
        <v>40</v>
      </c>
      <c r="B25" s="172">
        <v>22</v>
      </c>
      <c r="C25" s="150"/>
      <c r="D25" s="9"/>
      <c r="E25" s="21"/>
      <c r="F25" s="9"/>
      <c r="G25" s="14"/>
      <c r="H25" s="158"/>
      <c r="I25" s="12"/>
      <c r="J25" s="1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59"/>
      <c r="Y25" s="62"/>
      <c r="Z25" s="79">
        <f t="shared" si="0"/>
        <v>0</v>
      </c>
      <c r="AA25" s="204"/>
      <c r="AB25" s="80"/>
      <c r="AC25" s="81"/>
      <c r="AD25" s="82"/>
    </row>
    <row r="26" spans="1:30" ht="15.75">
      <c r="A26" s="3" t="s">
        <v>34</v>
      </c>
      <c r="B26" s="172">
        <v>23</v>
      </c>
      <c r="C26" s="155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204"/>
      <c r="AB26" s="80"/>
      <c r="AC26" s="81"/>
      <c r="AD26" s="82"/>
    </row>
    <row r="27" spans="1:30" ht="15.75">
      <c r="A27" s="3" t="s">
        <v>35</v>
      </c>
      <c r="B27" s="172">
        <v>24</v>
      </c>
      <c r="C27" s="150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204"/>
      <c r="AB27" s="80"/>
      <c r="AC27" s="81"/>
      <c r="AD27" s="82"/>
    </row>
    <row r="28" spans="1:30" ht="15.75">
      <c r="A28" s="3" t="s">
        <v>36</v>
      </c>
      <c r="B28" s="172">
        <v>25</v>
      </c>
      <c r="C28" s="155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0"/>
      <c r="O28" s="42"/>
      <c r="P28" s="45"/>
      <c r="Q28" s="45"/>
      <c r="R28" s="60"/>
      <c r="S28" s="45"/>
      <c r="T28" s="45"/>
      <c r="U28" s="62"/>
      <c r="V28" s="62"/>
      <c r="W28" s="62"/>
      <c r="X28" s="153"/>
      <c r="Y28" s="62"/>
      <c r="Z28" s="79">
        <f t="shared" si="0"/>
        <v>0</v>
      </c>
      <c r="AA28" s="204">
        <v>49592.800000000003</v>
      </c>
      <c r="AB28" s="80"/>
      <c r="AC28" s="81"/>
      <c r="AD28" s="82"/>
    </row>
    <row r="29" spans="1:30" ht="15.75">
      <c r="A29" s="3" t="s">
        <v>37</v>
      </c>
      <c r="B29" s="172">
        <v>26</v>
      </c>
      <c r="C29" s="150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204">
        <v>91825.36</v>
      </c>
      <c r="AB29" s="80"/>
      <c r="AC29" s="81"/>
      <c r="AD29" s="82"/>
    </row>
    <row r="30" spans="1:30" ht="15.75">
      <c r="A30" s="3" t="s">
        <v>38</v>
      </c>
      <c r="B30" s="172">
        <v>27</v>
      </c>
      <c r="C30" s="155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7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204"/>
      <c r="AB30" s="80"/>
      <c r="AC30" s="81"/>
      <c r="AD30" s="82"/>
    </row>
    <row r="31" spans="1:30" ht="15.75">
      <c r="A31" s="3" t="s">
        <v>39</v>
      </c>
      <c r="B31" s="172">
        <v>28</v>
      </c>
      <c r="C31" s="155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204"/>
      <c r="AB31" s="80"/>
      <c r="AC31" s="81"/>
      <c r="AD31" s="82"/>
    </row>
    <row r="32" spans="1:30" ht="15.75">
      <c r="A32" s="3" t="s">
        <v>40</v>
      </c>
      <c r="B32" s="172">
        <v>29</v>
      </c>
      <c r="C32" s="9"/>
      <c r="D32" s="9"/>
      <c r="E32" s="150"/>
      <c r="F32" s="9"/>
      <c r="G32" s="161"/>
      <c r="H32" s="12"/>
      <c r="I32" s="12"/>
      <c r="J32" s="151"/>
      <c r="K32" s="42"/>
      <c r="L32" s="42"/>
      <c r="M32" s="42"/>
      <c r="N32" s="42"/>
      <c r="O32" s="42"/>
      <c r="P32" s="45"/>
      <c r="Q32" s="45"/>
      <c r="R32" s="45"/>
      <c r="S32" s="45"/>
      <c r="T32" s="154"/>
      <c r="U32" s="62"/>
      <c r="V32" s="62"/>
      <c r="W32" s="62"/>
      <c r="X32" s="62"/>
      <c r="Y32" s="62"/>
      <c r="Z32" s="79">
        <f t="shared" si="0"/>
        <v>0</v>
      </c>
      <c r="AA32" s="204"/>
      <c r="AB32" s="80"/>
      <c r="AC32" s="81"/>
      <c r="AD32" s="82"/>
    </row>
    <row r="33" spans="1:30" ht="15.75">
      <c r="A33" s="3" t="s">
        <v>34</v>
      </c>
      <c r="B33" s="172">
        <v>30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4"/>
      <c r="U33" s="62"/>
      <c r="V33" s="62"/>
      <c r="W33" s="62"/>
      <c r="X33" s="62"/>
      <c r="Y33" s="62"/>
      <c r="Z33" s="79">
        <f t="shared" si="0"/>
        <v>0</v>
      </c>
      <c r="AA33" s="204"/>
      <c r="AB33" s="80"/>
      <c r="AC33" s="81"/>
      <c r="AD33" s="82"/>
    </row>
    <row r="34" spans="1:30" ht="15.75">
      <c r="A34" s="3" t="s">
        <v>35</v>
      </c>
      <c r="B34" s="172">
        <v>31</v>
      </c>
      <c r="C34" s="9"/>
      <c r="D34" s="9"/>
      <c r="E34" s="29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154"/>
      <c r="U34" s="62"/>
      <c r="V34" s="62"/>
      <c r="W34" s="62"/>
      <c r="X34" s="62"/>
      <c r="Y34" s="62"/>
      <c r="Z34" s="79"/>
      <c r="AA34" s="204"/>
      <c r="AB34" s="80"/>
      <c r="AC34" s="81"/>
      <c r="AD34" s="82"/>
    </row>
    <row r="35" spans="1:30" ht="47.25" customHeight="1">
      <c r="A35" s="175" t="s">
        <v>41</v>
      </c>
      <c r="B35" s="175"/>
      <c r="C35" s="37">
        <f t="shared" ref="C35:AB35" si="1">SUM(C4:C33)</f>
        <v>0</v>
      </c>
      <c r="D35" s="37">
        <f t="shared" si="1"/>
        <v>0</v>
      </c>
      <c r="E35" s="37">
        <f t="shared" si="1"/>
        <v>0</v>
      </c>
      <c r="F35" s="37">
        <f>SUM(F4:F33)</f>
        <v>0</v>
      </c>
      <c r="G35" s="37">
        <f t="shared" si="1"/>
        <v>0</v>
      </c>
      <c r="H35" s="37">
        <f t="shared" si="1"/>
        <v>0</v>
      </c>
      <c r="I35" s="37">
        <f t="shared" si="1"/>
        <v>0</v>
      </c>
      <c r="J35" s="37">
        <f t="shared" si="1"/>
        <v>0</v>
      </c>
      <c r="K35" s="37">
        <f t="shared" si="1"/>
        <v>0</v>
      </c>
      <c r="L35" s="37">
        <f t="shared" si="1"/>
        <v>0</v>
      </c>
      <c r="M35" s="37">
        <f t="shared" si="1"/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7">
        <f t="shared" si="1"/>
        <v>0</v>
      </c>
      <c r="R35" s="37">
        <f t="shared" si="1"/>
        <v>0</v>
      </c>
      <c r="S35" s="37">
        <f t="shared" si="1"/>
        <v>0</v>
      </c>
      <c r="T35" s="37">
        <f t="shared" si="1"/>
        <v>0</v>
      </c>
      <c r="U35" s="37">
        <f t="shared" si="1"/>
        <v>0</v>
      </c>
      <c r="V35" s="37">
        <f t="shared" si="1"/>
        <v>0</v>
      </c>
      <c r="W35" s="37">
        <f t="shared" si="1"/>
        <v>0</v>
      </c>
      <c r="X35" s="37">
        <f t="shared" si="1"/>
        <v>0</v>
      </c>
      <c r="Y35" s="37">
        <f t="shared" si="1"/>
        <v>0</v>
      </c>
      <c r="Z35" s="37">
        <f t="shared" si="1"/>
        <v>0</v>
      </c>
      <c r="AA35" s="204">
        <f t="shared" si="1"/>
        <v>225669.22999999998</v>
      </c>
      <c r="AB35" s="37">
        <f t="shared" si="1"/>
        <v>0</v>
      </c>
      <c r="AC35" s="37">
        <f>SUM(AA35:AB35)</f>
        <v>225669.22999999998</v>
      </c>
      <c r="AD35" s="84">
        <f>AC35-Z35</f>
        <v>225669.22999999998</v>
      </c>
    </row>
    <row r="36" spans="1:30">
      <c r="A36" s="183" t="s">
        <v>45</v>
      </c>
      <c r="B36" s="18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84" t="s">
        <v>46</v>
      </c>
      <c r="B37" s="184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Апрель 2024</vt:lpstr>
      <vt:lpstr>Май 2024</vt:lpstr>
      <vt:lpstr>Июнь 2024</vt:lpstr>
      <vt:lpstr>Июль 2024</vt:lpstr>
      <vt:lpstr>Август 2024</vt:lpstr>
      <vt:lpstr>Сентябрь 2024</vt:lpstr>
      <vt:lpstr>Октябрь 2024</vt:lpstr>
      <vt:lpstr>Ноябрь 2024</vt:lpstr>
      <vt:lpstr>Декабрь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2024-12-25T10:37:58Z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