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520" windowHeight="8085" activeTab="2"/>
  </bookViews>
  <sheets>
    <sheet name="Лист1" sheetId="1" r:id="rId1"/>
    <sheet name="Лист2" sheetId="2" r:id="rId2"/>
    <sheet name="Счетчик денег" sheetId="3" r:id="rId3"/>
  </sheets>
  <calcPr calcId="125725"/>
</workbook>
</file>

<file path=xl/calcChain.xml><?xml version="1.0" encoding="utf-8"?>
<calcChain xmlns="http://schemas.openxmlformats.org/spreadsheetml/2006/main">
  <c r="D676" i="1"/>
  <c r="AA675"/>
  <c r="B4" i="3"/>
  <c r="D4"/>
  <c r="G4"/>
  <c r="G3"/>
  <c r="D3"/>
  <c r="B3"/>
  <c r="D609" i="1"/>
  <c r="D610"/>
  <c r="D611"/>
  <c r="M613"/>
  <c r="E614"/>
  <c r="L613"/>
  <c r="D615"/>
  <c r="G496" i="2"/>
  <c r="C496"/>
  <c r="G495"/>
  <c r="G494"/>
  <c r="G531"/>
  <c r="F531"/>
  <c r="E531"/>
  <c r="D531"/>
  <c r="C531"/>
  <c r="B531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G490"/>
  <c r="F490"/>
  <c r="E490"/>
  <c r="D490"/>
  <c r="C490"/>
  <c r="B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90" s="1"/>
  <c r="G455"/>
  <c r="F455"/>
  <c r="E455"/>
  <c r="D455"/>
  <c r="C455"/>
  <c r="B455"/>
  <c r="C494" s="1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W499" i="1"/>
  <c r="D509"/>
  <c r="S511"/>
  <c r="E511"/>
  <c r="E521"/>
  <c r="AA660"/>
  <c r="H455" i="2" l="1"/>
  <c r="H531"/>
  <c r="K469" i="1"/>
  <c r="E472"/>
  <c r="E479"/>
  <c r="W496"/>
  <c r="Y458"/>
  <c r="AA458" s="1"/>
  <c r="Y445"/>
  <c r="Y446" s="1"/>
  <c r="D434"/>
  <c r="D421"/>
  <c r="D420"/>
  <c r="AA420" s="1"/>
  <c r="D416"/>
  <c r="D415"/>
  <c r="D406"/>
  <c r="G419" i="2"/>
  <c r="F419"/>
  <c r="E419"/>
  <c r="D419"/>
  <c r="C419"/>
  <c r="B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E401" i="1"/>
  <c r="D401"/>
  <c r="D402"/>
  <c r="AA402" s="1"/>
  <c r="D391"/>
  <c r="AA391" s="1"/>
  <c r="I386"/>
  <c r="I407" s="1"/>
  <c r="G384" i="2"/>
  <c r="F384"/>
  <c r="E384"/>
  <c r="D384"/>
  <c r="C384"/>
  <c r="B384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E382" i="1"/>
  <c r="AA382" s="1"/>
  <c r="F360"/>
  <c r="D359"/>
  <c r="D357"/>
  <c r="AA357" s="1"/>
  <c r="D355"/>
  <c r="D352"/>
  <c r="D350"/>
  <c r="AA350" s="1"/>
  <c r="D342"/>
  <c r="G348" i="2"/>
  <c r="E348"/>
  <c r="D348"/>
  <c r="C348"/>
  <c r="B348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AI340" i="1"/>
  <c r="Z339"/>
  <c r="D338"/>
  <c r="J329"/>
  <c r="W329"/>
  <c r="D329"/>
  <c r="AA328"/>
  <c r="Y310"/>
  <c r="AA310" s="1"/>
  <c r="G312" i="2"/>
  <c r="F312"/>
  <c r="E312"/>
  <c r="D312"/>
  <c r="C312"/>
  <c r="B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K303" i="1"/>
  <c r="D287"/>
  <c r="D285"/>
  <c r="D280"/>
  <c r="G277" i="2"/>
  <c r="F277"/>
  <c r="E277"/>
  <c r="D277"/>
  <c r="C277"/>
  <c r="B277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G267" i="1"/>
  <c r="AA266"/>
  <c r="E264"/>
  <c r="I261"/>
  <c r="E261"/>
  <c r="T647"/>
  <c r="R610"/>
  <c r="R571"/>
  <c r="T532"/>
  <c r="T494"/>
  <c r="AA494" s="1"/>
  <c r="T455"/>
  <c r="T417"/>
  <c r="T378"/>
  <c r="T339"/>
  <c r="T301"/>
  <c r="T262"/>
  <c r="T225"/>
  <c r="AA840"/>
  <c r="AA687"/>
  <c r="AA1227"/>
  <c r="Z1909"/>
  <c r="Y1909"/>
  <c r="X1909"/>
  <c r="R1909"/>
  <c r="O1909"/>
  <c r="K1909"/>
  <c r="I1909"/>
  <c r="D1909"/>
  <c r="AA1908"/>
  <c r="Z1906"/>
  <c r="Z1907" s="1"/>
  <c r="Y1906"/>
  <c r="Y1907" s="1"/>
  <c r="X1906"/>
  <c r="X1907" s="1"/>
  <c r="W1906"/>
  <c r="V1906"/>
  <c r="U1906"/>
  <c r="T1906"/>
  <c r="S1906"/>
  <c r="R1906"/>
  <c r="Q1906"/>
  <c r="P1906"/>
  <c r="O1906"/>
  <c r="N1906"/>
  <c r="M1906"/>
  <c r="L1906"/>
  <c r="K1906"/>
  <c r="J1906"/>
  <c r="I1906"/>
  <c r="H1906"/>
  <c r="G1906"/>
  <c r="F1906"/>
  <c r="E1906"/>
  <c r="D1906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Z1871"/>
  <c r="Y1871"/>
  <c r="X1871"/>
  <c r="R1871"/>
  <c r="O1871"/>
  <c r="K1871"/>
  <c r="I1871"/>
  <c r="D1871"/>
  <c r="AA1870"/>
  <c r="Z1868"/>
  <c r="Z1869" s="1"/>
  <c r="Y1868"/>
  <c r="Y1869" s="1"/>
  <c r="X1868"/>
  <c r="X1869" s="1"/>
  <c r="W1868"/>
  <c r="V1868"/>
  <c r="U1868"/>
  <c r="T1868"/>
  <c r="S1868"/>
  <c r="R1868"/>
  <c r="Q1868"/>
  <c r="P1868"/>
  <c r="O1868"/>
  <c r="N1868"/>
  <c r="M1868"/>
  <c r="L1868"/>
  <c r="K1868"/>
  <c r="J1868"/>
  <c r="I1868"/>
  <c r="H1868"/>
  <c r="G1868"/>
  <c r="F1868"/>
  <c r="E1868"/>
  <c r="D1868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Z1832"/>
  <c r="Y1832"/>
  <c r="X1832"/>
  <c r="R1832"/>
  <c r="O1832"/>
  <c r="K1832"/>
  <c r="I1832"/>
  <c r="D1832"/>
  <c r="AA1831"/>
  <c r="Z1829"/>
  <c r="Z1830" s="1"/>
  <c r="Y1829"/>
  <c r="Y1830" s="1"/>
  <c r="X1829"/>
  <c r="X1830" s="1"/>
  <c r="W1829"/>
  <c r="V1829"/>
  <c r="U1829"/>
  <c r="T1829"/>
  <c r="S1829"/>
  <c r="R1829"/>
  <c r="Q1829"/>
  <c r="P1829"/>
  <c r="O1829"/>
  <c r="N1829"/>
  <c r="M1829"/>
  <c r="L1829"/>
  <c r="K1829"/>
  <c r="J1829"/>
  <c r="I1829"/>
  <c r="H1829"/>
  <c r="G1829"/>
  <c r="F1829"/>
  <c r="E1829"/>
  <c r="D1829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Z1794"/>
  <c r="Y1794"/>
  <c r="X1794"/>
  <c r="R1794"/>
  <c r="O1794"/>
  <c r="K1794"/>
  <c r="I1794"/>
  <c r="D1794"/>
  <c r="AA1793"/>
  <c r="Z1791"/>
  <c r="Z1792" s="1"/>
  <c r="Y1791"/>
  <c r="Y1792" s="1"/>
  <c r="X1791"/>
  <c r="X1792" s="1"/>
  <c r="W1791"/>
  <c r="V1791"/>
  <c r="U1791"/>
  <c r="T1791"/>
  <c r="S1791"/>
  <c r="R1791"/>
  <c r="Q1791"/>
  <c r="P1791"/>
  <c r="O1791"/>
  <c r="N1791"/>
  <c r="M1791"/>
  <c r="L1791"/>
  <c r="K1791"/>
  <c r="J1791"/>
  <c r="I1791"/>
  <c r="H1791"/>
  <c r="G1791"/>
  <c r="F1791"/>
  <c r="E1791"/>
  <c r="D1791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Z1755"/>
  <c r="Y1755"/>
  <c r="X1755"/>
  <c r="R1755"/>
  <c r="O1755"/>
  <c r="K1755"/>
  <c r="I1755"/>
  <c r="D1755"/>
  <c r="AA1754"/>
  <c r="Z1752"/>
  <c r="Z1753" s="1"/>
  <c r="Y1752"/>
  <c r="Y1753" s="1"/>
  <c r="X1752"/>
  <c r="X1753" s="1"/>
  <c r="W1752"/>
  <c r="V1752"/>
  <c r="U1752"/>
  <c r="T1752"/>
  <c r="S1752"/>
  <c r="R1752"/>
  <c r="Q1752"/>
  <c r="P1752"/>
  <c r="O1752"/>
  <c r="N1752"/>
  <c r="M1752"/>
  <c r="L1752"/>
  <c r="K1752"/>
  <c r="J1752"/>
  <c r="I1752"/>
  <c r="H1752"/>
  <c r="G1752"/>
  <c r="F1752"/>
  <c r="E1752"/>
  <c r="D1752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Z1716"/>
  <c r="Y1716"/>
  <c r="X1716"/>
  <c r="R1716"/>
  <c r="O1716"/>
  <c r="K1716"/>
  <c r="I1716"/>
  <c r="D1716"/>
  <c r="AA1715"/>
  <c r="Z1713"/>
  <c r="Z1714" s="1"/>
  <c r="Y1713"/>
  <c r="Y1714" s="1"/>
  <c r="X1713"/>
  <c r="X1714" s="1"/>
  <c r="W1713"/>
  <c r="V1713"/>
  <c r="U1713"/>
  <c r="T1713"/>
  <c r="S1713"/>
  <c r="R1713"/>
  <c r="Q1713"/>
  <c r="P1713"/>
  <c r="O1713"/>
  <c r="N1713"/>
  <c r="M1713"/>
  <c r="L1713"/>
  <c r="K1713"/>
  <c r="J1713"/>
  <c r="I1713"/>
  <c r="H1713"/>
  <c r="G1713"/>
  <c r="F1713"/>
  <c r="E1713"/>
  <c r="D1713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Z1678"/>
  <c r="Y1678"/>
  <c r="X1678"/>
  <c r="R1678"/>
  <c r="O1678"/>
  <c r="K1678"/>
  <c r="I1678"/>
  <c r="D1678"/>
  <c r="AA1677"/>
  <c r="Z1675"/>
  <c r="Z1676" s="1"/>
  <c r="Y1675"/>
  <c r="Y1676" s="1"/>
  <c r="X1675"/>
  <c r="X1676" s="1"/>
  <c r="W1675"/>
  <c r="V1675"/>
  <c r="U1675"/>
  <c r="T1675"/>
  <c r="S1675"/>
  <c r="R1675"/>
  <c r="Q1675"/>
  <c r="P1675"/>
  <c r="O1675"/>
  <c r="N1675"/>
  <c r="M1675"/>
  <c r="L1675"/>
  <c r="K1675"/>
  <c r="J1675"/>
  <c r="I1675"/>
  <c r="H1675"/>
  <c r="G1675"/>
  <c r="F1675"/>
  <c r="E1675"/>
  <c r="D1675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Z1639"/>
  <c r="Y1639"/>
  <c r="X1639"/>
  <c r="R1639"/>
  <c r="O1639"/>
  <c r="K1639"/>
  <c r="I1639"/>
  <c r="D1639"/>
  <c r="AA1638"/>
  <c r="Z1636"/>
  <c r="Z1637" s="1"/>
  <c r="Y1636"/>
  <c r="Y1637" s="1"/>
  <c r="X1636"/>
  <c r="X1637" s="1"/>
  <c r="W1636"/>
  <c r="V1636"/>
  <c r="U1636"/>
  <c r="T1636"/>
  <c r="S1636"/>
  <c r="R1636"/>
  <c r="Q1636"/>
  <c r="P1636"/>
  <c r="O1636"/>
  <c r="N1636"/>
  <c r="M1636"/>
  <c r="L1636"/>
  <c r="K1636"/>
  <c r="J1636"/>
  <c r="I1636"/>
  <c r="H1636"/>
  <c r="G1636"/>
  <c r="F1636"/>
  <c r="E1636"/>
  <c r="D1636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Z1601"/>
  <c r="Y1601"/>
  <c r="X1601"/>
  <c r="R1601"/>
  <c r="O1601"/>
  <c r="K1601"/>
  <c r="I1601"/>
  <c r="D1601"/>
  <c r="AA1600"/>
  <c r="Z1598"/>
  <c r="Z1599" s="1"/>
  <c r="Y1598"/>
  <c r="Y1599" s="1"/>
  <c r="X1598"/>
  <c r="X1599" s="1"/>
  <c r="W1598"/>
  <c r="V1598"/>
  <c r="U1598"/>
  <c r="T1598"/>
  <c r="S1598"/>
  <c r="R1598"/>
  <c r="Q1598"/>
  <c r="P1598"/>
  <c r="O1598"/>
  <c r="N1598"/>
  <c r="M1598"/>
  <c r="L1598"/>
  <c r="K1598"/>
  <c r="J1598"/>
  <c r="I1598"/>
  <c r="H1598"/>
  <c r="G1598"/>
  <c r="F1598"/>
  <c r="E1598"/>
  <c r="D1598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Z1562"/>
  <c r="Y1562"/>
  <c r="X1562"/>
  <c r="R1562"/>
  <c r="O1562"/>
  <c r="K1562"/>
  <c r="I1562"/>
  <c r="D1562"/>
  <c r="AA1561"/>
  <c r="Z1559"/>
  <c r="Z1560" s="1"/>
  <c r="Y1559"/>
  <c r="Y1560" s="1"/>
  <c r="X1559"/>
  <c r="X1560" s="1"/>
  <c r="W1559"/>
  <c r="V1559"/>
  <c r="U1559"/>
  <c r="T1559"/>
  <c r="S1559"/>
  <c r="R1559"/>
  <c r="Q1559"/>
  <c r="P1559"/>
  <c r="O1559"/>
  <c r="N1559"/>
  <c r="M1559"/>
  <c r="L1559"/>
  <c r="K1559"/>
  <c r="J1559"/>
  <c r="I1559"/>
  <c r="H1559"/>
  <c r="G1559"/>
  <c r="F1559"/>
  <c r="E1559"/>
  <c r="D1559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Z1526"/>
  <c r="Y1526"/>
  <c r="X1526"/>
  <c r="R1526"/>
  <c r="O1526"/>
  <c r="K1526"/>
  <c r="I1526"/>
  <c r="D1526"/>
  <c r="AA1525"/>
  <c r="Z1523"/>
  <c r="Z1524" s="1"/>
  <c r="Y1523"/>
  <c r="Y1524" s="1"/>
  <c r="X1523"/>
  <c r="X1524" s="1"/>
  <c r="W1523"/>
  <c r="V1523"/>
  <c r="U1523"/>
  <c r="T1523"/>
  <c r="S1523"/>
  <c r="R1523"/>
  <c r="Q1523"/>
  <c r="P1523"/>
  <c r="O1523"/>
  <c r="N1523"/>
  <c r="M1523"/>
  <c r="L1523"/>
  <c r="K1523"/>
  <c r="J1523"/>
  <c r="I1523"/>
  <c r="H1523"/>
  <c r="G1523"/>
  <c r="F1523"/>
  <c r="E1523"/>
  <c r="D1523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Z1487"/>
  <c r="Y1487"/>
  <c r="X1487"/>
  <c r="R1487"/>
  <c r="O1487"/>
  <c r="K1487"/>
  <c r="I1487"/>
  <c r="D1487"/>
  <c r="AA1486"/>
  <c r="Z1484"/>
  <c r="Z1485" s="1"/>
  <c r="Y1484"/>
  <c r="Y1485" s="1"/>
  <c r="X1484"/>
  <c r="X1485" s="1"/>
  <c r="W1484"/>
  <c r="V1484"/>
  <c r="U1484"/>
  <c r="T1484"/>
  <c r="S1484"/>
  <c r="R1484"/>
  <c r="Q1484"/>
  <c r="P1484"/>
  <c r="O1484"/>
  <c r="N1484"/>
  <c r="M1484"/>
  <c r="L1484"/>
  <c r="K1484"/>
  <c r="J1484"/>
  <c r="I1484"/>
  <c r="H1484"/>
  <c r="G1484"/>
  <c r="F1484"/>
  <c r="E1484"/>
  <c r="D1484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Z1448"/>
  <c r="Y1448"/>
  <c r="X1448"/>
  <c r="R1448"/>
  <c r="O1448"/>
  <c r="K1448"/>
  <c r="I1448"/>
  <c r="D1448"/>
  <c r="AA1447"/>
  <c r="Z1445"/>
  <c r="Z1446" s="1"/>
  <c r="Y1445"/>
  <c r="Y1446" s="1"/>
  <c r="X1445"/>
  <c r="X1446" s="1"/>
  <c r="W1445"/>
  <c r="V1445"/>
  <c r="U1445"/>
  <c r="T1445"/>
  <c r="S1445"/>
  <c r="R1445"/>
  <c r="Q1445"/>
  <c r="P1445"/>
  <c r="O1445"/>
  <c r="N1445"/>
  <c r="M1445"/>
  <c r="L1445"/>
  <c r="K1445"/>
  <c r="J1445"/>
  <c r="I1445"/>
  <c r="H1445"/>
  <c r="G1445"/>
  <c r="F1445"/>
  <c r="E1445"/>
  <c r="D1445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Z1410"/>
  <c r="Y1410"/>
  <c r="X1410"/>
  <c r="R1410"/>
  <c r="O1410"/>
  <c r="K1410"/>
  <c r="I1410"/>
  <c r="D1410"/>
  <c r="AA1409"/>
  <c r="Z1407"/>
  <c r="Z1408" s="1"/>
  <c r="Y1407"/>
  <c r="Y1408" s="1"/>
  <c r="X1407"/>
  <c r="X1408" s="1"/>
  <c r="W1407"/>
  <c r="V1407"/>
  <c r="U1407"/>
  <c r="T1407"/>
  <c r="S1407"/>
  <c r="R1407"/>
  <c r="Q1407"/>
  <c r="P1407"/>
  <c r="O1407"/>
  <c r="N1407"/>
  <c r="M1407"/>
  <c r="L1407"/>
  <c r="K1407"/>
  <c r="J1407"/>
  <c r="I1407"/>
  <c r="H1407"/>
  <c r="G1407"/>
  <c r="F1407"/>
  <c r="E1407"/>
  <c r="D1407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Z1371"/>
  <c r="Y1371"/>
  <c r="X1371"/>
  <c r="R1371"/>
  <c r="O1371"/>
  <c r="K1371"/>
  <c r="I1371"/>
  <c r="D1371"/>
  <c r="AA1370"/>
  <c r="Z1368"/>
  <c r="Z1369" s="1"/>
  <c r="Y1368"/>
  <c r="Y1369" s="1"/>
  <c r="X1368"/>
  <c r="X1369" s="1"/>
  <c r="W1368"/>
  <c r="V1368"/>
  <c r="U1368"/>
  <c r="T1368"/>
  <c r="S1368"/>
  <c r="R1368"/>
  <c r="Q1368"/>
  <c r="P1368"/>
  <c r="O1368"/>
  <c r="N1368"/>
  <c r="M1368"/>
  <c r="L1368"/>
  <c r="K1368"/>
  <c r="J1368"/>
  <c r="I1368"/>
  <c r="H1368"/>
  <c r="G1368"/>
  <c r="F1368"/>
  <c r="E1368"/>
  <c r="D1368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Z1333"/>
  <c r="Y1333"/>
  <c r="X1333"/>
  <c r="R1333"/>
  <c r="O1333"/>
  <c r="K1333"/>
  <c r="I1333"/>
  <c r="D1333"/>
  <c r="AA1332"/>
  <c r="Z1330"/>
  <c r="Z1331" s="1"/>
  <c r="Y1330"/>
  <c r="Y1331" s="1"/>
  <c r="X1330"/>
  <c r="X1331" s="1"/>
  <c r="W1330"/>
  <c r="V1330"/>
  <c r="U1330"/>
  <c r="T1330"/>
  <c r="S1330"/>
  <c r="R1330"/>
  <c r="Q1330"/>
  <c r="P1330"/>
  <c r="O1330"/>
  <c r="N1330"/>
  <c r="M1330"/>
  <c r="L1330"/>
  <c r="K1330"/>
  <c r="J1330"/>
  <c r="I1330"/>
  <c r="H1330"/>
  <c r="G1330"/>
  <c r="F1330"/>
  <c r="E1330"/>
  <c r="D1330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Z1294"/>
  <c r="Y1294"/>
  <c r="X1294"/>
  <c r="R1294"/>
  <c r="O1294"/>
  <c r="K1294"/>
  <c r="I1294"/>
  <c r="D1294"/>
  <c r="AA1293"/>
  <c r="Z1291"/>
  <c r="Z1292" s="1"/>
  <c r="Y1291"/>
  <c r="Y1292" s="1"/>
  <c r="X1291"/>
  <c r="X1292" s="1"/>
  <c r="W1291"/>
  <c r="V1291"/>
  <c r="U1291"/>
  <c r="T1291"/>
  <c r="S1291"/>
  <c r="R1291"/>
  <c r="Q1291"/>
  <c r="P1291"/>
  <c r="O1291"/>
  <c r="N1291"/>
  <c r="M1291"/>
  <c r="L1291"/>
  <c r="K1291"/>
  <c r="J1291"/>
  <c r="I1291"/>
  <c r="H1291"/>
  <c r="G1291"/>
  <c r="F1291"/>
  <c r="E1291"/>
  <c r="D1291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Z1255"/>
  <c r="Y1255"/>
  <c r="X1255"/>
  <c r="R1255"/>
  <c r="O1255"/>
  <c r="K1255"/>
  <c r="I1255"/>
  <c r="D1255"/>
  <c r="AA1254"/>
  <c r="Z1252"/>
  <c r="Z1253" s="1"/>
  <c r="Y1252"/>
  <c r="Y1253" s="1"/>
  <c r="X1252"/>
  <c r="X1253" s="1"/>
  <c r="W1252"/>
  <c r="V1252"/>
  <c r="U1252"/>
  <c r="T1252"/>
  <c r="S1252"/>
  <c r="R1252"/>
  <c r="Q1252"/>
  <c r="P1252"/>
  <c r="O1252"/>
  <c r="N1252"/>
  <c r="M1252"/>
  <c r="L1252"/>
  <c r="K1252"/>
  <c r="J1252"/>
  <c r="I1252"/>
  <c r="H1252"/>
  <c r="G1252"/>
  <c r="F1252"/>
  <c r="E1252"/>
  <c r="D1252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6"/>
  <c r="AA1225"/>
  <c r="AA1224"/>
  <c r="AA1223"/>
  <c r="AA1222"/>
  <c r="Z1217"/>
  <c r="Y1217"/>
  <c r="X1217"/>
  <c r="R1217"/>
  <c r="O1217"/>
  <c r="K1217"/>
  <c r="I1217"/>
  <c r="D1217"/>
  <c r="AA1216"/>
  <c r="Z1214"/>
  <c r="Z1215" s="1"/>
  <c r="Y1214"/>
  <c r="Y1215" s="1"/>
  <c r="X1214"/>
  <c r="X1215" s="1"/>
  <c r="W1214"/>
  <c r="V1214"/>
  <c r="U1214"/>
  <c r="T1214"/>
  <c r="S1214"/>
  <c r="R1214"/>
  <c r="Q1214"/>
  <c r="P1214"/>
  <c r="O1214"/>
  <c r="N1214"/>
  <c r="M1214"/>
  <c r="L1214"/>
  <c r="K1214"/>
  <c r="J1214"/>
  <c r="I1214"/>
  <c r="H1214"/>
  <c r="G1214"/>
  <c r="F1214"/>
  <c r="E1214"/>
  <c r="D1214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Z1178"/>
  <c r="Y1178"/>
  <c r="X1178"/>
  <c r="R1178"/>
  <c r="O1178"/>
  <c r="K1178"/>
  <c r="I1178"/>
  <c r="D1178"/>
  <c r="AA1177"/>
  <c r="Z1175"/>
  <c r="Z1176" s="1"/>
  <c r="Y1175"/>
  <c r="Y1176" s="1"/>
  <c r="X1175"/>
  <c r="X1176" s="1"/>
  <c r="W1175"/>
  <c r="V1175"/>
  <c r="U1175"/>
  <c r="T1175"/>
  <c r="S1175"/>
  <c r="R1175"/>
  <c r="Q1175"/>
  <c r="P1175"/>
  <c r="O1175"/>
  <c r="N1175"/>
  <c r="M1175"/>
  <c r="L1175"/>
  <c r="K1175"/>
  <c r="J1175"/>
  <c r="I1175"/>
  <c r="H1175"/>
  <c r="G1175"/>
  <c r="F1175"/>
  <c r="E1175"/>
  <c r="D1175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Z1140"/>
  <c r="Y1140"/>
  <c r="X1140"/>
  <c r="R1140"/>
  <c r="O1140"/>
  <c r="K1140"/>
  <c r="I1140"/>
  <c r="D1140"/>
  <c r="AA1139"/>
  <c r="Z1137"/>
  <c r="Z1138" s="1"/>
  <c r="Y1137"/>
  <c r="Y1138" s="1"/>
  <c r="X1137"/>
  <c r="X1138" s="1"/>
  <c r="W1137"/>
  <c r="V1137"/>
  <c r="U1137"/>
  <c r="T1137"/>
  <c r="S1137"/>
  <c r="R1137"/>
  <c r="Q1137"/>
  <c r="P1137"/>
  <c r="O1137"/>
  <c r="N1137"/>
  <c r="M1137"/>
  <c r="L1137"/>
  <c r="K1137"/>
  <c r="J1137"/>
  <c r="I1137"/>
  <c r="H1137"/>
  <c r="G1137"/>
  <c r="F1137"/>
  <c r="E1137"/>
  <c r="D1137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Z1101"/>
  <c r="Y1101"/>
  <c r="X1101"/>
  <c r="R1101"/>
  <c r="O1101"/>
  <c r="K1101"/>
  <c r="I1101"/>
  <c r="D1101"/>
  <c r="AA1100"/>
  <c r="Z1098"/>
  <c r="Z1099" s="1"/>
  <c r="Y1098"/>
  <c r="Y1099" s="1"/>
  <c r="X1098"/>
  <c r="X1099" s="1"/>
  <c r="W1098"/>
  <c r="V1098"/>
  <c r="U1098"/>
  <c r="T1098"/>
  <c r="S1098"/>
  <c r="R1098"/>
  <c r="Q1098"/>
  <c r="P1098"/>
  <c r="O1098"/>
  <c r="N1098"/>
  <c r="M1098"/>
  <c r="L1098"/>
  <c r="K1098"/>
  <c r="J1098"/>
  <c r="I1098"/>
  <c r="H1098"/>
  <c r="G1098"/>
  <c r="F1098"/>
  <c r="E1098"/>
  <c r="D1098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Z1065"/>
  <c r="Y1065"/>
  <c r="X1065"/>
  <c r="R1065"/>
  <c r="O1065"/>
  <c r="K1065"/>
  <c r="I1065"/>
  <c r="D1065"/>
  <c r="AA1064"/>
  <c r="Z1062"/>
  <c r="Z1063" s="1"/>
  <c r="Y1062"/>
  <c r="Y1063" s="1"/>
  <c r="X1062"/>
  <c r="X1063" s="1"/>
  <c r="W1062"/>
  <c r="V1062"/>
  <c r="U1062"/>
  <c r="T1062"/>
  <c r="S1062"/>
  <c r="R1062"/>
  <c r="Q1062"/>
  <c r="P1062"/>
  <c r="O1062"/>
  <c r="N1062"/>
  <c r="M1062"/>
  <c r="L1062"/>
  <c r="K1062"/>
  <c r="J1062"/>
  <c r="I1062"/>
  <c r="H1062"/>
  <c r="G1062"/>
  <c r="F1062"/>
  <c r="E1062"/>
  <c r="D1062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Z1026"/>
  <c r="Y1026"/>
  <c r="X1026"/>
  <c r="R1026"/>
  <c r="O1026"/>
  <c r="K1026"/>
  <c r="I1026"/>
  <c r="D1026"/>
  <c r="AA1025"/>
  <c r="Z1023"/>
  <c r="Z1024" s="1"/>
  <c r="Y1023"/>
  <c r="Y1024" s="1"/>
  <c r="X1023"/>
  <c r="X1024" s="1"/>
  <c r="W1023"/>
  <c r="V1023"/>
  <c r="U1023"/>
  <c r="T1023"/>
  <c r="S1023"/>
  <c r="R1023"/>
  <c r="Q1023"/>
  <c r="P1023"/>
  <c r="O1023"/>
  <c r="N1023"/>
  <c r="M1023"/>
  <c r="L1023"/>
  <c r="K1023"/>
  <c r="J1023"/>
  <c r="I1023"/>
  <c r="H1023"/>
  <c r="G1023"/>
  <c r="F1023"/>
  <c r="E1023"/>
  <c r="D1023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Z987"/>
  <c r="Y987"/>
  <c r="X987"/>
  <c r="R987"/>
  <c r="O987"/>
  <c r="K987"/>
  <c r="I987"/>
  <c r="D987"/>
  <c r="AA986"/>
  <c r="Z984"/>
  <c r="Z985" s="1"/>
  <c r="Y984"/>
  <c r="Y985" s="1"/>
  <c r="X984"/>
  <c r="X985" s="1"/>
  <c r="W984"/>
  <c r="V984"/>
  <c r="U984"/>
  <c r="T984"/>
  <c r="S984"/>
  <c r="R984"/>
  <c r="Q984"/>
  <c r="P984"/>
  <c r="O984"/>
  <c r="N984"/>
  <c r="M984"/>
  <c r="L984"/>
  <c r="K984"/>
  <c r="J984"/>
  <c r="I984"/>
  <c r="H984"/>
  <c r="G984"/>
  <c r="F984"/>
  <c r="E984"/>
  <c r="D984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Z949"/>
  <c r="Y949"/>
  <c r="X949"/>
  <c r="R949"/>
  <c r="O949"/>
  <c r="K949"/>
  <c r="I949"/>
  <c r="D949"/>
  <c r="AA948"/>
  <c r="Z946"/>
  <c r="Z947" s="1"/>
  <c r="Y946"/>
  <c r="Y947" s="1"/>
  <c r="X946"/>
  <c r="X947" s="1"/>
  <c r="W946"/>
  <c r="V946"/>
  <c r="U946"/>
  <c r="T946"/>
  <c r="S946"/>
  <c r="R946"/>
  <c r="Q946"/>
  <c r="P946"/>
  <c r="O946"/>
  <c r="N946"/>
  <c r="M946"/>
  <c r="L946"/>
  <c r="K946"/>
  <c r="J946"/>
  <c r="I946"/>
  <c r="H946"/>
  <c r="G946"/>
  <c r="F946"/>
  <c r="E946"/>
  <c r="D946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Z910"/>
  <c r="Y910"/>
  <c r="X910"/>
  <c r="R910"/>
  <c r="O910"/>
  <c r="K910"/>
  <c r="I910"/>
  <c r="D910"/>
  <c r="AA909"/>
  <c r="Z907"/>
  <c r="Z908" s="1"/>
  <c r="Y907"/>
  <c r="Y908" s="1"/>
  <c r="X907"/>
  <c r="X908" s="1"/>
  <c r="W907"/>
  <c r="V907"/>
  <c r="U907"/>
  <c r="T907"/>
  <c r="S907"/>
  <c r="R907"/>
  <c r="Q907"/>
  <c r="P907"/>
  <c r="O907"/>
  <c r="N907"/>
  <c r="M907"/>
  <c r="L907"/>
  <c r="K907"/>
  <c r="J907"/>
  <c r="I907"/>
  <c r="H907"/>
  <c r="G907"/>
  <c r="F907"/>
  <c r="E907"/>
  <c r="D907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Z872"/>
  <c r="Y872"/>
  <c r="X872"/>
  <c r="R872"/>
  <c r="O872"/>
  <c r="K872"/>
  <c r="I872"/>
  <c r="D872"/>
  <c r="AA871"/>
  <c r="Z869"/>
  <c r="Z870" s="1"/>
  <c r="Y869"/>
  <c r="Y870" s="1"/>
  <c r="X869"/>
  <c r="X870" s="1"/>
  <c r="W869"/>
  <c r="V869"/>
  <c r="U869"/>
  <c r="T869"/>
  <c r="S869"/>
  <c r="R869"/>
  <c r="Q869"/>
  <c r="P869"/>
  <c r="O869"/>
  <c r="N869"/>
  <c r="M869"/>
  <c r="L869"/>
  <c r="K869"/>
  <c r="J869"/>
  <c r="I869"/>
  <c r="H869"/>
  <c r="G869"/>
  <c r="F869"/>
  <c r="E869"/>
  <c r="D869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39"/>
  <c r="AA838"/>
  <c r="Z833"/>
  <c r="Y833"/>
  <c r="X833"/>
  <c r="R833"/>
  <c r="O833"/>
  <c r="K833"/>
  <c r="I833"/>
  <c r="D833"/>
  <c r="AA832"/>
  <c r="Z830"/>
  <c r="Z831" s="1"/>
  <c r="Y830"/>
  <c r="Y831" s="1"/>
  <c r="X830"/>
  <c r="X831" s="1"/>
  <c r="W830"/>
  <c r="V830"/>
  <c r="U830"/>
  <c r="T830"/>
  <c r="S830"/>
  <c r="R830"/>
  <c r="Q830"/>
  <c r="P830"/>
  <c r="O830"/>
  <c r="N830"/>
  <c r="M830"/>
  <c r="L830"/>
  <c r="K830"/>
  <c r="J830"/>
  <c r="I830"/>
  <c r="H830"/>
  <c r="G830"/>
  <c r="F830"/>
  <c r="E830"/>
  <c r="D830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Z794"/>
  <c r="Y794"/>
  <c r="X794"/>
  <c r="R794"/>
  <c r="O794"/>
  <c r="K794"/>
  <c r="I794"/>
  <c r="D794"/>
  <c r="AA793"/>
  <c r="Z791"/>
  <c r="Z792" s="1"/>
  <c r="Y791"/>
  <c r="Y792" s="1"/>
  <c r="X791"/>
  <c r="X792" s="1"/>
  <c r="W791"/>
  <c r="V791"/>
  <c r="U791"/>
  <c r="T791"/>
  <c r="S791"/>
  <c r="R791"/>
  <c r="Q791"/>
  <c r="P791"/>
  <c r="O791"/>
  <c r="N791"/>
  <c r="M791"/>
  <c r="L791"/>
  <c r="K791"/>
  <c r="J791"/>
  <c r="I791"/>
  <c r="H791"/>
  <c r="G791"/>
  <c r="F791"/>
  <c r="E791"/>
  <c r="D791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Z756"/>
  <c r="Y756"/>
  <c r="X756"/>
  <c r="R756"/>
  <c r="O756"/>
  <c r="K756"/>
  <c r="I756"/>
  <c r="D756"/>
  <c r="AA755"/>
  <c r="Z753"/>
  <c r="Z754" s="1"/>
  <c r="Y753"/>
  <c r="Y754" s="1"/>
  <c r="X753"/>
  <c r="X754" s="1"/>
  <c r="W753"/>
  <c r="V753"/>
  <c r="U753"/>
  <c r="T753"/>
  <c r="S753"/>
  <c r="R753"/>
  <c r="Q753"/>
  <c r="P753"/>
  <c r="O753"/>
  <c r="N753"/>
  <c r="M753"/>
  <c r="L753"/>
  <c r="K753"/>
  <c r="J753"/>
  <c r="I753"/>
  <c r="H753"/>
  <c r="G753"/>
  <c r="F753"/>
  <c r="E753"/>
  <c r="D753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Z717"/>
  <c r="Y717"/>
  <c r="X717"/>
  <c r="R717"/>
  <c r="O717"/>
  <c r="K717"/>
  <c r="I717"/>
  <c r="D717"/>
  <c r="AA716"/>
  <c r="Z714"/>
  <c r="Z715" s="1"/>
  <c r="Y714"/>
  <c r="Y715" s="1"/>
  <c r="X714"/>
  <c r="X715" s="1"/>
  <c r="W714"/>
  <c r="V714"/>
  <c r="U714"/>
  <c r="T714"/>
  <c r="S714"/>
  <c r="R714"/>
  <c r="Q714"/>
  <c r="P714"/>
  <c r="O714"/>
  <c r="N714"/>
  <c r="M714"/>
  <c r="L714"/>
  <c r="K714"/>
  <c r="J714"/>
  <c r="I714"/>
  <c r="H714"/>
  <c r="G714"/>
  <c r="F714"/>
  <c r="E714"/>
  <c r="D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6"/>
  <c r="AA685"/>
  <c r="AA684"/>
  <c r="Z679"/>
  <c r="Y679"/>
  <c r="X679"/>
  <c r="R679"/>
  <c r="O679"/>
  <c r="K679"/>
  <c r="I679"/>
  <c r="D679"/>
  <c r="AA678"/>
  <c r="Z676"/>
  <c r="Z677" s="1"/>
  <c r="Y676"/>
  <c r="Y677" s="1"/>
  <c r="X676"/>
  <c r="X677" s="1"/>
  <c r="W676"/>
  <c r="V676"/>
  <c r="U676"/>
  <c r="T676"/>
  <c r="S676"/>
  <c r="R676"/>
  <c r="Q676"/>
  <c r="P676"/>
  <c r="O676"/>
  <c r="N676"/>
  <c r="M676"/>
  <c r="L676"/>
  <c r="K676"/>
  <c r="J676"/>
  <c r="I676"/>
  <c r="H676"/>
  <c r="G676"/>
  <c r="F676"/>
  <c r="E676"/>
  <c r="AA674"/>
  <c r="AA673"/>
  <c r="AA672"/>
  <c r="AA671"/>
  <c r="AA670"/>
  <c r="AA669"/>
  <c r="AA668"/>
  <c r="AA667"/>
  <c r="AA666"/>
  <c r="AA665"/>
  <c r="AA664"/>
  <c r="AA663"/>
  <c r="AA662"/>
  <c r="AA661"/>
  <c r="AA659"/>
  <c r="AA658"/>
  <c r="AA657"/>
  <c r="AA656"/>
  <c r="AA655"/>
  <c r="AA654"/>
  <c r="AA653"/>
  <c r="AA652"/>
  <c r="AA651"/>
  <c r="AA650"/>
  <c r="AA649"/>
  <c r="AA648"/>
  <c r="AA647"/>
  <c r="AA646"/>
  <c r="AA645"/>
  <c r="Z640"/>
  <c r="Y640"/>
  <c r="X640"/>
  <c r="R640"/>
  <c r="O640"/>
  <c r="K640"/>
  <c r="I640"/>
  <c r="D640"/>
  <c r="AA639"/>
  <c r="Z637"/>
  <c r="Z638" s="1"/>
  <c r="Y637"/>
  <c r="Y638" s="1"/>
  <c r="X637"/>
  <c r="X638" s="1"/>
  <c r="W637"/>
  <c r="V637"/>
  <c r="U637"/>
  <c r="T637"/>
  <c r="S637"/>
  <c r="R637"/>
  <c r="Q637"/>
  <c r="P637"/>
  <c r="O637"/>
  <c r="N637"/>
  <c r="M637"/>
  <c r="L637"/>
  <c r="K637"/>
  <c r="J637"/>
  <c r="I637"/>
  <c r="H637"/>
  <c r="G637"/>
  <c r="F637"/>
  <c r="E637"/>
  <c r="D637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Z603"/>
  <c r="Y603"/>
  <c r="X603"/>
  <c r="R603"/>
  <c r="O603"/>
  <c r="K603"/>
  <c r="I603"/>
  <c r="D603"/>
  <c r="AA602"/>
  <c r="Z600"/>
  <c r="Z601" s="1"/>
  <c r="Y600"/>
  <c r="Y601" s="1"/>
  <c r="X600"/>
  <c r="X601" s="1"/>
  <c r="W600"/>
  <c r="V600"/>
  <c r="U600"/>
  <c r="T600"/>
  <c r="S600"/>
  <c r="R600"/>
  <c r="Q600"/>
  <c r="P600"/>
  <c r="O600"/>
  <c r="N600"/>
  <c r="M600"/>
  <c r="L600"/>
  <c r="K600"/>
  <c r="J600"/>
  <c r="I600"/>
  <c r="E600"/>
  <c r="D600"/>
  <c r="AA599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Z564"/>
  <c r="Y564"/>
  <c r="X564"/>
  <c r="R564"/>
  <c r="O564"/>
  <c r="K564"/>
  <c r="I564"/>
  <c r="D564"/>
  <c r="AA563"/>
  <c r="Z561"/>
  <c r="Z562" s="1"/>
  <c r="Y561"/>
  <c r="Y562" s="1"/>
  <c r="X561"/>
  <c r="X562" s="1"/>
  <c r="W561"/>
  <c r="V561"/>
  <c r="U561"/>
  <c r="T561"/>
  <c r="S561"/>
  <c r="R561"/>
  <c r="Q561"/>
  <c r="P561"/>
  <c r="O561"/>
  <c r="N561"/>
  <c r="M561"/>
  <c r="L561"/>
  <c r="K561"/>
  <c r="J561"/>
  <c r="I561"/>
  <c r="H561"/>
  <c r="G561"/>
  <c r="F561"/>
  <c r="E561"/>
  <c r="D561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Z525"/>
  <c r="Y525"/>
  <c r="X525"/>
  <c r="R525"/>
  <c r="O525"/>
  <c r="K525"/>
  <c r="I525"/>
  <c r="D525"/>
  <c r="AA524"/>
  <c r="Z522"/>
  <c r="Z523" s="1"/>
  <c r="Y522"/>
  <c r="Y523" s="1"/>
  <c r="X522"/>
  <c r="X523" s="1"/>
  <c r="W522"/>
  <c r="V522"/>
  <c r="U522"/>
  <c r="S522"/>
  <c r="R522"/>
  <c r="Q522"/>
  <c r="P522"/>
  <c r="O522"/>
  <c r="N522"/>
  <c r="M522"/>
  <c r="L522"/>
  <c r="K522"/>
  <c r="J522"/>
  <c r="I522"/>
  <c r="H522"/>
  <c r="G522"/>
  <c r="F522"/>
  <c r="E522"/>
  <c r="D522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3"/>
  <c r="AA492"/>
  <c r="Z487"/>
  <c r="Y487"/>
  <c r="X487"/>
  <c r="R487"/>
  <c r="O487"/>
  <c r="K487"/>
  <c r="I487"/>
  <c r="D487"/>
  <c r="AA486"/>
  <c r="Z484"/>
  <c r="Z485" s="1"/>
  <c r="Y484"/>
  <c r="Y485" s="1"/>
  <c r="X484"/>
  <c r="X485" s="1"/>
  <c r="W484"/>
  <c r="V484"/>
  <c r="U484"/>
  <c r="T484"/>
  <c r="S484"/>
  <c r="R484"/>
  <c r="Q484"/>
  <c r="P484"/>
  <c r="O484"/>
  <c r="N484"/>
  <c r="M484"/>
  <c r="L484"/>
  <c r="K484"/>
  <c r="J484"/>
  <c r="I484"/>
  <c r="H484"/>
  <c r="G484"/>
  <c r="F484"/>
  <c r="E484"/>
  <c r="D484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7"/>
  <c r="AA456"/>
  <c r="AA455"/>
  <c r="AA454"/>
  <c r="AA453"/>
  <c r="Z448"/>
  <c r="Y448"/>
  <c r="X448"/>
  <c r="R448"/>
  <c r="O448"/>
  <c r="K448"/>
  <c r="I448"/>
  <c r="D448"/>
  <c r="AA447"/>
  <c r="Z445"/>
  <c r="Z446" s="1"/>
  <c r="X445"/>
  <c r="X446" s="1"/>
  <c r="W445"/>
  <c r="V445"/>
  <c r="U445"/>
  <c r="T445"/>
  <c r="S445"/>
  <c r="R445"/>
  <c r="Q445"/>
  <c r="P445"/>
  <c r="O445"/>
  <c r="N445"/>
  <c r="M445"/>
  <c r="L445"/>
  <c r="K445"/>
  <c r="J445"/>
  <c r="I445"/>
  <c r="H445"/>
  <c r="G445"/>
  <c r="F445"/>
  <c r="E445"/>
  <c r="AA443"/>
  <c r="AA442"/>
  <c r="AA441"/>
  <c r="AA440"/>
  <c r="AA439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19"/>
  <c r="AA418"/>
  <c r="AA417"/>
  <c r="AA416"/>
  <c r="AA415"/>
  <c r="Z410"/>
  <c r="Y410"/>
  <c r="X410"/>
  <c r="R410"/>
  <c r="O410"/>
  <c r="K410"/>
  <c r="I410"/>
  <c r="D410"/>
  <c r="AA409"/>
  <c r="Z407"/>
  <c r="Z408" s="1"/>
  <c r="Y407"/>
  <c r="Y408" s="1"/>
  <c r="X407"/>
  <c r="X408" s="1"/>
  <c r="W407"/>
  <c r="V407"/>
  <c r="U407"/>
  <c r="T407"/>
  <c r="S407"/>
  <c r="R407"/>
  <c r="Q407"/>
  <c r="P407"/>
  <c r="O407"/>
  <c r="N407"/>
  <c r="M407"/>
  <c r="L407"/>
  <c r="K407"/>
  <c r="J407"/>
  <c r="H407"/>
  <c r="G407"/>
  <c r="F407"/>
  <c r="E407"/>
  <c r="AA405"/>
  <c r="AA404"/>
  <c r="AA403"/>
  <c r="AA400"/>
  <c r="AA399"/>
  <c r="AA398"/>
  <c r="AA397"/>
  <c r="AA396"/>
  <c r="AA395"/>
  <c r="AA394"/>
  <c r="AA393"/>
  <c r="AA392"/>
  <c r="AA390"/>
  <c r="AA389"/>
  <c r="AA388"/>
  <c r="AA387"/>
  <c r="AA386"/>
  <c r="AA385"/>
  <c r="AA384"/>
  <c r="AA383"/>
  <c r="AA381"/>
  <c r="AA380"/>
  <c r="AA379"/>
  <c r="AA378"/>
  <c r="AA377"/>
  <c r="AA376"/>
  <c r="Z371"/>
  <c r="Y371"/>
  <c r="X371"/>
  <c r="R371"/>
  <c r="O371"/>
  <c r="K371"/>
  <c r="I371"/>
  <c r="D371"/>
  <c r="AA370"/>
  <c r="Z368"/>
  <c r="Z369" s="1"/>
  <c r="Y368"/>
  <c r="Y369" s="1"/>
  <c r="X368"/>
  <c r="X369" s="1"/>
  <c r="W368"/>
  <c r="V368"/>
  <c r="U368"/>
  <c r="T368"/>
  <c r="S368"/>
  <c r="R368"/>
  <c r="Q368"/>
  <c r="P368"/>
  <c r="O368"/>
  <c r="N368"/>
  <c r="M368"/>
  <c r="L368"/>
  <c r="K368"/>
  <c r="J368"/>
  <c r="I368"/>
  <c r="H368"/>
  <c r="G368"/>
  <c r="F368"/>
  <c r="E368"/>
  <c r="AA366"/>
  <c r="AA365"/>
  <c r="AA364"/>
  <c r="AA363"/>
  <c r="AA362"/>
  <c r="AA361"/>
  <c r="AA360"/>
  <c r="AA358"/>
  <c r="AA356"/>
  <c r="AA355"/>
  <c r="AA354"/>
  <c r="AA353"/>
  <c r="AA352"/>
  <c r="AA351"/>
  <c r="AA349"/>
  <c r="AA348"/>
  <c r="AA347"/>
  <c r="AA346"/>
  <c r="AA345"/>
  <c r="AA344"/>
  <c r="AA343"/>
  <c r="AA342"/>
  <c r="AA341"/>
  <c r="AA340"/>
  <c r="AA339"/>
  <c r="AA338"/>
  <c r="AA337"/>
  <c r="Z332"/>
  <c r="Y332"/>
  <c r="X332"/>
  <c r="R332"/>
  <c r="O332"/>
  <c r="K332"/>
  <c r="I332"/>
  <c r="D332"/>
  <c r="AA331"/>
  <c r="Z329"/>
  <c r="Z330" s="1"/>
  <c r="Y329"/>
  <c r="Y330" s="1"/>
  <c r="X329"/>
  <c r="X330" s="1"/>
  <c r="V329"/>
  <c r="U329"/>
  <c r="T329"/>
  <c r="S329"/>
  <c r="R329"/>
  <c r="Q329"/>
  <c r="P329"/>
  <c r="O329"/>
  <c r="N329"/>
  <c r="M329"/>
  <c r="L329"/>
  <c r="K329"/>
  <c r="I329"/>
  <c r="H329"/>
  <c r="G329"/>
  <c r="F329"/>
  <c r="E329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09"/>
  <c r="AA308"/>
  <c r="AA307"/>
  <c r="AA306"/>
  <c r="AA305"/>
  <c r="AA304"/>
  <c r="AA303"/>
  <c r="AA302"/>
  <c r="AA301"/>
  <c r="AA300"/>
  <c r="AA299"/>
  <c r="Z294"/>
  <c r="Y294"/>
  <c r="X294"/>
  <c r="R294"/>
  <c r="O294"/>
  <c r="K294"/>
  <c r="I294"/>
  <c r="D294"/>
  <c r="AA293"/>
  <c r="Z291"/>
  <c r="Z292" s="1"/>
  <c r="Y291"/>
  <c r="Y292" s="1"/>
  <c r="X291"/>
  <c r="X292" s="1"/>
  <c r="W291"/>
  <c r="V291"/>
  <c r="U291"/>
  <c r="S291"/>
  <c r="R291"/>
  <c r="Q291"/>
  <c r="P291"/>
  <c r="O291"/>
  <c r="N291"/>
  <c r="M291"/>
  <c r="L291"/>
  <c r="K291"/>
  <c r="J291"/>
  <c r="I291"/>
  <c r="H291"/>
  <c r="G291"/>
  <c r="F291"/>
  <c r="E291"/>
  <c r="AA289"/>
  <c r="AA288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5"/>
  <c r="AA264"/>
  <c r="T291"/>
  <c r="AA262"/>
  <c r="AA261"/>
  <c r="AA260"/>
  <c r="AA225"/>
  <c r="G241" i="2"/>
  <c r="F241"/>
  <c r="E241"/>
  <c r="D241"/>
  <c r="C241"/>
  <c r="B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Z255" i="1"/>
  <c r="Y255"/>
  <c r="X255"/>
  <c r="R255"/>
  <c r="O255"/>
  <c r="K255"/>
  <c r="I255"/>
  <c r="D255"/>
  <c r="AA254"/>
  <c r="Z252"/>
  <c r="Z253" s="1"/>
  <c r="Y252"/>
  <c r="Y253" s="1"/>
  <c r="X252"/>
  <c r="X253" s="1"/>
  <c r="W252"/>
  <c r="V252"/>
  <c r="U252"/>
  <c r="T252"/>
  <c r="S252"/>
  <c r="R252"/>
  <c r="Q252"/>
  <c r="P252"/>
  <c r="O252"/>
  <c r="N252"/>
  <c r="M252"/>
  <c r="L252"/>
  <c r="K252"/>
  <c r="J252"/>
  <c r="I252"/>
  <c r="H252"/>
  <c r="G252"/>
  <c r="F252"/>
  <c r="E252"/>
  <c r="D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4"/>
  <c r="AA223"/>
  <c r="AA222"/>
  <c r="H204" i="2"/>
  <c r="D193" i="1"/>
  <c r="H203" i="2"/>
  <c r="H205"/>
  <c r="C206"/>
  <c r="D206"/>
  <c r="E206"/>
  <c r="F206"/>
  <c r="G206"/>
  <c r="B206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X173" i="1"/>
  <c r="AC521" l="1"/>
  <c r="D291"/>
  <c r="D445"/>
  <c r="D446" s="1"/>
  <c r="AA287"/>
  <c r="D407"/>
  <c r="T522"/>
  <c r="D368"/>
  <c r="AA368" s="1"/>
  <c r="AA438"/>
  <c r="H419" i="2"/>
  <c r="AA401" i="1"/>
  <c r="H384" i="2"/>
  <c r="AA359" i="1"/>
  <c r="AC336" s="1"/>
  <c r="AC340" s="1"/>
  <c r="AC344" s="1"/>
  <c r="H348" i="2"/>
  <c r="AA329" i="1"/>
  <c r="H312" i="2"/>
  <c r="H277"/>
  <c r="O1524" i="1"/>
  <c r="I792"/>
  <c r="I947"/>
  <c r="K985"/>
  <c r="K638"/>
  <c r="O638"/>
  <c r="K792"/>
  <c r="O792"/>
  <c r="I831"/>
  <c r="I908"/>
  <c r="I1714"/>
  <c r="AA753"/>
  <c r="I330"/>
  <c r="I408"/>
  <c r="I601"/>
  <c r="O985"/>
  <c r="R985"/>
  <c r="R1024"/>
  <c r="AA1098"/>
  <c r="AA791"/>
  <c r="K870"/>
  <c r="K292"/>
  <c r="K601"/>
  <c r="I638"/>
  <c r="K677"/>
  <c r="K831"/>
  <c r="O831"/>
  <c r="O1753"/>
  <c r="I1792"/>
  <c r="I1869"/>
  <c r="R408"/>
  <c r="R677"/>
  <c r="I754"/>
  <c r="O870"/>
  <c r="R870"/>
  <c r="I1024"/>
  <c r="I1253"/>
  <c r="I1331"/>
  <c r="I1676"/>
  <c r="R1637"/>
  <c r="I446"/>
  <c r="O485"/>
  <c r="I523"/>
  <c r="R831"/>
  <c r="K1063"/>
  <c r="O1138"/>
  <c r="K1215"/>
  <c r="O1215"/>
  <c r="O1485"/>
  <c r="O1637"/>
  <c r="AA1829"/>
  <c r="R1830"/>
  <c r="O601"/>
  <c r="O677"/>
  <c r="I715"/>
  <c r="K754"/>
  <c r="AA1675"/>
  <c r="R1676"/>
  <c r="D330"/>
  <c r="D408"/>
  <c r="K446"/>
  <c r="O446"/>
  <c r="I485"/>
  <c r="K523"/>
  <c r="O523"/>
  <c r="I562"/>
  <c r="AA637"/>
  <c r="D715"/>
  <c r="R715"/>
  <c r="K908"/>
  <c r="O908"/>
  <c r="R908"/>
  <c r="K1024"/>
  <c r="O1024"/>
  <c r="I1063"/>
  <c r="K1099"/>
  <c r="I1215"/>
  <c r="I1292"/>
  <c r="I1369"/>
  <c r="O1408"/>
  <c r="O1560"/>
  <c r="I1907"/>
  <c r="K330"/>
  <c r="O330"/>
  <c r="I369"/>
  <c r="AA407"/>
  <c r="K408"/>
  <c r="O408"/>
  <c r="R523"/>
  <c r="AA561"/>
  <c r="R562"/>
  <c r="I677"/>
  <c r="K715"/>
  <c r="O715"/>
  <c r="R792"/>
  <c r="I870"/>
  <c r="K947"/>
  <c r="O947"/>
  <c r="R947"/>
  <c r="I985"/>
  <c r="AA1062"/>
  <c r="R1099"/>
  <c r="AA1137"/>
  <c r="O1446"/>
  <c r="R1560"/>
  <c r="O1599"/>
  <c r="R1753"/>
  <c r="AA1791"/>
  <c r="I1830"/>
  <c r="R330"/>
  <c r="R446"/>
  <c r="K562"/>
  <c r="O562"/>
  <c r="R638"/>
  <c r="AA676"/>
  <c r="D1176"/>
  <c r="K1253"/>
  <c r="O1253"/>
  <c r="R1253"/>
  <c r="K1292"/>
  <c r="O1292"/>
  <c r="R1292"/>
  <c r="K1331"/>
  <c r="O1331"/>
  <c r="R1331"/>
  <c r="K1369"/>
  <c r="O1369"/>
  <c r="R1369"/>
  <c r="AA1407"/>
  <c r="AA1445"/>
  <c r="AA1484"/>
  <c r="AA1523"/>
  <c r="D1560"/>
  <c r="AA1598"/>
  <c r="AA1636"/>
  <c r="K1714"/>
  <c r="O1714"/>
  <c r="AA1752"/>
  <c r="K1869"/>
  <c r="O1869"/>
  <c r="R1869"/>
  <c r="K1907"/>
  <c r="O1907"/>
  <c r="R369"/>
  <c r="D485"/>
  <c r="R485"/>
  <c r="AA522"/>
  <c r="I1099"/>
  <c r="K1138"/>
  <c r="R1138"/>
  <c r="AA1175"/>
  <c r="K1176"/>
  <c r="O1176"/>
  <c r="R1176"/>
  <c r="AA1214"/>
  <c r="K1408"/>
  <c r="R1408"/>
  <c r="K1446"/>
  <c r="R1446"/>
  <c r="K1485"/>
  <c r="R1485"/>
  <c r="K1524"/>
  <c r="R1524"/>
  <c r="K1560"/>
  <c r="K1599"/>
  <c r="R1599"/>
  <c r="K1637"/>
  <c r="K1753"/>
  <c r="K369"/>
  <c r="O369"/>
  <c r="K485"/>
  <c r="R754"/>
  <c r="AA830"/>
  <c r="AA869"/>
  <c r="AA907"/>
  <c r="AA946"/>
  <c r="AA984"/>
  <c r="D1024"/>
  <c r="AD220"/>
  <c r="AA600"/>
  <c r="R601"/>
  <c r="O754"/>
  <c r="O1063"/>
  <c r="R1063"/>
  <c r="O1099"/>
  <c r="I1138"/>
  <c r="I1176"/>
  <c r="R1215"/>
  <c r="AA1252"/>
  <c r="AA1291"/>
  <c r="AA1330"/>
  <c r="AA1368"/>
  <c r="I1408"/>
  <c r="I1446"/>
  <c r="I1485"/>
  <c r="I1524"/>
  <c r="AA1559"/>
  <c r="I1560"/>
  <c r="I1599"/>
  <c r="I1637"/>
  <c r="K1676"/>
  <c r="O1676"/>
  <c r="AA1713"/>
  <c r="R1714"/>
  <c r="I1753"/>
  <c r="K1792"/>
  <c r="O1792"/>
  <c r="R1792"/>
  <c r="K1830"/>
  <c r="O1830"/>
  <c r="AA1868"/>
  <c r="AA1906"/>
  <c r="R1907"/>
  <c r="D1907"/>
  <c r="D1869"/>
  <c r="D1830"/>
  <c r="D1792"/>
  <c r="D1753"/>
  <c r="D1714"/>
  <c r="D1676"/>
  <c r="D1637"/>
  <c r="D1599"/>
  <c r="D1524"/>
  <c r="D1485"/>
  <c r="D1446"/>
  <c r="D1408"/>
  <c r="D1369"/>
  <c r="D1331"/>
  <c r="D1292"/>
  <c r="D1253"/>
  <c r="D1215"/>
  <c r="D1138"/>
  <c r="D1099"/>
  <c r="D1063"/>
  <c r="AA1023"/>
  <c r="D985"/>
  <c r="D947"/>
  <c r="D908"/>
  <c r="D870"/>
  <c r="D831"/>
  <c r="D792"/>
  <c r="D754"/>
  <c r="AA714"/>
  <c r="D677"/>
  <c r="D638"/>
  <c r="D601"/>
  <c r="D562"/>
  <c r="D523"/>
  <c r="AA484"/>
  <c r="O292"/>
  <c r="I292"/>
  <c r="AA291"/>
  <c r="R292"/>
  <c r="AA263"/>
  <c r="AC258" s="1"/>
  <c r="D292"/>
  <c r="D253"/>
  <c r="R253"/>
  <c r="H241" i="2"/>
  <c r="O253" i="1"/>
  <c r="K253"/>
  <c r="I253"/>
  <c r="AA252"/>
  <c r="H206" i="2"/>
  <c r="AA195" i="1"/>
  <c r="I214"/>
  <c r="J214"/>
  <c r="K214"/>
  <c r="L214"/>
  <c r="M214"/>
  <c r="N214"/>
  <c r="O214"/>
  <c r="P214"/>
  <c r="Q214"/>
  <c r="R214"/>
  <c r="S214"/>
  <c r="T214"/>
  <c r="U214"/>
  <c r="V214"/>
  <c r="W214"/>
  <c r="X214"/>
  <c r="X215" s="1"/>
  <c r="Y214"/>
  <c r="Y215" s="1"/>
  <c r="Z214"/>
  <c r="Z215" s="1"/>
  <c r="E214"/>
  <c r="F214"/>
  <c r="G214"/>
  <c r="H214"/>
  <c r="D214"/>
  <c r="AA211"/>
  <c r="AA212"/>
  <c r="AA213"/>
  <c r="Z217"/>
  <c r="Y217"/>
  <c r="X217"/>
  <c r="R217"/>
  <c r="O217"/>
  <c r="K217"/>
  <c r="I217"/>
  <c r="D217"/>
  <c r="AA216"/>
  <c r="AA210"/>
  <c r="AA209"/>
  <c r="AA208"/>
  <c r="AA207"/>
  <c r="AA206"/>
  <c r="AA205"/>
  <c r="AA204"/>
  <c r="AA203"/>
  <c r="AA202"/>
  <c r="AA201"/>
  <c r="AA200"/>
  <c r="AA199"/>
  <c r="AA198"/>
  <c r="AA197"/>
  <c r="AA196"/>
  <c r="AA194"/>
  <c r="AA193"/>
  <c r="AA192"/>
  <c r="AA191"/>
  <c r="AA190"/>
  <c r="AA189"/>
  <c r="AA188"/>
  <c r="AA187"/>
  <c r="AA186"/>
  <c r="AA185"/>
  <c r="AA184"/>
  <c r="AA183"/>
  <c r="AC161"/>
  <c r="E151"/>
  <c r="AA151" s="1"/>
  <c r="G170" i="2"/>
  <c r="F170"/>
  <c r="E170"/>
  <c r="D170"/>
  <c r="C170"/>
  <c r="H169"/>
  <c r="H168"/>
  <c r="H167"/>
  <c r="B170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X175" i="1"/>
  <c r="Z178"/>
  <c r="Y178"/>
  <c r="X178"/>
  <c r="R178"/>
  <c r="O178"/>
  <c r="K178"/>
  <c r="I178"/>
  <c r="D178"/>
  <c r="AA177"/>
  <c r="AA169"/>
  <c r="AA170"/>
  <c r="AA171"/>
  <c r="AA172"/>
  <c r="AA173"/>
  <c r="AA174"/>
  <c r="AA148"/>
  <c r="AA149"/>
  <c r="AA150"/>
  <c r="AA152"/>
  <c r="AA153"/>
  <c r="AA154"/>
  <c r="AA155"/>
  <c r="AA157"/>
  <c r="AA158"/>
  <c r="AA159"/>
  <c r="AA160"/>
  <c r="AA161"/>
  <c r="AA162"/>
  <c r="AA163"/>
  <c r="AA164"/>
  <c r="AA165"/>
  <c r="AA166"/>
  <c r="AA167"/>
  <c r="AA168"/>
  <c r="AA147"/>
  <c r="Z175"/>
  <c r="Z176" s="1"/>
  <c r="Y175"/>
  <c r="Y176" s="1"/>
  <c r="R175"/>
  <c r="S175"/>
  <c r="T175"/>
  <c r="U175"/>
  <c r="V175"/>
  <c r="W175"/>
  <c r="Q175"/>
  <c r="O175"/>
  <c r="P175"/>
  <c r="K175"/>
  <c r="L175"/>
  <c r="M175"/>
  <c r="N175"/>
  <c r="I175"/>
  <c r="J175"/>
  <c r="F175"/>
  <c r="G175"/>
  <c r="H175"/>
  <c r="D175"/>
  <c r="E140"/>
  <c r="M140" s="1"/>
  <c r="E137"/>
  <c r="M137" s="1"/>
  <c r="B130" i="2"/>
  <c r="B137" s="1"/>
  <c r="D131" i="1"/>
  <c r="L131"/>
  <c r="L142" s="1"/>
  <c r="G129"/>
  <c r="G142" s="1"/>
  <c r="H125"/>
  <c r="D125"/>
  <c r="D121"/>
  <c r="M121" s="1"/>
  <c r="P109"/>
  <c r="H111"/>
  <c r="F142"/>
  <c r="I142"/>
  <c r="J142"/>
  <c r="K142"/>
  <c r="M112"/>
  <c r="M113"/>
  <c r="M114"/>
  <c r="M115"/>
  <c r="M116"/>
  <c r="M117"/>
  <c r="M118"/>
  <c r="M119"/>
  <c r="M120"/>
  <c r="M122"/>
  <c r="M123"/>
  <c r="M124"/>
  <c r="M126"/>
  <c r="M127"/>
  <c r="M128"/>
  <c r="M130"/>
  <c r="M132"/>
  <c r="M133"/>
  <c r="M134"/>
  <c r="M135"/>
  <c r="M136"/>
  <c r="M138"/>
  <c r="M139"/>
  <c r="M141"/>
  <c r="C137" i="2"/>
  <c r="D137"/>
  <c r="E137"/>
  <c r="F137"/>
  <c r="G137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1"/>
  <c r="H132"/>
  <c r="H133"/>
  <c r="H134"/>
  <c r="H135"/>
  <c r="H136"/>
  <c r="H106"/>
  <c r="D105" i="1"/>
  <c r="G102"/>
  <c r="D99"/>
  <c r="D97"/>
  <c r="D369" l="1"/>
  <c r="AA445"/>
  <c r="AA369"/>
  <c r="AA792"/>
  <c r="AA1446"/>
  <c r="E175"/>
  <c r="AA175" s="1"/>
  <c r="AA985"/>
  <c r="AA715"/>
  <c r="AA408"/>
  <c r="H142"/>
  <c r="AA870"/>
  <c r="M125"/>
  <c r="AA523"/>
  <c r="AA831"/>
  <c r="AA1830"/>
  <c r="AA330"/>
  <c r="AA446"/>
  <c r="AA908"/>
  <c r="AA1176"/>
  <c r="M129"/>
  <c r="AA947"/>
  <c r="AA1024"/>
  <c r="AA562"/>
  <c r="AA1331"/>
  <c r="AA1485"/>
  <c r="AA1676"/>
  <c r="AA485"/>
  <c r="O215"/>
  <c r="AA677"/>
  <c r="AA1138"/>
  <c r="AA1292"/>
  <c r="AA1637"/>
  <c r="AA1792"/>
  <c r="AA638"/>
  <c r="AA1099"/>
  <c r="AA1253"/>
  <c r="AA1408"/>
  <c r="AA1599"/>
  <c r="AA1753"/>
  <c r="AA1907"/>
  <c r="AA601"/>
  <c r="AA754"/>
  <c r="AA1063"/>
  <c r="AA1215"/>
  <c r="AA1369"/>
  <c r="AA1524"/>
  <c r="AA1714"/>
  <c r="AA1869"/>
  <c r="AA1560"/>
  <c r="AA292"/>
  <c r="AA253"/>
  <c r="AE183"/>
  <c r="AC207"/>
  <c r="AC192"/>
  <c r="K215"/>
  <c r="R215"/>
  <c r="I215"/>
  <c r="AA214"/>
  <c r="D215"/>
  <c r="H130" i="2"/>
  <c r="H170"/>
  <c r="H166"/>
  <c r="K176" i="1"/>
  <c r="AA156"/>
  <c r="AE156" s="1"/>
  <c r="X176"/>
  <c r="O176"/>
  <c r="D142"/>
  <c r="R176"/>
  <c r="M111"/>
  <c r="E142"/>
  <c r="I176"/>
  <c r="M131"/>
  <c r="H137" i="2"/>
  <c r="D91" i="1"/>
  <c r="K72"/>
  <c r="J72"/>
  <c r="H87"/>
  <c r="G85"/>
  <c r="D85"/>
  <c r="E81"/>
  <c r="D81"/>
  <c r="L80"/>
  <c r="G80"/>
  <c r="E79"/>
  <c r="D79"/>
  <c r="I78"/>
  <c r="D78"/>
  <c r="C101" i="2"/>
  <c r="D101"/>
  <c r="E101"/>
  <c r="F101"/>
  <c r="G101"/>
  <c r="B101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70"/>
  <c r="D176" i="1" l="1"/>
  <c r="T115"/>
  <c r="T111"/>
  <c r="M142"/>
  <c r="AA215"/>
  <c r="AA176"/>
  <c r="M85"/>
  <c r="H101" i="2"/>
  <c r="E107" i="1"/>
  <c r="F107"/>
  <c r="G107"/>
  <c r="H107"/>
  <c r="I107"/>
  <c r="J107"/>
  <c r="K107"/>
  <c r="L107"/>
  <c r="D107"/>
  <c r="M77"/>
  <c r="M78"/>
  <c r="M79"/>
  <c r="M80"/>
  <c r="M81"/>
  <c r="M82"/>
  <c r="M83"/>
  <c r="M84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76"/>
  <c r="G61"/>
  <c r="P82" l="1"/>
  <c r="P75"/>
  <c r="P78" s="1"/>
  <c r="M107"/>
  <c r="G56"/>
  <c r="M56" s="1"/>
  <c r="G55"/>
  <c r="M55" s="1"/>
  <c r="D42"/>
  <c r="G41"/>
  <c r="E41"/>
  <c r="E72" s="1"/>
  <c r="D41"/>
  <c r="C65" i="2"/>
  <c r="D65"/>
  <c r="E65"/>
  <c r="G65"/>
  <c r="B65"/>
  <c r="H62"/>
  <c r="J62" s="1"/>
  <c r="H64"/>
  <c r="J6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J61" s="1"/>
  <c r="H34"/>
  <c r="J34" s="1"/>
  <c r="L72" i="1"/>
  <c r="I72"/>
  <c r="H72"/>
  <c r="F72"/>
  <c r="M71"/>
  <c r="M70"/>
  <c r="M69"/>
  <c r="M68"/>
  <c r="M67"/>
  <c r="M66"/>
  <c r="M65"/>
  <c r="M64"/>
  <c r="M63"/>
  <c r="M62"/>
  <c r="M61"/>
  <c r="M60"/>
  <c r="M59"/>
  <c r="M57"/>
  <c r="M54"/>
  <c r="M53"/>
  <c r="M52"/>
  <c r="M51"/>
  <c r="M50"/>
  <c r="M49"/>
  <c r="M48"/>
  <c r="M47"/>
  <c r="M46"/>
  <c r="M45"/>
  <c r="M44"/>
  <c r="M43"/>
  <c r="D25"/>
  <c r="M25" s="1"/>
  <c r="D20"/>
  <c r="G20"/>
  <c r="G35" s="1"/>
  <c r="M3"/>
  <c r="M4"/>
  <c r="M5"/>
  <c r="M6"/>
  <c r="M7"/>
  <c r="M8"/>
  <c r="M9"/>
  <c r="M10"/>
  <c r="M11"/>
  <c r="M12"/>
  <c r="M13"/>
  <c r="M14"/>
  <c r="M15"/>
  <c r="M16"/>
  <c r="M17"/>
  <c r="M18"/>
  <c r="M19"/>
  <c r="M21"/>
  <c r="M22"/>
  <c r="M23"/>
  <c r="M24"/>
  <c r="M26"/>
  <c r="M27"/>
  <c r="M28"/>
  <c r="M29"/>
  <c r="M30"/>
  <c r="M31"/>
  <c r="M32"/>
  <c r="M33"/>
  <c r="M34"/>
  <c r="E35"/>
  <c r="F35"/>
  <c r="H35"/>
  <c r="I35"/>
  <c r="L35"/>
  <c r="P11" i="2"/>
  <c r="Q5"/>
  <c r="Q6"/>
  <c r="Q7"/>
  <c r="Q8"/>
  <c r="Q9"/>
  <c r="Q10"/>
  <c r="Q4"/>
  <c r="C29"/>
  <c r="D29"/>
  <c r="E29"/>
  <c r="G29"/>
  <c r="B29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3"/>
  <c r="J3" s="1"/>
  <c r="M41" i="1" l="1"/>
  <c r="D35"/>
  <c r="G72"/>
  <c r="M20"/>
  <c r="P17" s="1"/>
  <c r="D72"/>
  <c r="J65" i="2"/>
  <c r="H65"/>
  <c r="M42" i="1"/>
  <c r="M58"/>
  <c r="Q11" i="2"/>
  <c r="J29"/>
  <c r="H29"/>
  <c r="P44" i="1" l="1"/>
  <c r="P47"/>
  <c r="P5"/>
  <c r="P14" s="1"/>
  <c r="P8"/>
  <c r="M35"/>
  <c r="P2"/>
  <c r="P50"/>
  <c r="Q40"/>
  <c r="Q2"/>
  <c r="P40"/>
  <c r="M72"/>
  <c r="P11" l="1"/>
</calcChain>
</file>

<file path=xl/comments1.xml><?xml version="1.0" encoding="utf-8"?>
<comments xmlns="http://schemas.openxmlformats.org/spreadsheetml/2006/main">
  <authors>
    <author>Медяник Владимир Владимирович</author>
    <author>Голубева Светлана Вячеславовна (2019)</author>
    <author>SABEN_MUSIC</author>
    <author>Собянин Евгений Андреевич</author>
  </authors>
  <commentList>
    <comment ref="P225" authorId="0">
      <text>
        <r>
          <rPr>
            <sz val="9"/>
            <color indexed="81"/>
            <rFont val="Tahoma"/>
            <family val="2"/>
            <charset val="204"/>
          </rPr>
          <t xml:space="preserve">Майка
</t>
        </r>
      </text>
    </comment>
    <comment ref="T2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T22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P22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Стразы
</t>
        </r>
      </text>
    </comment>
    <comment ref="P23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Стразы
</t>
        </r>
      </text>
    </comment>
    <comment ref="O23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Тильда
</t>
        </r>
      </text>
    </comment>
    <comment ref="W236" authorId="0">
      <text>
        <r>
          <rPr>
            <sz val="9"/>
            <color indexed="81"/>
            <rFont val="Tahoma"/>
            <family val="2"/>
            <charset val="204"/>
          </rPr>
          <t xml:space="preserve">Парикмахерская
</t>
        </r>
      </text>
    </comment>
    <comment ref="W242" authorId="0">
      <text>
        <r>
          <rPr>
            <sz val="9"/>
            <color indexed="81"/>
            <rFont val="Tahoma"/>
            <family val="2"/>
            <charset val="204"/>
          </rPr>
          <t xml:space="preserve">Витаминв вкус вилл
</t>
        </r>
      </text>
    </comment>
    <comment ref="W244" authorId="0">
      <text>
        <r>
          <rPr>
            <sz val="9"/>
            <color indexed="81"/>
            <rFont val="Tahoma"/>
            <family val="2"/>
            <charset val="204"/>
          </rPr>
          <t xml:space="preserve">Кино
</t>
        </r>
      </text>
    </comment>
    <comment ref="P245" authorId="0">
      <text>
        <r>
          <rPr>
            <sz val="9"/>
            <color indexed="81"/>
            <rFont val="Tahoma"/>
            <family val="2"/>
            <charset val="204"/>
          </rPr>
          <t xml:space="preserve">Стразы
</t>
        </r>
      </text>
    </comment>
    <comment ref="W246" authorId="0">
      <text>
        <r>
          <rPr>
            <b/>
            <sz val="9"/>
            <color indexed="81"/>
            <rFont val="Tahoma"/>
            <family val="2"/>
            <charset val="204"/>
          </rPr>
          <t>Настольный теннис</t>
        </r>
      </text>
    </comment>
    <comment ref="J24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Платная парковка
</t>
        </r>
      </text>
    </comment>
    <comment ref="P249" authorId="0">
      <text>
        <r>
          <rPr>
            <sz val="9"/>
            <color indexed="81"/>
            <rFont val="Tahoma"/>
            <family val="2"/>
            <charset val="204"/>
          </rPr>
          <t xml:space="preserve">Бумага для выпечки
</t>
        </r>
      </text>
    </comment>
    <comment ref="W249" authorId="0">
      <text>
        <r>
          <rPr>
            <b/>
            <sz val="9"/>
            <color indexed="81"/>
            <rFont val="Tahoma"/>
            <family val="2"/>
            <charset val="204"/>
          </rPr>
          <t>Штраф ГИ
БДД</t>
        </r>
      </text>
    </comment>
    <comment ref="W25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Сотовая связь
</t>
        </r>
      </text>
    </comment>
    <comment ref="E260" authorId="0">
      <text>
        <r>
          <rPr>
            <sz val="9"/>
            <color indexed="81"/>
            <rFont val="Tahoma"/>
            <family val="2"/>
            <charset val="204"/>
          </rPr>
          <t xml:space="preserve">Вода
</t>
        </r>
      </text>
    </comment>
    <comment ref="N26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Франк баста
</t>
        </r>
      </text>
    </comment>
    <comment ref="W26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Мак + платка
</t>
        </r>
      </text>
    </comment>
    <comment ref="Z260" authorId="0">
      <text>
        <r>
          <rPr>
            <sz val="9"/>
            <color indexed="81"/>
            <rFont val="Tahoma"/>
            <family val="2"/>
            <charset val="204"/>
          </rPr>
          <t xml:space="preserve">Билет в москвариум
</t>
        </r>
      </text>
    </comment>
    <comment ref="O261" authorId="0">
      <text>
        <r>
          <rPr>
            <sz val="9"/>
            <color indexed="81"/>
            <rFont val="Tahoma"/>
            <family val="2"/>
            <charset val="204"/>
          </rPr>
          <t xml:space="preserve">Реклама на авито
</t>
        </r>
      </text>
    </comment>
    <comment ref="U26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W261" authorId="0">
      <text>
        <r>
          <rPr>
            <sz val="9"/>
            <color indexed="81"/>
            <rFont val="Tahoma"/>
            <family val="2"/>
            <charset val="204"/>
          </rPr>
          <t xml:space="preserve">Теннис в румянцево
</t>
        </r>
      </text>
    </comment>
    <comment ref="T26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T26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W281" authorId="0">
      <text>
        <r>
          <rPr>
            <sz val="9"/>
            <color indexed="81"/>
            <rFont val="Tahoma"/>
            <family val="2"/>
            <charset val="204"/>
          </rPr>
          <t xml:space="preserve">Теннис
</t>
        </r>
      </text>
    </comment>
    <comment ref="G28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Боулинг + Жигули
</t>
        </r>
      </text>
    </comment>
    <comment ref="W282" authorId="0">
      <text>
        <r>
          <rPr>
            <sz val="9"/>
            <color indexed="81"/>
            <rFont val="Tahoma"/>
            <family val="2"/>
            <charset val="204"/>
          </rPr>
          <t xml:space="preserve">Аэрохоккей
</t>
        </r>
      </text>
    </comment>
    <comment ref="W288" authorId="0">
      <text>
        <r>
          <rPr>
            <sz val="9"/>
            <color indexed="81"/>
            <rFont val="Tahoma"/>
            <family val="2"/>
            <charset val="204"/>
          </rPr>
          <t xml:space="preserve">Теннис
</t>
        </r>
      </text>
    </comment>
    <comment ref="G29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Адольфу за морожку
</t>
        </r>
      </text>
    </comment>
    <comment ref="U30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30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T30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G309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Лось
</t>
        </r>
      </text>
    </comment>
    <comment ref="F311" authorId="1">
      <text>
        <r>
          <rPr>
            <sz val="9"/>
            <color indexed="81"/>
            <rFont val="Tahoma"/>
            <family val="2"/>
            <charset val="204"/>
          </rPr>
          <t xml:space="preserve">Хот Дог
</t>
        </r>
      </text>
    </comment>
    <comment ref="P313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Стразы
</t>
        </r>
      </text>
    </comment>
    <comment ref="J315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Штраф гибдд
</t>
        </r>
      </text>
    </comment>
    <comment ref="W317" authorId="1">
      <text>
        <r>
          <rPr>
            <sz val="9"/>
            <color indexed="81"/>
            <rFont val="Tahoma"/>
            <family val="2"/>
            <charset val="204"/>
          </rPr>
          <t xml:space="preserve">Мфц
</t>
        </r>
      </text>
    </comment>
    <comment ref="U318" authorId="1">
      <text>
        <r>
          <rPr>
            <sz val="9"/>
            <color indexed="81"/>
            <rFont val="Tahoma"/>
            <family val="2"/>
            <charset val="204"/>
          </rPr>
          <t xml:space="preserve">Яндекс практикум
</t>
        </r>
      </text>
    </comment>
    <comment ref="W328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ДР на работе
</t>
        </r>
      </text>
    </comment>
    <comment ref="I337" authorId="1">
      <text>
        <r>
          <rPr>
            <b/>
            <sz val="9"/>
            <color indexed="81"/>
            <rFont val="Tahoma"/>
            <family val="2"/>
            <charset val="204"/>
          </rPr>
          <t>Парковка
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U33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33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Z339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Празднование ДР
</t>
        </r>
      </text>
    </comment>
    <comment ref="W341" authorId="1">
      <text>
        <r>
          <rPr>
            <sz val="9"/>
            <color indexed="81"/>
            <rFont val="Tahoma"/>
            <family val="2"/>
            <charset val="204"/>
          </rPr>
          <t xml:space="preserve">Тетрадь
</t>
        </r>
      </text>
    </comment>
    <comment ref="T34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W343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ХХХ
</t>
        </r>
      </text>
    </comment>
    <comment ref="W344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Терафлю
</t>
        </r>
      </text>
    </comment>
    <comment ref="W345" authorId="1">
      <text>
        <r>
          <rPr>
            <sz val="9"/>
            <color indexed="81"/>
            <rFont val="Tahoma"/>
            <family val="2"/>
            <charset val="204"/>
          </rPr>
          <t xml:space="preserve">Шаг за 2 месяца
</t>
        </r>
      </text>
    </comment>
    <comment ref="W346" authorId="1">
      <text>
        <r>
          <rPr>
            <sz val="9"/>
            <color indexed="81"/>
            <rFont val="Tahoma"/>
            <family val="2"/>
            <charset val="204"/>
          </rPr>
          <t xml:space="preserve">Шашлыки у Клима
</t>
        </r>
      </text>
    </comment>
    <comment ref="W349" authorId="1">
      <text>
        <r>
          <rPr>
            <sz val="9"/>
            <color indexed="81"/>
            <rFont val="Tahoma"/>
            <family val="2"/>
            <charset val="204"/>
          </rPr>
          <t xml:space="preserve">Гармония Тверь
</t>
        </r>
      </text>
    </comment>
    <comment ref="W351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Англ яз
</t>
        </r>
      </text>
    </comment>
    <comment ref="W360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ххх
</t>
        </r>
      </text>
    </comment>
    <comment ref="W366" authorId="1">
      <text>
        <r>
          <rPr>
            <sz val="9"/>
            <color indexed="81"/>
            <rFont val="Tahoma"/>
            <family val="2"/>
            <charset val="204"/>
          </rPr>
          <t xml:space="preserve">терафлю
</t>
        </r>
      </text>
    </comment>
    <comment ref="U37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37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W380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Парикмахерская
</t>
        </r>
      </text>
    </comment>
    <comment ref="T38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384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Яндекс курс
</t>
        </r>
      </text>
    </comment>
    <comment ref="I386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Парковка
</t>
        </r>
      </text>
    </comment>
    <comment ref="F403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Пицца
</t>
        </r>
      </text>
    </comment>
    <comment ref="Z404" authorId="1">
      <text>
        <r>
          <rPr>
            <sz val="9"/>
            <color indexed="81"/>
            <rFont val="Tahoma"/>
            <family val="2"/>
            <charset val="204"/>
          </rPr>
          <t xml:space="preserve">Билет на хоккей
</t>
        </r>
      </text>
    </comment>
    <comment ref="U41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41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T42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422" authorId="1">
      <text>
        <r>
          <rPr>
            <sz val="9"/>
            <color indexed="81"/>
            <rFont val="Tahoma"/>
            <family val="2"/>
            <charset val="204"/>
          </rPr>
          <t xml:space="preserve">Яндекс
</t>
        </r>
      </text>
    </comment>
    <comment ref="X422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Др мамы
</t>
        </r>
      </text>
    </comment>
    <comment ref="X427" authorId="1">
      <text>
        <r>
          <rPr>
            <b/>
            <sz val="9"/>
            <color indexed="81"/>
            <rFont val="Tahoma"/>
            <family val="2"/>
            <charset val="204"/>
          </rPr>
          <t xml:space="preserve">Др на работе
</t>
        </r>
      </text>
    </comment>
    <comment ref="W431" authorId="1">
      <text>
        <r>
          <rPr>
            <sz val="9"/>
            <color indexed="81"/>
            <rFont val="Tahoma"/>
            <family val="2"/>
            <charset val="204"/>
          </rPr>
          <t xml:space="preserve">Сумка для ноутбука
</t>
        </r>
      </text>
    </comment>
    <comment ref="T432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441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442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U45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45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T45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460" authorId="1">
      <text>
        <r>
          <rPr>
            <sz val="9"/>
            <color indexed="81"/>
            <rFont val="Tahoma"/>
            <family val="2"/>
            <charset val="204"/>
          </rPr>
          <t xml:space="preserve">Яндекс
</t>
        </r>
      </text>
    </comment>
    <comment ref="U464" authorId="1">
      <text>
        <r>
          <rPr>
            <sz val="9"/>
            <color indexed="81"/>
            <rFont val="Tahoma"/>
            <charset val="1"/>
          </rPr>
          <t xml:space="preserve">Ноутбук
</t>
        </r>
      </text>
    </comment>
    <comment ref="T471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480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481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U49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49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W496" authorId="2">
      <text>
        <r>
          <rPr>
            <b/>
            <sz val="9"/>
            <color indexed="81"/>
            <rFont val="Tahoma"/>
            <charset val="1"/>
          </rPr>
          <t>SABEN_MUSIC:</t>
        </r>
        <r>
          <rPr>
            <sz val="9"/>
            <color indexed="81"/>
            <rFont val="Tahoma"/>
            <charset val="1"/>
          </rPr>
          <t xml:space="preserve">
2 столика для ноутбука
</t>
        </r>
      </text>
    </comment>
    <comment ref="T49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498" authorId="2">
      <text>
        <r>
          <rPr>
            <b/>
            <sz val="9"/>
            <color indexed="81"/>
            <rFont val="Tahoma"/>
            <charset val="1"/>
          </rPr>
          <t>SABEN_MUSIC:</t>
        </r>
        <r>
          <rPr>
            <sz val="9"/>
            <color indexed="81"/>
            <rFont val="Tahoma"/>
            <charset val="1"/>
          </rPr>
          <t xml:space="preserve">
Яндекс практикум
</t>
        </r>
      </text>
    </comment>
    <comment ref="U499" authorId="2">
      <text>
        <r>
          <rPr>
            <b/>
            <sz val="9"/>
            <color indexed="81"/>
            <rFont val="Tahoma"/>
            <charset val="1"/>
          </rPr>
          <t>SABEN_MUSIC:</t>
        </r>
        <r>
          <rPr>
            <sz val="9"/>
            <color indexed="81"/>
            <rFont val="Tahoma"/>
            <charset val="1"/>
          </rPr>
          <t xml:space="preserve">
Ноутбук
</t>
        </r>
      </text>
    </comment>
    <comment ref="U500" authorId="2">
      <text>
        <r>
          <rPr>
            <b/>
            <sz val="9"/>
            <color indexed="81"/>
            <rFont val="Tahoma"/>
            <charset val="1"/>
          </rPr>
          <t>SABEN_MUSIC:</t>
        </r>
        <r>
          <rPr>
            <sz val="9"/>
            <color indexed="81"/>
            <rFont val="Tahoma"/>
            <charset val="1"/>
          </rPr>
          <t xml:space="preserve">
Академия топ
</t>
        </r>
      </text>
    </comment>
    <comment ref="W502" authorId="3">
      <text>
        <r>
          <rPr>
            <sz val="9"/>
            <color indexed="81"/>
            <rFont val="Tahoma"/>
            <charset val="1"/>
          </rPr>
          <t xml:space="preserve">Новые термы
</t>
        </r>
      </text>
    </comment>
    <comment ref="I508" authorId="3">
      <text>
        <r>
          <rPr>
            <sz val="9"/>
            <color indexed="81"/>
            <rFont val="Tahoma"/>
            <charset val="1"/>
          </rPr>
          <t xml:space="preserve">Парковка
</t>
        </r>
      </text>
    </comment>
    <comment ref="T509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I513" authorId="3">
      <text>
        <r>
          <rPr>
            <b/>
            <sz val="9"/>
            <color indexed="81"/>
            <rFont val="Tahoma"/>
            <charset val="1"/>
          </rPr>
          <t xml:space="preserve">Парковка
</t>
        </r>
      </text>
    </comment>
    <comment ref="I514" authorId="3">
      <text>
        <r>
          <rPr>
            <b/>
            <sz val="9"/>
            <color indexed="81"/>
            <rFont val="Tahoma"/>
            <charset val="1"/>
          </rPr>
          <t xml:space="preserve">Парковка
</t>
        </r>
      </text>
    </comment>
    <comment ref="T518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519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U53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53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W534" authorId="3">
      <text>
        <r>
          <rPr>
            <b/>
            <sz val="9"/>
            <color indexed="81"/>
            <rFont val="Tahoma"/>
            <charset val="1"/>
          </rPr>
          <t xml:space="preserve">Аптека
</t>
        </r>
      </text>
    </comment>
    <comment ref="T53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538" authorId="3">
      <text>
        <r>
          <rPr>
            <b/>
            <sz val="9"/>
            <color indexed="81"/>
            <rFont val="Tahoma"/>
            <charset val="1"/>
          </rPr>
          <t xml:space="preserve">Учеба Шаг
</t>
        </r>
      </text>
    </comment>
    <comment ref="U541" authorId="3">
      <text>
        <r>
          <rPr>
            <sz val="9"/>
            <color indexed="81"/>
            <rFont val="Tahoma"/>
            <charset val="1"/>
          </rPr>
          <t xml:space="preserve">Ноутбук
</t>
        </r>
      </text>
    </comment>
    <comment ref="W541" authorId="3">
      <text>
        <r>
          <rPr>
            <sz val="9"/>
            <color indexed="81"/>
            <rFont val="Tahoma"/>
            <charset val="1"/>
          </rPr>
          <t xml:space="preserve">Проспорил
</t>
        </r>
      </text>
    </comment>
    <comment ref="U545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I546" authorId="3">
      <text>
        <r>
          <rPr>
            <sz val="9"/>
            <color indexed="81"/>
            <rFont val="Tahoma"/>
            <charset val="1"/>
          </rPr>
          <t xml:space="preserve">Парковки
</t>
        </r>
      </text>
    </comment>
    <comment ref="T547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W547" authorId="3">
      <text>
        <r>
          <rPr>
            <b/>
            <sz val="9"/>
            <color indexed="81"/>
            <rFont val="Tahoma"/>
            <charset val="1"/>
          </rPr>
          <t xml:space="preserve">Пленка на телефон
</t>
        </r>
      </text>
    </comment>
    <comment ref="T548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W549" authorId="3">
      <text>
        <r>
          <rPr>
            <sz val="9"/>
            <color indexed="81"/>
            <rFont val="Tahoma"/>
            <charset val="1"/>
          </rPr>
          <t xml:space="preserve">Подписка на знакомства
</t>
        </r>
      </text>
    </comment>
    <comment ref="U550" authorId="3">
      <text>
        <r>
          <rPr>
            <sz val="9"/>
            <color indexed="81"/>
            <rFont val="Tahoma"/>
            <charset val="1"/>
          </rPr>
          <t xml:space="preserve">Яндекс
</t>
        </r>
      </text>
    </comment>
    <comment ref="I553" authorId="3">
      <text>
        <r>
          <rPr>
            <b/>
            <sz val="9"/>
            <color indexed="81"/>
            <rFont val="Tahoma"/>
            <charset val="1"/>
          </rPr>
          <t xml:space="preserve">Парковка
</t>
        </r>
      </text>
    </comment>
    <comment ref="W555" authorId="3">
      <text>
        <r>
          <rPr>
            <sz val="9"/>
            <color indexed="81"/>
            <rFont val="Tahoma"/>
            <charset val="1"/>
          </rPr>
          <t xml:space="preserve">баллы в вк
</t>
        </r>
      </text>
    </comment>
    <comment ref="T557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558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S57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R57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R57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Q584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R586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R587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R596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R597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S60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R61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R61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P619" authorId="3">
      <text>
        <r>
          <rPr>
            <sz val="9"/>
            <color indexed="81"/>
            <rFont val="Tahoma"/>
            <charset val="1"/>
          </rPr>
          <t xml:space="preserve">Ноутбук
</t>
        </r>
      </text>
    </comment>
    <comment ref="Q621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R623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R624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R633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R634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U64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64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Рубашка, лоферы
</t>
        </r>
      </text>
    </comment>
    <comment ref="T65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660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662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663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672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673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U68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Абонемент в атлетик
</t>
        </r>
      </text>
    </comment>
    <comment ref="T68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
</t>
        </r>
      </text>
    </comment>
    <comment ref="T69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698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700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701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710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711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72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
</t>
        </r>
      </text>
    </comment>
    <comment ref="T72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737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739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740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749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750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76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
</t>
        </r>
      </text>
    </comment>
    <comment ref="T76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775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777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778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787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788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80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
</t>
        </r>
      </text>
    </comment>
    <comment ref="T80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814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816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817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826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827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84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
</t>
        </r>
      </text>
    </comment>
    <comment ref="T84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853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855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856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865" authorId="1">
      <text>
        <r>
          <rPr>
            <sz val="9"/>
            <color indexed="81"/>
            <rFont val="Tahoma"/>
            <charset val="1"/>
          </rPr>
          <t xml:space="preserve">кеды фила
</t>
        </r>
      </text>
    </comment>
    <comment ref="T866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87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Рубашка
</t>
        </r>
      </text>
    </comment>
    <comment ref="T88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891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893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894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904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92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930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932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933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943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95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968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970" authorId="3">
      <text>
        <r>
          <rPr>
            <b/>
            <sz val="9"/>
            <color indexed="81"/>
            <rFont val="Tahoma"/>
            <charset val="1"/>
          </rPr>
          <t xml:space="preserve">Брюки хэндерсон
</t>
        </r>
      </text>
    </comment>
    <comment ref="T971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981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99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1007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1010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020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03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1046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1049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059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07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1082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1085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095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11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1121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1124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134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15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1159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1162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172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18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U1198" authorId="3">
      <text>
        <r>
          <rPr>
            <sz val="9"/>
            <color indexed="81"/>
            <rFont val="Tahoma"/>
            <charset val="1"/>
          </rPr>
          <t xml:space="preserve">Телефон на 18 месяцев
</t>
        </r>
      </text>
    </comment>
    <comment ref="T1201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211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227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T1239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249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26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T1278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288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30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  <comment ref="T1317" authorId="1">
      <text>
        <r>
          <rPr>
            <sz val="9"/>
            <color indexed="81"/>
            <rFont val="Tahoma"/>
            <family val="2"/>
            <charset val="204"/>
          </rPr>
          <t xml:space="preserve">Кофта и поло в AC&amp;CO
</t>
        </r>
      </text>
    </comment>
    <comment ref="T1327" authorId="1">
      <text>
        <r>
          <rPr>
            <b/>
            <sz val="9"/>
            <color indexed="81"/>
            <rFont val="Tahoma"/>
            <charset val="1"/>
          </rPr>
          <t xml:space="preserve">кеды алекс смит
</t>
        </r>
      </text>
    </comment>
    <comment ref="T1343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Джинсы
</t>
        </r>
      </text>
    </comment>
  </commentList>
</comments>
</file>

<file path=xl/comments2.xml><?xml version="1.0" encoding="utf-8"?>
<comments xmlns="http://schemas.openxmlformats.org/spreadsheetml/2006/main">
  <authors>
    <author>Голубева Светлана Вячеславовна (2019)</author>
  </authors>
  <commentList>
    <comment ref="G369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Продажа квартиры
</t>
        </r>
      </text>
    </comment>
    <comment ref="G40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Продажа квартиры
</t>
        </r>
      </text>
    </comment>
    <comment ref="G44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Продажа квартиры
</t>
        </r>
      </text>
    </comment>
    <comment ref="G47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Продажа квартиры
</t>
        </r>
      </text>
    </comment>
    <comment ref="G51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Продажа квартиры
</t>
        </r>
      </text>
    </comment>
  </commentList>
</comments>
</file>

<file path=xl/sharedStrings.xml><?xml version="1.0" encoding="utf-8"?>
<sst xmlns="http://schemas.openxmlformats.org/spreadsheetml/2006/main" count="2486" uniqueCount="180">
  <si>
    <t>Дата</t>
  </si>
  <si>
    <t>Еда</t>
  </si>
  <si>
    <t>Транспорт</t>
  </si>
  <si>
    <t>Снюс</t>
  </si>
  <si>
    <t>Маша + Аня</t>
  </si>
  <si>
    <t>Развлечения</t>
  </si>
  <si>
    <t>Для себя ( одежда, книги, вещи)</t>
  </si>
  <si>
    <t>Иное</t>
  </si>
  <si>
    <t>Итого</t>
  </si>
  <si>
    <t>Расходы Ноябрь</t>
  </si>
  <si>
    <t>Доходы</t>
  </si>
  <si>
    <t>Дирекция</t>
  </si>
  <si>
    <t>Отец</t>
  </si>
  <si>
    <t>Мама</t>
  </si>
  <si>
    <t>Курьер</t>
  </si>
  <si>
    <t>Отложения неприкасаемые 10%</t>
  </si>
  <si>
    <t>Курьерский план на неделю</t>
  </si>
  <si>
    <t>Вт</t>
  </si>
  <si>
    <t>Ср</t>
  </si>
  <si>
    <t>Чт</t>
  </si>
  <si>
    <t>Пт</t>
  </si>
  <si>
    <t>Сб</t>
  </si>
  <si>
    <t>Вс</t>
  </si>
  <si>
    <t>День недели</t>
  </si>
  <si>
    <t>Кол.во часов</t>
  </si>
  <si>
    <t>Руб.</t>
  </si>
  <si>
    <t>Пн</t>
  </si>
  <si>
    <t>Рублей в час</t>
  </si>
  <si>
    <t>Мин и Макс за день</t>
  </si>
  <si>
    <t>Среднее за день</t>
  </si>
  <si>
    <t>Медианное значение</t>
  </si>
  <si>
    <t>Переплата за месяц, сумма сверх 1к в день, на количество дней</t>
  </si>
  <si>
    <t>Текущая переплата за месяц</t>
  </si>
  <si>
    <t>Текущая сумма</t>
  </si>
  <si>
    <t>номер дня</t>
  </si>
  <si>
    <t>Расходы декабрь</t>
  </si>
  <si>
    <t>Рассрочки</t>
  </si>
  <si>
    <t>Ставки</t>
  </si>
  <si>
    <t>Расходы январь</t>
  </si>
  <si>
    <t>Вт.</t>
  </si>
  <si>
    <t>Расходы Февраль</t>
  </si>
  <si>
    <t>3600 - пьянство в энивеее</t>
  </si>
  <si>
    <t>2665 - заказал коллаж для Маши на 14 февраля</t>
  </si>
  <si>
    <t>Оплата гадалке</t>
  </si>
  <si>
    <t>500- подарок Е.Г.</t>
  </si>
  <si>
    <t>1458 - две книжки</t>
  </si>
  <si>
    <t>4990 - розы</t>
  </si>
  <si>
    <t>Обеды</t>
  </si>
  <si>
    <t>Магазин</t>
  </si>
  <si>
    <t>Др.Кафе</t>
  </si>
  <si>
    <t>Фаст фуд</t>
  </si>
  <si>
    <t>Доставка</t>
  </si>
  <si>
    <t>Итого по категориям</t>
  </si>
  <si>
    <t>Итого по разделам</t>
  </si>
  <si>
    <t>Такси</t>
  </si>
  <si>
    <t>Бенз</t>
  </si>
  <si>
    <t>Бар</t>
  </si>
  <si>
    <t>Пиво</t>
  </si>
  <si>
    <t>Крепкий алко.</t>
  </si>
  <si>
    <t>Кафе и ресты</t>
  </si>
  <si>
    <t>Подарки</t>
  </si>
  <si>
    <t>Походы в кафе</t>
  </si>
  <si>
    <t>Прочее</t>
  </si>
  <si>
    <t>Одежда</t>
  </si>
  <si>
    <t>Сотовая связь</t>
  </si>
  <si>
    <t>Книги</t>
  </si>
  <si>
    <t>Для себя</t>
  </si>
  <si>
    <t>Прочие расходы</t>
  </si>
  <si>
    <t>Номер Дня</t>
  </si>
  <si>
    <t>Лимиты</t>
  </si>
  <si>
    <t>Медиана</t>
  </si>
  <si>
    <t>243- это вода из автомата</t>
  </si>
  <si>
    <t>6000 - на подарок Климу</t>
  </si>
  <si>
    <t>Бизнес</t>
  </si>
  <si>
    <t>Реклама</t>
  </si>
  <si>
    <t>Сырье</t>
  </si>
  <si>
    <t>Расходы Март 2023</t>
  </si>
  <si>
    <t>Расходы Апрель 2023</t>
  </si>
  <si>
    <t>Расходы Май 2023</t>
  </si>
  <si>
    <t>Расходы Июнь 2023</t>
  </si>
  <si>
    <t>Расходы Июль 2023</t>
  </si>
  <si>
    <t>Расходы Август 2023</t>
  </si>
  <si>
    <t>Расходы Сентябрь 2023</t>
  </si>
  <si>
    <t>Расходы Октябрь 2023</t>
  </si>
  <si>
    <t>Расходы Ноябрь 2023</t>
  </si>
  <si>
    <t>Расходы Декабрь 2023</t>
  </si>
  <si>
    <t>Расходы Январь 2024</t>
  </si>
  <si>
    <t>Расходы Февраль 2024</t>
  </si>
  <si>
    <t>Расходы Март 2024</t>
  </si>
  <si>
    <t>Расходы Апрель 2024</t>
  </si>
  <si>
    <t>Расходы Май 2024</t>
  </si>
  <si>
    <t>Расходы Июнь 2024</t>
  </si>
  <si>
    <t>Расходы Июль 2024</t>
  </si>
  <si>
    <t>Расходы Август 2024</t>
  </si>
  <si>
    <t>Расходы Сентябрь 2024</t>
  </si>
  <si>
    <t>Расходы Октябрь 2024</t>
  </si>
  <si>
    <t>Расходы Ноябрь 2024</t>
  </si>
  <si>
    <t>Расходы Декабрь 2024</t>
  </si>
  <si>
    <t>Расходы Январь 2025</t>
  </si>
  <si>
    <t>Расходы Февраль 2025</t>
  </si>
  <si>
    <t>Расходы Март 2025</t>
  </si>
  <si>
    <t>Расходы Апрель 2025</t>
  </si>
  <si>
    <t>Расходы Май 2025</t>
  </si>
  <si>
    <t>Расходы Июнь 2025</t>
  </si>
  <si>
    <t>Расходы Июль 2025</t>
  </si>
  <si>
    <t>Расходы Август 2025</t>
  </si>
  <si>
    <t>Расходы Сентябрь 2025</t>
  </si>
  <si>
    <t>Расходы Октябрь 2025</t>
  </si>
  <si>
    <t>Расходы Ноябрь 2025</t>
  </si>
  <si>
    <t>Расходы Декабрь 2025</t>
  </si>
  <si>
    <t>Расходы Январь 2026</t>
  </si>
  <si>
    <t>Расходы Февраль 2026</t>
  </si>
  <si>
    <t>Расходы Март 2026</t>
  </si>
  <si>
    <t>Расходы Апрель 2026</t>
  </si>
  <si>
    <t>Расходы Май 2026</t>
  </si>
  <si>
    <t>Расходы Июнь 2026</t>
  </si>
  <si>
    <t>Расходы Июль 2026</t>
  </si>
  <si>
    <t>Расходы Август 2026</t>
  </si>
  <si>
    <t>Расходы Сентябрь 2026</t>
  </si>
  <si>
    <t>Расходы Октябрь 2026</t>
  </si>
  <si>
    <t>Расходы Ноябрь 2026</t>
  </si>
  <si>
    <t>Расходы Декабрь 2026</t>
  </si>
  <si>
    <t>Биз</t>
  </si>
  <si>
    <t>Теннис</t>
  </si>
  <si>
    <t>Среднее за день умноженное на кол.во дней</t>
  </si>
  <si>
    <t>Среднее за день умноженное на кол.во дней минус кол.во дней * на 1000 руб.</t>
  </si>
  <si>
    <t>Средняя трата за день ПЛАН</t>
  </si>
  <si>
    <t>Среднее за день умноженное на кол.во дней План</t>
  </si>
  <si>
    <t xml:space="preserve"> </t>
  </si>
  <si>
    <t>Другая еда</t>
  </si>
  <si>
    <t>Парковка</t>
  </si>
  <si>
    <t>Туса дома</t>
  </si>
  <si>
    <t>Туса не дома</t>
  </si>
  <si>
    <t>Иной отдых</t>
  </si>
  <si>
    <t>Плата за учебу</t>
  </si>
  <si>
    <t>Плата за технику</t>
  </si>
  <si>
    <t>Амортизация техника</t>
  </si>
  <si>
    <t>Амортизация одежда</t>
  </si>
  <si>
    <t>Иные платежи ежемесячные</t>
  </si>
  <si>
    <t>Доходы за декабрь 2022</t>
  </si>
  <si>
    <t>Доходы за январь 2023</t>
  </si>
  <si>
    <t>Доходы за февраль 2023</t>
  </si>
  <si>
    <t>Доходы за март 2023</t>
  </si>
  <si>
    <t>Доходы за апрель 2023</t>
  </si>
  <si>
    <t>Доходы за май 2023</t>
  </si>
  <si>
    <t>Доходы за Июнь 2023</t>
  </si>
  <si>
    <t>Доходы за Июль 2023</t>
  </si>
  <si>
    <t>Доходы за август 2023</t>
  </si>
  <si>
    <t>Доходы за сентябрь 2023</t>
  </si>
  <si>
    <t>Доходы за октябрь 2023</t>
  </si>
  <si>
    <t>Доходы за ноябрь 2023</t>
  </si>
  <si>
    <t>Доходы за декабрь 2023</t>
  </si>
  <si>
    <t>Доходы за январь 2024</t>
  </si>
  <si>
    <t>Доходы за 2023 календарный год</t>
  </si>
  <si>
    <t>Дирекция:</t>
  </si>
  <si>
    <t>Ставки:</t>
  </si>
  <si>
    <t>Среднее за месяц:</t>
  </si>
  <si>
    <t>Итого:</t>
  </si>
  <si>
    <t>Амортизация одежды</t>
  </si>
  <si>
    <t xml:space="preserve">Иное </t>
  </si>
  <si>
    <t>Формула успеха</t>
  </si>
  <si>
    <t>Месяц</t>
  </si>
  <si>
    <t>ЗП</t>
  </si>
  <si>
    <t>Ежемесячная плата</t>
  </si>
  <si>
    <t>Можно потратить</t>
  </si>
  <si>
    <t>Март</t>
  </si>
  <si>
    <t>Уже потратил</t>
  </si>
  <si>
    <t>Остаток</t>
  </si>
  <si>
    <t>Предположительные траты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</si>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</sst>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13"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rgb="FF9C0006"/>
      <name val="Arial"/>
      <family val="2"/>
      <charset val="204"/>
    </font>
    <font>
      <sz val="12"/>
      <color rgb="FF9C65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sz val="12"/>
      <color rgb="FF006100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7" fillId="18" borderId="0" applyNumberFormat="0" applyBorder="0" applyAlignment="0" applyProtection="0"/>
  </cellStyleXfs>
  <cellXfs count="22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16" fontId="0" fillId="0" borderId="7" xfId="0" applyNumberFormat="1" applyBorder="1"/>
    <xf numFmtId="0" fontId="0" fillId="0" borderId="2" xfId="0" applyBorder="1"/>
    <xf numFmtId="0" fontId="1" fillId="0" borderId="2" xfId="0" applyFont="1" applyBorder="1"/>
    <xf numFmtId="16" fontId="0" fillId="0" borderId="6" xfId="0" applyNumberFormat="1" applyBorder="1"/>
    <xf numFmtId="9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9" xfId="0" applyBorder="1"/>
    <xf numFmtId="0" fontId="2" fillId="0" borderId="7" xfId="0" applyFont="1" applyBorder="1"/>
    <xf numFmtId="0" fontId="0" fillId="3" borderId="2" xfId="0" applyFill="1" applyBorder="1"/>
    <xf numFmtId="0" fontId="0" fillId="0" borderId="7" xfId="0" applyFill="1" applyBorder="1"/>
    <xf numFmtId="0" fontId="1" fillId="0" borderId="3" xfId="0" applyFont="1" applyBorder="1"/>
    <xf numFmtId="0" fontId="0" fillId="4" borderId="7" xfId="0" applyFill="1" applyBorder="1"/>
    <xf numFmtId="0" fontId="0" fillId="0" borderId="16" xfId="0" applyBorder="1"/>
    <xf numFmtId="0" fontId="0" fillId="0" borderId="18" xfId="0" applyBorder="1"/>
    <xf numFmtId="0" fontId="0" fillId="0" borderId="0" xfId="0" applyFill="1"/>
    <xf numFmtId="0" fontId="0" fillId="4" borderId="0" xfId="0" applyFill="1"/>
    <xf numFmtId="9" fontId="0" fillId="0" borderId="5" xfId="0" applyNumberFormat="1" applyBorder="1"/>
    <xf numFmtId="0" fontId="4" fillId="6" borderId="7" xfId="2" applyBorder="1"/>
    <xf numFmtId="3" fontId="0" fillId="0" borderId="7" xfId="0" applyNumberFormat="1" applyBorder="1"/>
    <xf numFmtId="0" fontId="1" fillId="0" borderId="5" xfId="0" applyFont="1" applyBorder="1"/>
    <xf numFmtId="16" fontId="0" fillId="0" borderId="8" xfId="0" applyNumberFormat="1" applyBorder="1"/>
    <xf numFmtId="0" fontId="0" fillId="3" borderId="6" xfId="0" applyFill="1" applyBorder="1"/>
    <xf numFmtId="0" fontId="0" fillId="0" borderId="6" xfId="0" applyFill="1" applyBorder="1"/>
    <xf numFmtId="0" fontId="0" fillId="0" borderId="2" xfId="0" applyFont="1" applyBorder="1"/>
    <xf numFmtId="16" fontId="0" fillId="0" borderId="0" xfId="0" applyNumberFormat="1"/>
    <xf numFmtId="0" fontId="0" fillId="0" borderId="0" xfId="0" applyFill="1" applyBorder="1"/>
    <xf numFmtId="16" fontId="0" fillId="0" borderId="2" xfId="0" applyNumberFormat="1" applyBorder="1"/>
    <xf numFmtId="0" fontId="0" fillId="7" borderId="7" xfId="0" applyFill="1" applyBorder="1"/>
    <xf numFmtId="3" fontId="4" fillId="6" borderId="0" xfId="2" applyNumberFormat="1"/>
    <xf numFmtId="0" fontId="4" fillId="6" borderId="0" xfId="2"/>
    <xf numFmtId="16" fontId="0" fillId="0" borderId="11" xfId="0" applyNumberFormat="1" applyBorder="1"/>
    <xf numFmtId="16" fontId="0" fillId="0" borderId="19" xfId="0" applyNumberFormat="1" applyBorder="1"/>
    <xf numFmtId="16" fontId="0" fillId="0" borderId="9" xfId="0" applyNumberFormat="1" applyBorder="1"/>
    <xf numFmtId="0" fontId="0" fillId="0" borderId="11" xfId="0" applyBorder="1"/>
    <xf numFmtId="0" fontId="0" fillId="0" borderId="19" xfId="0" applyBorder="1"/>
    <xf numFmtId="16" fontId="0" fillId="2" borderId="7" xfId="0" applyNumberFormat="1" applyFill="1" applyBorder="1"/>
    <xf numFmtId="0" fontId="0" fillId="0" borderId="4" xfId="0" applyBorder="1" applyAlignment="1">
      <alignment horizontal="center"/>
    </xf>
    <xf numFmtId="0" fontId="0" fillId="0" borderId="3" xfId="0" applyBorder="1"/>
    <xf numFmtId="16" fontId="0" fillId="0" borderId="0" xfId="0" applyNumberFormat="1" applyBorder="1"/>
    <xf numFmtId="0" fontId="0" fillId="0" borderId="0" xfId="0" applyNumberFormat="1"/>
    <xf numFmtId="0" fontId="5" fillId="8" borderId="8" xfId="3" applyBorder="1" applyAlignment="1">
      <alignment vertical="center"/>
    </xf>
    <xf numFmtId="0" fontId="5" fillId="8" borderId="2" xfId="3" applyBorder="1"/>
    <xf numFmtId="0" fontId="5" fillId="9" borderId="2" xfId="4" applyBorder="1" applyAlignment="1">
      <alignment vertical="center"/>
    </xf>
    <xf numFmtId="0" fontId="5" fillId="9" borderId="2" xfId="4" applyBorder="1"/>
    <xf numFmtId="0" fontId="5" fillId="11" borderId="2" xfId="6" applyBorder="1" applyAlignment="1">
      <alignment vertical="center"/>
    </xf>
    <xf numFmtId="0" fontId="5" fillId="11" borderId="2" xfId="6" applyBorder="1" applyAlignment="1">
      <alignment vertical="center" wrapText="1"/>
    </xf>
    <xf numFmtId="0" fontId="5" fillId="11" borderId="2" xfId="6" applyBorder="1"/>
    <xf numFmtId="0" fontId="5" fillId="12" borderId="2" xfId="7" applyBorder="1" applyAlignment="1">
      <alignment vertical="center"/>
    </xf>
    <xf numFmtId="0" fontId="5" fillId="12" borderId="2" xfId="7" applyBorder="1" applyAlignment="1">
      <alignment vertical="center" wrapText="1"/>
    </xf>
    <xf numFmtId="0" fontId="5" fillId="12" borderId="2" xfId="7" applyBorder="1"/>
    <xf numFmtId="0" fontId="5" fillId="15" borderId="2" xfId="10" applyBorder="1" applyAlignment="1">
      <alignment vertical="center"/>
    </xf>
    <xf numFmtId="0" fontId="5" fillId="15" borderId="2" xfId="10" applyBorder="1" applyAlignment="1">
      <alignment vertical="center" wrapText="1"/>
    </xf>
    <xf numFmtId="0" fontId="5" fillId="15" borderId="2" xfId="10" applyBorder="1"/>
    <xf numFmtId="0" fontId="5" fillId="14" borderId="2" xfId="9" applyBorder="1"/>
    <xf numFmtId="0" fontId="5" fillId="16" borderId="2" xfId="11" applyBorder="1"/>
    <xf numFmtId="0" fontId="6" fillId="13" borderId="2" xfId="8" applyBorder="1"/>
    <xf numFmtId="0" fontId="6" fillId="10" borderId="2" xfId="5" applyBorder="1"/>
    <xf numFmtId="0" fontId="2" fillId="6" borderId="2" xfId="2" applyFont="1" applyBorder="1"/>
    <xf numFmtId="0" fontId="2" fillId="10" borderId="2" xfId="5" applyFont="1" applyBorder="1"/>
    <xf numFmtId="0" fontId="0" fillId="17" borderId="2" xfId="0" applyFill="1" applyBorder="1"/>
    <xf numFmtId="0" fontId="0" fillId="0" borderId="10" xfId="0" applyBorder="1"/>
    <xf numFmtId="0" fontId="0" fillId="0" borderId="5" xfId="0" applyBorder="1"/>
    <xf numFmtId="0" fontId="5" fillId="0" borderId="2" xfId="4" applyFill="1" applyBorder="1"/>
    <xf numFmtId="0" fontId="5" fillId="0" borderId="2" xfId="10" applyFill="1" applyBorder="1"/>
    <xf numFmtId="0" fontId="5" fillId="19" borderId="2" xfId="3" applyFill="1" applyBorder="1"/>
    <xf numFmtId="0" fontId="6" fillId="20" borderId="2" xfId="5" applyFill="1" applyBorder="1"/>
    <xf numFmtId="0" fontId="2" fillId="20" borderId="2" xfId="5" applyFont="1" applyFill="1" applyBorder="1"/>
    <xf numFmtId="0" fontId="5" fillId="0" borderId="2" xfId="3" applyFill="1" applyBorder="1"/>
    <xf numFmtId="0" fontId="5" fillId="0" borderId="2" xfId="6" applyFill="1" applyBorder="1"/>
    <xf numFmtId="0" fontId="0" fillId="0" borderId="4" xfId="0" applyBorder="1" applyAlignment="1">
      <alignment horizontal="center"/>
    </xf>
    <xf numFmtId="0" fontId="5" fillId="21" borderId="2" xfId="4" applyFill="1" applyBorder="1"/>
    <xf numFmtId="0" fontId="5" fillId="22" borderId="2" xfId="6" applyFill="1" applyBorder="1"/>
    <xf numFmtId="0" fontId="5" fillId="23" borderId="2" xfId="10" applyFill="1" applyBorder="1"/>
    <xf numFmtId="0" fontId="0" fillId="23" borderId="0" xfId="0" applyFill="1"/>
    <xf numFmtId="0" fontId="5" fillId="4" borderId="2" xfId="3" applyFill="1" applyBorder="1"/>
    <xf numFmtId="0" fontId="5" fillId="10" borderId="2" xfId="5" applyFont="1" applyBorder="1"/>
    <xf numFmtId="0" fontId="2" fillId="0" borderId="2" xfId="5" applyFont="1" applyFill="1" applyBorder="1"/>
    <xf numFmtId="0" fontId="0" fillId="0" borderId="4" xfId="0" applyBorder="1" applyAlignment="1">
      <alignment horizontal="center"/>
    </xf>
    <xf numFmtId="0" fontId="0" fillId="12" borderId="2" xfId="7" applyFont="1" applyBorder="1" applyAlignment="1">
      <alignment vertical="center"/>
    </xf>
    <xf numFmtId="0" fontId="0" fillId="12" borderId="2" xfId="7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5" fillId="24" borderId="2" xfId="10" applyFill="1" applyBorder="1"/>
    <xf numFmtId="0" fontId="0" fillId="24" borderId="0" xfId="0" applyFill="1"/>
    <xf numFmtId="0" fontId="0" fillId="20" borderId="0" xfId="0" applyFill="1"/>
    <xf numFmtId="0" fontId="0" fillId="19" borderId="2" xfId="3" applyFont="1" applyFill="1" applyBorder="1"/>
    <xf numFmtId="0" fontId="5" fillId="25" borderId="2" xfId="11" applyFill="1" applyBorder="1"/>
    <xf numFmtId="0" fontId="0" fillId="11" borderId="2" xfId="6" applyFont="1" applyBorder="1" applyAlignment="1">
      <alignment vertical="center" wrapText="1"/>
    </xf>
    <xf numFmtId="0" fontId="0" fillId="16" borderId="2" xfId="11" applyFont="1" applyBorder="1"/>
    <xf numFmtId="0" fontId="5" fillId="13" borderId="2" xfId="8" applyFont="1" applyBorder="1"/>
    <xf numFmtId="0" fontId="5" fillId="0" borderId="2" xfId="11" applyFill="1" applyBorder="1"/>
    <xf numFmtId="0" fontId="0" fillId="24" borderId="2" xfId="10" applyFont="1" applyFill="1" applyBorder="1"/>
    <xf numFmtId="0" fontId="2" fillId="2" borderId="2" xfId="11" applyFont="1" applyFill="1" applyBorder="1"/>
    <xf numFmtId="0" fontId="5" fillId="2" borderId="2" xfId="11" applyFill="1" applyBorder="1"/>
    <xf numFmtId="0" fontId="0" fillId="22" borderId="2" xfId="6" applyFont="1" applyFill="1" applyBorder="1" applyAlignment="1">
      <alignment wrapText="1"/>
    </xf>
    <xf numFmtId="0" fontId="0" fillId="22" borderId="2" xfId="6" applyFont="1" applyFill="1" applyBorder="1"/>
    <xf numFmtId="0" fontId="5" fillId="20" borderId="2" xfId="5" applyFont="1" applyFill="1" applyBorder="1"/>
    <xf numFmtId="0" fontId="5" fillId="16" borderId="2" xfId="11" applyFont="1" applyBorder="1"/>
    <xf numFmtId="0" fontId="5" fillId="2" borderId="2" xfId="10" applyFill="1" applyBorder="1"/>
    <xf numFmtId="0" fontId="5" fillId="19" borderId="7" xfId="3" applyFill="1" applyBorder="1"/>
    <xf numFmtId="0" fontId="0" fillId="2" borderId="0" xfId="0" applyFill="1"/>
    <xf numFmtId="0" fontId="5" fillId="19" borderId="3" xfId="3" applyFill="1" applyBorder="1" applyAlignment="1"/>
    <xf numFmtId="0" fontId="5" fillId="19" borderId="4" xfId="3" applyFill="1" applyBorder="1" applyAlignment="1"/>
    <xf numFmtId="0" fontId="5" fillId="21" borderId="2" xfId="3" applyFill="1" applyBorder="1" applyAlignment="1">
      <alignment horizontal="center"/>
    </xf>
    <xf numFmtId="0" fontId="5" fillId="21" borderId="2" xfId="3" applyFill="1" applyBorder="1" applyAlignment="1"/>
    <xf numFmtId="0" fontId="0" fillId="21" borderId="2" xfId="3" applyFont="1" applyFill="1" applyBorder="1" applyAlignment="1">
      <alignment vertical="center"/>
    </xf>
    <xf numFmtId="0" fontId="5" fillId="19" borderId="2" xfId="3" applyFill="1" applyBorder="1" applyAlignment="1"/>
    <xf numFmtId="0" fontId="0" fillId="11" borderId="2" xfId="6" applyFont="1" applyBorder="1" applyAlignment="1">
      <alignment vertical="center"/>
    </xf>
    <xf numFmtId="0" fontId="0" fillId="15" borderId="2" xfId="10" applyFont="1" applyBorder="1" applyAlignment="1">
      <alignment vertical="center"/>
    </xf>
    <xf numFmtId="0" fontId="0" fillId="15" borderId="2" xfId="10" applyFont="1" applyBorder="1" applyAlignment="1">
      <alignment vertical="center" wrapText="1"/>
    </xf>
    <xf numFmtId="0" fontId="1" fillId="0" borderId="0" xfId="0" applyFont="1" applyBorder="1"/>
    <xf numFmtId="0" fontId="0" fillId="29" borderId="0" xfId="0" applyFill="1" applyBorder="1"/>
    <xf numFmtId="0" fontId="0" fillId="8" borderId="3" xfId="3" applyFont="1" applyBorder="1" applyAlignment="1">
      <alignment horizontal="center" vertical="center"/>
    </xf>
    <xf numFmtId="0" fontId="0" fillId="8" borderId="4" xfId="3" applyFont="1" applyBorder="1" applyAlignment="1">
      <alignment horizontal="center" vertical="center"/>
    </xf>
    <xf numFmtId="0" fontId="5" fillId="19" borderId="3" xfId="3" applyFill="1" applyBorder="1" applyAlignment="1">
      <alignment horizontal="center"/>
    </xf>
    <xf numFmtId="0" fontId="5" fillId="19" borderId="4" xfId="3" applyFill="1" applyBorder="1" applyAlignment="1">
      <alignment horizontal="center"/>
    </xf>
    <xf numFmtId="0" fontId="5" fillId="8" borderId="21" xfId="3" applyBorder="1" applyAlignment="1">
      <alignment horizontal="center"/>
    </xf>
    <xf numFmtId="0" fontId="5" fillId="8" borderId="22" xfId="3" applyBorder="1" applyAlignment="1">
      <alignment horizontal="center"/>
    </xf>
    <xf numFmtId="0" fontId="5" fillId="9" borderId="2" xfId="4" applyBorder="1" applyAlignment="1">
      <alignment horizontal="center"/>
    </xf>
    <xf numFmtId="0" fontId="5" fillId="19" borderId="2" xfId="3" applyFill="1" applyBorder="1" applyAlignment="1">
      <alignment horizontal="center"/>
    </xf>
    <xf numFmtId="0" fontId="5" fillId="15" borderId="21" xfId="10" applyBorder="1" applyAlignment="1">
      <alignment horizontal="center"/>
    </xf>
    <xf numFmtId="0" fontId="5" fillId="15" borderId="22" xfId="10" applyBorder="1" applyAlignment="1">
      <alignment horizontal="center"/>
    </xf>
    <xf numFmtId="0" fontId="5" fillId="15" borderId="23" xfId="1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2" xfId="2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8" borderId="10" xfId="3" applyBorder="1" applyAlignment="1">
      <alignment horizontal="center"/>
    </xf>
    <xf numFmtId="0" fontId="5" fillId="8" borderId="1" xfId="3" applyBorder="1" applyAlignment="1">
      <alignment horizontal="center"/>
    </xf>
    <xf numFmtId="0" fontId="5" fillId="8" borderId="9" xfId="3" applyBorder="1" applyAlignment="1">
      <alignment horizontal="center"/>
    </xf>
    <xf numFmtId="0" fontId="5" fillId="9" borderId="8" xfId="4" applyBorder="1" applyAlignment="1">
      <alignment horizontal="center"/>
    </xf>
    <xf numFmtId="0" fontId="5" fillId="11" borderId="8" xfId="6" applyBorder="1" applyAlignment="1">
      <alignment horizontal="center"/>
    </xf>
    <xf numFmtId="0" fontId="0" fillId="12" borderId="8" xfId="7" applyFont="1" applyBorder="1" applyAlignment="1">
      <alignment horizontal="center"/>
    </xf>
    <xf numFmtId="0" fontId="5" fillId="12" borderId="8" xfId="7" applyBorder="1" applyAlignment="1">
      <alignment horizontal="center"/>
    </xf>
    <xf numFmtId="0" fontId="5" fillId="15" borderId="8" xfId="10" applyBorder="1" applyAlignment="1">
      <alignment horizontal="center"/>
    </xf>
    <xf numFmtId="0" fontId="6" fillId="10" borderId="7" xfId="5" applyBorder="1" applyAlignment="1">
      <alignment horizontal="center" vertical="center" wrapText="1"/>
    </xf>
    <xf numFmtId="0" fontId="6" fillId="10" borderId="8" xfId="5" applyBorder="1" applyAlignment="1">
      <alignment horizontal="center" vertical="center" wrapText="1"/>
    </xf>
    <xf numFmtId="0" fontId="5" fillId="16" borderId="8" xfId="11" applyBorder="1" applyAlignment="1">
      <alignment horizontal="center" vertical="center"/>
    </xf>
    <xf numFmtId="0" fontId="5" fillId="16" borderId="2" xfId="11" applyBorder="1" applyAlignment="1">
      <alignment horizontal="center" vertical="center"/>
    </xf>
    <xf numFmtId="0" fontId="6" fillId="13" borderId="8" xfId="8" applyBorder="1" applyAlignment="1">
      <alignment horizontal="center" vertical="center" wrapText="1"/>
    </xf>
    <xf numFmtId="0" fontId="6" fillId="13" borderId="2" xfId="8" applyBorder="1" applyAlignment="1">
      <alignment horizontal="center" vertical="center" wrapText="1"/>
    </xf>
    <xf numFmtId="0" fontId="1" fillId="17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2" fontId="3" fillId="5" borderId="16" xfId="1" applyNumberFormat="1" applyBorder="1" applyAlignment="1">
      <alignment horizontal="center"/>
    </xf>
    <xf numFmtId="2" fontId="3" fillId="5" borderId="17" xfId="1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18" borderId="12" xfId="12" applyFont="1" applyBorder="1" applyAlignment="1">
      <alignment horizontal="center"/>
    </xf>
    <xf numFmtId="0" fontId="2" fillId="18" borderId="11" xfId="12" applyFont="1" applyBorder="1" applyAlignment="1">
      <alignment horizontal="center"/>
    </xf>
    <xf numFmtId="0" fontId="2" fillId="18" borderId="10" xfId="12" applyFont="1" applyBorder="1" applyAlignment="1">
      <alignment horizontal="center"/>
    </xf>
    <xf numFmtId="0" fontId="2" fillId="18" borderId="9" xfId="12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29" borderId="2" xfId="0" applyFill="1" applyBorder="1" applyAlignment="1">
      <alignment horizontal="center"/>
    </xf>
    <xf numFmtId="0" fontId="0" fillId="29" borderId="29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27" xfId="0" applyFill="1" applyBorder="1" applyAlignment="1">
      <alignment horizontal="right"/>
    </xf>
    <xf numFmtId="0" fontId="0" fillId="29" borderId="0" xfId="0" applyFill="1" applyBorder="1" applyAlignment="1">
      <alignment horizontal="right"/>
    </xf>
    <xf numFmtId="0" fontId="0" fillId="28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9" borderId="25" xfId="0" applyFill="1" applyBorder="1" applyAlignment="1">
      <alignment horizontal="center"/>
    </xf>
    <xf numFmtId="0" fontId="0" fillId="28" borderId="25" xfId="0" applyFill="1" applyBorder="1" applyAlignment="1">
      <alignment horizontal="center"/>
    </xf>
    <xf numFmtId="0" fontId="0" fillId="28" borderId="2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0" fontId="5" fillId="7" borderId="2" xfId="3" applyFill="1" applyBorder="1"/>
    <xf numFmtId="0" fontId="5" fillId="7" borderId="2" xfId="3" applyFill="1" applyBorder="1" applyAlignment="1"/>
    <xf numFmtId="0" fontId="5" fillId="7" borderId="2" xfId="7" applyFill="1" applyBorder="1"/>
    <xf numFmtId="0" fontId="5" fillId="7" borderId="2" xfId="10" applyFill="1" applyBorder="1"/>
    <xf numFmtId="14" fontId="0" fillId="30" borderId="24" xfId="0" applyNumberFormat="1" applyFill="1" applyBorder="1"/>
    <xf numFmtId="0" fontId="0" fillId="30" borderId="24" xfId="0" applyFill="1" applyBorder="1"/>
    <xf numFmtId="0" fontId="0" fillId="0" borderId="4" xfId="0" applyBorder="1" applyAlignment="1"/>
    <xf numFmtId="0" fontId="0" fillId="0" borderId="4" xfId="0" applyBorder="1"/>
    <xf numFmtId="0" fontId="0" fillId="2" borderId="5" xfId="0" applyFill="1" applyBorder="1"/>
    <xf numFmtId="0" fontId="5" fillId="8" borderId="2" xfId="3" applyBorder="1" applyAlignment="1"/>
    <xf numFmtId="0" fontId="5" fillId="7" borderId="8" xfId="3" applyFill="1" applyBorder="1" applyAlignment="1">
      <alignment vertical="center"/>
    </xf>
    <xf numFmtId="0" fontId="0" fillId="7" borderId="2" xfId="3" applyFont="1" applyFill="1" applyBorder="1" applyAlignment="1">
      <alignment vertical="center"/>
    </xf>
    <xf numFmtId="0" fontId="5" fillId="9" borderId="3" xfId="4" applyBorder="1" applyAlignment="1"/>
    <xf numFmtId="0" fontId="5" fillId="9" borderId="5" xfId="4" applyBorder="1" applyAlignment="1"/>
    <xf numFmtId="0" fontId="5" fillId="7" borderId="2" xfId="4" applyFill="1" applyBorder="1"/>
    <xf numFmtId="0" fontId="5" fillId="7" borderId="2" xfId="4" applyFill="1" applyBorder="1" applyAlignment="1">
      <alignment vertical="center"/>
    </xf>
    <xf numFmtId="0" fontId="5" fillId="15" borderId="10" xfId="10" applyBorder="1" applyAlignment="1"/>
    <xf numFmtId="0" fontId="5" fillId="15" borderId="1" xfId="10" applyBorder="1" applyAlignment="1"/>
    <xf numFmtId="0" fontId="5" fillId="15" borderId="9" xfId="10" applyBorder="1" applyAlignment="1"/>
    <xf numFmtId="0" fontId="5" fillId="7" borderId="1" xfId="10" applyFill="1" applyBorder="1" applyAlignment="1"/>
  </cellXfs>
  <cellStyles count="13">
    <cellStyle name="20% - Акцент1" xfId="3" builtinId="30"/>
    <cellStyle name="20% - Акцент2" xfId="4" builtinId="34"/>
    <cellStyle name="20% - Акцент4" xfId="7" builtinId="42"/>
    <cellStyle name="20% - Акцент5" xfId="9" builtinId="46"/>
    <cellStyle name="40% - Акцент3" xfId="6" builtinId="39"/>
    <cellStyle name="40% - Акцент5" xfId="10" builtinId="47"/>
    <cellStyle name="40% - Акцент6" xfId="11" builtinId="51"/>
    <cellStyle name="60% - Акцент2" xfId="5" builtinId="36"/>
    <cellStyle name="60% - Акцент4" xfId="8" builtinId="44"/>
    <cellStyle name="Нейтральный" xfId="2" builtinId="28"/>
    <cellStyle name="Обычный" xfId="0" builtinId="0"/>
    <cellStyle name="Плохой" xfId="1" builtinId="27"/>
    <cellStyle name="Хороший" xfId="1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09"/>
  <sheetViews>
    <sheetView topLeftCell="A638" zoomScale="70" zoomScaleNormal="70" workbookViewId="0">
      <selection activeCell="U674" activeCellId="4" sqref="U674 D676 H676 J676 U674"/>
    </sheetView>
  </sheetViews>
  <sheetFormatPr defaultRowHeight="15"/>
  <cols>
    <col min="1" max="1" width="13.44140625" customWidth="1"/>
    <col min="2" max="2" width="10.21875" bestFit="1" customWidth="1"/>
    <col min="3" max="3" width="10.21875" customWidth="1"/>
    <col min="4" max="4" width="6.88671875" customWidth="1"/>
    <col min="5" max="5" width="7.77734375" customWidth="1"/>
    <col min="6" max="6" width="8.88671875" customWidth="1"/>
    <col min="7" max="7" width="10.77734375" customWidth="1"/>
    <col min="8" max="8" width="9.109375" customWidth="1"/>
    <col min="9" max="9" width="9.5546875" customWidth="1"/>
    <col min="10" max="10" width="7.33203125" customWidth="1"/>
    <col min="11" max="11" width="6.77734375" customWidth="1"/>
    <col min="12" max="12" width="8.5546875" customWidth="1"/>
    <col min="13" max="13" width="8.6640625" customWidth="1"/>
    <col min="14" max="14" width="8.88671875" customWidth="1"/>
    <col min="15" max="15" width="10.21875" customWidth="1"/>
    <col min="16" max="16" width="9.77734375" customWidth="1"/>
    <col min="17" max="17" width="14.5546875" customWidth="1"/>
    <col min="18" max="18" width="13.77734375" customWidth="1"/>
    <col min="19" max="19" width="15.77734375" customWidth="1"/>
    <col min="20" max="20" width="7.77734375" customWidth="1"/>
    <col min="21" max="21" width="9.5546875" customWidth="1"/>
    <col min="22" max="22" width="8.44140625" customWidth="1"/>
    <col min="23" max="23" width="10" customWidth="1"/>
    <col min="24" max="24" width="7.88671875" customWidth="1"/>
    <col min="25" max="25" width="7.21875" customWidth="1"/>
    <col min="29" max="29" width="13.88671875" customWidth="1"/>
  </cols>
  <sheetData>
    <row r="1" spans="1:17">
      <c r="B1" s="155" t="s">
        <v>9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P1" s="157" t="s">
        <v>28</v>
      </c>
      <c r="Q1" s="158"/>
    </row>
    <row r="2" spans="1:17" ht="15.75">
      <c r="A2" s="6" t="s">
        <v>23</v>
      </c>
      <c r="B2" s="1" t="s">
        <v>0</v>
      </c>
      <c r="C2" s="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/>
      <c r="K2" s="6"/>
      <c r="L2" s="6" t="s">
        <v>7</v>
      </c>
      <c r="M2" s="15" t="s">
        <v>8</v>
      </c>
      <c r="N2" s="6" t="s">
        <v>34</v>
      </c>
      <c r="P2" s="3">
        <f>MIN(M3:M34)</f>
        <v>0</v>
      </c>
      <c r="Q2" s="11">
        <f>MAX(M3:M34)</f>
        <v>8755</v>
      </c>
    </row>
    <row r="3" spans="1:17">
      <c r="A3" t="s">
        <v>17</v>
      </c>
      <c r="B3" s="5">
        <v>44859</v>
      </c>
      <c r="C3" s="5"/>
      <c r="D3" s="2"/>
      <c r="E3" s="2"/>
      <c r="F3" s="2">
        <v>350</v>
      </c>
      <c r="G3" s="2"/>
      <c r="H3" s="2"/>
      <c r="I3" s="2">
        <v>298</v>
      </c>
      <c r="J3" s="2"/>
      <c r="K3" s="2"/>
      <c r="L3" s="2"/>
      <c r="M3" s="13">
        <f>SUM(D3:L3)</f>
        <v>648</v>
      </c>
      <c r="N3" s="2">
        <v>1</v>
      </c>
    </row>
    <row r="4" spans="1:17">
      <c r="A4" t="s">
        <v>18</v>
      </c>
      <c r="B4" s="5">
        <v>44860</v>
      </c>
      <c r="C4" s="5"/>
      <c r="D4" s="2">
        <v>450</v>
      </c>
      <c r="E4" s="2">
        <v>370</v>
      </c>
      <c r="F4" s="2"/>
      <c r="G4" s="2"/>
      <c r="H4" s="2"/>
      <c r="I4" s="2"/>
      <c r="J4" s="2"/>
      <c r="K4" s="2"/>
      <c r="L4" s="2"/>
      <c r="M4" s="13">
        <f t="shared" ref="M4:M34" si="0">SUM(D4:L4)</f>
        <v>820</v>
      </c>
      <c r="N4" s="2">
        <v>2</v>
      </c>
      <c r="P4" s="129" t="s">
        <v>29</v>
      </c>
      <c r="Q4" s="131"/>
    </row>
    <row r="5" spans="1:17">
      <c r="A5" t="s">
        <v>19</v>
      </c>
      <c r="B5" s="5">
        <v>44861</v>
      </c>
      <c r="C5" s="5"/>
      <c r="D5" s="2">
        <v>240</v>
      </c>
      <c r="E5" s="2">
        <v>140</v>
      </c>
      <c r="F5" s="2"/>
      <c r="G5" s="2"/>
      <c r="H5" s="2"/>
      <c r="I5" s="2"/>
      <c r="J5" s="2"/>
      <c r="K5" s="2"/>
      <c r="L5" s="2"/>
      <c r="M5" s="13">
        <f t="shared" si="0"/>
        <v>380</v>
      </c>
      <c r="N5" s="2">
        <v>3</v>
      </c>
      <c r="P5" s="129">
        <f>AVERAGE(M3:M34)</f>
        <v>1606.125</v>
      </c>
      <c r="Q5" s="131"/>
    </row>
    <row r="6" spans="1:17">
      <c r="A6" t="s">
        <v>20</v>
      </c>
      <c r="B6" s="5">
        <v>44862</v>
      </c>
      <c r="C6" s="5"/>
      <c r="D6" s="2">
        <v>300</v>
      </c>
      <c r="E6" s="2"/>
      <c r="F6" s="2"/>
      <c r="G6" s="2">
        <v>1300</v>
      </c>
      <c r="H6" s="2"/>
      <c r="I6" s="2"/>
      <c r="J6" s="2"/>
      <c r="K6" s="2"/>
      <c r="L6" s="2"/>
      <c r="M6" s="13">
        <f t="shared" si="0"/>
        <v>1600</v>
      </c>
      <c r="N6" s="2">
        <v>4</v>
      </c>
    </row>
    <row r="7" spans="1:17">
      <c r="A7" t="s">
        <v>21</v>
      </c>
      <c r="B7" s="5">
        <v>44863</v>
      </c>
      <c r="C7" s="5"/>
      <c r="D7" s="2"/>
      <c r="E7" s="2">
        <v>1050</v>
      </c>
      <c r="F7" s="2"/>
      <c r="G7" s="2"/>
      <c r="H7" s="2">
        <v>2000</v>
      </c>
      <c r="I7" s="2"/>
      <c r="J7" s="2"/>
      <c r="K7" s="2"/>
      <c r="L7" s="2"/>
      <c r="M7" s="13">
        <f t="shared" si="0"/>
        <v>3050</v>
      </c>
      <c r="N7" s="2">
        <v>5</v>
      </c>
      <c r="P7" s="157" t="s">
        <v>30</v>
      </c>
      <c r="Q7" s="158"/>
    </row>
    <row r="8" spans="1:17">
      <c r="A8" t="s">
        <v>22</v>
      </c>
      <c r="B8" s="5">
        <v>44864</v>
      </c>
      <c r="C8" s="5"/>
      <c r="D8" s="2"/>
      <c r="E8" s="2"/>
      <c r="F8" s="2"/>
      <c r="G8" s="2">
        <v>2200</v>
      </c>
      <c r="H8" s="2"/>
      <c r="I8" s="2"/>
      <c r="J8" s="2"/>
      <c r="K8" s="2"/>
      <c r="L8" s="2"/>
      <c r="M8" s="13">
        <f t="shared" si="0"/>
        <v>2200</v>
      </c>
      <c r="N8" s="2">
        <v>6</v>
      </c>
      <c r="P8" s="155">
        <f>MEDIAN(M3:M34)</f>
        <v>816</v>
      </c>
      <c r="Q8" s="161"/>
    </row>
    <row r="9" spans="1:17">
      <c r="A9" t="s">
        <v>26</v>
      </c>
      <c r="B9" s="5">
        <v>44865</v>
      </c>
      <c r="C9" s="5"/>
      <c r="D9" s="2">
        <v>460</v>
      </c>
      <c r="E9" s="2"/>
      <c r="F9" s="2"/>
      <c r="G9" s="2"/>
      <c r="H9" s="2"/>
      <c r="I9" s="2"/>
      <c r="J9" s="2"/>
      <c r="K9" s="2"/>
      <c r="L9" s="2"/>
      <c r="M9" s="13">
        <f t="shared" si="0"/>
        <v>460</v>
      </c>
      <c r="N9" s="2">
        <v>7</v>
      </c>
    </row>
    <row r="10" spans="1:17">
      <c r="A10" t="s">
        <v>17</v>
      </c>
      <c r="B10" s="5">
        <v>44866</v>
      </c>
      <c r="C10" s="5"/>
      <c r="D10" s="2">
        <v>450</v>
      </c>
      <c r="E10" s="2"/>
      <c r="F10" s="2"/>
      <c r="G10" s="2"/>
      <c r="H10" s="2"/>
      <c r="I10" s="2"/>
      <c r="J10" s="2"/>
      <c r="K10" s="2"/>
      <c r="L10" s="2"/>
      <c r="M10" s="13">
        <f t="shared" si="0"/>
        <v>450</v>
      </c>
      <c r="N10" s="2">
        <v>8</v>
      </c>
      <c r="P10" s="159" t="s">
        <v>31</v>
      </c>
      <c r="Q10" s="160"/>
    </row>
    <row r="11" spans="1:17">
      <c r="A11" t="s">
        <v>18</v>
      </c>
      <c r="B11" s="5">
        <v>44867</v>
      </c>
      <c r="C11" s="5"/>
      <c r="D11" s="2">
        <v>460</v>
      </c>
      <c r="E11" s="2"/>
      <c r="F11" s="2"/>
      <c r="G11" s="2"/>
      <c r="H11" s="2"/>
      <c r="I11" s="2"/>
      <c r="J11" s="2"/>
      <c r="K11" s="2"/>
      <c r="L11" s="2"/>
      <c r="M11" s="13">
        <f t="shared" si="0"/>
        <v>460</v>
      </c>
      <c r="N11" s="2">
        <v>9</v>
      </c>
      <c r="P11" s="162">
        <f>(P5-1000)*31</f>
        <v>18789.875</v>
      </c>
      <c r="Q11" s="163"/>
    </row>
    <row r="12" spans="1:17">
      <c r="A12" t="s">
        <v>19</v>
      </c>
      <c r="B12" s="5">
        <v>44868</v>
      </c>
      <c r="C12" s="5"/>
      <c r="D12" s="14">
        <v>470</v>
      </c>
      <c r="E12" s="14">
        <v>650</v>
      </c>
      <c r="F12" s="12"/>
      <c r="G12" s="2">
        <v>421</v>
      </c>
      <c r="H12" s="2"/>
      <c r="I12" s="2"/>
      <c r="J12" s="2"/>
      <c r="K12" s="2"/>
      <c r="L12" s="2"/>
      <c r="M12" s="13">
        <f t="shared" si="0"/>
        <v>1541</v>
      </c>
      <c r="N12" s="2">
        <v>10</v>
      </c>
    </row>
    <row r="13" spans="1:17">
      <c r="A13" t="s">
        <v>20</v>
      </c>
      <c r="B13" s="5">
        <v>44869</v>
      </c>
      <c r="C13" s="5"/>
      <c r="D13" s="2">
        <v>343</v>
      </c>
      <c r="E13" s="2"/>
      <c r="F13" s="2">
        <v>350</v>
      </c>
      <c r="G13" s="14"/>
      <c r="H13" s="2">
        <v>500</v>
      </c>
      <c r="I13" s="2"/>
      <c r="J13" s="2"/>
      <c r="K13" s="2"/>
      <c r="L13" s="2"/>
      <c r="M13" s="13">
        <f t="shared" si="0"/>
        <v>1193</v>
      </c>
      <c r="N13" s="2">
        <v>11</v>
      </c>
      <c r="P13" s="159" t="s">
        <v>32</v>
      </c>
      <c r="Q13" s="160"/>
    </row>
    <row r="14" spans="1:17">
      <c r="A14" t="s">
        <v>21</v>
      </c>
      <c r="B14" s="5">
        <v>44870</v>
      </c>
      <c r="C14" s="5"/>
      <c r="D14" s="2">
        <v>233</v>
      </c>
      <c r="E14" s="2">
        <v>1150</v>
      </c>
      <c r="F14" s="14"/>
      <c r="G14" s="2"/>
      <c r="H14" s="14">
        <v>3290</v>
      </c>
      <c r="I14" s="2"/>
      <c r="J14" s="2"/>
      <c r="K14" s="2"/>
      <c r="L14" s="14"/>
      <c r="M14" s="13">
        <f t="shared" si="0"/>
        <v>4673</v>
      </c>
      <c r="N14" s="2">
        <v>12</v>
      </c>
      <c r="P14" s="155">
        <f>(P5-1000)*31</f>
        <v>18789.875</v>
      </c>
      <c r="Q14" s="161"/>
    </row>
    <row r="15" spans="1:17">
      <c r="A15" t="s">
        <v>22</v>
      </c>
      <c r="B15" s="5">
        <v>44871</v>
      </c>
      <c r="C15" s="5"/>
      <c r="D15" s="14">
        <v>250</v>
      </c>
      <c r="E15" s="2"/>
      <c r="F15" s="2"/>
      <c r="G15" s="14">
        <v>762</v>
      </c>
      <c r="H15" s="2"/>
      <c r="I15" s="2"/>
      <c r="J15" s="2"/>
      <c r="K15" s="2"/>
      <c r="L15" s="2">
        <v>500</v>
      </c>
      <c r="M15" s="13">
        <f t="shared" si="0"/>
        <v>1512</v>
      </c>
      <c r="N15" s="2">
        <v>13</v>
      </c>
    </row>
    <row r="16" spans="1:17">
      <c r="A16" t="s">
        <v>26</v>
      </c>
      <c r="B16" s="5">
        <v>44872</v>
      </c>
      <c r="C16" s="5"/>
      <c r="D16" s="14">
        <v>300</v>
      </c>
      <c r="E16" s="14"/>
      <c r="F16" s="2"/>
      <c r="G16" s="2"/>
      <c r="H16" s="2"/>
      <c r="I16" s="2"/>
      <c r="J16" s="2"/>
      <c r="K16" s="2"/>
      <c r="L16" s="2"/>
      <c r="M16" s="13">
        <f t="shared" si="0"/>
        <v>300</v>
      </c>
      <c r="N16" s="2">
        <v>14</v>
      </c>
      <c r="P16" s="157" t="s">
        <v>33</v>
      </c>
      <c r="Q16" s="158"/>
    </row>
    <row r="17" spans="1:17">
      <c r="A17" t="s">
        <v>17</v>
      </c>
      <c r="B17" s="5">
        <v>44873</v>
      </c>
      <c r="C17" s="5"/>
      <c r="D17" s="14">
        <v>360</v>
      </c>
      <c r="E17" s="2"/>
      <c r="F17" s="2"/>
      <c r="G17" s="2"/>
      <c r="H17" s="2"/>
      <c r="I17" s="2"/>
      <c r="J17" s="2"/>
      <c r="K17" s="2"/>
      <c r="L17" s="2"/>
      <c r="M17" s="13">
        <f t="shared" si="0"/>
        <v>360</v>
      </c>
      <c r="N17" s="2">
        <v>15</v>
      </c>
      <c r="P17" s="155">
        <f>SUM(M3:M34)</f>
        <v>51396</v>
      </c>
      <c r="Q17" s="161"/>
    </row>
    <row r="18" spans="1:17">
      <c r="A18" t="s">
        <v>18</v>
      </c>
      <c r="B18" s="5">
        <v>44874</v>
      </c>
      <c r="C18" s="5"/>
      <c r="D18" s="14">
        <v>341</v>
      </c>
      <c r="E18" s="2"/>
      <c r="F18" s="2"/>
      <c r="G18" s="2"/>
      <c r="H18" s="2"/>
      <c r="I18" s="2"/>
      <c r="J18" s="2"/>
      <c r="K18" s="2"/>
      <c r="L18" s="2"/>
      <c r="M18" s="13">
        <f t="shared" si="0"/>
        <v>341</v>
      </c>
      <c r="N18" s="2">
        <v>16</v>
      </c>
    </row>
    <row r="19" spans="1:17">
      <c r="A19" t="s">
        <v>19</v>
      </c>
      <c r="B19" s="5">
        <v>44875</v>
      </c>
      <c r="C19" s="5"/>
      <c r="D19" s="14">
        <v>380</v>
      </c>
      <c r="E19" s="2"/>
      <c r="F19" s="2"/>
      <c r="G19" s="2"/>
      <c r="H19" s="2"/>
      <c r="I19" s="2"/>
      <c r="J19" s="2"/>
      <c r="K19" s="2"/>
      <c r="L19" s="2"/>
      <c r="M19" s="13">
        <f t="shared" si="0"/>
        <v>380</v>
      </c>
      <c r="N19" s="2">
        <v>17</v>
      </c>
    </row>
    <row r="20" spans="1:17">
      <c r="A20" t="s">
        <v>20</v>
      </c>
      <c r="B20" s="5">
        <v>44876</v>
      </c>
      <c r="C20" s="5"/>
      <c r="D20" s="16">
        <f>SUM(395,250)</f>
        <v>645</v>
      </c>
      <c r="E20" s="14"/>
      <c r="F20" s="2"/>
      <c r="G20" s="14">
        <f>SUM(777,627)</f>
        <v>1404</v>
      </c>
      <c r="H20" s="2"/>
      <c r="I20" s="2">
        <v>464</v>
      </c>
      <c r="J20" s="2"/>
      <c r="K20" s="2"/>
      <c r="L20" s="2"/>
      <c r="M20" s="13">
        <f t="shared" si="0"/>
        <v>2513</v>
      </c>
      <c r="N20" s="2">
        <v>18</v>
      </c>
    </row>
    <row r="21" spans="1:17">
      <c r="A21" t="s">
        <v>21</v>
      </c>
      <c r="B21" s="5">
        <v>44877</v>
      </c>
      <c r="C21" s="5"/>
      <c r="D21" s="14">
        <v>500</v>
      </c>
      <c r="E21" s="2">
        <v>225</v>
      </c>
      <c r="F21" s="2"/>
      <c r="G21" s="14">
        <v>1697</v>
      </c>
      <c r="H21" s="2"/>
      <c r="I21" s="2"/>
      <c r="J21" s="2"/>
      <c r="K21" s="2"/>
      <c r="L21" s="2"/>
      <c r="M21" s="13">
        <f t="shared" si="0"/>
        <v>2422</v>
      </c>
      <c r="N21" s="2">
        <v>19</v>
      </c>
    </row>
    <row r="22" spans="1:17">
      <c r="A22" t="s">
        <v>22</v>
      </c>
      <c r="B22" s="5">
        <v>44878</v>
      </c>
      <c r="C22" s="5"/>
      <c r="D22" s="14"/>
      <c r="E22" s="2"/>
      <c r="F22" s="14"/>
      <c r="G22" s="14">
        <v>785</v>
      </c>
      <c r="H22" s="2"/>
      <c r="I22" s="2"/>
      <c r="J22" s="2"/>
      <c r="K22" s="2"/>
      <c r="L22" s="2"/>
      <c r="M22" s="13">
        <f t="shared" si="0"/>
        <v>785</v>
      </c>
      <c r="N22" s="2">
        <v>20</v>
      </c>
    </row>
    <row r="23" spans="1:17">
      <c r="A23" t="s">
        <v>26</v>
      </c>
      <c r="B23" s="5">
        <v>44879</v>
      </c>
      <c r="C23" s="5"/>
      <c r="D23" s="14">
        <v>477</v>
      </c>
      <c r="E23" s="2"/>
      <c r="F23" s="14"/>
      <c r="G23" s="2"/>
      <c r="H23" s="2"/>
      <c r="I23" s="2"/>
      <c r="J23" s="2"/>
      <c r="K23" s="2"/>
      <c r="L23" s="2"/>
      <c r="M23" s="13">
        <f t="shared" si="0"/>
        <v>477</v>
      </c>
      <c r="N23" s="2">
        <v>21</v>
      </c>
    </row>
    <row r="24" spans="1:17">
      <c r="A24" t="s">
        <v>17</v>
      </c>
      <c r="B24" s="5">
        <v>44880</v>
      </c>
      <c r="C24" s="5"/>
      <c r="D24" s="14">
        <v>527</v>
      </c>
      <c r="E24" s="14"/>
      <c r="F24" s="14">
        <v>350</v>
      </c>
      <c r="G24" s="2"/>
      <c r="H24" s="2"/>
      <c r="I24" s="2"/>
      <c r="J24" s="2"/>
      <c r="K24" s="2"/>
      <c r="L24" s="2">
        <v>250</v>
      </c>
      <c r="M24" s="13">
        <f t="shared" si="0"/>
        <v>1127</v>
      </c>
      <c r="N24" s="2">
        <v>22</v>
      </c>
    </row>
    <row r="25" spans="1:17">
      <c r="A25" t="s">
        <v>18</v>
      </c>
      <c r="B25" s="5">
        <v>44881</v>
      </c>
      <c r="C25" s="5"/>
      <c r="D25" s="16">
        <f>SUM(186,411)</f>
        <v>597</v>
      </c>
      <c r="E25" s="2"/>
      <c r="F25" s="2"/>
      <c r="G25" s="2"/>
      <c r="H25" s="2"/>
      <c r="I25" s="2">
        <v>215</v>
      </c>
      <c r="J25" s="2"/>
      <c r="K25" s="2"/>
      <c r="L25" s="2"/>
      <c r="M25" s="13">
        <f t="shared" si="0"/>
        <v>812</v>
      </c>
      <c r="N25" s="2">
        <v>23</v>
      </c>
    </row>
    <row r="26" spans="1:17">
      <c r="A26" t="s">
        <v>19</v>
      </c>
      <c r="B26" s="5">
        <v>44882</v>
      </c>
      <c r="C26" s="5"/>
      <c r="D26" s="14">
        <v>436</v>
      </c>
      <c r="E26" s="2"/>
      <c r="F26" s="2"/>
      <c r="G26" s="2"/>
      <c r="H26" s="2"/>
      <c r="I26" s="2"/>
      <c r="J26" s="2"/>
      <c r="K26" s="2"/>
      <c r="L26" s="2"/>
      <c r="M26" s="13">
        <f t="shared" si="0"/>
        <v>436</v>
      </c>
      <c r="N26" s="2">
        <v>24</v>
      </c>
    </row>
    <row r="27" spans="1:17">
      <c r="A27" t="s">
        <v>20</v>
      </c>
      <c r="B27" s="5">
        <v>44883</v>
      </c>
      <c r="C27" s="5"/>
      <c r="D27" s="14">
        <v>260</v>
      </c>
      <c r="E27" s="2"/>
      <c r="F27" s="2"/>
      <c r="G27" s="14"/>
      <c r="H27" s="2"/>
      <c r="I27" s="2"/>
      <c r="J27" s="2"/>
      <c r="K27" s="2"/>
      <c r="L27" s="2"/>
      <c r="M27" s="13">
        <f t="shared" si="0"/>
        <v>260</v>
      </c>
      <c r="N27" s="2">
        <v>25</v>
      </c>
    </row>
    <row r="28" spans="1:17">
      <c r="A28" t="s">
        <v>21</v>
      </c>
      <c r="B28" s="5">
        <v>44884</v>
      </c>
      <c r="C28" s="5"/>
      <c r="D28" s="2">
        <v>270</v>
      </c>
      <c r="E28" s="14">
        <v>1000</v>
      </c>
      <c r="F28" s="2"/>
      <c r="H28" s="2"/>
      <c r="I28" s="2">
        <v>7485</v>
      </c>
      <c r="J28" s="2"/>
      <c r="K28" s="2"/>
      <c r="L28" s="2"/>
      <c r="M28" s="13">
        <f t="shared" si="0"/>
        <v>8755</v>
      </c>
      <c r="N28" s="2">
        <v>26</v>
      </c>
    </row>
    <row r="29" spans="1:17">
      <c r="A29" t="s">
        <v>22</v>
      </c>
      <c r="B29" s="5">
        <v>44885</v>
      </c>
      <c r="C29" s="5"/>
      <c r="D29" s="2"/>
      <c r="E29" s="2"/>
      <c r="F29" s="2"/>
      <c r="G29">
        <v>2000</v>
      </c>
      <c r="H29" s="2"/>
      <c r="I29" s="2"/>
      <c r="J29" s="2"/>
      <c r="K29" s="2"/>
      <c r="L29" s="2">
        <v>405</v>
      </c>
      <c r="M29" s="13">
        <f t="shared" si="0"/>
        <v>2405</v>
      </c>
      <c r="N29" s="2">
        <v>27</v>
      </c>
    </row>
    <row r="30" spans="1:17">
      <c r="A30" t="s">
        <v>26</v>
      </c>
      <c r="B30" s="5">
        <v>44886</v>
      </c>
      <c r="C30" s="43"/>
      <c r="D30">
        <v>441</v>
      </c>
      <c r="E30" s="2"/>
      <c r="F30" s="2"/>
      <c r="G30" s="2">
        <v>7900</v>
      </c>
      <c r="H30" s="2"/>
      <c r="I30" s="2"/>
      <c r="J30" s="2"/>
      <c r="K30" s="2"/>
      <c r="L30" s="2"/>
      <c r="M30" s="13">
        <f t="shared" si="0"/>
        <v>8341</v>
      </c>
      <c r="N30" s="2">
        <v>28</v>
      </c>
    </row>
    <row r="31" spans="1:17">
      <c r="A31" t="s">
        <v>17</v>
      </c>
      <c r="B31" s="5">
        <v>44887</v>
      </c>
      <c r="C31" s="43"/>
      <c r="D31">
        <v>415</v>
      </c>
      <c r="E31" s="2"/>
      <c r="F31" s="2"/>
      <c r="G31" s="2"/>
      <c r="H31" s="2"/>
      <c r="I31" s="2"/>
      <c r="J31" s="2"/>
      <c r="K31" s="2"/>
      <c r="L31" s="2">
        <v>600</v>
      </c>
      <c r="M31" s="13">
        <f t="shared" si="0"/>
        <v>1015</v>
      </c>
      <c r="N31" s="2">
        <v>29</v>
      </c>
    </row>
    <row r="32" spans="1:17">
      <c r="A32" t="s">
        <v>18</v>
      </c>
      <c r="B32" s="5">
        <v>44888</v>
      </c>
      <c r="C32" s="43"/>
      <c r="D32" s="19"/>
      <c r="E32" s="14"/>
      <c r="F32" s="2"/>
      <c r="G32" s="2"/>
      <c r="H32" s="2"/>
      <c r="I32" s="2"/>
      <c r="J32" s="2"/>
      <c r="K32" s="2"/>
      <c r="L32" s="2"/>
      <c r="M32" s="13">
        <f t="shared" si="0"/>
        <v>0</v>
      </c>
      <c r="N32" s="2">
        <v>30</v>
      </c>
    </row>
    <row r="33" spans="1:17">
      <c r="A33" t="s">
        <v>19</v>
      </c>
      <c r="B33" s="5">
        <v>44889</v>
      </c>
      <c r="C33" s="43"/>
      <c r="D33" s="19">
        <v>360</v>
      </c>
      <c r="E33" s="2"/>
      <c r="F33" s="14">
        <v>350</v>
      </c>
      <c r="G33" s="14"/>
      <c r="H33" s="2"/>
      <c r="I33" s="2"/>
      <c r="J33" s="2"/>
      <c r="K33" s="2"/>
      <c r="L33" s="2">
        <v>700</v>
      </c>
      <c r="M33" s="13">
        <f>SUM(D33:L33)</f>
        <v>1410</v>
      </c>
      <c r="N33" s="2">
        <v>31</v>
      </c>
    </row>
    <row r="34" spans="1:17">
      <c r="A34" t="s">
        <v>20</v>
      </c>
      <c r="B34" s="5">
        <v>44890</v>
      </c>
      <c r="C34" s="43"/>
      <c r="D34" s="20">
        <v>270</v>
      </c>
      <c r="E34" s="2"/>
      <c r="F34" s="2"/>
      <c r="G34" s="14"/>
      <c r="H34" s="2"/>
      <c r="I34" s="2"/>
      <c r="J34" s="2"/>
      <c r="K34" s="2"/>
      <c r="L34" s="2"/>
      <c r="M34" s="13">
        <f t="shared" si="0"/>
        <v>270</v>
      </c>
      <c r="N34" s="2">
        <v>32</v>
      </c>
    </row>
    <row r="35" spans="1:17" ht="15.75">
      <c r="A35" s="6"/>
      <c r="B35" s="7" t="s">
        <v>8</v>
      </c>
      <c r="C35" s="7"/>
      <c r="D35" s="6">
        <f>SUM(D3:D34)</f>
        <v>10235</v>
      </c>
      <c r="E35" s="6">
        <f t="shared" ref="E35:M35" si="1">SUM(E3:E34)</f>
        <v>4585</v>
      </c>
      <c r="F35" s="6">
        <f t="shared" si="1"/>
        <v>1400</v>
      </c>
      <c r="G35" s="6">
        <f t="shared" si="1"/>
        <v>18469</v>
      </c>
      <c r="H35" s="6">
        <f t="shared" si="1"/>
        <v>5790</v>
      </c>
      <c r="I35" s="6">
        <f t="shared" si="1"/>
        <v>8462</v>
      </c>
      <c r="J35" s="6"/>
      <c r="K35" s="6"/>
      <c r="L35" s="6">
        <f t="shared" si="1"/>
        <v>2455</v>
      </c>
      <c r="M35" s="6">
        <f t="shared" si="1"/>
        <v>51396</v>
      </c>
      <c r="N35" s="3"/>
    </row>
    <row r="38" spans="1:17" ht="15.75" thickBot="1"/>
    <row r="39" spans="1:17" ht="15.75" thickBot="1">
      <c r="A39" s="138" t="s">
        <v>35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P39" s="164" t="s">
        <v>28</v>
      </c>
      <c r="Q39" s="165"/>
    </row>
    <row r="40" spans="1:17" ht="16.5" thickBot="1">
      <c r="A40" s="6" t="s">
        <v>23</v>
      </c>
      <c r="B40" s="1" t="s">
        <v>0</v>
      </c>
      <c r="C40" s="1"/>
      <c r="D40" s="6" t="s">
        <v>1</v>
      </c>
      <c r="E40" s="6" t="s">
        <v>2</v>
      </c>
      <c r="F40" s="6" t="s">
        <v>3</v>
      </c>
      <c r="G40" s="6" t="s">
        <v>4</v>
      </c>
      <c r="H40" s="6" t="s">
        <v>5</v>
      </c>
      <c r="I40" s="6" t="s">
        <v>6</v>
      </c>
      <c r="J40" s="6" t="s">
        <v>36</v>
      </c>
      <c r="K40" s="6" t="s">
        <v>37</v>
      </c>
      <c r="L40" s="6" t="s">
        <v>7</v>
      </c>
      <c r="M40" s="15" t="s">
        <v>8</v>
      </c>
      <c r="N40" s="6" t="s">
        <v>34</v>
      </c>
      <c r="P40" s="17">
        <f>MIN(M41:M71)</f>
        <v>0</v>
      </c>
      <c r="Q40" s="18">
        <f>MAX(M41:M71)</f>
        <v>12199</v>
      </c>
    </row>
    <row r="41" spans="1:17">
      <c r="A41" t="s">
        <v>21</v>
      </c>
      <c r="B41" s="5">
        <v>44891</v>
      </c>
      <c r="C41" s="5"/>
      <c r="D41" s="2">
        <f>SUM(845,2610)</f>
        <v>3455</v>
      </c>
      <c r="E41" s="2">
        <f>SUM(51,51,51,1280,1280)</f>
        <v>2713</v>
      </c>
      <c r="F41" s="2"/>
      <c r="G41" s="2">
        <f>SUM(1998,100)</f>
        <v>2098</v>
      </c>
      <c r="H41" s="2"/>
      <c r="I41" s="2"/>
      <c r="J41" s="2"/>
      <c r="K41" s="2"/>
      <c r="L41" s="2"/>
      <c r="M41" s="13">
        <f>SUM(D41:L41)</f>
        <v>8266</v>
      </c>
      <c r="N41" s="2">
        <v>1</v>
      </c>
    </row>
    <row r="42" spans="1:17" ht="15.75" thickBot="1">
      <c r="A42" t="s">
        <v>22</v>
      </c>
      <c r="B42" s="5">
        <v>44892</v>
      </c>
      <c r="C42" s="5"/>
      <c r="D42" s="2">
        <f>SUM(900,120)</f>
        <v>1020</v>
      </c>
      <c r="E42" s="2">
        <v>1000</v>
      </c>
      <c r="F42" s="2"/>
      <c r="G42" s="2"/>
      <c r="H42" s="2"/>
      <c r="I42" s="2"/>
      <c r="J42" s="2"/>
      <c r="K42" s="2"/>
      <c r="L42" s="2">
        <v>1200</v>
      </c>
      <c r="M42" s="13">
        <f t="shared" ref="M42:M70" si="2">SUM(D42:L42)</f>
        <v>3220</v>
      </c>
      <c r="N42" s="2">
        <v>2</v>
      </c>
    </row>
    <row r="43" spans="1:17">
      <c r="A43" t="s">
        <v>26</v>
      </c>
      <c r="B43" s="5">
        <v>44893</v>
      </c>
      <c r="C43" s="5"/>
      <c r="D43" s="2">
        <v>381</v>
      </c>
      <c r="E43" s="2"/>
      <c r="F43" s="2"/>
      <c r="G43" s="2"/>
      <c r="H43" s="2"/>
      <c r="I43" s="2"/>
      <c r="J43" s="2"/>
      <c r="K43" s="2"/>
      <c r="L43" s="2"/>
      <c r="M43" s="13">
        <f t="shared" si="2"/>
        <v>381</v>
      </c>
      <c r="N43" s="2">
        <v>3</v>
      </c>
      <c r="P43" s="164" t="s">
        <v>29</v>
      </c>
      <c r="Q43" s="165"/>
    </row>
    <row r="44" spans="1:17" ht="15.75" thickBot="1">
      <c r="A44" t="s">
        <v>17</v>
      </c>
      <c r="B44" s="5">
        <v>44894</v>
      </c>
      <c r="C44" s="5"/>
      <c r="D44" s="2">
        <v>401</v>
      </c>
      <c r="E44" s="2"/>
      <c r="F44" s="2"/>
      <c r="G44" s="2"/>
      <c r="H44" s="2"/>
      <c r="I44" s="2"/>
      <c r="J44" s="2"/>
      <c r="K44" s="2"/>
      <c r="L44" s="2"/>
      <c r="M44" s="13">
        <f t="shared" si="2"/>
        <v>401</v>
      </c>
      <c r="N44" s="2">
        <v>4</v>
      </c>
      <c r="P44" s="166">
        <f>AVERAGE(M41:M71)</f>
        <v>1660.4516129032259</v>
      </c>
      <c r="Q44" s="167"/>
    </row>
    <row r="45" spans="1:17" ht="15.75" thickBot="1">
      <c r="A45" t="s">
        <v>18</v>
      </c>
      <c r="B45" s="5">
        <v>44895</v>
      </c>
      <c r="C45" s="5"/>
      <c r="D45" s="2">
        <v>408</v>
      </c>
      <c r="E45" s="2"/>
      <c r="F45" s="2"/>
      <c r="G45" s="2"/>
      <c r="H45" s="2"/>
      <c r="I45" s="2">
        <v>310</v>
      </c>
      <c r="J45" s="2"/>
      <c r="K45" s="2"/>
      <c r="L45" s="2"/>
      <c r="M45" s="13">
        <f t="shared" si="2"/>
        <v>718</v>
      </c>
      <c r="N45" s="2">
        <v>5</v>
      </c>
    </row>
    <row r="46" spans="1:17">
      <c r="A46" t="s">
        <v>19</v>
      </c>
      <c r="B46" s="5">
        <v>44896</v>
      </c>
      <c r="C46" s="5"/>
      <c r="D46" s="2">
        <v>381</v>
      </c>
      <c r="E46" s="2"/>
      <c r="F46" s="2"/>
      <c r="G46" s="2"/>
      <c r="H46" s="2"/>
      <c r="I46" s="2"/>
      <c r="J46" s="2"/>
      <c r="K46" s="2"/>
      <c r="L46" s="2"/>
      <c r="M46" s="13">
        <f t="shared" si="2"/>
        <v>381</v>
      </c>
      <c r="N46" s="2">
        <v>6</v>
      </c>
      <c r="P46" s="164" t="s">
        <v>30</v>
      </c>
      <c r="Q46" s="165"/>
    </row>
    <row r="47" spans="1:17" ht="15.75" thickBot="1">
      <c r="A47" t="s">
        <v>20</v>
      </c>
      <c r="B47" s="5">
        <v>44897</v>
      </c>
      <c r="C47" s="5"/>
      <c r="D47" s="2">
        <v>365</v>
      </c>
      <c r="E47" s="2"/>
      <c r="F47" s="2"/>
      <c r="G47" s="2">
        <v>20</v>
      </c>
      <c r="H47" s="2"/>
      <c r="I47" s="2"/>
      <c r="J47" s="2"/>
      <c r="K47" s="2"/>
      <c r="L47" s="2"/>
      <c r="M47" s="13">
        <f t="shared" si="2"/>
        <v>385</v>
      </c>
      <c r="N47" s="2">
        <v>7</v>
      </c>
      <c r="P47" s="173">
        <f>MEDIAN(M41:M71)</f>
        <v>645</v>
      </c>
      <c r="Q47" s="174"/>
    </row>
    <row r="48" spans="1:17" ht="15.75" thickBot="1">
      <c r="A48" t="s">
        <v>21</v>
      </c>
      <c r="B48" s="5">
        <v>44898</v>
      </c>
      <c r="C48" s="5"/>
      <c r="D48" s="2"/>
      <c r="E48" s="2"/>
      <c r="F48" s="2">
        <v>350</v>
      </c>
      <c r="G48" s="2">
        <v>20</v>
      </c>
      <c r="H48" s="2"/>
      <c r="I48" s="2"/>
      <c r="J48" s="2"/>
      <c r="K48" s="2"/>
      <c r="L48" s="2"/>
      <c r="M48" s="13">
        <f t="shared" si="2"/>
        <v>370</v>
      </c>
      <c r="N48" s="2">
        <v>8</v>
      </c>
    </row>
    <row r="49" spans="1:17">
      <c r="A49" t="s">
        <v>22</v>
      </c>
      <c r="B49" s="5">
        <v>44899</v>
      </c>
      <c r="C49" s="5"/>
      <c r="D49" s="2"/>
      <c r="E49" s="2"/>
      <c r="F49" s="14"/>
      <c r="G49" s="2">
        <v>2170</v>
      </c>
      <c r="H49" s="2"/>
      <c r="I49" s="2"/>
      <c r="J49" s="2"/>
      <c r="K49" s="2"/>
      <c r="L49" s="2">
        <v>500</v>
      </c>
      <c r="M49" s="13">
        <f t="shared" si="2"/>
        <v>2670</v>
      </c>
      <c r="N49" s="2">
        <v>9</v>
      </c>
      <c r="P49" s="168" t="s">
        <v>31</v>
      </c>
      <c r="Q49" s="169"/>
    </row>
    <row r="50" spans="1:17" ht="15.75" thickBot="1">
      <c r="A50" t="s">
        <v>26</v>
      </c>
      <c r="B50" s="5">
        <v>44900</v>
      </c>
      <c r="C50" s="5"/>
      <c r="D50" s="2">
        <v>323</v>
      </c>
      <c r="E50" s="2">
        <v>1000</v>
      </c>
      <c r="F50" s="2"/>
      <c r="G50" s="2">
        <v>35</v>
      </c>
      <c r="H50" s="2"/>
      <c r="I50" s="2"/>
      <c r="J50" s="2"/>
      <c r="K50" s="2">
        <v>0</v>
      </c>
      <c r="L50" s="2"/>
      <c r="M50" s="13">
        <f t="shared" si="2"/>
        <v>1358</v>
      </c>
      <c r="N50" s="2">
        <v>10</v>
      </c>
      <c r="P50" s="170">
        <f>(P44-1000)*32</f>
        <v>21134.451612903227</v>
      </c>
      <c r="Q50" s="171"/>
    </row>
    <row r="51" spans="1:17" ht="15.75" thickBot="1">
      <c r="A51" t="s">
        <v>17</v>
      </c>
      <c r="B51" s="5">
        <v>44901</v>
      </c>
      <c r="C51" s="5"/>
      <c r="D51" s="2">
        <v>357</v>
      </c>
      <c r="E51" s="2"/>
      <c r="F51" s="2"/>
      <c r="G51" s="2">
        <v>1180</v>
      </c>
      <c r="H51" s="2"/>
      <c r="I51" s="2"/>
      <c r="J51" s="2"/>
      <c r="K51" s="2">
        <v>1000</v>
      </c>
      <c r="L51" s="2"/>
      <c r="M51" s="13">
        <f t="shared" si="2"/>
        <v>2537</v>
      </c>
      <c r="N51" s="2">
        <v>11</v>
      </c>
    </row>
    <row r="52" spans="1:17">
      <c r="A52" t="s">
        <v>18</v>
      </c>
      <c r="B52" s="5">
        <v>44902</v>
      </c>
      <c r="C52" s="5"/>
      <c r="D52" s="2">
        <v>350</v>
      </c>
      <c r="E52" s="2"/>
      <c r="F52" s="2"/>
      <c r="G52" s="23">
        <v>11470</v>
      </c>
      <c r="H52" s="2"/>
      <c r="I52" s="2">
        <v>379</v>
      </c>
      <c r="J52" s="2"/>
      <c r="K52" s="2"/>
      <c r="L52" s="2"/>
      <c r="M52" s="13">
        <f t="shared" si="2"/>
        <v>12199</v>
      </c>
      <c r="N52" s="2">
        <v>12</v>
      </c>
      <c r="P52" s="168" t="s">
        <v>32</v>
      </c>
      <c r="Q52" s="169"/>
    </row>
    <row r="53" spans="1:17" ht="15.75" thickBot="1">
      <c r="A53" t="s">
        <v>19</v>
      </c>
      <c r="B53" s="5">
        <v>44903</v>
      </c>
      <c r="C53" s="5"/>
      <c r="D53" s="2">
        <v>375</v>
      </c>
      <c r="E53" s="2"/>
      <c r="F53" s="2"/>
      <c r="G53" s="2">
        <v>18</v>
      </c>
      <c r="H53" s="2">
        <v>5000</v>
      </c>
      <c r="I53" s="2"/>
      <c r="J53" s="2"/>
      <c r="K53" s="2"/>
      <c r="L53" s="2"/>
      <c r="M53" s="13">
        <f t="shared" si="2"/>
        <v>5393</v>
      </c>
      <c r="N53" s="2">
        <v>13</v>
      </c>
      <c r="P53" s="175"/>
      <c r="Q53" s="176"/>
    </row>
    <row r="54" spans="1:17" ht="15.75" thickBot="1">
      <c r="A54" t="s">
        <v>20</v>
      </c>
      <c r="B54" s="5">
        <v>44904</v>
      </c>
      <c r="C54" s="5"/>
      <c r="D54" s="2">
        <v>254</v>
      </c>
      <c r="E54" s="2"/>
      <c r="F54" s="2"/>
      <c r="G54" s="2"/>
      <c r="H54" s="2"/>
      <c r="I54" s="2"/>
      <c r="J54" s="2"/>
      <c r="K54" s="2"/>
      <c r="L54" s="2">
        <v>59</v>
      </c>
      <c r="M54" s="13">
        <f t="shared" si="2"/>
        <v>313</v>
      </c>
      <c r="N54" s="2">
        <v>14</v>
      </c>
    </row>
    <row r="55" spans="1:17">
      <c r="A55" t="s">
        <v>21</v>
      </c>
      <c r="B55" s="5">
        <v>44905</v>
      </c>
      <c r="C55" s="5"/>
      <c r="D55" s="2">
        <v>190</v>
      </c>
      <c r="E55" s="2"/>
      <c r="F55" s="2"/>
      <c r="G55" s="2">
        <f>SUM(440,786,45)</f>
        <v>1271</v>
      </c>
      <c r="H55" s="2"/>
      <c r="I55" s="2"/>
      <c r="J55" s="2"/>
      <c r="K55" s="2"/>
      <c r="L55" s="2"/>
      <c r="M55" s="13">
        <f t="shared" si="2"/>
        <v>1461</v>
      </c>
      <c r="N55" s="2">
        <v>15</v>
      </c>
      <c r="P55" s="164" t="s">
        <v>33</v>
      </c>
      <c r="Q55" s="165"/>
    </row>
    <row r="56" spans="1:17" ht="15.75" thickBot="1">
      <c r="A56" t="s">
        <v>22</v>
      </c>
      <c r="B56" s="5">
        <v>44906</v>
      </c>
      <c r="C56" s="5"/>
      <c r="D56" s="2">
        <v>652</v>
      </c>
      <c r="E56" s="2"/>
      <c r="F56" s="2"/>
      <c r="G56" s="2">
        <f>SUM(400,652)</f>
        <v>1052</v>
      </c>
      <c r="H56" s="2"/>
      <c r="I56" s="2"/>
      <c r="J56" s="2"/>
      <c r="K56" s="2"/>
      <c r="L56" s="2"/>
      <c r="M56" s="13">
        <f t="shared" si="2"/>
        <v>1704</v>
      </c>
      <c r="N56" s="2">
        <v>16</v>
      </c>
      <c r="P56" s="173"/>
      <c r="Q56" s="174"/>
    </row>
    <row r="57" spans="1:17">
      <c r="A57" t="s">
        <v>26</v>
      </c>
      <c r="B57" s="5">
        <v>44907</v>
      </c>
      <c r="C57" s="5"/>
      <c r="D57" s="2">
        <v>403</v>
      </c>
      <c r="E57" s="2"/>
      <c r="F57" s="2"/>
      <c r="G57" s="2"/>
      <c r="H57" s="2"/>
      <c r="I57" s="2"/>
      <c r="J57" s="2"/>
      <c r="K57" s="2"/>
      <c r="L57" s="2"/>
      <c r="M57" s="13">
        <f t="shared" si="2"/>
        <v>403</v>
      </c>
      <c r="N57" s="2">
        <v>17</v>
      </c>
    </row>
    <row r="58" spans="1:17">
      <c r="A58" t="s">
        <v>17</v>
      </c>
      <c r="B58" s="5">
        <v>44908</v>
      </c>
      <c r="C58" s="5"/>
      <c r="D58" s="2">
        <v>315</v>
      </c>
      <c r="E58" s="2"/>
      <c r="F58" s="2"/>
      <c r="G58" s="2"/>
      <c r="H58" s="2"/>
      <c r="I58" s="2"/>
      <c r="J58" s="2"/>
      <c r="K58" s="2"/>
      <c r="L58" s="2">
        <v>70</v>
      </c>
      <c r="M58" s="13">
        <f t="shared" si="2"/>
        <v>385</v>
      </c>
      <c r="N58" s="2">
        <v>18</v>
      </c>
    </row>
    <row r="59" spans="1:17">
      <c r="A59" t="s">
        <v>18</v>
      </c>
      <c r="B59" s="5">
        <v>44909</v>
      </c>
      <c r="C59" s="5"/>
      <c r="D59" s="2">
        <v>335</v>
      </c>
      <c r="E59" s="2"/>
      <c r="F59" s="2">
        <v>350</v>
      </c>
      <c r="G59" s="2"/>
      <c r="H59" s="2"/>
      <c r="I59" s="2"/>
      <c r="J59" s="2"/>
      <c r="K59" s="2"/>
      <c r="L59" s="2"/>
      <c r="M59" s="13">
        <f t="shared" si="2"/>
        <v>685</v>
      </c>
      <c r="N59" s="2">
        <v>19</v>
      </c>
    </row>
    <row r="60" spans="1:17">
      <c r="A60" t="s">
        <v>19</v>
      </c>
      <c r="B60" s="5">
        <v>44910</v>
      </c>
      <c r="C60" s="5"/>
      <c r="D60" s="2">
        <v>445</v>
      </c>
      <c r="E60" s="2"/>
      <c r="F60" s="2"/>
      <c r="G60" s="2"/>
      <c r="H60" s="2"/>
      <c r="I60" s="2"/>
      <c r="J60" s="2"/>
      <c r="K60" s="2">
        <v>200</v>
      </c>
      <c r="L60" s="2"/>
      <c r="M60" s="13">
        <f t="shared" si="2"/>
        <v>645</v>
      </c>
      <c r="N60" s="2">
        <v>20</v>
      </c>
    </row>
    <row r="61" spans="1:17">
      <c r="A61" t="s">
        <v>20</v>
      </c>
      <c r="B61" s="5">
        <v>44911</v>
      </c>
      <c r="C61" s="5"/>
      <c r="D61" s="2">
        <v>378</v>
      </c>
      <c r="E61" s="2"/>
      <c r="F61" s="2"/>
      <c r="G61" s="2">
        <f>SUM(790,84,80,250)</f>
        <v>1204</v>
      </c>
      <c r="H61" s="2"/>
      <c r="I61" s="2"/>
      <c r="J61" s="2"/>
      <c r="K61" s="2"/>
      <c r="L61" s="2">
        <v>250</v>
      </c>
      <c r="M61" s="13">
        <f t="shared" si="2"/>
        <v>1832</v>
      </c>
      <c r="N61" s="2">
        <v>21</v>
      </c>
    </row>
    <row r="62" spans="1:17">
      <c r="A62" t="s">
        <v>21</v>
      </c>
      <c r="B62" s="5">
        <v>44912</v>
      </c>
      <c r="C62" s="5"/>
      <c r="D62" s="2"/>
      <c r="E62" s="2"/>
      <c r="F62" s="2">
        <v>350</v>
      </c>
      <c r="G62" s="2"/>
      <c r="H62" s="2"/>
      <c r="I62" s="2"/>
      <c r="J62" s="2"/>
      <c r="K62" s="2"/>
      <c r="L62" s="2"/>
      <c r="M62" s="13">
        <f t="shared" si="2"/>
        <v>350</v>
      </c>
      <c r="N62" s="2">
        <v>22</v>
      </c>
    </row>
    <row r="63" spans="1:17">
      <c r="A63" t="s">
        <v>22</v>
      </c>
      <c r="B63" s="5">
        <v>44913</v>
      </c>
      <c r="C63" s="5"/>
      <c r="D63" s="2"/>
      <c r="E63" s="2"/>
      <c r="F63" s="2"/>
      <c r="G63" s="2"/>
      <c r="H63" s="2"/>
      <c r="I63" s="2"/>
      <c r="J63" s="2"/>
      <c r="K63" s="2"/>
      <c r="L63" s="2"/>
      <c r="M63" s="13">
        <f t="shared" si="2"/>
        <v>0</v>
      </c>
      <c r="N63" s="2">
        <v>23</v>
      </c>
    </row>
    <row r="64" spans="1:17">
      <c r="A64" t="s">
        <v>26</v>
      </c>
      <c r="B64" s="5">
        <v>44914</v>
      </c>
      <c r="C64" s="5"/>
      <c r="D64" s="2">
        <v>354</v>
      </c>
      <c r="E64" s="2"/>
      <c r="F64" s="2"/>
      <c r="G64" s="2"/>
      <c r="H64" s="2"/>
      <c r="I64" s="2"/>
      <c r="J64" s="2"/>
      <c r="K64" s="2"/>
      <c r="L64" s="2"/>
      <c r="M64" s="13">
        <f t="shared" si="2"/>
        <v>354</v>
      </c>
      <c r="N64" s="2">
        <v>24</v>
      </c>
    </row>
    <row r="65" spans="1:17">
      <c r="A65" t="s">
        <v>17</v>
      </c>
      <c r="B65" s="5">
        <v>44915</v>
      </c>
      <c r="C65" s="5"/>
      <c r="D65" s="2">
        <v>336</v>
      </c>
      <c r="E65" s="2"/>
      <c r="F65" s="2"/>
      <c r="G65" s="2"/>
      <c r="H65" s="2"/>
      <c r="I65" s="2"/>
      <c r="J65" s="2"/>
      <c r="K65" s="2"/>
      <c r="L65" s="2"/>
      <c r="M65" s="13">
        <f t="shared" si="2"/>
        <v>336</v>
      </c>
      <c r="N65" s="2">
        <v>25</v>
      </c>
    </row>
    <row r="66" spans="1:17">
      <c r="A66" t="s">
        <v>18</v>
      </c>
      <c r="B66" s="5">
        <v>44916</v>
      </c>
      <c r="C66" s="5"/>
      <c r="D66" s="2">
        <v>354</v>
      </c>
      <c r="E66" s="2"/>
      <c r="F66" s="2"/>
      <c r="G66" s="2">
        <v>200</v>
      </c>
      <c r="H66" s="2"/>
      <c r="I66" s="2"/>
      <c r="J66" s="2"/>
      <c r="K66" s="2"/>
      <c r="L66" s="2"/>
      <c r="M66" s="13">
        <f t="shared" si="2"/>
        <v>554</v>
      </c>
      <c r="N66" s="2">
        <v>26</v>
      </c>
    </row>
    <row r="67" spans="1:17">
      <c r="A67" t="s">
        <v>19</v>
      </c>
      <c r="B67" s="5">
        <v>44917</v>
      </c>
      <c r="C67" s="5"/>
      <c r="D67" s="2">
        <v>391</v>
      </c>
      <c r="E67" s="2"/>
      <c r="F67" s="2"/>
      <c r="G67" s="2"/>
      <c r="H67" s="2"/>
      <c r="I67" s="2"/>
      <c r="J67" s="2"/>
      <c r="K67" s="2"/>
      <c r="L67" s="2">
        <v>600</v>
      </c>
      <c r="M67" s="13">
        <f t="shared" si="2"/>
        <v>991</v>
      </c>
      <c r="N67" s="2">
        <v>27</v>
      </c>
    </row>
    <row r="68" spans="1:17">
      <c r="A68" t="s">
        <v>20</v>
      </c>
      <c r="B68" s="5">
        <v>44918</v>
      </c>
      <c r="C68" s="5"/>
      <c r="D68" s="2">
        <v>190</v>
      </c>
      <c r="E68" s="2"/>
      <c r="F68" s="2"/>
      <c r="G68" s="2">
        <v>880</v>
      </c>
      <c r="H68" s="2">
        <v>880</v>
      </c>
      <c r="I68" s="2"/>
      <c r="J68" s="2"/>
      <c r="K68" s="2"/>
      <c r="L68" s="2"/>
      <c r="M68" s="13">
        <f t="shared" si="2"/>
        <v>1950</v>
      </c>
      <c r="N68" s="2">
        <v>28</v>
      </c>
    </row>
    <row r="69" spans="1:17">
      <c r="A69" t="s">
        <v>21</v>
      </c>
      <c r="B69" s="5">
        <v>44919</v>
      </c>
      <c r="C69" s="5"/>
      <c r="D69" s="2"/>
      <c r="E69" s="2"/>
      <c r="F69" s="2"/>
      <c r="G69" s="2"/>
      <c r="H69" s="2"/>
      <c r="I69" s="2"/>
      <c r="J69" s="2"/>
      <c r="K69" s="2"/>
      <c r="L69" s="2">
        <v>700</v>
      </c>
      <c r="M69" s="13">
        <f t="shared" si="2"/>
        <v>700</v>
      </c>
      <c r="N69" s="2">
        <v>29</v>
      </c>
    </row>
    <row r="70" spans="1:17">
      <c r="A70" t="s">
        <v>22</v>
      </c>
      <c r="B70" s="5">
        <v>44920</v>
      </c>
      <c r="C70" s="5"/>
      <c r="D70" s="2">
        <v>231</v>
      </c>
      <c r="E70" s="2"/>
      <c r="F70" s="2"/>
      <c r="G70" s="2"/>
      <c r="H70" s="2"/>
      <c r="I70" s="2"/>
      <c r="J70" s="2"/>
      <c r="K70" s="2"/>
      <c r="L70" s="2"/>
      <c r="M70" s="13">
        <f t="shared" si="2"/>
        <v>231</v>
      </c>
      <c r="N70" s="2">
        <v>30</v>
      </c>
    </row>
    <row r="71" spans="1:17">
      <c r="A71" t="s">
        <v>26</v>
      </c>
      <c r="B71" s="5">
        <v>44921</v>
      </c>
      <c r="C71" s="5"/>
      <c r="D71" s="2">
        <v>301</v>
      </c>
      <c r="E71" s="2"/>
      <c r="F71" s="2"/>
      <c r="G71" s="2"/>
      <c r="H71" s="2"/>
      <c r="I71" s="2"/>
      <c r="J71" s="2"/>
      <c r="K71" s="2"/>
      <c r="L71" s="2"/>
      <c r="M71" s="13">
        <f>SUM(D71:L71)</f>
        <v>301</v>
      </c>
      <c r="N71" s="2">
        <v>31</v>
      </c>
    </row>
    <row r="72" spans="1:17" ht="15.75">
      <c r="A72" s="6"/>
      <c r="B72" s="7" t="s">
        <v>8</v>
      </c>
      <c r="C72" s="7"/>
      <c r="D72" s="6">
        <f t="shared" ref="D72:K72" si="3">SUM(D41:D71)</f>
        <v>12945</v>
      </c>
      <c r="E72" s="6">
        <f t="shared" si="3"/>
        <v>4713</v>
      </c>
      <c r="F72" s="6">
        <f t="shared" si="3"/>
        <v>1050</v>
      </c>
      <c r="G72" s="6">
        <f t="shared" si="3"/>
        <v>21618</v>
      </c>
      <c r="H72" s="6">
        <f t="shared" si="3"/>
        <v>5880</v>
      </c>
      <c r="I72" s="6">
        <f t="shared" si="3"/>
        <v>689</v>
      </c>
      <c r="J72" s="6">
        <f t="shared" si="3"/>
        <v>0</v>
      </c>
      <c r="K72" s="6">
        <f t="shared" si="3"/>
        <v>1200</v>
      </c>
      <c r="L72" s="6">
        <f>SUM(L41:L71)</f>
        <v>3379</v>
      </c>
      <c r="M72" s="6">
        <f>SUM(M41:M71)</f>
        <v>51474</v>
      </c>
      <c r="N72" s="3"/>
    </row>
    <row r="73" spans="1:17" ht="15.75" thickBot="1"/>
    <row r="74" spans="1:17" ht="15.75" thickBot="1">
      <c r="A74" s="138" t="s">
        <v>38</v>
      </c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P74" s="164" t="s">
        <v>29</v>
      </c>
      <c r="Q74" s="165"/>
    </row>
    <row r="75" spans="1:17" ht="16.5" thickBot="1">
      <c r="A75" s="6" t="s">
        <v>23</v>
      </c>
      <c r="B75" s="1" t="s">
        <v>0</v>
      </c>
      <c r="C75" s="1"/>
      <c r="D75" s="6" t="s">
        <v>1</v>
      </c>
      <c r="E75" s="6" t="s">
        <v>2</v>
      </c>
      <c r="F75" s="6" t="s">
        <v>3</v>
      </c>
      <c r="G75" s="6" t="s">
        <v>4</v>
      </c>
      <c r="H75" s="6" t="s">
        <v>5</v>
      </c>
      <c r="I75" s="6" t="s">
        <v>6</v>
      </c>
      <c r="J75" s="6" t="s">
        <v>36</v>
      </c>
      <c r="K75" s="6" t="s">
        <v>37</v>
      </c>
      <c r="L75" s="6" t="s">
        <v>7</v>
      </c>
      <c r="M75" s="15" t="s">
        <v>8</v>
      </c>
      <c r="N75" s="6" t="s">
        <v>34</v>
      </c>
      <c r="P75" s="166">
        <f>AVERAGE(M76:M106)</f>
        <v>1500.4193548387098</v>
      </c>
      <c r="Q75" s="167"/>
    </row>
    <row r="76" spans="1:17" ht="15.75" thickBot="1">
      <c r="A76" s="1" t="s">
        <v>39</v>
      </c>
      <c r="B76" s="8">
        <v>44922</v>
      </c>
      <c r="C76" s="8"/>
      <c r="D76" s="27">
        <v>390</v>
      </c>
      <c r="E76" s="1"/>
      <c r="F76" s="1"/>
      <c r="G76" s="1"/>
      <c r="H76" s="27">
        <v>868</v>
      </c>
      <c r="I76" s="1"/>
      <c r="J76" s="1"/>
      <c r="K76" s="1"/>
      <c r="L76" s="1">
        <v>360</v>
      </c>
      <c r="M76" s="26">
        <f>SUM(D76:L76)</f>
        <v>1618</v>
      </c>
      <c r="N76" s="1">
        <v>1</v>
      </c>
    </row>
    <row r="77" spans="1:17">
      <c r="A77" s="2" t="s">
        <v>18</v>
      </c>
      <c r="B77" s="5">
        <v>44923</v>
      </c>
      <c r="C77" s="5"/>
      <c r="D77" s="14">
        <v>281</v>
      </c>
      <c r="E77" s="14"/>
      <c r="F77" s="2"/>
      <c r="G77" s="2"/>
      <c r="H77" s="2"/>
      <c r="I77" s="2">
        <v>694</v>
      </c>
      <c r="J77" s="2"/>
      <c r="K77" s="2"/>
      <c r="L77" s="2"/>
      <c r="M77" s="26">
        <f t="shared" ref="M77:M106" si="4">SUM(D77:L77)</f>
        <v>975</v>
      </c>
      <c r="N77" s="1">
        <v>2</v>
      </c>
      <c r="P77" s="168" t="s">
        <v>31</v>
      </c>
      <c r="Q77" s="169"/>
    </row>
    <row r="78" spans="1:17" ht="15.75" thickBot="1">
      <c r="A78" s="2" t="s">
        <v>19</v>
      </c>
      <c r="B78" s="5">
        <v>44924</v>
      </c>
      <c r="C78" s="5"/>
      <c r="D78" s="2">
        <f>SUM(329,229)</f>
        <v>558</v>
      </c>
      <c r="E78" s="2"/>
      <c r="F78" s="2"/>
      <c r="G78" s="14">
        <v>1050</v>
      </c>
      <c r="H78" s="2"/>
      <c r="I78" s="2">
        <f>SUM(630,590,850)</f>
        <v>2070</v>
      </c>
      <c r="J78" s="2"/>
      <c r="K78" s="2"/>
      <c r="L78" s="2"/>
      <c r="M78" s="26">
        <f t="shared" si="4"/>
        <v>3678</v>
      </c>
      <c r="N78" s="1">
        <v>3</v>
      </c>
      <c r="P78" s="170">
        <f>(P75-1000)*31</f>
        <v>15513.000000000002</v>
      </c>
      <c r="Q78" s="171"/>
    </row>
    <row r="79" spans="1:17">
      <c r="A79" s="2" t="s">
        <v>20</v>
      </c>
      <c r="B79" s="5">
        <v>44925</v>
      </c>
      <c r="C79" s="5"/>
      <c r="D79" s="14">
        <f>SUM(670,560)</f>
        <v>1230</v>
      </c>
      <c r="E79" s="2">
        <f>SUM(27,290,470)</f>
        <v>787</v>
      </c>
      <c r="F79" s="2">
        <v>350</v>
      </c>
      <c r="G79" s="2"/>
      <c r="H79" s="2"/>
      <c r="I79" s="2"/>
      <c r="J79" s="2"/>
      <c r="K79" s="2"/>
      <c r="L79" s="2"/>
      <c r="M79" s="26">
        <f t="shared" si="4"/>
        <v>2367</v>
      </c>
      <c r="N79" s="1">
        <v>4</v>
      </c>
    </row>
    <row r="80" spans="1:17">
      <c r="A80" s="2" t="s">
        <v>21</v>
      </c>
      <c r="B80" s="5">
        <v>44926</v>
      </c>
      <c r="C80" s="5"/>
      <c r="D80" s="2"/>
      <c r="E80" s="14"/>
      <c r="F80" s="14"/>
      <c r="G80" s="2">
        <f>SUM(1800,574)</f>
        <v>2374</v>
      </c>
      <c r="H80" s="19"/>
      <c r="I80" s="2"/>
      <c r="J80" s="2"/>
      <c r="K80" s="2"/>
      <c r="L80" s="2">
        <f>SUM(496,1340,426)</f>
        <v>2262</v>
      </c>
      <c r="M80" s="26">
        <f t="shared" si="4"/>
        <v>4636</v>
      </c>
      <c r="N80" s="1">
        <v>5</v>
      </c>
    </row>
    <row r="81" spans="1:21">
      <c r="A81" s="2" t="s">
        <v>22</v>
      </c>
      <c r="B81" s="31">
        <v>44927</v>
      </c>
      <c r="C81" s="43"/>
      <c r="D81" s="30">
        <f>SUM(155,530,620)</f>
        <v>1305</v>
      </c>
      <c r="E81" s="2">
        <f>SUM(270,580,600)</f>
        <v>1450</v>
      </c>
      <c r="F81" s="2"/>
      <c r="G81" s="2"/>
      <c r="H81" s="14"/>
      <c r="I81" s="2"/>
      <c r="J81" s="2"/>
      <c r="K81" s="2"/>
      <c r="L81" s="2"/>
      <c r="M81" s="26">
        <f t="shared" si="4"/>
        <v>2755</v>
      </c>
      <c r="N81" s="1">
        <v>6</v>
      </c>
      <c r="P81" s="157" t="s">
        <v>70</v>
      </c>
      <c r="Q81" s="158"/>
    </row>
    <row r="82" spans="1:21">
      <c r="A82" s="2" t="s">
        <v>26</v>
      </c>
      <c r="B82" s="5">
        <v>44928</v>
      </c>
      <c r="C82" s="5"/>
      <c r="D82" s="2"/>
      <c r="E82" s="2">
        <v>400</v>
      </c>
      <c r="F82" s="2"/>
      <c r="G82" s="2"/>
      <c r="H82" s="14"/>
      <c r="I82" s="2"/>
      <c r="J82" s="2"/>
      <c r="K82" s="2"/>
      <c r="L82" s="2"/>
      <c r="M82" s="26">
        <f t="shared" si="4"/>
        <v>400</v>
      </c>
      <c r="N82" s="1">
        <v>7</v>
      </c>
      <c r="P82" s="157">
        <f>MEDIAN(M76:M106)</f>
        <v>1134</v>
      </c>
      <c r="Q82" s="131"/>
    </row>
    <row r="83" spans="1:21">
      <c r="A83" s="2" t="s">
        <v>17</v>
      </c>
      <c r="B83" s="5">
        <v>44929</v>
      </c>
      <c r="C83" s="5"/>
      <c r="D83" s="2"/>
      <c r="E83" s="2"/>
      <c r="F83" s="2"/>
      <c r="G83" s="2"/>
      <c r="H83" s="2"/>
      <c r="I83" s="2"/>
      <c r="J83" s="2"/>
      <c r="K83" s="2"/>
      <c r="L83" s="2"/>
      <c r="M83" s="26">
        <f t="shared" si="4"/>
        <v>0</v>
      </c>
      <c r="N83" s="1">
        <v>8</v>
      </c>
      <c r="O83" s="42"/>
      <c r="P83" s="66"/>
      <c r="R83" s="172"/>
      <c r="S83" s="172"/>
      <c r="T83" s="172"/>
      <c r="U83" s="172"/>
    </row>
    <row r="84" spans="1:21">
      <c r="A84" s="2" t="s">
        <v>18</v>
      </c>
      <c r="B84" s="5">
        <v>44930</v>
      </c>
      <c r="C84" s="5"/>
      <c r="D84" s="2">
        <v>517</v>
      </c>
      <c r="E84" s="2"/>
      <c r="F84" s="2"/>
      <c r="G84" s="2"/>
      <c r="H84" s="14">
        <v>900</v>
      </c>
      <c r="I84" s="2"/>
      <c r="J84" s="2"/>
      <c r="K84" s="2"/>
      <c r="L84" s="2">
        <v>96</v>
      </c>
      <c r="M84" s="26">
        <f t="shared" si="4"/>
        <v>1513</v>
      </c>
      <c r="N84" s="1">
        <v>9</v>
      </c>
      <c r="R84" s="172"/>
      <c r="S84" s="172"/>
      <c r="T84" s="172"/>
      <c r="U84" s="172"/>
    </row>
    <row r="85" spans="1:21">
      <c r="A85" s="2" t="s">
        <v>19</v>
      </c>
      <c r="B85" s="5">
        <v>44931</v>
      </c>
      <c r="C85" s="5"/>
      <c r="D85" s="2">
        <f>SUM(243,511)</f>
        <v>754</v>
      </c>
      <c r="E85" s="2"/>
      <c r="F85" s="2"/>
      <c r="G85" s="2">
        <f>SUM(180,1023)</f>
        <v>1203</v>
      </c>
      <c r="H85" s="2"/>
      <c r="I85" s="2"/>
      <c r="J85" s="2"/>
      <c r="K85" s="2"/>
      <c r="L85" s="2"/>
      <c r="M85" s="26">
        <f>SUM(D85:L85)</f>
        <v>1957</v>
      </c>
      <c r="N85" s="1">
        <v>10</v>
      </c>
      <c r="R85" s="172"/>
      <c r="S85" s="172"/>
      <c r="T85" s="172"/>
      <c r="U85" s="172"/>
    </row>
    <row r="86" spans="1:21">
      <c r="A86" s="2" t="s">
        <v>20</v>
      </c>
      <c r="B86" s="5">
        <v>44932</v>
      </c>
      <c r="C86" s="5"/>
      <c r="D86" s="2"/>
      <c r="E86" s="2"/>
      <c r="F86" s="2"/>
      <c r="G86" s="2"/>
      <c r="H86" s="2"/>
      <c r="I86" s="2"/>
      <c r="J86" s="2"/>
      <c r="K86" s="2"/>
      <c r="L86" s="2"/>
      <c r="M86" s="26">
        <f t="shared" si="4"/>
        <v>0</v>
      </c>
      <c r="N86" s="1">
        <v>11</v>
      </c>
      <c r="R86" s="172"/>
      <c r="S86" s="172"/>
      <c r="T86" s="172"/>
      <c r="U86" s="172"/>
    </row>
    <row r="87" spans="1:21">
      <c r="A87" s="2" t="s">
        <v>21</v>
      </c>
      <c r="B87" s="5">
        <v>44933</v>
      </c>
      <c r="C87" s="5"/>
      <c r="D87" s="2">
        <v>615</v>
      </c>
      <c r="E87" s="2">
        <v>1700</v>
      </c>
      <c r="F87" s="2"/>
      <c r="G87" s="2">
        <v>1200</v>
      </c>
      <c r="H87" s="2">
        <f>SUM(410,550)</f>
        <v>960</v>
      </c>
      <c r="I87" s="2"/>
      <c r="J87" s="2"/>
      <c r="K87" s="2"/>
      <c r="L87" s="2"/>
      <c r="M87" s="26">
        <f t="shared" si="4"/>
        <v>4475</v>
      </c>
      <c r="N87" s="1">
        <v>12</v>
      </c>
    </row>
    <row r="88" spans="1:21">
      <c r="A88" s="2" t="s">
        <v>22</v>
      </c>
      <c r="B88" s="5">
        <v>44934</v>
      </c>
      <c r="C88" s="5"/>
      <c r="D88" s="2">
        <v>1046</v>
      </c>
      <c r="E88" s="2"/>
      <c r="F88" s="2"/>
      <c r="G88" s="2"/>
      <c r="H88" s="14"/>
      <c r="I88" s="2"/>
      <c r="J88" s="2"/>
      <c r="K88" s="2"/>
      <c r="L88" s="2"/>
      <c r="M88" s="26">
        <f t="shared" si="4"/>
        <v>1046</v>
      </c>
      <c r="N88" s="1">
        <v>13</v>
      </c>
    </row>
    <row r="89" spans="1:21">
      <c r="A89" s="2" t="s">
        <v>26</v>
      </c>
      <c r="B89" s="5">
        <v>44935</v>
      </c>
      <c r="C89" s="5"/>
      <c r="D89" s="2">
        <v>350</v>
      </c>
      <c r="E89" s="2"/>
      <c r="F89" s="2">
        <v>350</v>
      </c>
      <c r="G89" s="2"/>
      <c r="H89" s="2"/>
      <c r="I89" s="2"/>
      <c r="J89" s="2"/>
      <c r="K89" s="2">
        <v>1000</v>
      </c>
      <c r="L89" s="2"/>
      <c r="M89" s="26">
        <f t="shared" si="4"/>
        <v>1700</v>
      </c>
      <c r="N89" s="1">
        <v>14</v>
      </c>
    </row>
    <row r="90" spans="1:21">
      <c r="A90" s="2" t="s">
        <v>17</v>
      </c>
      <c r="B90" s="5">
        <v>44936</v>
      </c>
      <c r="C90" s="5"/>
      <c r="D90" s="2">
        <v>368</v>
      </c>
      <c r="E90" s="2"/>
      <c r="F90" s="2"/>
      <c r="G90" s="2"/>
      <c r="H90" s="2"/>
      <c r="I90" s="2"/>
      <c r="J90" s="2"/>
      <c r="K90" s="2">
        <v>500</v>
      </c>
      <c r="L90" s="2"/>
      <c r="M90" s="26">
        <f t="shared" si="4"/>
        <v>868</v>
      </c>
      <c r="N90" s="1">
        <v>15</v>
      </c>
    </row>
    <row r="91" spans="1:21">
      <c r="A91" s="2" t="s">
        <v>18</v>
      </c>
      <c r="B91" s="5">
        <v>44937</v>
      </c>
      <c r="C91" s="5"/>
      <c r="D91" s="2">
        <f>SUM(315,139)</f>
        <v>454</v>
      </c>
      <c r="E91" s="2"/>
      <c r="F91" s="2"/>
      <c r="G91" s="2"/>
      <c r="H91" s="2"/>
      <c r="I91" s="2"/>
      <c r="J91" s="2"/>
      <c r="K91" s="2"/>
      <c r="L91" s="2"/>
      <c r="M91" s="26">
        <f t="shared" si="4"/>
        <v>454</v>
      </c>
      <c r="N91" s="1">
        <v>16</v>
      </c>
    </row>
    <row r="92" spans="1:21">
      <c r="A92" s="2" t="s">
        <v>19</v>
      </c>
      <c r="B92" s="5">
        <v>44938</v>
      </c>
      <c r="C92" s="5"/>
      <c r="D92" s="2">
        <v>531</v>
      </c>
      <c r="E92" s="2"/>
      <c r="F92" s="2"/>
      <c r="G92" s="2"/>
      <c r="H92" s="2"/>
      <c r="I92" s="2"/>
      <c r="J92" s="2"/>
      <c r="K92" s="2"/>
      <c r="L92" s="2"/>
      <c r="M92" s="26">
        <f t="shared" si="4"/>
        <v>531</v>
      </c>
      <c r="N92" s="1">
        <v>17</v>
      </c>
    </row>
    <row r="93" spans="1:21">
      <c r="A93" s="2" t="s">
        <v>20</v>
      </c>
      <c r="B93" s="5">
        <v>44939</v>
      </c>
      <c r="C93" s="5"/>
      <c r="D93" s="2">
        <v>290</v>
      </c>
      <c r="E93" s="2"/>
      <c r="F93" s="2"/>
      <c r="G93" s="2"/>
      <c r="H93" s="2"/>
      <c r="I93" s="2"/>
      <c r="J93" s="2"/>
      <c r="K93" s="2"/>
      <c r="L93" s="2">
        <v>70</v>
      </c>
      <c r="M93" s="26">
        <f t="shared" si="4"/>
        <v>360</v>
      </c>
      <c r="N93" s="1">
        <v>18</v>
      </c>
    </row>
    <row r="94" spans="1:21">
      <c r="A94" s="2" t="s">
        <v>21</v>
      </c>
      <c r="B94" s="5">
        <v>44940</v>
      </c>
      <c r="C94" s="5"/>
      <c r="D94" s="2">
        <v>412</v>
      </c>
      <c r="E94" s="2"/>
      <c r="F94" s="2"/>
      <c r="G94" s="2">
        <v>850</v>
      </c>
      <c r="H94" s="2"/>
      <c r="I94" s="2"/>
      <c r="J94" s="2"/>
      <c r="K94" s="2"/>
      <c r="L94" s="2">
        <v>400</v>
      </c>
      <c r="M94" s="26">
        <f t="shared" si="4"/>
        <v>1662</v>
      </c>
      <c r="N94" s="1">
        <v>19</v>
      </c>
    </row>
    <row r="95" spans="1:21">
      <c r="A95" s="2" t="s">
        <v>22</v>
      </c>
      <c r="B95" s="5">
        <v>44941</v>
      </c>
      <c r="C95" s="5"/>
      <c r="D95" s="2">
        <v>933</v>
      </c>
      <c r="E95" s="2"/>
      <c r="F95" s="2"/>
      <c r="G95" s="2">
        <v>1867</v>
      </c>
      <c r="H95" s="2"/>
      <c r="I95" s="2"/>
      <c r="J95" s="2"/>
      <c r="K95" s="2"/>
      <c r="L95" s="2"/>
      <c r="M95" s="26">
        <f t="shared" si="4"/>
        <v>2800</v>
      </c>
      <c r="N95" s="1">
        <v>20</v>
      </c>
    </row>
    <row r="96" spans="1:21">
      <c r="A96" s="2" t="s">
        <v>26</v>
      </c>
      <c r="B96" s="5">
        <v>44942</v>
      </c>
      <c r="C96" s="5"/>
      <c r="D96" s="2">
        <v>430</v>
      </c>
      <c r="E96" s="2"/>
      <c r="F96" s="2"/>
      <c r="G96" s="2"/>
      <c r="H96" s="2"/>
      <c r="I96" s="2">
        <v>588</v>
      </c>
      <c r="J96" s="2"/>
      <c r="K96" s="2"/>
      <c r="L96" s="2">
        <v>250</v>
      </c>
      <c r="M96" s="26">
        <f t="shared" si="4"/>
        <v>1268</v>
      </c>
      <c r="N96" s="1">
        <v>21</v>
      </c>
    </row>
    <row r="97" spans="1:21">
      <c r="A97" s="2" t="s">
        <v>17</v>
      </c>
      <c r="B97" s="5">
        <v>44943</v>
      </c>
      <c r="C97" s="5"/>
      <c r="D97" s="2">
        <f>SUM(375,245)</f>
        <v>620</v>
      </c>
      <c r="E97" s="2"/>
      <c r="F97" s="2"/>
      <c r="G97" s="2"/>
      <c r="H97" s="2"/>
      <c r="I97" s="2"/>
      <c r="J97" s="2"/>
      <c r="K97" s="2">
        <v>100</v>
      </c>
      <c r="L97" s="2"/>
      <c r="M97" s="26">
        <f t="shared" si="4"/>
        <v>720</v>
      </c>
      <c r="N97" s="1">
        <v>22</v>
      </c>
    </row>
    <row r="98" spans="1:21">
      <c r="A98" s="2" t="s">
        <v>18</v>
      </c>
      <c r="B98" s="5">
        <v>44944</v>
      </c>
      <c r="C98" s="5"/>
      <c r="D98" s="2">
        <v>422</v>
      </c>
      <c r="E98" s="2"/>
      <c r="F98" s="2"/>
      <c r="G98" s="2"/>
      <c r="H98" s="2"/>
      <c r="I98" s="2"/>
      <c r="J98" s="2"/>
      <c r="K98" s="2"/>
      <c r="L98" s="2"/>
      <c r="M98" s="26">
        <f t="shared" si="4"/>
        <v>422</v>
      </c>
      <c r="N98" s="1">
        <v>23</v>
      </c>
    </row>
    <row r="99" spans="1:21">
      <c r="A99" s="2" t="s">
        <v>19</v>
      </c>
      <c r="B99" s="5">
        <v>44945</v>
      </c>
      <c r="C99" s="5"/>
      <c r="D99" s="2">
        <f>SUM(357,600)</f>
        <v>957</v>
      </c>
      <c r="E99" s="2"/>
      <c r="F99" s="32"/>
      <c r="G99" s="2"/>
      <c r="H99" s="2"/>
      <c r="I99" s="2"/>
      <c r="J99" s="2"/>
      <c r="K99" s="2"/>
      <c r="L99" s="2"/>
      <c r="M99" s="26">
        <f t="shared" si="4"/>
        <v>957</v>
      </c>
      <c r="N99" s="1">
        <v>24</v>
      </c>
    </row>
    <row r="100" spans="1:21">
      <c r="A100" s="2" t="s">
        <v>20</v>
      </c>
      <c r="B100" s="5">
        <v>44946</v>
      </c>
      <c r="C100" s="5"/>
      <c r="D100" s="2">
        <v>434</v>
      </c>
      <c r="E100" s="2"/>
      <c r="F100" s="2"/>
      <c r="G100" s="2"/>
      <c r="H100" s="2"/>
      <c r="I100" s="2"/>
      <c r="J100" s="2"/>
      <c r="K100" s="2">
        <v>700</v>
      </c>
      <c r="L100" s="2"/>
      <c r="M100" s="26">
        <f t="shared" si="4"/>
        <v>1134</v>
      </c>
      <c r="N100" s="1">
        <v>25</v>
      </c>
    </row>
    <row r="101" spans="1:21">
      <c r="A101" s="2" t="s">
        <v>21</v>
      </c>
      <c r="B101" s="5">
        <v>44947</v>
      </c>
      <c r="C101" s="5"/>
      <c r="D101" s="2"/>
      <c r="E101" s="2"/>
      <c r="F101" s="2"/>
      <c r="G101" s="2"/>
      <c r="H101" s="2"/>
      <c r="I101" s="2"/>
      <c r="J101" s="2"/>
      <c r="K101" s="2"/>
      <c r="L101" s="2">
        <v>599</v>
      </c>
      <c r="M101" s="26">
        <f t="shared" si="4"/>
        <v>599</v>
      </c>
      <c r="N101" s="1">
        <v>26</v>
      </c>
    </row>
    <row r="102" spans="1:21">
      <c r="A102" s="2" t="s">
        <v>22</v>
      </c>
      <c r="B102" s="5">
        <v>44948</v>
      </c>
      <c r="C102" s="5"/>
      <c r="D102" s="2">
        <v>95</v>
      </c>
      <c r="E102" s="2"/>
      <c r="F102" s="2"/>
      <c r="G102" s="2">
        <f>SUM(180,600,2870)</f>
        <v>3650</v>
      </c>
      <c r="H102" s="2"/>
      <c r="I102" s="2"/>
      <c r="J102" s="2"/>
      <c r="K102" s="2"/>
      <c r="L102" s="2"/>
      <c r="M102" s="26">
        <f t="shared" si="4"/>
        <v>3745</v>
      </c>
      <c r="N102" s="1">
        <v>27</v>
      </c>
    </row>
    <row r="103" spans="1:21">
      <c r="A103" s="2" t="s">
        <v>26</v>
      </c>
      <c r="B103" s="5">
        <v>44949</v>
      </c>
      <c r="C103" s="5"/>
      <c r="D103" s="2">
        <v>368</v>
      </c>
      <c r="E103" s="2">
        <v>1000</v>
      </c>
      <c r="F103" s="2"/>
      <c r="G103" s="2"/>
      <c r="H103" s="2"/>
      <c r="I103" s="2"/>
      <c r="J103" s="2"/>
      <c r="K103" s="2"/>
      <c r="L103" s="2">
        <v>90</v>
      </c>
      <c r="M103" s="26">
        <f t="shared" si="4"/>
        <v>1458</v>
      </c>
      <c r="N103" s="1">
        <v>28</v>
      </c>
    </row>
    <row r="104" spans="1:21">
      <c r="A104" s="2" t="s">
        <v>17</v>
      </c>
      <c r="B104" s="5">
        <v>44950</v>
      </c>
      <c r="C104" s="5"/>
      <c r="D104" s="2">
        <v>380</v>
      </c>
      <c r="E104" s="2"/>
      <c r="F104" s="2"/>
      <c r="G104" s="2"/>
      <c r="H104" s="2"/>
      <c r="I104" s="2"/>
      <c r="J104" s="2"/>
      <c r="K104" s="2">
        <v>800</v>
      </c>
      <c r="L104" s="2"/>
      <c r="M104" s="26">
        <f t="shared" si="4"/>
        <v>1180</v>
      </c>
      <c r="N104" s="1">
        <v>29</v>
      </c>
    </row>
    <row r="105" spans="1:21">
      <c r="A105" s="2" t="s">
        <v>18</v>
      </c>
      <c r="B105" s="5">
        <v>44951</v>
      </c>
      <c r="C105" s="5"/>
      <c r="D105" s="2">
        <f>SUM(396,75)</f>
        <v>471</v>
      </c>
      <c r="E105" s="2"/>
      <c r="F105" s="2"/>
      <c r="G105" s="2"/>
      <c r="H105" s="2"/>
      <c r="I105" s="2"/>
      <c r="J105" s="2"/>
      <c r="K105" s="2"/>
      <c r="L105" s="2"/>
      <c r="M105" s="26">
        <f t="shared" si="4"/>
        <v>471</v>
      </c>
      <c r="N105" s="1">
        <v>30</v>
      </c>
    </row>
    <row r="106" spans="1:21">
      <c r="A106" s="2" t="s">
        <v>19</v>
      </c>
      <c r="B106" s="25">
        <v>44952</v>
      </c>
      <c r="C106" s="5"/>
      <c r="D106" s="2">
        <v>298</v>
      </c>
      <c r="E106" s="2"/>
      <c r="F106" s="2"/>
      <c r="G106" s="2"/>
      <c r="H106" s="2"/>
      <c r="I106" s="2">
        <v>366</v>
      </c>
      <c r="J106" s="2"/>
      <c r="K106" s="2">
        <v>100</v>
      </c>
      <c r="L106" s="2"/>
      <c r="M106" s="26">
        <f t="shared" si="4"/>
        <v>764</v>
      </c>
      <c r="N106" s="1">
        <v>31</v>
      </c>
    </row>
    <row r="107" spans="1:21" ht="15.75">
      <c r="A107" s="3"/>
      <c r="B107" s="24" t="s">
        <v>8</v>
      </c>
      <c r="C107" s="24"/>
      <c r="D107" s="6">
        <f>SUM(D76:D106)</f>
        <v>14509</v>
      </c>
      <c r="E107" s="6">
        <f t="shared" ref="E107:M107" si="5">SUM(E76:E106)</f>
        <v>5337</v>
      </c>
      <c r="F107" s="6">
        <f t="shared" si="5"/>
        <v>700</v>
      </c>
      <c r="G107" s="6">
        <f t="shared" si="5"/>
        <v>12194</v>
      </c>
      <c r="H107" s="6">
        <f t="shared" si="5"/>
        <v>2728</v>
      </c>
      <c r="I107" s="6">
        <f t="shared" si="5"/>
        <v>3718</v>
      </c>
      <c r="J107" s="6">
        <f t="shared" si="5"/>
        <v>0</v>
      </c>
      <c r="K107" s="6">
        <f t="shared" si="5"/>
        <v>3200</v>
      </c>
      <c r="L107" s="6">
        <f t="shared" si="5"/>
        <v>4127</v>
      </c>
      <c r="M107" s="13">
        <f t="shared" si="5"/>
        <v>46513</v>
      </c>
      <c r="N107" s="6"/>
    </row>
    <row r="108" spans="1:21" ht="15.75" thickBot="1"/>
    <row r="109" spans="1:21" ht="15.75" thickBot="1">
      <c r="A109" s="138" t="s">
        <v>40</v>
      </c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P109">
        <f>SUM(D114:L118)</f>
        <v>4323</v>
      </c>
    </row>
    <row r="110" spans="1:21" ht="15.75">
      <c r="A110" s="6" t="s">
        <v>23</v>
      </c>
      <c r="B110" s="1" t="s">
        <v>0</v>
      </c>
      <c r="C110" s="1"/>
      <c r="D110" s="6" t="s">
        <v>1</v>
      </c>
      <c r="E110" s="6" t="s">
        <v>2</v>
      </c>
      <c r="F110" s="6" t="s">
        <v>3</v>
      </c>
      <c r="G110" s="6" t="s">
        <v>4</v>
      </c>
      <c r="H110" s="6" t="s">
        <v>5</v>
      </c>
      <c r="I110" s="6" t="s">
        <v>6</v>
      </c>
      <c r="J110" s="6" t="s">
        <v>36</v>
      </c>
      <c r="K110" s="6" t="s">
        <v>37</v>
      </c>
      <c r="L110" s="6" t="s">
        <v>7</v>
      </c>
      <c r="M110" s="15" t="s">
        <v>8</v>
      </c>
      <c r="N110" s="6" t="s">
        <v>34</v>
      </c>
      <c r="T110" s="157" t="s">
        <v>29</v>
      </c>
      <c r="U110" s="158"/>
    </row>
    <row r="111" spans="1:21">
      <c r="A111" s="1" t="s">
        <v>20</v>
      </c>
      <c r="B111" s="8">
        <v>44953</v>
      </c>
      <c r="C111" s="8"/>
      <c r="D111" s="1">
        <v>332</v>
      </c>
      <c r="E111" s="1">
        <v>531</v>
      </c>
      <c r="F111" s="1">
        <v>350</v>
      </c>
      <c r="G111" s="1"/>
      <c r="H111" s="1">
        <f>SUM(600,3000)</f>
        <v>3600</v>
      </c>
      <c r="I111" s="1"/>
      <c r="J111" s="1"/>
      <c r="K111" s="1"/>
      <c r="L111" s="1"/>
      <c r="M111" s="13">
        <f>SUM(D111:L111)</f>
        <v>4813</v>
      </c>
      <c r="N111" s="1">
        <v>1</v>
      </c>
      <c r="O111" s="181" t="s">
        <v>41</v>
      </c>
      <c r="P111" s="128"/>
      <c r="Q111" s="128"/>
      <c r="R111" s="128"/>
      <c r="T111" s="155">
        <f>AVERAGE(M111:M141)</f>
        <v>1764.2903225806451</v>
      </c>
      <c r="U111" s="161"/>
    </row>
    <row r="112" spans="1:21">
      <c r="A112" s="2" t="s">
        <v>21</v>
      </c>
      <c r="B112" s="5">
        <v>44954</v>
      </c>
      <c r="C112" s="5"/>
      <c r="D112" s="2">
        <v>529</v>
      </c>
      <c r="E112" s="2"/>
      <c r="F112" s="2"/>
      <c r="G112" s="2"/>
      <c r="H112" s="2"/>
      <c r="I112" s="2"/>
      <c r="J112" s="2"/>
      <c r="K112" s="2"/>
      <c r="L112" s="2"/>
      <c r="M112" s="13">
        <f t="shared" ref="M112:M142" si="6">SUM(D112:L112)</f>
        <v>529</v>
      </c>
      <c r="N112" s="2">
        <v>2</v>
      </c>
    </row>
    <row r="113" spans="1:21">
      <c r="A113" s="2" t="s">
        <v>22</v>
      </c>
      <c r="B113" s="5">
        <v>44955</v>
      </c>
      <c r="C113" s="5"/>
      <c r="D113" s="2">
        <v>974</v>
      </c>
      <c r="E113" s="2"/>
      <c r="F113" s="2"/>
      <c r="G113" s="2"/>
      <c r="H113" s="2"/>
      <c r="I113" s="2"/>
      <c r="J113" s="2"/>
      <c r="K113" s="2"/>
      <c r="L113" s="2"/>
      <c r="M113" s="13">
        <f t="shared" si="6"/>
        <v>974</v>
      </c>
      <c r="N113" s="2">
        <v>3</v>
      </c>
      <c r="T113" s="128"/>
      <c r="U113" s="128"/>
    </row>
    <row r="114" spans="1:21">
      <c r="A114" s="2" t="s">
        <v>26</v>
      </c>
      <c r="B114" s="5">
        <v>44956</v>
      </c>
      <c r="C114" s="5"/>
      <c r="D114" s="14">
        <v>304</v>
      </c>
      <c r="E114" s="2"/>
      <c r="F114" s="2"/>
      <c r="G114" s="2"/>
      <c r="H114" s="2"/>
      <c r="I114" s="2"/>
      <c r="J114" s="2"/>
      <c r="K114" s="2"/>
      <c r="L114" s="2"/>
      <c r="M114" s="13">
        <f t="shared" si="6"/>
        <v>304</v>
      </c>
      <c r="N114" s="1">
        <v>4</v>
      </c>
      <c r="T114" s="136" t="s">
        <v>70</v>
      </c>
      <c r="U114" s="136"/>
    </row>
    <row r="115" spans="1:21">
      <c r="A115" s="2" t="s">
        <v>17</v>
      </c>
      <c r="B115" s="5">
        <v>44957</v>
      </c>
      <c r="C115" s="5"/>
      <c r="D115" s="14">
        <v>372</v>
      </c>
      <c r="E115" s="2"/>
      <c r="F115" s="2"/>
      <c r="G115" s="2">
        <v>2665</v>
      </c>
      <c r="H115" s="2"/>
      <c r="I115" s="2"/>
      <c r="J115" s="2"/>
      <c r="K115" s="2"/>
      <c r="L115" s="2"/>
      <c r="M115" s="13">
        <f t="shared" si="6"/>
        <v>3037</v>
      </c>
      <c r="N115" s="2">
        <v>5</v>
      </c>
      <c r="O115" s="182" t="s">
        <v>42</v>
      </c>
      <c r="P115" s="172"/>
      <c r="Q115" s="172"/>
      <c r="R115" s="172"/>
      <c r="T115" s="129">
        <f>MEDIAN(M111:M141)</f>
        <v>454</v>
      </c>
      <c r="U115" s="131"/>
    </row>
    <row r="116" spans="1:21">
      <c r="A116" s="2" t="s">
        <v>18</v>
      </c>
      <c r="B116" s="5">
        <v>44958</v>
      </c>
      <c r="C116" s="5"/>
      <c r="D116" s="14">
        <v>369</v>
      </c>
      <c r="E116" s="2"/>
      <c r="F116" s="2"/>
      <c r="G116" s="2"/>
      <c r="H116" s="2"/>
      <c r="I116" s="2"/>
      <c r="J116" s="2"/>
      <c r="K116" s="2"/>
      <c r="L116" s="2"/>
      <c r="M116" s="13">
        <f t="shared" si="6"/>
        <v>369</v>
      </c>
      <c r="N116" s="2">
        <v>6</v>
      </c>
    </row>
    <row r="117" spans="1:21">
      <c r="A117" s="2" t="s">
        <v>19</v>
      </c>
      <c r="B117" s="5">
        <v>44959</v>
      </c>
      <c r="C117" s="5"/>
      <c r="D117" s="14">
        <v>307</v>
      </c>
      <c r="E117" s="2"/>
      <c r="F117" s="2"/>
      <c r="G117" s="2"/>
      <c r="H117" s="2"/>
      <c r="I117" s="2"/>
      <c r="J117" s="2"/>
      <c r="K117" s="2"/>
      <c r="L117" s="2"/>
      <c r="M117" s="13">
        <f t="shared" si="6"/>
        <v>307</v>
      </c>
      <c r="N117" s="1">
        <v>7</v>
      </c>
    </row>
    <row r="118" spans="1:21">
      <c r="A118" s="2" t="s">
        <v>20</v>
      </c>
      <c r="B118" s="5">
        <v>44960</v>
      </c>
      <c r="C118" s="5"/>
      <c r="D118" s="14">
        <v>306</v>
      </c>
      <c r="E118" s="2"/>
      <c r="F118" s="2"/>
      <c r="G118" s="2"/>
      <c r="H118" s="2"/>
      <c r="I118" s="2"/>
      <c r="J118" s="2"/>
      <c r="K118" s="2"/>
      <c r="L118" s="2"/>
      <c r="M118" s="13">
        <f t="shared" si="6"/>
        <v>306</v>
      </c>
      <c r="N118" s="2">
        <v>8</v>
      </c>
    </row>
    <row r="119" spans="1:21">
      <c r="A119" s="2" t="s">
        <v>21</v>
      </c>
      <c r="B119" s="5">
        <v>44961</v>
      </c>
      <c r="C119" s="5"/>
      <c r="D119" s="2">
        <v>318</v>
      </c>
      <c r="E119" s="2"/>
      <c r="F119" s="2"/>
      <c r="G119" s="2"/>
      <c r="H119" s="2"/>
      <c r="I119" s="2"/>
      <c r="J119" s="2"/>
      <c r="K119" s="2"/>
      <c r="L119" s="2">
        <v>99</v>
      </c>
      <c r="M119" s="13">
        <f t="shared" si="6"/>
        <v>417</v>
      </c>
      <c r="N119" s="2">
        <v>9</v>
      </c>
    </row>
    <row r="120" spans="1:21">
      <c r="A120" s="2" t="s">
        <v>22</v>
      </c>
      <c r="B120" s="5">
        <v>44962</v>
      </c>
      <c r="C120" s="5"/>
      <c r="D120" s="2">
        <v>454</v>
      </c>
      <c r="E120" s="2"/>
      <c r="F120" s="2"/>
      <c r="G120" s="2"/>
      <c r="H120" s="2"/>
      <c r="I120" s="2"/>
      <c r="J120" s="2"/>
      <c r="K120" s="2"/>
      <c r="L120" s="2"/>
      <c r="M120" s="13">
        <f t="shared" si="6"/>
        <v>454</v>
      </c>
      <c r="N120" s="1">
        <v>10</v>
      </c>
    </row>
    <row r="121" spans="1:21">
      <c r="A121" s="2" t="s">
        <v>26</v>
      </c>
      <c r="B121" s="5">
        <v>44963</v>
      </c>
      <c r="C121" s="5"/>
      <c r="D121" s="14">
        <f>SUM(351,200)</f>
        <v>551</v>
      </c>
      <c r="E121" s="2"/>
      <c r="F121" s="14"/>
      <c r="G121" s="2"/>
      <c r="H121" s="2"/>
      <c r="I121" s="2">
        <v>1500</v>
      </c>
      <c r="J121" s="2"/>
      <c r="K121" s="2"/>
      <c r="L121" s="2"/>
      <c r="M121" s="13">
        <f t="shared" si="6"/>
        <v>2051</v>
      </c>
      <c r="N121" s="2">
        <v>11</v>
      </c>
      <c r="O121" s="181" t="s">
        <v>43</v>
      </c>
      <c r="P121" s="128"/>
      <c r="Q121" s="128"/>
      <c r="R121" s="128"/>
    </row>
    <row r="122" spans="1:21">
      <c r="A122" s="2" t="s">
        <v>17</v>
      </c>
      <c r="B122" s="5">
        <v>44964</v>
      </c>
      <c r="C122" s="5"/>
      <c r="D122" s="14">
        <v>568</v>
      </c>
      <c r="E122" s="2"/>
      <c r="F122" s="2"/>
      <c r="G122" s="2"/>
      <c r="H122" s="2"/>
      <c r="I122" s="2"/>
      <c r="J122" s="2"/>
      <c r="K122" s="2"/>
      <c r="L122" s="2"/>
      <c r="M122" s="13">
        <f t="shared" si="6"/>
        <v>568</v>
      </c>
      <c r="N122" s="2">
        <v>12</v>
      </c>
    </row>
    <row r="123" spans="1:21">
      <c r="A123" s="2" t="s">
        <v>18</v>
      </c>
      <c r="B123" s="5">
        <v>44965</v>
      </c>
      <c r="C123" s="5"/>
      <c r="D123" s="14">
        <v>0</v>
      </c>
      <c r="E123" s="2"/>
      <c r="F123" s="2"/>
      <c r="G123" s="2"/>
      <c r="H123" s="2"/>
      <c r="I123" s="2"/>
      <c r="J123" s="2"/>
      <c r="K123" s="2"/>
      <c r="L123" s="2">
        <v>400</v>
      </c>
      <c r="M123" s="13">
        <f t="shared" si="6"/>
        <v>400</v>
      </c>
      <c r="N123" s="1">
        <v>13</v>
      </c>
    </row>
    <row r="124" spans="1:21">
      <c r="A124" s="2" t="s">
        <v>19</v>
      </c>
      <c r="B124" s="5">
        <v>44966</v>
      </c>
      <c r="C124" s="5"/>
      <c r="D124" s="14">
        <v>250</v>
      </c>
      <c r="E124" s="2"/>
      <c r="F124" s="2"/>
      <c r="G124" s="2"/>
      <c r="H124" s="2"/>
      <c r="I124" s="2"/>
      <c r="J124" s="2"/>
      <c r="K124" s="2"/>
      <c r="L124" s="2"/>
      <c r="M124" s="13">
        <f t="shared" si="6"/>
        <v>250</v>
      </c>
      <c r="N124" s="2">
        <v>14</v>
      </c>
    </row>
    <row r="125" spans="1:21">
      <c r="A125" s="2" t="s">
        <v>20</v>
      </c>
      <c r="B125" s="5">
        <v>44967</v>
      </c>
      <c r="C125" s="5"/>
      <c r="D125" s="14">
        <f>SUM(245,)</f>
        <v>245</v>
      </c>
      <c r="E125" s="2"/>
      <c r="F125" s="14">
        <v>350</v>
      </c>
      <c r="G125" s="2"/>
      <c r="H125" s="2">
        <f>SUM(1100,264)</f>
        <v>1364</v>
      </c>
      <c r="I125" s="2"/>
      <c r="J125" s="2"/>
      <c r="K125" s="2"/>
      <c r="L125" s="2"/>
      <c r="M125" s="13">
        <f t="shared" si="6"/>
        <v>1959</v>
      </c>
      <c r="N125" s="2">
        <v>15</v>
      </c>
    </row>
    <row r="126" spans="1:21">
      <c r="A126" s="2" t="s">
        <v>21</v>
      </c>
      <c r="B126" s="5">
        <v>44968</v>
      </c>
      <c r="C126" s="5"/>
      <c r="D126" s="14"/>
      <c r="E126" s="14"/>
      <c r="F126" s="14"/>
      <c r="G126" s="14"/>
      <c r="H126" s="14"/>
      <c r="I126" s="2"/>
      <c r="J126" s="2"/>
      <c r="K126" s="2"/>
      <c r="L126" s="2"/>
      <c r="M126" s="13">
        <f t="shared" si="6"/>
        <v>0</v>
      </c>
      <c r="N126" s="1">
        <v>16</v>
      </c>
    </row>
    <row r="127" spans="1:21">
      <c r="A127" s="2" t="s">
        <v>22</v>
      </c>
      <c r="B127" s="5">
        <v>44969</v>
      </c>
      <c r="C127" s="5"/>
      <c r="D127" s="14">
        <v>170</v>
      </c>
      <c r="E127" s="14">
        <v>0</v>
      </c>
      <c r="F127" s="2"/>
      <c r="G127" s="2">
        <v>466</v>
      </c>
      <c r="H127" s="2"/>
      <c r="I127" s="2">
        <v>1613</v>
      </c>
      <c r="J127" s="2"/>
      <c r="K127" s="2"/>
      <c r="L127" s="2">
        <v>60</v>
      </c>
      <c r="M127" s="13">
        <f t="shared" si="6"/>
        <v>2309</v>
      </c>
      <c r="N127" s="2">
        <v>17</v>
      </c>
    </row>
    <row r="128" spans="1:21">
      <c r="A128" s="2" t="s">
        <v>26</v>
      </c>
      <c r="B128" s="5">
        <v>44970</v>
      </c>
      <c r="C128" s="5"/>
      <c r="D128" s="14">
        <v>293</v>
      </c>
      <c r="E128" s="2"/>
      <c r="F128" s="2"/>
      <c r="G128" s="2">
        <v>17390</v>
      </c>
      <c r="H128" s="2"/>
      <c r="I128" s="2"/>
      <c r="J128" s="2"/>
      <c r="K128" s="2"/>
      <c r="L128" s="2"/>
      <c r="M128" s="13">
        <f t="shared" si="6"/>
        <v>17683</v>
      </c>
      <c r="N128" s="2">
        <v>18</v>
      </c>
    </row>
    <row r="129" spans="1:27">
      <c r="A129" s="2" t="s">
        <v>17</v>
      </c>
      <c r="B129" s="40">
        <v>44971</v>
      </c>
      <c r="C129" s="40"/>
      <c r="D129" s="14">
        <v>331</v>
      </c>
      <c r="E129" s="2"/>
      <c r="F129" s="2"/>
      <c r="G129" s="2">
        <f>SUM(2905,2837)</f>
        <v>5742</v>
      </c>
      <c r="H129" s="2"/>
      <c r="I129" s="2"/>
      <c r="J129" s="2"/>
      <c r="K129" s="2"/>
      <c r="L129" s="2"/>
      <c r="M129" s="13">
        <f t="shared" si="6"/>
        <v>6073</v>
      </c>
      <c r="N129" s="1">
        <v>19</v>
      </c>
    </row>
    <row r="130" spans="1:27">
      <c r="A130" s="2" t="s">
        <v>18</v>
      </c>
      <c r="B130" s="5">
        <v>44972</v>
      </c>
      <c r="C130" s="5"/>
      <c r="D130" s="14">
        <v>342</v>
      </c>
      <c r="E130" s="2"/>
      <c r="F130" s="2"/>
      <c r="G130" s="2"/>
      <c r="H130" s="2"/>
      <c r="I130" s="2"/>
      <c r="J130" s="2"/>
      <c r="K130" s="2"/>
      <c r="L130" s="2"/>
      <c r="M130" s="13">
        <f t="shared" si="6"/>
        <v>342</v>
      </c>
      <c r="N130" s="2">
        <v>20</v>
      </c>
    </row>
    <row r="131" spans="1:27">
      <c r="A131" s="2" t="s">
        <v>19</v>
      </c>
      <c r="B131" s="5">
        <v>44973</v>
      </c>
      <c r="C131" s="5"/>
      <c r="D131" s="14">
        <f>SUM(398,339)</f>
        <v>737</v>
      </c>
      <c r="E131" s="2"/>
      <c r="F131" s="2"/>
      <c r="G131" s="2"/>
      <c r="H131" s="2"/>
      <c r="I131" s="2"/>
      <c r="J131" s="2"/>
      <c r="K131" s="2"/>
      <c r="L131" s="2">
        <f>SUM(500)</f>
        <v>500</v>
      </c>
      <c r="M131" s="13">
        <f t="shared" si="6"/>
        <v>1237</v>
      </c>
      <c r="N131" s="2">
        <v>21</v>
      </c>
      <c r="O131" s="181" t="s">
        <v>44</v>
      </c>
      <c r="P131" s="128"/>
      <c r="Q131" s="128"/>
      <c r="R131" s="128"/>
    </row>
    <row r="132" spans="1:27">
      <c r="A132" s="2" t="s">
        <v>20</v>
      </c>
      <c r="B132" s="5">
        <v>44974</v>
      </c>
      <c r="C132" s="5"/>
      <c r="D132" s="16">
        <v>252</v>
      </c>
      <c r="E132" s="2"/>
      <c r="F132" s="2"/>
      <c r="G132" s="2"/>
      <c r="H132" s="2"/>
      <c r="I132" s="2"/>
      <c r="J132" s="2"/>
      <c r="K132" s="2"/>
      <c r="L132" s="2"/>
      <c r="M132" s="13">
        <f t="shared" si="6"/>
        <v>252</v>
      </c>
      <c r="N132" s="1">
        <v>22</v>
      </c>
    </row>
    <row r="133" spans="1:27">
      <c r="A133" s="2" t="s">
        <v>21</v>
      </c>
      <c r="B133" s="5">
        <v>44975</v>
      </c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13">
        <f t="shared" si="6"/>
        <v>0</v>
      </c>
      <c r="N133" s="2">
        <v>23</v>
      </c>
    </row>
    <row r="134" spans="1:27">
      <c r="A134" s="2" t="s">
        <v>22</v>
      </c>
      <c r="B134" s="5">
        <v>44976</v>
      </c>
      <c r="C134" s="5"/>
      <c r="D134" s="2"/>
      <c r="E134" s="2"/>
      <c r="F134" s="2"/>
      <c r="G134" s="2"/>
      <c r="H134" s="2"/>
      <c r="I134" s="2">
        <v>1458</v>
      </c>
      <c r="J134" s="2"/>
      <c r="K134" s="2"/>
      <c r="L134" s="2"/>
      <c r="M134" s="13">
        <f t="shared" si="6"/>
        <v>1458</v>
      </c>
      <c r="N134" s="2">
        <v>24</v>
      </c>
      <c r="O134" s="181" t="s">
        <v>45</v>
      </c>
      <c r="P134" s="128"/>
      <c r="Q134" s="128"/>
      <c r="R134" s="128"/>
    </row>
    <row r="135" spans="1:27">
      <c r="A135" s="2" t="s">
        <v>26</v>
      </c>
      <c r="B135" s="5">
        <v>44977</v>
      </c>
      <c r="C135" s="5"/>
      <c r="D135" s="16">
        <v>302</v>
      </c>
      <c r="E135" s="2"/>
      <c r="F135" s="2"/>
      <c r="G135" s="2"/>
      <c r="H135" s="2"/>
      <c r="I135" s="2"/>
      <c r="J135" s="2"/>
      <c r="K135" s="2"/>
      <c r="L135" s="2">
        <v>40</v>
      </c>
      <c r="M135" s="13">
        <f t="shared" si="6"/>
        <v>342</v>
      </c>
      <c r="N135" s="1">
        <v>25</v>
      </c>
    </row>
    <row r="136" spans="1:27">
      <c r="A136" s="2" t="s">
        <v>17</v>
      </c>
      <c r="B136" s="5">
        <v>44978</v>
      </c>
      <c r="C136" s="5"/>
      <c r="D136" s="16">
        <v>167</v>
      </c>
      <c r="E136" s="2"/>
      <c r="F136" s="2"/>
      <c r="G136" s="2"/>
      <c r="H136" s="2"/>
      <c r="I136" s="2"/>
      <c r="J136" s="2"/>
      <c r="K136" s="2"/>
      <c r="L136" s="2"/>
      <c r="M136" s="13">
        <f t="shared" si="6"/>
        <v>167</v>
      </c>
      <c r="N136" s="2">
        <v>26</v>
      </c>
    </row>
    <row r="137" spans="1:27">
      <c r="A137" s="2" t="s">
        <v>18</v>
      </c>
      <c r="B137" s="40">
        <v>44979</v>
      </c>
      <c r="C137" s="40"/>
      <c r="D137" s="14"/>
      <c r="E137" s="2">
        <f>SUM(190,50,210)</f>
        <v>450</v>
      </c>
      <c r="F137" s="14"/>
      <c r="G137" s="14">
        <v>3990</v>
      </c>
      <c r="H137" s="2"/>
      <c r="I137" s="2"/>
      <c r="J137" s="2"/>
      <c r="K137" s="2"/>
      <c r="L137" s="2"/>
      <c r="M137" s="13">
        <f t="shared" si="6"/>
        <v>4440</v>
      </c>
      <c r="N137" s="2">
        <v>27</v>
      </c>
      <c r="O137" s="181" t="s">
        <v>46</v>
      </c>
      <c r="P137" s="128"/>
      <c r="Q137" s="128"/>
      <c r="R137" s="128"/>
    </row>
    <row r="138" spans="1:27">
      <c r="A138" s="2" t="s">
        <v>19</v>
      </c>
      <c r="B138" s="5">
        <v>44980</v>
      </c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13">
        <f t="shared" si="6"/>
        <v>0</v>
      </c>
      <c r="N138" s="1">
        <v>28</v>
      </c>
    </row>
    <row r="139" spans="1:27" ht="17.45" customHeight="1">
      <c r="A139" s="2" t="s">
        <v>20</v>
      </c>
      <c r="B139" s="5">
        <v>44981</v>
      </c>
      <c r="C139" s="5"/>
      <c r="D139" s="2">
        <v>821</v>
      </c>
      <c r="E139" s="2">
        <v>940</v>
      </c>
      <c r="F139" s="2"/>
      <c r="G139" s="2"/>
      <c r="H139" s="2"/>
      <c r="I139" s="2"/>
      <c r="J139" s="2"/>
      <c r="K139" s="2"/>
      <c r="L139" s="2">
        <v>700</v>
      </c>
      <c r="M139" s="13">
        <f t="shared" si="6"/>
        <v>2461</v>
      </c>
      <c r="N139" s="2">
        <v>29</v>
      </c>
    </row>
    <row r="140" spans="1:27">
      <c r="A140" s="2" t="s">
        <v>21</v>
      </c>
      <c r="B140" s="5">
        <v>44982</v>
      </c>
      <c r="C140" s="5"/>
      <c r="D140" s="2"/>
      <c r="E140" s="2">
        <f>SUM(215,476)</f>
        <v>691</v>
      </c>
      <c r="F140" s="2">
        <v>500</v>
      </c>
      <c r="G140" s="2"/>
      <c r="H140" s="2"/>
      <c r="I140" s="2"/>
      <c r="J140" s="2"/>
      <c r="K140" s="2"/>
      <c r="L140" s="2"/>
      <c r="M140" s="13">
        <f t="shared" si="6"/>
        <v>1191</v>
      </c>
      <c r="N140" s="2">
        <v>30</v>
      </c>
    </row>
    <row r="141" spans="1:27">
      <c r="A141" s="3" t="s">
        <v>22</v>
      </c>
      <c r="B141" s="5">
        <v>44983</v>
      </c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13">
        <f t="shared" si="6"/>
        <v>0</v>
      </c>
      <c r="N141" s="1">
        <v>31</v>
      </c>
    </row>
    <row r="142" spans="1:27" ht="15.75">
      <c r="B142" s="7" t="s">
        <v>8</v>
      </c>
      <c r="C142" s="7"/>
      <c r="D142" s="6">
        <f>SUM(D111:D141)</f>
        <v>9294</v>
      </c>
      <c r="E142" s="6">
        <f t="shared" ref="E142:L142" si="7">SUM(E111:E141)</f>
        <v>2612</v>
      </c>
      <c r="F142" s="6">
        <f t="shared" si="7"/>
        <v>1200</v>
      </c>
      <c r="G142" s="6">
        <f t="shared" si="7"/>
        <v>30253</v>
      </c>
      <c r="H142" s="6">
        <f t="shared" si="7"/>
        <v>4964</v>
      </c>
      <c r="I142" s="6">
        <f t="shared" si="7"/>
        <v>4571</v>
      </c>
      <c r="J142" s="6">
        <f t="shared" si="7"/>
        <v>0</v>
      </c>
      <c r="K142" s="6">
        <f t="shared" si="7"/>
        <v>0</v>
      </c>
      <c r="L142" s="6">
        <f t="shared" si="7"/>
        <v>1799</v>
      </c>
      <c r="M142" s="13">
        <f t="shared" si="6"/>
        <v>54693</v>
      </c>
      <c r="N142" s="6"/>
    </row>
    <row r="143" spans="1:27" ht="15.75" thickBot="1"/>
    <row r="144" spans="1:27" ht="27" thickBot="1">
      <c r="C144" s="137" t="s">
        <v>76</v>
      </c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</row>
    <row r="145" spans="1:32">
      <c r="A145" s="6" t="s">
        <v>23</v>
      </c>
      <c r="B145" s="6" t="s">
        <v>0</v>
      </c>
      <c r="C145" s="65" t="s">
        <v>68</v>
      </c>
      <c r="D145" s="139" t="s">
        <v>1</v>
      </c>
      <c r="E145" s="140"/>
      <c r="F145" s="140"/>
      <c r="G145" s="140"/>
      <c r="H145" s="141"/>
      <c r="I145" s="142" t="s">
        <v>2</v>
      </c>
      <c r="J145" s="142"/>
      <c r="K145" s="143" t="s">
        <v>5</v>
      </c>
      <c r="L145" s="143"/>
      <c r="M145" s="143"/>
      <c r="N145" s="143"/>
      <c r="O145" s="145" t="s">
        <v>4</v>
      </c>
      <c r="P145" s="145"/>
      <c r="Q145" s="145"/>
      <c r="R145" s="146" t="s">
        <v>66</v>
      </c>
      <c r="S145" s="146"/>
      <c r="T145" s="146"/>
      <c r="U145" s="146"/>
      <c r="V145" s="146"/>
      <c r="W145" s="146"/>
      <c r="X145" s="147" t="s">
        <v>60</v>
      </c>
      <c r="Y145" s="149" t="s">
        <v>37</v>
      </c>
      <c r="Z145" s="151" t="s">
        <v>67</v>
      </c>
      <c r="AA145" s="153" t="s">
        <v>8</v>
      </c>
    </row>
    <row r="146" spans="1:32" ht="36.6" customHeight="1">
      <c r="D146" s="45" t="s">
        <v>47</v>
      </c>
      <c r="E146" s="45" t="s">
        <v>48</v>
      </c>
      <c r="F146" s="45" t="s">
        <v>50</v>
      </c>
      <c r="G146" s="45" t="s">
        <v>49</v>
      </c>
      <c r="H146" s="45" t="s">
        <v>51</v>
      </c>
      <c r="I146" s="47" t="s">
        <v>54</v>
      </c>
      <c r="J146" s="47" t="s">
        <v>55</v>
      </c>
      <c r="K146" s="49" t="s">
        <v>56</v>
      </c>
      <c r="L146" s="49" t="s">
        <v>57</v>
      </c>
      <c r="M146" s="50" t="s">
        <v>58</v>
      </c>
      <c r="N146" s="50" t="s">
        <v>59</v>
      </c>
      <c r="O146" s="52" t="s">
        <v>60</v>
      </c>
      <c r="P146" s="53" t="s">
        <v>61</v>
      </c>
      <c r="Q146" s="52" t="s">
        <v>62</v>
      </c>
      <c r="R146" s="55" t="s">
        <v>3</v>
      </c>
      <c r="S146" s="55" t="s">
        <v>65</v>
      </c>
      <c r="T146" s="55" t="s">
        <v>63</v>
      </c>
      <c r="U146" s="55" t="s">
        <v>36</v>
      </c>
      <c r="V146" s="56" t="s">
        <v>64</v>
      </c>
      <c r="W146" s="55" t="s">
        <v>7</v>
      </c>
      <c r="X146" s="148"/>
      <c r="Y146" s="150"/>
      <c r="Z146" s="152"/>
      <c r="AA146" s="154"/>
    </row>
    <row r="147" spans="1:32">
      <c r="A147" t="s">
        <v>26</v>
      </c>
      <c r="B147" s="29">
        <v>44984</v>
      </c>
      <c r="C147" s="44">
        <v>1</v>
      </c>
      <c r="D147" s="69">
        <v>259</v>
      </c>
      <c r="E147" s="69"/>
      <c r="F147" s="69"/>
      <c r="G147" s="69"/>
      <c r="H147" s="69"/>
      <c r="I147" s="48"/>
      <c r="J147" s="48"/>
      <c r="K147" s="51"/>
      <c r="L147" s="51"/>
      <c r="M147" s="51"/>
      <c r="N147" s="51"/>
      <c r="O147" s="54"/>
      <c r="P147" s="54"/>
      <c r="Q147" s="54"/>
      <c r="R147" s="57"/>
      <c r="S147" s="57"/>
      <c r="T147" s="57"/>
      <c r="U147" s="57"/>
      <c r="V147" s="57"/>
      <c r="W147" s="57"/>
      <c r="X147" s="61"/>
      <c r="Y147" s="59"/>
      <c r="Z147" s="60"/>
      <c r="AA147" s="64">
        <f>SUM(D147:Z147)</f>
        <v>259</v>
      </c>
    </row>
    <row r="148" spans="1:32" ht="21.6" customHeight="1">
      <c r="A148" t="s">
        <v>17</v>
      </c>
      <c r="B148" s="29">
        <v>44985</v>
      </c>
      <c r="C148" s="44">
        <v>2</v>
      </c>
      <c r="D148" s="69">
        <v>265</v>
      </c>
      <c r="E148" s="69"/>
      <c r="F148" s="69"/>
      <c r="G148" s="69"/>
      <c r="H148" s="69"/>
      <c r="I148" s="48"/>
      <c r="J148" s="48"/>
      <c r="K148" s="51"/>
      <c r="L148" s="51"/>
      <c r="M148" s="51"/>
      <c r="N148" s="51"/>
      <c r="O148" s="54"/>
      <c r="P148" s="54"/>
      <c r="Q148" s="54"/>
      <c r="R148" s="57"/>
      <c r="S148" s="57"/>
      <c r="T148" s="57"/>
      <c r="U148" s="57"/>
      <c r="V148" s="57"/>
      <c r="W148" s="57"/>
      <c r="X148" s="63">
        <v>500</v>
      </c>
      <c r="Y148" s="59"/>
      <c r="Z148" s="60"/>
      <c r="AA148" s="64">
        <f t="shared" ref="AA148:AA175" si="8">SUM(D148:Z148)</f>
        <v>765</v>
      </c>
    </row>
    <row r="149" spans="1:32">
      <c r="A149" t="s">
        <v>18</v>
      </c>
      <c r="B149" s="29">
        <v>44986</v>
      </c>
      <c r="C149" s="44">
        <v>3</v>
      </c>
      <c r="D149" s="69">
        <v>210</v>
      </c>
      <c r="E149" s="69"/>
      <c r="F149" s="69"/>
      <c r="G149" s="69"/>
      <c r="H149" s="69"/>
      <c r="I149" s="48"/>
      <c r="J149" s="48"/>
      <c r="K149" s="51"/>
      <c r="L149" s="51"/>
      <c r="M149" s="51"/>
      <c r="N149" s="51"/>
      <c r="O149" s="54"/>
      <c r="P149" s="54"/>
      <c r="Q149" s="54"/>
      <c r="R149" s="57"/>
      <c r="S149" s="57"/>
      <c r="T149" s="57"/>
      <c r="U149" s="57"/>
      <c r="V149" s="57"/>
      <c r="W149" s="57"/>
      <c r="X149" s="61"/>
      <c r="Y149" s="59"/>
      <c r="Z149" s="60"/>
      <c r="AA149" s="64">
        <f t="shared" si="8"/>
        <v>210</v>
      </c>
    </row>
    <row r="150" spans="1:32">
      <c r="A150" t="s">
        <v>19</v>
      </c>
      <c r="B150" s="29">
        <v>44987</v>
      </c>
      <c r="C150" s="44">
        <v>4</v>
      </c>
      <c r="D150" s="69">
        <v>190</v>
      </c>
      <c r="E150" s="69"/>
      <c r="F150" s="69"/>
      <c r="G150" s="69"/>
      <c r="H150" s="69"/>
      <c r="I150" s="48"/>
      <c r="J150" s="48"/>
      <c r="K150" s="51"/>
      <c r="L150" s="51"/>
      <c r="M150" s="51"/>
      <c r="N150" s="51"/>
      <c r="O150" s="54"/>
      <c r="P150" s="54"/>
      <c r="Q150" s="54"/>
      <c r="R150" s="57"/>
      <c r="S150" s="57"/>
      <c r="T150" s="57"/>
      <c r="U150" s="57"/>
      <c r="V150" s="57"/>
      <c r="W150" s="57"/>
      <c r="X150" s="61"/>
      <c r="Y150" s="59"/>
      <c r="Z150" s="60"/>
      <c r="AA150" s="64">
        <f t="shared" si="8"/>
        <v>190</v>
      </c>
    </row>
    <row r="151" spans="1:32">
      <c r="A151" t="s">
        <v>20</v>
      </c>
      <c r="B151" s="29">
        <v>44988</v>
      </c>
      <c r="C151" s="44">
        <v>5</v>
      </c>
      <c r="D151" s="69"/>
      <c r="E151" s="69">
        <f>SUM(766,379)</f>
        <v>1145</v>
      </c>
      <c r="F151" s="69"/>
      <c r="G151" s="69"/>
      <c r="H151" s="69"/>
      <c r="I151" s="48"/>
      <c r="J151" s="48"/>
      <c r="K151" s="51"/>
      <c r="L151" s="51"/>
      <c r="M151" s="51"/>
      <c r="N151" s="51"/>
      <c r="O151" s="54"/>
      <c r="P151" s="54"/>
      <c r="Q151" s="54"/>
      <c r="R151" s="57"/>
      <c r="S151" s="57"/>
      <c r="T151" s="57"/>
      <c r="U151" s="57"/>
      <c r="V151" s="57"/>
      <c r="W151" s="57"/>
      <c r="X151" s="70"/>
      <c r="Y151" s="59"/>
      <c r="Z151" s="60"/>
      <c r="AA151" s="64">
        <f t="shared" si="8"/>
        <v>1145</v>
      </c>
    </row>
    <row r="152" spans="1:32">
      <c r="A152" t="s">
        <v>21</v>
      </c>
      <c r="B152" s="29">
        <v>44989</v>
      </c>
      <c r="C152" s="44">
        <v>6</v>
      </c>
      <c r="D152" s="69"/>
      <c r="E152" s="69"/>
      <c r="F152" s="69">
        <v>309</v>
      </c>
      <c r="G152" s="69"/>
      <c r="H152" s="69"/>
      <c r="I152" s="48"/>
      <c r="J152" s="67">
        <v>1000</v>
      </c>
      <c r="K152" s="51"/>
      <c r="L152" s="51"/>
      <c r="M152" s="51"/>
      <c r="N152" s="51"/>
      <c r="O152" s="54"/>
      <c r="P152" s="54"/>
      <c r="Q152" s="54"/>
      <c r="R152" s="57"/>
      <c r="S152" s="57"/>
      <c r="T152" s="57"/>
      <c r="U152" s="57"/>
      <c r="V152" s="57"/>
      <c r="W152" s="57"/>
      <c r="X152" s="61"/>
      <c r="Y152" s="59"/>
      <c r="Z152" s="60"/>
      <c r="AA152" s="64">
        <f t="shared" si="8"/>
        <v>1309</v>
      </c>
    </row>
    <row r="153" spans="1:32">
      <c r="A153" t="s">
        <v>22</v>
      </c>
      <c r="B153" s="29">
        <v>44990</v>
      </c>
      <c r="C153" s="44">
        <v>7</v>
      </c>
      <c r="D153" s="69"/>
      <c r="E153" s="69"/>
      <c r="F153" s="69"/>
      <c r="G153" s="69"/>
      <c r="H153" s="69"/>
      <c r="I153" s="48"/>
      <c r="J153" s="48"/>
      <c r="K153" s="51"/>
      <c r="L153" s="51"/>
      <c r="M153" s="51"/>
      <c r="N153" s="51"/>
      <c r="O153" s="54"/>
      <c r="P153" s="54"/>
      <c r="Q153" s="54"/>
      <c r="R153" s="57"/>
      <c r="S153" s="57"/>
      <c r="T153" s="57"/>
      <c r="U153" s="57"/>
      <c r="V153" s="57"/>
      <c r="W153" s="57"/>
      <c r="X153" s="61"/>
      <c r="Y153" s="59"/>
      <c r="Z153" s="60"/>
      <c r="AA153" s="64">
        <f t="shared" si="8"/>
        <v>0</v>
      </c>
    </row>
    <row r="154" spans="1:32">
      <c r="A154" t="s">
        <v>26</v>
      </c>
      <c r="B154" s="29">
        <v>44991</v>
      </c>
      <c r="C154" s="44">
        <v>8</v>
      </c>
      <c r="D154" s="69">
        <v>274</v>
      </c>
      <c r="E154" s="69"/>
      <c r="F154" s="69"/>
      <c r="G154" s="69"/>
      <c r="H154" s="69"/>
      <c r="I154" s="48"/>
      <c r="J154" s="48"/>
      <c r="K154" s="51"/>
      <c r="L154" s="51"/>
      <c r="M154" s="51"/>
      <c r="N154" s="51"/>
      <c r="O154" s="54"/>
      <c r="P154" s="54"/>
      <c r="Q154" s="54"/>
      <c r="R154" s="57">
        <v>350</v>
      </c>
      <c r="S154" s="57"/>
      <c r="T154" s="57"/>
      <c r="U154" s="57"/>
      <c r="V154" s="57"/>
      <c r="W154" s="57"/>
      <c r="X154" s="61"/>
      <c r="Y154" s="59"/>
      <c r="Z154" s="60"/>
      <c r="AA154" s="64">
        <f t="shared" si="8"/>
        <v>624</v>
      </c>
    </row>
    <row r="155" spans="1:32">
      <c r="A155" t="s">
        <v>17</v>
      </c>
      <c r="B155" s="29">
        <v>44992</v>
      </c>
      <c r="C155" s="44">
        <v>9</v>
      </c>
      <c r="D155" s="69">
        <v>300</v>
      </c>
      <c r="E155" s="69"/>
      <c r="F155" s="69"/>
      <c r="G155" s="69"/>
      <c r="H155" s="69"/>
      <c r="I155" s="48"/>
      <c r="J155" s="48"/>
      <c r="K155" s="51"/>
      <c r="L155" s="51"/>
      <c r="M155" s="51"/>
      <c r="N155" s="51"/>
      <c r="O155" s="54"/>
      <c r="P155" s="54"/>
      <c r="Q155" s="54"/>
      <c r="R155" s="68"/>
      <c r="S155" s="57"/>
      <c r="T155" s="57"/>
      <c r="U155" s="57"/>
      <c r="V155" s="57"/>
      <c r="W155" s="57"/>
      <c r="X155" s="63">
        <v>1100</v>
      </c>
      <c r="Y155" s="59"/>
      <c r="Z155" s="60"/>
      <c r="AA155" s="64">
        <f t="shared" si="8"/>
        <v>1400</v>
      </c>
      <c r="AE155" s="177" t="s">
        <v>29</v>
      </c>
      <c r="AF155" s="178"/>
    </row>
    <row r="156" spans="1:32">
      <c r="A156" t="s">
        <v>18</v>
      </c>
      <c r="B156" s="29">
        <v>44993</v>
      </c>
      <c r="C156" s="44">
        <v>10</v>
      </c>
      <c r="D156" s="69"/>
      <c r="E156" s="69"/>
      <c r="F156" s="69"/>
      <c r="G156" s="69"/>
      <c r="H156" s="69"/>
      <c r="I156" s="48"/>
      <c r="J156" s="48"/>
      <c r="K156" s="51"/>
      <c r="L156" s="51"/>
      <c r="M156" s="51"/>
      <c r="N156" s="51"/>
      <c r="O156" s="54">
        <v>5000</v>
      </c>
      <c r="P156" s="54"/>
      <c r="Q156" s="54"/>
      <c r="R156" s="57"/>
      <c r="S156" s="57"/>
      <c r="T156" s="57"/>
      <c r="U156" s="57"/>
      <c r="V156" s="57"/>
      <c r="W156" s="57">
        <v>130</v>
      </c>
      <c r="X156" s="71">
        <v>607</v>
      </c>
      <c r="Y156" s="59"/>
      <c r="Z156" s="60"/>
      <c r="AA156" s="64">
        <f t="shared" si="8"/>
        <v>5737</v>
      </c>
      <c r="AE156" s="179">
        <f>AVERAGE(AA147:AA174)</f>
        <v>1019.1428571428571</v>
      </c>
      <c r="AF156" s="180"/>
    </row>
    <row r="157" spans="1:32">
      <c r="A157" t="s">
        <v>19</v>
      </c>
      <c r="B157" s="29">
        <v>44994</v>
      </c>
      <c r="C157" s="44">
        <v>11</v>
      </c>
      <c r="D157" s="72">
        <v>210</v>
      </c>
      <c r="E157" s="46"/>
      <c r="F157" s="46"/>
      <c r="G157" s="46"/>
      <c r="H157" s="46"/>
      <c r="I157" s="48"/>
      <c r="J157" s="48"/>
      <c r="K157" s="51"/>
      <c r="L157" s="51"/>
      <c r="M157" s="51"/>
      <c r="N157" s="51"/>
      <c r="O157" s="54"/>
      <c r="P157" s="54"/>
      <c r="Q157" s="54"/>
      <c r="R157" s="57"/>
      <c r="S157" s="57"/>
      <c r="T157" s="57"/>
      <c r="U157" s="57"/>
      <c r="V157" s="57"/>
      <c r="W157" s="57"/>
      <c r="X157" s="61"/>
      <c r="Y157" s="59"/>
      <c r="Z157" s="60"/>
      <c r="AA157" s="64">
        <f t="shared" si="8"/>
        <v>210</v>
      </c>
    </row>
    <row r="158" spans="1:32">
      <c r="A158" t="s">
        <v>20</v>
      </c>
      <c r="B158" s="29">
        <v>44995</v>
      </c>
      <c r="C158" s="44">
        <v>12</v>
      </c>
      <c r="D158" s="72">
        <v>245</v>
      </c>
      <c r="E158" s="46"/>
      <c r="F158" s="46"/>
      <c r="G158" s="46"/>
      <c r="H158" s="46"/>
      <c r="I158" s="48"/>
      <c r="J158" s="48"/>
      <c r="K158" s="51"/>
      <c r="L158" s="51"/>
      <c r="M158" s="51"/>
      <c r="N158" s="51"/>
      <c r="O158" s="54"/>
      <c r="P158" s="54"/>
      <c r="Q158" s="54"/>
      <c r="R158" s="57"/>
      <c r="S158" s="57"/>
      <c r="T158" s="57"/>
      <c r="U158" s="57"/>
      <c r="V158" s="57"/>
      <c r="W158" s="57"/>
      <c r="X158" s="61"/>
      <c r="Y158" s="59"/>
      <c r="Z158" s="60"/>
      <c r="AA158" s="64">
        <f t="shared" si="8"/>
        <v>245</v>
      </c>
    </row>
    <row r="159" spans="1:32">
      <c r="A159" t="s">
        <v>21</v>
      </c>
      <c r="B159" s="29">
        <v>44996</v>
      </c>
      <c r="C159" s="44">
        <v>13</v>
      </c>
      <c r="D159" s="46"/>
      <c r="E159" s="46"/>
      <c r="F159" s="72"/>
      <c r="G159" s="46"/>
      <c r="H159" s="46"/>
      <c r="I159" s="48"/>
      <c r="J159" s="67"/>
      <c r="K159" s="73"/>
      <c r="L159" s="51"/>
      <c r="M159" s="51"/>
      <c r="N159" s="51"/>
      <c r="O159" s="54"/>
      <c r="P159" s="54"/>
      <c r="Q159" s="54"/>
      <c r="R159" s="57"/>
      <c r="S159" s="57"/>
      <c r="T159" s="57"/>
      <c r="U159" s="57"/>
      <c r="V159" s="57"/>
      <c r="W159" s="57"/>
      <c r="X159" s="63">
        <v>4000</v>
      </c>
      <c r="Y159" s="59"/>
      <c r="Z159" s="60"/>
      <c r="AA159" s="64">
        <f t="shared" si="8"/>
        <v>4000</v>
      </c>
    </row>
    <row r="160" spans="1:32">
      <c r="A160" t="s">
        <v>22</v>
      </c>
      <c r="B160" s="29">
        <v>44997</v>
      </c>
      <c r="C160" s="44">
        <v>14</v>
      </c>
      <c r="D160" s="46"/>
      <c r="E160" s="46"/>
      <c r="F160" s="46"/>
      <c r="G160" s="72"/>
      <c r="H160" s="72"/>
      <c r="I160" s="48"/>
      <c r="J160" s="48"/>
      <c r="K160" s="51"/>
      <c r="L160" s="51"/>
      <c r="M160" s="51"/>
      <c r="N160" s="51"/>
      <c r="O160" s="54"/>
      <c r="P160" s="54"/>
      <c r="Q160" s="54"/>
      <c r="R160" s="57"/>
      <c r="S160" s="57"/>
      <c r="T160" s="57"/>
      <c r="U160" s="57"/>
      <c r="V160" s="57"/>
      <c r="W160" s="57"/>
      <c r="X160" s="61"/>
      <c r="Y160" s="59"/>
      <c r="Z160" s="60"/>
      <c r="AA160" s="64">
        <f t="shared" si="8"/>
        <v>0</v>
      </c>
    </row>
    <row r="161" spans="1:29">
      <c r="A161" t="s">
        <v>26</v>
      </c>
      <c r="B161" s="29">
        <v>44998</v>
      </c>
      <c r="C161" s="44">
        <v>15</v>
      </c>
      <c r="D161" s="72">
        <v>245</v>
      </c>
      <c r="E161" s="46"/>
      <c r="F161" s="46"/>
      <c r="G161" s="46"/>
      <c r="H161" s="46"/>
      <c r="I161" s="48"/>
      <c r="J161" s="48"/>
      <c r="K161" s="51"/>
      <c r="L161" s="51"/>
      <c r="M161" s="51"/>
      <c r="N161" s="51"/>
      <c r="O161" s="54"/>
      <c r="P161" s="54"/>
      <c r="Q161" s="54"/>
      <c r="R161" s="57"/>
      <c r="S161" s="57"/>
      <c r="T161" s="57"/>
      <c r="U161" s="57"/>
      <c r="V161" s="57"/>
      <c r="W161" s="57"/>
      <c r="X161" s="61"/>
      <c r="Y161" s="59"/>
      <c r="Z161" s="60"/>
      <c r="AA161" s="64">
        <f t="shared" si="8"/>
        <v>245</v>
      </c>
      <c r="AC161">
        <f>SUM(D162:Z168)</f>
        <v>5190</v>
      </c>
    </row>
    <row r="162" spans="1:29">
      <c r="A162" t="s">
        <v>17</v>
      </c>
      <c r="B162" s="29">
        <v>44999</v>
      </c>
      <c r="C162" s="44">
        <v>16</v>
      </c>
      <c r="D162" s="72">
        <v>210</v>
      </c>
      <c r="E162" s="46"/>
      <c r="F162" s="46"/>
      <c r="G162" s="46"/>
      <c r="H162" s="46"/>
      <c r="I162" s="48"/>
      <c r="J162" s="48"/>
      <c r="K162" s="51"/>
      <c r="L162" s="51"/>
      <c r="M162" s="51"/>
      <c r="N162" s="51"/>
      <c r="O162" s="54"/>
      <c r="P162" s="54"/>
      <c r="Q162" s="54"/>
      <c r="R162" s="57"/>
      <c r="S162" s="57"/>
      <c r="T162" s="57"/>
      <c r="U162" s="57"/>
      <c r="V162" s="57"/>
      <c r="W162" s="57"/>
      <c r="X162" s="61"/>
      <c r="Y162" s="59"/>
      <c r="Z162" s="60"/>
      <c r="AA162" s="64">
        <f t="shared" si="8"/>
        <v>210</v>
      </c>
    </row>
    <row r="163" spans="1:29">
      <c r="A163" t="s">
        <v>18</v>
      </c>
      <c r="B163" s="29">
        <v>45000</v>
      </c>
      <c r="C163" s="44">
        <v>17</v>
      </c>
      <c r="D163" s="72">
        <v>298</v>
      </c>
      <c r="E163" s="46"/>
      <c r="F163" s="46"/>
      <c r="G163" s="46"/>
      <c r="H163" s="46"/>
      <c r="I163" s="48"/>
      <c r="J163" s="48"/>
      <c r="K163" s="51"/>
      <c r="L163" s="51"/>
      <c r="M163" s="51"/>
      <c r="N163" s="51"/>
      <c r="O163" s="54"/>
      <c r="P163" s="54"/>
      <c r="Q163" s="54"/>
      <c r="R163" s="57"/>
      <c r="S163" s="57">
        <v>545</v>
      </c>
      <c r="T163" s="57"/>
      <c r="U163" s="57"/>
      <c r="V163" s="57"/>
      <c r="W163" s="57"/>
      <c r="X163" s="61"/>
      <c r="Y163" s="59"/>
      <c r="Z163" s="60"/>
      <c r="AA163" s="64">
        <f t="shared" si="8"/>
        <v>843</v>
      </c>
    </row>
    <row r="164" spans="1:29">
      <c r="A164" t="s">
        <v>19</v>
      </c>
      <c r="B164" s="29">
        <v>45001</v>
      </c>
      <c r="C164" s="44">
        <v>18</v>
      </c>
      <c r="D164" s="72">
        <v>168</v>
      </c>
      <c r="E164" s="46"/>
      <c r="F164" s="46"/>
      <c r="G164" s="46"/>
      <c r="H164" s="46"/>
      <c r="I164" s="48"/>
      <c r="J164" s="48"/>
      <c r="K164" s="51"/>
      <c r="L164" s="51"/>
      <c r="M164" s="51"/>
      <c r="N164" s="51"/>
      <c r="O164" s="54"/>
      <c r="P164" s="54"/>
      <c r="Q164" s="54"/>
      <c r="R164" s="57"/>
      <c r="S164" s="57"/>
      <c r="T164" s="57"/>
      <c r="U164" s="57"/>
      <c r="V164" s="57"/>
      <c r="X164" s="61"/>
      <c r="Y164" s="59"/>
      <c r="Z164" s="60"/>
      <c r="AA164" s="64">
        <f t="shared" si="8"/>
        <v>168</v>
      </c>
    </row>
    <row r="165" spans="1:29">
      <c r="A165" t="s">
        <v>20</v>
      </c>
      <c r="B165" s="29">
        <v>45002</v>
      </c>
      <c r="C165" s="44">
        <v>19</v>
      </c>
      <c r="D165" s="72">
        <v>229</v>
      </c>
      <c r="E165" s="46"/>
      <c r="F165" s="46"/>
      <c r="G165" s="46"/>
      <c r="H165" s="46"/>
      <c r="I165" s="48"/>
      <c r="J165" s="48"/>
      <c r="K165" s="51"/>
      <c r="L165" s="51"/>
      <c r="M165" s="51"/>
      <c r="N165" s="51"/>
      <c r="O165" s="54"/>
      <c r="P165" s="54"/>
      <c r="Q165" s="54"/>
      <c r="R165" s="57"/>
      <c r="S165" s="57"/>
      <c r="T165" s="57"/>
      <c r="U165" s="57"/>
      <c r="V165" s="57"/>
      <c r="W165" s="57"/>
      <c r="X165" s="61"/>
      <c r="Y165" s="59"/>
      <c r="Z165" s="60"/>
      <c r="AA165" s="64">
        <f t="shared" si="8"/>
        <v>229</v>
      </c>
    </row>
    <row r="166" spans="1:29">
      <c r="A166" t="s">
        <v>21</v>
      </c>
      <c r="B166" s="29">
        <v>45003</v>
      </c>
      <c r="C166" s="44">
        <v>20</v>
      </c>
      <c r="D166" s="46"/>
      <c r="E166" s="46"/>
      <c r="F166" s="72"/>
      <c r="G166" s="46"/>
      <c r="H166" s="46"/>
      <c r="I166" s="48">
        <v>530</v>
      </c>
      <c r="J166" s="67"/>
      <c r="K166" s="73">
        <v>1930</v>
      </c>
      <c r="L166" s="51"/>
      <c r="M166" s="51"/>
      <c r="N166" s="51"/>
      <c r="O166" s="54"/>
      <c r="P166" s="54"/>
      <c r="Q166" s="54"/>
      <c r="R166" s="68">
        <v>350</v>
      </c>
      <c r="S166" s="57"/>
      <c r="T166" s="57"/>
      <c r="U166" s="57"/>
      <c r="V166" s="57"/>
      <c r="W166" s="68">
        <v>700</v>
      </c>
      <c r="X166" s="61"/>
      <c r="Y166" s="59"/>
      <c r="Z166" s="60"/>
      <c r="AA166" s="64">
        <f t="shared" si="8"/>
        <v>3510</v>
      </c>
    </row>
    <row r="167" spans="1:29">
      <c r="A167" t="s">
        <v>22</v>
      </c>
      <c r="B167" s="29">
        <v>45004</v>
      </c>
      <c r="C167" s="44">
        <v>21</v>
      </c>
      <c r="D167" s="46"/>
      <c r="E167" s="46"/>
      <c r="F167" s="72"/>
      <c r="G167" s="72"/>
      <c r="H167" s="72"/>
      <c r="I167" s="48"/>
      <c r="J167" s="48"/>
      <c r="K167" s="51"/>
      <c r="L167" s="51"/>
      <c r="M167" s="51"/>
      <c r="N167" s="51"/>
      <c r="O167" s="54"/>
      <c r="P167" s="54"/>
      <c r="Q167" s="54"/>
      <c r="R167" s="57"/>
      <c r="S167" s="57"/>
      <c r="T167" s="57"/>
      <c r="U167" s="57"/>
      <c r="V167" s="57"/>
      <c r="W167" s="57"/>
      <c r="X167" s="61"/>
      <c r="Y167" s="59"/>
      <c r="Z167" s="60"/>
      <c r="AA167" s="64">
        <f t="shared" si="8"/>
        <v>0</v>
      </c>
    </row>
    <row r="168" spans="1:29">
      <c r="A168" t="s">
        <v>26</v>
      </c>
      <c r="B168" s="29">
        <v>45005</v>
      </c>
      <c r="C168" s="44">
        <v>22</v>
      </c>
      <c r="D168" s="72">
        <v>230</v>
      </c>
      <c r="E168" s="46"/>
      <c r="F168" s="46"/>
      <c r="G168" s="46"/>
      <c r="H168" s="46"/>
      <c r="I168" s="48"/>
      <c r="J168" s="48"/>
      <c r="K168" s="51"/>
      <c r="L168" s="51"/>
      <c r="M168" s="51"/>
      <c r="N168" s="51"/>
      <c r="O168" s="54"/>
      <c r="P168" s="54"/>
      <c r="Q168" s="54"/>
      <c r="R168" s="57"/>
      <c r="S168" s="57"/>
      <c r="T168" s="57"/>
      <c r="U168" s="57"/>
      <c r="V168" s="57"/>
      <c r="W168" s="57"/>
      <c r="X168" s="61"/>
      <c r="Y168" s="59"/>
      <c r="Z168" s="60"/>
      <c r="AA168" s="64">
        <f t="shared" si="8"/>
        <v>230</v>
      </c>
    </row>
    <row r="169" spans="1:29">
      <c r="A169" t="s">
        <v>17</v>
      </c>
      <c r="B169" s="29">
        <v>45006</v>
      </c>
      <c r="C169" s="44">
        <v>23</v>
      </c>
      <c r="D169" s="79">
        <v>210</v>
      </c>
      <c r="E169" s="46"/>
      <c r="F169" s="46"/>
      <c r="G169" s="46"/>
      <c r="H169" s="46"/>
      <c r="I169" s="48"/>
      <c r="J169" s="48"/>
      <c r="K169" s="51"/>
      <c r="L169" s="51"/>
      <c r="M169" s="51"/>
      <c r="N169" s="51"/>
      <c r="O169" s="54"/>
      <c r="P169" s="54"/>
      <c r="Q169" s="54"/>
      <c r="R169" s="57"/>
      <c r="S169" s="57"/>
      <c r="T169" s="57"/>
      <c r="U169" s="57"/>
      <c r="V169" s="57"/>
      <c r="W169" s="57"/>
      <c r="X169" s="80"/>
      <c r="Y169" s="59"/>
      <c r="Z169" s="60"/>
      <c r="AA169" s="64">
        <f>SUM(D169:Z169)</f>
        <v>210</v>
      </c>
    </row>
    <row r="170" spans="1:29">
      <c r="A170" t="s">
        <v>18</v>
      </c>
      <c r="B170" s="29">
        <v>45007</v>
      </c>
      <c r="C170" s="44">
        <v>24</v>
      </c>
      <c r="D170" s="72">
        <v>210</v>
      </c>
      <c r="E170" s="46"/>
      <c r="F170" s="46"/>
      <c r="G170" s="46"/>
      <c r="H170" s="46"/>
      <c r="I170" s="48"/>
      <c r="J170" s="48"/>
      <c r="K170" s="51"/>
      <c r="L170" s="51"/>
      <c r="M170" s="51"/>
      <c r="N170" s="51"/>
      <c r="O170" s="54"/>
      <c r="P170" s="54"/>
      <c r="Q170" s="54"/>
      <c r="R170" s="57"/>
      <c r="S170" s="57"/>
      <c r="T170" s="57"/>
      <c r="U170" s="57"/>
      <c r="V170" s="57"/>
      <c r="W170" s="57"/>
      <c r="X170" s="61"/>
      <c r="Y170" s="59"/>
      <c r="Z170" s="60"/>
      <c r="AA170" s="64">
        <f t="shared" si="8"/>
        <v>210</v>
      </c>
    </row>
    <row r="171" spans="1:29">
      <c r="A171" t="s">
        <v>19</v>
      </c>
      <c r="B171" s="29">
        <v>45008</v>
      </c>
      <c r="C171" s="44">
        <v>25</v>
      </c>
      <c r="D171" s="72">
        <v>230</v>
      </c>
      <c r="E171" s="46"/>
      <c r="F171" s="46"/>
      <c r="G171" s="46"/>
      <c r="H171" s="46"/>
      <c r="I171" s="48"/>
      <c r="J171" s="48"/>
      <c r="K171" s="51"/>
      <c r="L171" s="51"/>
      <c r="M171" s="51"/>
      <c r="N171" s="51"/>
      <c r="O171" s="54"/>
      <c r="P171" s="54"/>
      <c r="Q171" s="54"/>
      <c r="R171" s="57"/>
      <c r="S171" s="57"/>
      <c r="T171" s="57"/>
      <c r="U171" s="57"/>
      <c r="V171" s="68">
        <v>700</v>
      </c>
      <c r="W171" s="57"/>
      <c r="X171" s="61"/>
      <c r="Y171" s="59"/>
      <c r="Z171" s="60"/>
      <c r="AA171" s="64">
        <f t="shared" si="8"/>
        <v>930</v>
      </c>
    </row>
    <row r="172" spans="1:29">
      <c r="A172" t="s">
        <v>20</v>
      </c>
      <c r="B172" s="29">
        <v>45009</v>
      </c>
      <c r="C172" s="44">
        <v>26</v>
      </c>
      <c r="D172" s="72">
        <v>259</v>
      </c>
      <c r="E172" s="46"/>
      <c r="F172" s="46">
        <v>165</v>
      </c>
      <c r="G172" s="46"/>
      <c r="H172" s="46"/>
      <c r="I172" s="48"/>
      <c r="J172" s="48"/>
      <c r="K172" s="51"/>
      <c r="L172" s="51"/>
      <c r="M172" s="51"/>
      <c r="N172" s="51"/>
      <c r="O172" s="54"/>
      <c r="P172" s="54"/>
      <c r="Q172" s="54"/>
      <c r="R172" s="57"/>
      <c r="S172" s="57">
        <v>333</v>
      </c>
      <c r="T172" s="57"/>
      <c r="U172" s="57"/>
      <c r="W172" s="57"/>
      <c r="X172" s="61"/>
      <c r="Y172" s="59"/>
      <c r="Z172" s="60"/>
      <c r="AA172" s="64">
        <f t="shared" si="8"/>
        <v>757</v>
      </c>
    </row>
    <row r="173" spans="1:29" ht="14.45" customHeight="1">
      <c r="A173" t="s">
        <v>21</v>
      </c>
      <c r="B173" s="29">
        <v>45010</v>
      </c>
      <c r="C173" s="44">
        <v>27</v>
      </c>
      <c r="D173" s="46"/>
      <c r="E173" s="46"/>
      <c r="F173" s="72"/>
      <c r="G173" s="46"/>
      <c r="H173" s="46"/>
      <c r="I173" s="48">
        <v>200</v>
      </c>
      <c r="J173" s="67"/>
      <c r="K173" s="51"/>
      <c r="L173" s="51"/>
      <c r="M173" s="51"/>
      <c r="N173" s="51"/>
      <c r="O173" s="54"/>
      <c r="P173" s="54"/>
      <c r="Q173" s="54"/>
      <c r="R173" s="57"/>
      <c r="S173" s="57"/>
      <c r="T173" s="57"/>
      <c r="U173" s="57"/>
      <c r="V173" s="57"/>
      <c r="W173" s="57"/>
      <c r="X173" s="81">
        <f>9350-4650</f>
        <v>4700</v>
      </c>
      <c r="Y173" s="59"/>
      <c r="Z173" s="60"/>
      <c r="AA173" s="64">
        <f t="shared" si="8"/>
        <v>4900</v>
      </c>
    </row>
    <row r="174" spans="1:29">
      <c r="A174" t="s">
        <v>22</v>
      </c>
      <c r="B174" s="29">
        <v>45011</v>
      </c>
      <c r="C174" s="44">
        <v>28</v>
      </c>
      <c r="D174" s="46"/>
      <c r="E174" s="46"/>
      <c r="F174" s="46"/>
      <c r="G174" s="72">
        <v>0</v>
      </c>
      <c r="H174" s="46"/>
      <c r="I174" s="48"/>
      <c r="J174" s="48"/>
      <c r="K174" s="51"/>
      <c r="L174" s="51"/>
      <c r="M174" s="51"/>
      <c r="N174" s="51"/>
      <c r="O174" s="54"/>
      <c r="P174" s="54"/>
      <c r="Q174" s="54"/>
      <c r="R174" s="57"/>
      <c r="S174" s="57"/>
      <c r="T174" s="57"/>
      <c r="U174" s="57"/>
      <c r="V174" s="57"/>
      <c r="W174" s="57"/>
      <c r="X174" s="61"/>
      <c r="Y174" s="59"/>
      <c r="Z174" s="60"/>
      <c r="AA174" s="64">
        <f t="shared" si="8"/>
        <v>0</v>
      </c>
    </row>
    <row r="175" spans="1:29">
      <c r="A175" s="129" t="s">
        <v>52</v>
      </c>
      <c r="B175" s="130"/>
      <c r="C175" s="131"/>
      <c r="D175" s="46">
        <f>SUM(D147:D174)</f>
        <v>4242</v>
      </c>
      <c r="E175" s="46">
        <f t="shared" ref="E175:H175" si="9">SUM(E147:E174)</f>
        <v>1145</v>
      </c>
      <c r="F175" s="46">
        <f t="shared" si="9"/>
        <v>474</v>
      </c>
      <c r="G175" s="46">
        <f t="shared" si="9"/>
        <v>0</v>
      </c>
      <c r="H175" s="46">
        <f t="shared" si="9"/>
        <v>0</v>
      </c>
      <c r="I175" s="48">
        <f t="shared" ref="I175" si="10">SUM(I147:I174)</f>
        <v>730</v>
      </c>
      <c r="J175" s="48">
        <f t="shared" ref="J175" si="11">SUM(J147:J174)</f>
        <v>1000</v>
      </c>
      <c r="K175" s="51">
        <f t="shared" ref="K175" si="12">SUM(K147:K174)</f>
        <v>1930</v>
      </c>
      <c r="L175" s="51">
        <f t="shared" ref="L175" si="13">SUM(L147:L174)</f>
        <v>0</v>
      </c>
      <c r="M175" s="51">
        <f t="shared" ref="M175" si="14">SUM(M147:M174)</f>
        <v>0</v>
      </c>
      <c r="N175" s="51">
        <f t="shared" ref="N175" si="15">SUM(N147:N174)</f>
        <v>0</v>
      </c>
      <c r="O175" s="54">
        <f t="shared" ref="O175" si="16">SUM(O147:O174)</f>
        <v>5000</v>
      </c>
      <c r="P175" s="54">
        <f t="shared" ref="P175:Q175" si="17">SUM(P147:P174)</f>
        <v>0</v>
      </c>
      <c r="Q175" s="54">
        <f t="shared" si="17"/>
        <v>0</v>
      </c>
      <c r="R175" s="58">
        <f t="shared" ref="R175" si="18">SUM(R147:R174)</f>
        <v>700</v>
      </c>
      <c r="S175" s="58">
        <f t="shared" ref="S175" si="19">SUM(S147:S174)</f>
        <v>878</v>
      </c>
      <c r="T175" s="58">
        <f t="shared" ref="T175" si="20">SUM(T147:T174)</f>
        <v>0</v>
      </c>
      <c r="U175" s="58">
        <f t="shared" ref="U175" si="21">SUM(U147:U174)</f>
        <v>0</v>
      </c>
      <c r="V175" s="58">
        <f t="shared" ref="V175" si="22">SUM(V147:V174)</f>
        <v>700</v>
      </c>
      <c r="W175" s="58">
        <f t="shared" ref="W175:Z175" si="23">SUM(W147:W174)</f>
        <v>830</v>
      </c>
      <c r="X175" s="63">
        <f>SUM(X147:X174)</f>
        <v>10907</v>
      </c>
      <c r="Y175" s="59">
        <f t="shared" si="23"/>
        <v>0</v>
      </c>
      <c r="Z175" s="60">
        <f t="shared" si="23"/>
        <v>0</v>
      </c>
      <c r="AA175" s="64">
        <f t="shared" si="8"/>
        <v>28536</v>
      </c>
    </row>
    <row r="176" spans="1:29">
      <c r="A176" s="133" t="s">
        <v>53</v>
      </c>
      <c r="B176" s="134"/>
      <c r="C176" s="135"/>
      <c r="D176" s="136">
        <f>SUM(D175:H175)</f>
        <v>5861</v>
      </c>
      <c r="E176" s="136"/>
      <c r="F176" s="136"/>
      <c r="G176" s="136"/>
      <c r="H176" s="136"/>
      <c r="I176" s="136">
        <f>SUM(I175:J175)</f>
        <v>1730</v>
      </c>
      <c r="J176" s="136"/>
      <c r="K176" s="129">
        <f>SUM(K175:N175)</f>
        <v>1930</v>
      </c>
      <c r="L176" s="130"/>
      <c r="M176" s="130"/>
      <c r="N176" s="131"/>
      <c r="O176" s="129">
        <f>SUM(O175:Q175)</f>
        <v>5000</v>
      </c>
      <c r="P176" s="130"/>
      <c r="Q176" s="131"/>
      <c r="R176" s="129">
        <f>SUM(R175:W175)</f>
        <v>3108</v>
      </c>
      <c r="S176" s="130"/>
      <c r="T176" s="130"/>
      <c r="U176" s="130"/>
      <c r="V176" s="130"/>
      <c r="W176" s="131"/>
      <c r="X176" s="41">
        <f>SUM(X175)</f>
        <v>10907</v>
      </c>
      <c r="Y176" s="42">
        <f>SUM(Y175)</f>
        <v>0</v>
      </c>
      <c r="Z176" s="6">
        <f>SUM(Z175)</f>
        <v>0</v>
      </c>
      <c r="AA176" s="64">
        <f>SUM(D176:Z176)</f>
        <v>28536</v>
      </c>
    </row>
    <row r="177" spans="1:32">
      <c r="A177" s="132" t="s">
        <v>69</v>
      </c>
      <c r="B177" s="132"/>
      <c r="C177" s="132"/>
      <c r="D177" s="62">
        <v>7000</v>
      </c>
      <c r="E177" s="62"/>
      <c r="F177" s="62">
        <v>2000</v>
      </c>
      <c r="G177" s="62">
        <v>4000</v>
      </c>
      <c r="H177" s="62">
        <v>3000</v>
      </c>
      <c r="I177" s="62"/>
      <c r="J177" s="62">
        <v>5000</v>
      </c>
      <c r="K177" s="62">
        <v>4000</v>
      </c>
      <c r="L177" s="62"/>
      <c r="M177" s="62"/>
      <c r="N177" s="62"/>
      <c r="O177" s="62"/>
      <c r="P177" s="62"/>
      <c r="Q177" s="62"/>
      <c r="R177" s="62">
        <v>1500</v>
      </c>
      <c r="S177" s="62">
        <v>2000</v>
      </c>
      <c r="T177" s="62"/>
      <c r="U177" s="62"/>
      <c r="V177" s="62">
        <v>700</v>
      </c>
      <c r="W177" s="62"/>
      <c r="X177" s="62">
        <v>12000</v>
      </c>
      <c r="Y177" s="62"/>
      <c r="Z177" s="62"/>
      <c r="AA177" s="62">
        <f>SUM(D177:Z177)</f>
        <v>41200</v>
      </c>
    </row>
    <row r="178" spans="1:32">
      <c r="A178" s="34"/>
      <c r="B178" s="34"/>
      <c r="C178" s="34"/>
      <c r="D178" s="132">
        <f>SUM(D177:H177)</f>
        <v>16000</v>
      </c>
      <c r="E178" s="132"/>
      <c r="F178" s="132"/>
      <c r="G178" s="132"/>
      <c r="H178" s="132"/>
      <c r="I178" s="132">
        <f>SUM(I177:J177)</f>
        <v>5000</v>
      </c>
      <c r="J178" s="132"/>
      <c r="K178" s="132">
        <f>SUM(K177:N177)</f>
        <v>4000</v>
      </c>
      <c r="L178" s="132"/>
      <c r="M178" s="132"/>
      <c r="N178" s="132"/>
      <c r="O178" s="132">
        <f>SUM(O177:Q177)</f>
        <v>0</v>
      </c>
      <c r="P178" s="132"/>
      <c r="Q178" s="132"/>
      <c r="R178" s="132">
        <f>SUM(R177:W177)</f>
        <v>4200</v>
      </c>
      <c r="S178" s="132"/>
      <c r="T178" s="132"/>
      <c r="U178" s="132"/>
      <c r="V178" s="132"/>
      <c r="W178" s="132"/>
      <c r="X178" s="62">
        <f>X177</f>
        <v>12000</v>
      </c>
      <c r="Y178" s="62">
        <f>SUM(Y177)</f>
        <v>0</v>
      </c>
      <c r="Z178" s="62">
        <f>SUM(Z177)</f>
        <v>0</v>
      </c>
      <c r="AA178" s="62"/>
    </row>
    <row r="179" spans="1:32" ht="15.75" thickBot="1"/>
    <row r="180" spans="1:32" ht="27" thickBot="1">
      <c r="C180" s="137" t="s">
        <v>77</v>
      </c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</row>
    <row r="181" spans="1:32">
      <c r="A181" s="6" t="s">
        <v>23</v>
      </c>
      <c r="B181" s="6" t="s">
        <v>0</v>
      </c>
      <c r="C181" s="65" t="s">
        <v>68</v>
      </c>
      <c r="D181" s="139" t="s">
        <v>1</v>
      </c>
      <c r="E181" s="140"/>
      <c r="F181" s="140"/>
      <c r="G181" s="140"/>
      <c r="H181" s="141"/>
      <c r="I181" s="142" t="s">
        <v>2</v>
      </c>
      <c r="J181" s="142"/>
      <c r="K181" s="143" t="s">
        <v>5</v>
      </c>
      <c r="L181" s="143"/>
      <c r="M181" s="143"/>
      <c r="N181" s="143"/>
      <c r="O181" s="145" t="s">
        <v>4</v>
      </c>
      <c r="P181" s="145"/>
      <c r="Q181" s="145"/>
      <c r="R181" s="146" t="s">
        <v>66</v>
      </c>
      <c r="S181" s="146"/>
      <c r="T181" s="146"/>
      <c r="U181" s="146"/>
      <c r="V181" s="146"/>
      <c r="W181" s="146"/>
      <c r="X181" s="147" t="s">
        <v>60</v>
      </c>
      <c r="Y181" s="149" t="s">
        <v>37</v>
      </c>
      <c r="Z181" s="151" t="s">
        <v>67</v>
      </c>
      <c r="AA181" s="153" t="s">
        <v>8</v>
      </c>
    </row>
    <row r="182" spans="1:32" ht="30">
      <c r="D182" s="45" t="s">
        <v>47</v>
      </c>
      <c r="E182" s="45" t="s">
        <v>48</v>
      </c>
      <c r="F182" s="45" t="s">
        <v>50</v>
      </c>
      <c r="G182" s="45" t="s">
        <v>49</v>
      </c>
      <c r="H182" s="45" t="s">
        <v>51</v>
      </c>
      <c r="I182" s="47" t="s">
        <v>54</v>
      </c>
      <c r="J182" s="47" t="s">
        <v>55</v>
      </c>
      <c r="K182" s="49" t="s">
        <v>56</v>
      </c>
      <c r="L182" s="49" t="s">
        <v>57</v>
      </c>
      <c r="M182" s="50" t="s">
        <v>58</v>
      </c>
      <c r="N182" s="50" t="s">
        <v>59</v>
      </c>
      <c r="O182" s="52" t="s">
        <v>60</v>
      </c>
      <c r="P182" s="53" t="s">
        <v>61</v>
      </c>
      <c r="Q182" s="52" t="s">
        <v>62</v>
      </c>
      <c r="R182" s="55" t="s">
        <v>3</v>
      </c>
      <c r="S182" s="55" t="s">
        <v>65</v>
      </c>
      <c r="T182" s="55" t="s">
        <v>63</v>
      </c>
      <c r="U182" s="55" t="s">
        <v>36</v>
      </c>
      <c r="V182" s="56" t="s">
        <v>64</v>
      </c>
      <c r="W182" s="55" t="s">
        <v>7</v>
      </c>
      <c r="X182" s="148"/>
      <c r="Y182" s="150"/>
      <c r="Z182" s="152"/>
      <c r="AA182" s="154"/>
      <c r="AE182" s="177" t="s">
        <v>29</v>
      </c>
      <c r="AF182" s="178"/>
    </row>
    <row r="183" spans="1:32">
      <c r="A183" t="s">
        <v>26</v>
      </c>
      <c r="B183" s="29">
        <v>45012</v>
      </c>
      <c r="C183" s="44">
        <v>1</v>
      </c>
      <c r="D183" s="79">
        <v>210</v>
      </c>
      <c r="E183" s="69"/>
      <c r="F183" s="69"/>
      <c r="G183" s="69"/>
      <c r="H183" s="69"/>
      <c r="I183" s="75"/>
      <c r="J183" s="75"/>
      <c r="K183" s="76"/>
      <c r="L183" s="76"/>
      <c r="M183" s="76"/>
      <c r="N183" s="76"/>
      <c r="O183" s="54"/>
      <c r="P183" s="54"/>
      <c r="Q183" s="54"/>
      <c r="R183" s="77"/>
      <c r="S183" s="77"/>
      <c r="T183" s="77"/>
      <c r="U183" s="77"/>
      <c r="V183" s="77"/>
      <c r="W183" s="77"/>
      <c r="X183" s="61"/>
      <c r="Y183" s="59"/>
      <c r="Z183" s="60"/>
      <c r="AA183" s="64">
        <f>SUM(D183:Z183)</f>
        <v>210</v>
      </c>
      <c r="AE183" s="179">
        <f>AVERAGE(AA183:AA213)</f>
        <v>530.22580645161293</v>
      </c>
      <c r="AF183" s="180"/>
    </row>
    <row r="184" spans="1:32">
      <c r="A184" t="s">
        <v>17</v>
      </c>
      <c r="B184" s="29">
        <v>45013</v>
      </c>
      <c r="C184" s="44">
        <v>2</v>
      </c>
      <c r="D184" s="72">
        <v>302</v>
      </c>
      <c r="E184" s="69"/>
      <c r="F184" s="69"/>
      <c r="G184" s="69"/>
      <c r="H184" s="69"/>
      <c r="I184" s="75"/>
      <c r="J184" s="75"/>
      <c r="K184" s="76"/>
      <c r="L184" s="76"/>
      <c r="M184" s="76"/>
      <c r="N184" s="76"/>
      <c r="O184" s="54"/>
      <c r="P184" s="54"/>
      <c r="Q184" s="54"/>
      <c r="R184" s="77"/>
      <c r="S184" s="77"/>
      <c r="T184" s="77"/>
      <c r="U184" s="77"/>
      <c r="V184" s="77"/>
      <c r="W184" s="77"/>
      <c r="X184" s="63"/>
      <c r="Y184" s="59"/>
      <c r="Z184" s="60"/>
      <c r="AA184" s="64">
        <f t="shared" ref="AA184:AA204" si="24">SUM(D184:Z184)</f>
        <v>302</v>
      </c>
    </row>
    <row r="185" spans="1:32">
      <c r="A185" t="s">
        <v>18</v>
      </c>
      <c r="B185" s="29">
        <v>45014</v>
      </c>
      <c r="C185" s="44">
        <v>3</v>
      </c>
      <c r="D185" s="72">
        <v>230</v>
      </c>
      <c r="E185" s="69"/>
      <c r="F185" s="69"/>
      <c r="G185" s="69"/>
      <c r="H185" s="69"/>
      <c r="I185" s="75"/>
      <c r="J185" s="75"/>
      <c r="K185" s="76"/>
      <c r="L185" s="76"/>
      <c r="M185" s="76"/>
      <c r="N185" s="76"/>
      <c r="O185" s="54"/>
      <c r="P185" s="54"/>
      <c r="Q185" s="54"/>
      <c r="R185" s="77"/>
      <c r="S185" s="77"/>
      <c r="T185" s="77"/>
      <c r="U185" s="77"/>
      <c r="V185" s="77"/>
      <c r="W185" s="77">
        <v>243</v>
      </c>
      <c r="X185" s="61"/>
      <c r="Y185" s="59"/>
      <c r="Z185" s="60"/>
      <c r="AA185" s="64">
        <f t="shared" si="24"/>
        <v>473</v>
      </c>
      <c r="AC185" s="128" t="s">
        <v>71</v>
      </c>
      <c r="AD185" s="128"/>
      <c r="AE185" s="128"/>
    </row>
    <row r="186" spans="1:32">
      <c r="A186" t="s">
        <v>19</v>
      </c>
      <c r="B186" s="29">
        <v>45015</v>
      </c>
      <c r="C186" s="44">
        <v>4</v>
      </c>
      <c r="D186" s="72">
        <v>316</v>
      </c>
      <c r="E186" s="69"/>
      <c r="F186" s="69"/>
      <c r="G186" s="69"/>
      <c r="H186" s="69"/>
      <c r="I186" s="75"/>
      <c r="J186" s="75"/>
      <c r="K186" s="76"/>
      <c r="L186" s="76"/>
      <c r="M186" s="76"/>
      <c r="N186" s="76"/>
      <c r="O186" s="54"/>
      <c r="P186" s="54"/>
      <c r="Q186" s="54"/>
      <c r="R186" s="77"/>
      <c r="S186" s="77"/>
      <c r="T186" s="77"/>
      <c r="U186" s="77"/>
      <c r="V186" s="77"/>
      <c r="W186" s="77"/>
      <c r="X186" s="81">
        <v>6000</v>
      </c>
      <c r="Y186" s="59"/>
      <c r="Z186" s="60"/>
      <c r="AA186" s="64">
        <f t="shared" si="24"/>
        <v>6316</v>
      </c>
      <c r="AC186" s="128" t="s">
        <v>72</v>
      </c>
      <c r="AD186" s="128"/>
      <c r="AE186" s="128"/>
    </row>
    <row r="187" spans="1:32">
      <c r="A187" t="s">
        <v>20</v>
      </c>
      <c r="B187" s="29">
        <v>45016</v>
      </c>
      <c r="C187" s="44">
        <v>5</v>
      </c>
      <c r="D187" s="72">
        <v>210</v>
      </c>
      <c r="E187" s="69"/>
      <c r="F187" s="69"/>
      <c r="G187" s="69"/>
      <c r="H187" s="69"/>
      <c r="I187" s="75"/>
      <c r="J187" s="75"/>
      <c r="K187" s="76"/>
      <c r="L187" s="76"/>
      <c r="M187" s="76"/>
      <c r="N187" s="76"/>
      <c r="O187" s="54"/>
      <c r="P187" s="54"/>
      <c r="Q187" s="54"/>
      <c r="S187" s="77"/>
      <c r="T187" s="77"/>
      <c r="U187" s="77"/>
      <c r="V187" s="77"/>
      <c r="W187" s="77"/>
      <c r="X187" s="70"/>
      <c r="Y187" s="59"/>
      <c r="Z187" s="60"/>
      <c r="AA187" s="64">
        <f t="shared" si="24"/>
        <v>210</v>
      </c>
    </row>
    <row r="188" spans="1:32">
      <c r="A188" t="s">
        <v>21</v>
      </c>
      <c r="B188" s="29">
        <v>45017</v>
      </c>
      <c r="C188" s="44">
        <v>6</v>
      </c>
      <c r="D188" s="69"/>
      <c r="E188" s="69"/>
      <c r="F188" s="69"/>
      <c r="G188" s="69"/>
      <c r="H188" s="69"/>
      <c r="I188" s="75"/>
      <c r="J188" s="67"/>
      <c r="K188" s="76"/>
      <c r="L188" s="73"/>
      <c r="M188" s="76"/>
      <c r="N188" s="76"/>
      <c r="O188" s="54"/>
      <c r="P188" s="54"/>
      <c r="Q188" s="54"/>
      <c r="R188" s="68">
        <v>350</v>
      </c>
      <c r="S188" s="77"/>
      <c r="T188" s="77"/>
      <c r="U188" s="77"/>
      <c r="V188" s="77"/>
      <c r="W188" s="77"/>
      <c r="Y188" s="59"/>
      <c r="Z188" s="60"/>
      <c r="AA188" s="64">
        <f t="shared" si="24"/>
        <v>350</v>
      </c>
    </row>
    <row r="189" spans="1:32">
      <c r="A189" t="s">
        <v>22</v>
      </c>
      <c r="B189" s="29">
        <v>45018</v>
      </c>
      <c r="C189" s="44">
        <v>7</v>
      </c>
      <c r="D189" s="69"/>
      <c r="E189" s="69"/>
      <c r="F189" s="69"/>
      <c r="G189" s="69"/>
      <c r="H189" s="69"/>
      <c r="I189" s="75"/>
      <c r="J189" s="75"/>
      <c r="K189" s="76"/>
      <c r="L189" s="76"/>
      <c r="M189" s="76"/>
      <c r="N189" s="76"/>
      <c r="O189" s="54"/>
      <c r="P189" s="54"/>
      <c r="Q189" s="54"/>
      <c r="R189" s="77"/>
      <c r="S189" s="77"/>
      <c r="T189" s="77"/>
      <c r="U189" s="77"/>
      <c r="V189" s="77"/>
      <c r="W189" s="77"/>
      <c r="X189" s="70"/>
      <c r="Y189" s="59"/>
      <c r="Z189" s="60"/>
      <c r="AA189" s="64">
        <f t="shared" si="24"/>
        <v>0</v>
      </c>
    </row>
    <row r="190" spans="1:32" ht="14.45" customHeight="1">
      <c r="A190" t="s">
        <v>26</v>
      </c>
      <c r="B190" s="29">
        <v>45019</v>
      </c>
      <c r="C190" s="44">
        <v>8</v>
      </c>
      <c r="D190" s="72">
        <v>230</v>
      </c>
      <c r="E190" s="69"/>
      <c r="F190" s="69"/>
      <c r="G190" s="69"/>
      <c r="H190" s="69"/>
      <c r="I190" s="75"/>
      <c r="J190" s="75"/>
      <c r="K190" s="76"/>
      <c r="L190" s="76"/>
      <c r="M190" s="76"/>
      <c r="N190" s="76"/>
      <c r="O190" s="54"/>
      <c r="P190" s="54"/>
      <c r="Q190" s="54"/>
      <c r="R190" s="77"/>
      <c r="S190" s="77"/>
      <c r="T190" s="77"/>
      <c r="U190" s="77"/>
      <c r="V190" s="77"/>
      <c r="W190" s="77"/>
      <c r="X190" s="70"/>
      <c r="Y190" s="59"/>
      <c r="Z190" s="60"/>
      <c r="AA190" s="64">
        <f t="shared" si="24"/>
        <v>230</v>
      </c>
    </row>
    <row r="191" spans="1:32">
      <c r="A191" t="s">
        <v>17</v>
      </c>
      <c r="B191" s="29">
        <v>45020</v>
      </c>
      <c r="C191" s="44">
        <v>9</v>
      </c>
      <c r="D191" s="72">
        <v>251</v>
      </c>
      <c r="E191" s="69"/>
      <c r="F191" s="69"/>
      <c r="G191" s="69"/>
      <c r="H191" s="69"/>
      <c r="I191" s="75"/>
      <c r="J191" s="75"/>
      <c r="K191" s="76"/>
      <c r="L191" s="76"/>
      <c r="M191" s="76"/>
      <c r="N191" s="76"/>
      <c r="O191" s="54"/>
      <c r="P191" s="54"/>
      <c r="Q191" s="54"/>
      <c r="R191" s="77"/>
      <c r="S191" s="77">
        <v>215</v>
      </c>
      <c r="T191" s="77"/>
      <c r="U191" s="77"/>
      <c r="V191" s="77"/>
      <c r="W191" s="77"/>
      <c r="X191" s="71"/>
      <c r="Y191" s="59"/>
      <c r="Z191" s="60"/>
      <c r="AA191" s="64">
        <f t="shared" si="24"/>
        <v>466</v>
      </c>
    </row>
    <row r="192" spans="1:32">
      <c r="A192" t="s">
        <v>18</v>
      </c>
      <c r="B192" s="29">
        <v>45021</v>
      </c>
      <c r="C192" s="44">
        <v>10</v>
      </c>
      <c r="D192" s="72">
        <v>190</v>
      </c>
      <c r="E192" s="69"/>
      <c r="F192" s="69"/>
      <c r="G192" s="69"/>
      <c r="H192" s="69"/>
      <c r="I192" s="75"/>
      <c r="J192" s="75"/>
      <c r="K192" s="76"/>
      <c r="L192" s="76"/>
      <c r="M192" s="76"/>
      <c r="N192" s="76"/>
      <c r="O192" s="54"/>
      <c r="P192" s="54"/>
      <c r="Q192" s="54"/>
      <c r="R192" s="77"/>
      <c r="S192" s="77"/>
      <c r="T192" s="77"/>
      <c r="U192" s="77"/>
      <c r="V192" s="77"/>
      <c r="W192" s="77"/>
      <c r="X192" s="71"/>
      <c r="Y192" s="59"/>
      <c r="Z192" s="60"/>
      <c r="AA192" s="64">
        <f t="shared" si="24"/>
        <v>190</v>
      </c>
      <c r="AC192">
        <f>SUM(AA187:AA192)</f>
        <v>1446</v>
      </c>
    </row>
    <row r="193" spans="1:29">
      <c r="A193" t="s">
        <v>19</v>
      </c>
      <c r="B193" s="29">
        <v>45022</v>
      </c>
      <c r="C193" s="44">
        <v>11</v>
      </c>
      <c r="D193" s="72">
        <f>SUM(125,84)</f>
        <v>209</v>
      </c>
      <c r="E193" s="69"/>
      <c r="F193" s="69"/>
      <c r="G193" s="69"/>
      <c r="H193" s="69"/>
      <c r="I193" s="75"/>
      <c r="J193" s="75"/>
      <c r="K193" s="76"/>
      <c r="L193" s="76"/>
      <c r="M193" s="76"/>
      <c r="N193" s="76"/>
      <c r="O193" s="54"/>
      <c r="P193" s="54"/>
      <c r="Q193" s="54"/>
      <c r="R193" s="77"/>
      <c r="S193" s="77"/>
      <c r="T193" s="77"/>
      <c r="U193" s="77"/>
      <c r="V193" s="77"/>
      <c r="W193" s="77"/>
      <c r="X193" s="70"/>
      <c r="Y193" s="59"/>
      <c r="Z193" s="60"/>
      <c r="AA193" s="64">
        <f t="shared" si="24"/>
        <v>209</v>
      </c>
    </row>
    <row r="194" spans="1:29">
      <c r="A194" t="s">
        <v>20</v>
      </c>
      <c r="B194" s="29">
        <v>45023</v>
      </c>
      <c r="C194" s="44">
        <v>12</v>
      </c>
      <c r="D194" s="72">
        <v>259</v>
      </c>
      <c r="E194" s="69"/>
      <c r="F194" s="69"/>
      <c r="G194" s="69"/>
      <c r="H194" s="69"/>
      <c r="I194" s="75"/>
      <c r="J194" s="75"/>
      <c r="K194" s="76"/>
      <c r="L194" s="76"/>
      <c r="M194" s="76"/>
      <c r="N194" s="76"/>
      <c r="O194" s="54"/>
      <c r="P194" s="54"/>
      <c r="Q194" s="54"/>
      <c r="R194" s="77"/>
      <c r="S194" s="77"/>
      <c r="T194" s="77"/>
      <c r="U194" s="77"/>
      <c r="V194" s="77"/>
      <c r="W194" s="77"/>
      <c r="X194" s="70"/>
      <c r="Y194" s="59"/>
      <c r="Z194" s="60"/>
      <c r="AA194" s="64">
        <f t="shared" si="24"/>
        <v>259</v>
      </c>
    </row>
    <row r="195" spans="1:29">
      <c r="A195" t="s">
        <v>21</v>
      </c>
      <c r="B195" s="29">
        <v>45024</v>
      </c>
      <c r="C195" s="44">
        <v>13</v>
      </c>
      <c r="D195" s="69"/>
      <c r="E195" s="69"/>
      <c r="F195" s="72"/>
      <c r="G195" s="69"/>
      <c r="H195" s="69">
        <v>888</v>
      </c>
      <c r="I195" s="75"/>
      <c r="J195" s="67"/>
      <c r="K195" s="76"/>
      <c r="L195" s="73"/>
      <c r="M195" s="76"/>
      <c r="N195" s="76"/>
      <c r="O195" s="54"/>
      <c r="P195" s="54"/>
      <c r="Q195" s="54"/>
      <c r="R195" s="77"/>
      <c r="S195" s="77"/>
      <c r="T195" s="77"/>
      <c r="U195" s="77"/>
      <c r="V195" s="77"/>
      <c r="W195" s="77"/>
      <c r="X195" s="71"/>
      <c r="Y195" s="59"/>
      <c r="Z195" s="60"/>
      <c r="AA195" s="64">
        <f t="shared" si="24"/>
        <v>888</v>
      </c>
    </row>
    <row r="196" spans="1:29">
      <c r="A196" t="s">
        <v>22</v>
      </c>
      <c r="B196" s="29">
        <v>45025</v>
      </c>
      <c r="C196" s="44">
        <v>14</v>
      </c>
      <c r="D196" s="69"/>
      <c r="E196" s="69"/>
      <c r="F196" s="69"/>
      <c r="G196" s="69"/>
      <c r="H196" s="69"/>
      <c r="I196" s="75"/>
      <c r="J196" s="75">
        <v>1000</v>
      </c>
      <c r="K196" s="76"/>
      <c r="L196" s="76"/>
      <c r="M196" s="76"/>
      <c r="N196" s="76"/>
      <c r="O196" s="54"/>
      <c r="P196" s="54"/>
      <c r="Q196" s="54"/>
      <c r="R196" s="77"/>
      <c r="S196" s="77"/>
      <c r="T196" s="77"/>
      <c r="U196" s="77"/>
      <c r="V196" s="77"/>
      <c r="W196" s="77"/>
      <c r="X196" s="70"/>
      <c r="Y196" s="59"/>
      <c r="Z196" s="60"/>
      <c r="AA196" s="64">
        <f t="shared" si="24"/>
        <v>1000</v>
      </c>
    </row>
    <row r="197" spans="1:29">
      <c r="A197" t="s">
        <v>26</v>
      </c>
      <c r="B197" s="29">
        <v>45026</v>
      </c>
      <c r="C197" s="44">
        <v>15</v>
      </c>
      <c r="D197" s="72">
        <v>0</v>
      </c>
      <c r="E197" s="69"/>
      <c r="F197" s="69"/>
      <c r="G197" s="69"/>
      <c r="H197" s="69"/>
      <c r="I197" s="75"/>
      <c r="J197" s="75"/>
      <c r="K197" s="76"/>
      <c r="L197" s="76"/>
      <c r="M197" s="76"/>
      <c r="N197" s="76"/>
      <c r="O197" s="54"/>
      <c r="P197" s="54"/>
      <c r="Q197" s="54"/>
      <c r="R197" s="77"/>
      <c r="S197" s="77"/>
      <c r="T197" s="77"/>
      <c r="U197" s="77"/>
      <c r="V197" s="77"/>
      <c r="W197" s="77"/>
      <c r="X197" s="70"/>
      <c r="Y197" s="59"/>
      <c r="Z197" s="60"/>
      <c r="AA197" s="64">
        <f t="shared" si="24"/>
        <v>0</v>
      </c>
    </row>
    <row r="198" spans="1:29">
      <c r="A198" t="s">
        <v>17</v>
      </c>
      <c r="B198" s="29">
        <v>45027</v>
      </c>
      <c r="C198" s="44">
        <v>16</v>
      </c>
      <c r="D198" s="72">
        <v>210</v>
      </c>
      <c r="E198" s="69"/>
      <c r="F198" s="69"/>
      <c r="G198" s="69"/>
      <c r="H198" s="69"/>
      <c r="I198" s="75"/>
      <c r="J198" s="75"/>
      <c r="K198" s="76"/>
      <c r="L198" s="76"/>
      <c r="M198" s="76"/>
      <c r="N198" s="76"/>
      <c r="O198" s="54"/>
      <c r="P198" s="54"/>
      <c r="Q198" s="54"/>
      <c r="R198" s="77"/>
      <c r="S198" s="77"/>
      <c r="T198" s="77"/>
      <c r="U198" s="77"/>
      <c r="V198" s="77"/>
      <c r="W198" s="77"/>
      <c r="X198" s="70"/>
      <c r="Y198" s="59"/>
      <c r="Z198" s="60"/>
      <c r="AA198" s="64">
        <f t="shared" si="24"/>
        <v>210</v>
      </c>
    </row>
    <row r="199" spans="1:29">
      <c r="A199" t="s">
        <v>18</v>
      </c>
      <c r="B199" s="29">
        <v>45028</v>
      </c>
      <c r="C199" s="44">
        <v>17</v>
      </c>
      <c r="D199" s="72">
        <v>140</v>
      </c>
      <c r="E199" s="69"/>
      <c r="F199" s="69"/>
      <c r="G199" s="69"/>
      <c r="H199" s="69"/>
      <c r="I199" s="75">
        <v>200</v>
      </c>
      <c r="J199" s="75"/>
      <c r="K199" s="76"/>
      <c r="L199" s="76"/>
      <c r="M199" s="76"/>
      <c r="N199" s="76"/>
      <c r="O199" s="54"/>
      <c r="P199" s="54"/>
      <c r="Q199" s="54"/>
      <c r="R199" s="77"/>
      <c r="S199" s="77"/>
      <c r="T199" s="77"/>
      <c r="U199" s="77"/>
      <c r="V199" s="77"/>
      <c r="W199" s="77"/>
      <c r="X199" s="70"/>
      <c r="Y199" s="59"/>
      <c r="Z199" s="60"/>
      <c r="AA199" s="64">
        <f t="shared" si="24"/>
        <v>340</v>
      </c>
    </row>
    <row r="200" spans="1:29">
      <c r="A200" t="s">
        <v>19</v>
      </c>
      <c r="B200" s="29">
        <v>45029</v>
      </c>
      <c r="C200" s="44">
        <v>18</v>
      </c>
      <c r="D200" s="72">
        <v>200</v>
      </c>
      <c r="E200" s="69"/>
      <c r="F200" s="69"/>
      <c r="G200" s="69"/>
      <c r="H200" s="69"/>
      <c r="I200" s="75"/>
      <c r="J200" s="75"/>
      <c r="K200" s="76"/>
      <c r="L200" s="76"/>
      <c r="M200" s="76"/>
      <c r="N200" s="76"/>
      <c r="O200" s="54"/>
      <c r="P200" s="54"/>
      <c r="Q200" s="54"/>
      <c r="R200" s="77"/>
      <c r="S200" s="77"/>
      <c r="T200" s="77"/>
      <c r="U200" s="77"/>
      <c r="V200" s="77"/>
      <c r="W200" s="78"/>
      <c r="X200" s="70"/>
      <c r="Y200" s="59"/>
      <c r="Z200" s="60"/>
      <c r="AA200" s="64">
        <f t="shared" si="24"/>
        <v>200</v>
      </c>
    </row>
    <row r="201" spans="1:29">
      <c r="A201" t="s">
        <v>20</v>
      </c>
      <c r="B201" s="29">
        <v>45030</v>
      </c>
      <c r="C201" s="44">
        <v>19</v>
      </c>
      <c r="D201" s="72">
        <v>259</v>
      </c>
      <c r="E201" s="69"/>
      <c r="F201" s="69"/>
      <c r="G201" s="69"/>
      <c r="H201" s="69"/>
      <c r="I201" s="75"/>
      <c r="J201" s="75"/>
      <c r="K201" s="76"/>
      <c r="L201" s="76"/>
      <c r="M201" s="76"/>
      <c r="N201" s="76"/>
      <c r="O201" s="54"/>
      <c r="P201" s="54"/>
      <c r="Q201" s="54"/>
      <c r="R201" s="77"/>
      <c r="S201" s="77"/>
      <c r="T201" s="77"/>
      <c r="U201" s="77"/>
      <c r="V201" s="77"/>
      <c r="W201" s="77"/>
      <c r="X201" s="70"/>
      <c r="Y201" s="59"/>
      <c r="Z201" s="60"/>
      <c r="AA201" s="64">
        <f t="shared" si="24"/>
        <v>259</v>
      </c>
    </row>
    <row r="202" spans="1:29">
      <c r="A202" t="s">
        <v>21</v>
      </c>
      <c r="B202" s="29">
        <v>45031</v>
      </c>
      <c r="C202" s="44">
        <v>20</v>
      </c>
      <c r="D202" s="69"/>
      <c r="E202" s="69"/>
      <c r="F202" s="72"/>
      <c r="G202" s="69"/>
      <c r="H202" s="69"/>
      <c r="I202" s="75"/>
      <c r="J202" s="67"/>
      <c r="K202" s="76"/>
      <c r="L202" s="73"/>
      <c r="M202" s="76"/>
      <c r="N202" s="76"/>
      <c r="O202" s="54"/>
      <c r="P202" s="54"/>
      <c r="Q202" s="54"/>
      <c r="R202" s="68"/>
      <c r="S202" s="77"/>
      <c r="T202" s="77"/>
      <c r="U202" s="77"/>
      <c r="V202" s="77"/>
      <c r="W202" s="77"/>
      <c r="X202" s="70"/>
      <c r="Y202" s="59"/>
      <c r="Z202" s="60"/>
      <c r="AA202" s="64">
        <f t="shared" si="24"/>
        <v>0</v>
      </c>
    </row>
    <row r="203" spans="1:29">
      <c r="A203" t="s">
        <v>22</v>
      </c>
      <c r="B203" s="29">
        <v>45032</v>
      </c>
      <c r="C203" s="44">
        <v>21</v>
      </c>
      <c r="D203" s="69"/>
      <c r="E203" s="69"/>
      <c r="F203" s="69"/>
      <c r="G203" s="69"/>
      <c r="H203" s="72"/>
      <c r="I203" s="75"/>
      <c r="J203" s="75"/>
      <c r="K203" s="73"/>
      <c r="L203" s="76"/>
      <c r="M203" s="76"/>
      <c r="N203" s="76"/>
      <c r="O203" s="54"/>
      <c r="P203" s="54"/>
      <c r="Q203" s="54"/>
      <c r="R203" s="77"/>
      <c r="S203" s="77"/>
      <c r="T203" s="77"/>
      <c r="U203" s="77"/>
      <c r="V203" s="77"/>
      <c r="W203" s="77"/>
      <c r="X203" s="70"/>
      <c r="Y203" s="59"/>
      <c r="Z203" s="60"/>
      <c r="AA203" s="64">
        <f t="shared" si="24"/>
        <v>0</v>
      </c>
    </row>
    <row r="204" spans="1:29">
      <c r="A204" t="s">
        <v>26</v>
      </c>
      <c r="B204" s="29">
        <v>45033</v>
      </c>
      <c r="C204" s="44">
        <v>22</v>
      </c>
      <c r="D204" s="72">
        <v>210</v>
      </c>
      <c r="E204" s="69"/>
      <c r="F204" s="69"/>
      <c r="G204" s="69"/>
      <c r="H204" s="69"/>
      <c r="I204" s="75"/>
      <c r="J204" s="75"/>
      <c r="K204" s="76"/>
      <c r="L204" s="76"/>
      <c r="M204" s="76"/>
      <c r="N204" s="76"/>
      <c r="O204" s="54"/>
      <c r="P204" s="54"/>
      <c r="Q204" s="54"/>
      <c r="R204" s="77"/>
      <c r="S204" s="77"/>
      <c r="T204" s="77"/>
      <c r="U204" s="77"/>
      <c r="V204" s="77"/>
      <c r="W204" s="77"/>
      <c r="X204" s="70"/>
      <c r="Y204" s="59"/>
      <c r="Z204" s="60"/>
      <c r="AA204" s="64">
        <f t="shared" si="24"/>
        <v>210</v>
      </c>
    </row>
    <row r="205" spans="1:29">
      <c r="A205" t="s">
        <v>17</v>
      </c>
      <c r="B205" s="29">
        <v>45034</v>
      </c>
      <c r="C205" s="44">
        <v>23</v>
      </c>
      <c r="D205" s="72">
        <v>190</v>
      </c>
      <c r="E205" s="69"/>
      <c r="F205" s="69"/>
      <c r="G205" s="69"/>
      <c r="H205" s="69"/>
      <c r="I205" s="75"/>
      <c r="J205" s="75"/>
      <c r="K205" s="76"/>
      <c r="L205" s="76"/>
      <c r="M205" s="76"/>
      <c r="N205" s="76"/>
      <c r="O205" s="54"/>
      <c r="P205" s="54"/>
      <c r="Q205" s="54"/>
      <c r="R205" s="77"/>
      <c r="S205" s="77"/>
      <c r="T205" s="77"/>
      <c r="U205" s="77"/>
      <c r="V205" s="77"/>
      <c r="X205" s="70"/>
      <c r="Y205" s="59"/>
      <c r="Z205" s="60"/>
      <c r="AA205" s="64">
        <f>SUM(D205:Z205)</f>
        <v>190</v>
      </c>
    </row>
    <row r="206" spans="1:29">
      <c r="A206" t="s">
        <v>18</v>
      </c>
      <c r="B206" s="29">
        <v>45035</v>
      </c>
      <c r="C206" s="44">
        <v>24</v>
      </c>
      <c r="D206" s="72">
        <v>190</v>
      </c>
      <c r="E206" s="69"/>
      <c r="F206" s="69"/>
      <c r="G206" s="69"/>
      <c r="H206" s="69"/>
      <c r="I206" s="75"/>
      <c r="J206" s="75"/>
      <c r="K206" s="76"/>
      <c r="L206" s="76"/>
      <c r="M206" s="76"/>
      <c r="N206" s="76"/>
      <c r="O206" s="54"/>
      <c r="P206" s="54"/>
      <c r="Q206" s="54"/>
      <c r="R206" s="77"/>
      <c r="S206" s="77"/>
      <c r="T206" s="77"/>
      <c r="U206" s="77"/>
      <c r="V206" s="77"/>
      <c r="W206" s="77"/>
      <c r="X206" s="70"/>
      <c r="Y206" s="59"/>
      <c r="Z206" s="60"/>
      <c r="AA206" s="64">
        <f t="shared" ref="AA206:AA214" si="25">SUM(D206:Z206)</f>
        <v>190</v>
      </c>
    </row>
    <row r="207" spans="1:29">
      <c r="A207" t="s">
        <v>19</v>
      </c>
      <c r="B207" s="29">
        <v>45036</v>
      </c>
      <c r="C207" s="44">
        <v>25</v>
      </c>
      <c r="D207" s="72">
        <v>190</v>
      </c>
      <c r="E207" s="69">
        <v>100</v>
      </c>
      <c r="F207" s="69"/>
      <c r="G207" s="69"/>
      <c r="H207" s="69"/>
      <c r="I207" s="75"/>
      <c r="J207" s="75"/>
      <c r="K207" s="76"/>
      <c r="L207" s="76">
        <v>90</v>
      </c>
      <c r="M207" s="76"/>
      <c r="N207" s="76"/>
      <c r="O207" s="54"/>
      <c r="P207" s="54"/>
      <c r="Q207" s="54"/>
      <c r="R207" s="77"/>
      <c r="S207" s="77"/>
      <c r="T207" s="77"/>
      <c r="U207" s="77"/>
      <c r="V207" s="77"/>
      <c r="W207" s="77"/>
      <c r="X207" s="70"/>
      <c r="Y207" s="59"/>
      <c r="Z207" s="60"/>
      <c r="AA207" s="64">
        <f t="shared" si="25"/>
        <v>380</v>
      </c>
      <c r="AC207">
        <f>SUM(AA197:AA207)</f>
        <v>1979</v>
      </c>
    </row>
    <row r="208" spans="1:29">
      <c r="A208" t="s">
        <v>20</v>
      </c>
      <c r="B208" s="29">
        <v>45037</v>
      </c>
      <c r="C208" s="44">
        <v>26</v>
      </c>
      <c r="D208" s="72">
        <v>245</v>
      </c>
      <c r="E208" s="69"/>
      <c r="F208" s="69"/>
      <c r="G208" s="69"/>
      <c r="H208" s="69"/>
      <c r="I208" s="75"/>
      <c r="J208" s="75"/>
      <c r="K208" s="76"/>
      <c r="L208" s="76">
        <v>90</v>
      </c>
      <c r="M208" s="76"/>
      <c r="N208" s="76"/>
      <c r="O208" s="54"/>
      <c r="P208" s="54"/>
      <c r="Q208" s="54"/>
      <c r="R208" s="77">
        <v>350</v>
      </c>
      <c r="S208" s="77"/>
      <c r="T208" s="77"/>
      <c r="U208" s="77"/>
      <c r="V208" s="77"/>
      <c r="W208" s="68"/>
      <c r="X208" s="70"/>
      <c r="Y208" s="59"/>
      <c r="Z208" s="60"/>
      <c r="AA208" s="64">
        <f t="shared" si="25"/>
        <v>685</v>
      </c>
    </row>
    <row r="209" spans="1:31">
      <c r="A209" t="s">
        <v>21</v>
      </c>
      <c r="B209" s="29">
        <v>45038</v>
      </c>
      <c r="C209" s="44">
        <v>27</v>
      </c>
      <c r="D209" s="69"/>
      <c r="E209" s="69">
        <v>700</v>
      </c>
      <c r="F209" s="69"/>
      <c r="G209" s="69"/>
      <c r="H209" s="69"/>
      <c r="I209" s="75"/>
      <c r="J209" s="67"/>
      <c r="K209" s="76"/>
      <c r="L209" s="76"/>
      <c r="M209" s="73">
        <v>700</v>
      </c>
      <c r="N209" s="76"/>
      <c r="O209" s="54"/>
      <c r="P209" s="54"/>
      <c r="Q209" s="54"/>
      <c r="R209" s="77"/>
      <c r="S209" s="77"/>
      <c r="T209" s="77"/>
      <c r="U209" s="77"/>
      <c r="V209" s="77"/>
      <c r="W209" s="77"/>
      <c r="X209" s="71"/>
      <c r="Y209" s="59"/>
      <c r="Z209" s="60"/>
      <c r="AA209" s="64">
        <f t="shared" si="25"/>
        <v>1400</v>
      </c>
    </row>
    <row r="210" spans="1:31">
      <c r="A210" t="s">
        <v>22</v>
      </c>
      <c r="B210" s="29">
        <v>45039</v>
      </c>
      <c r="C210" s="44">
        <v>28</v>
      </c>
      <c r="D210" s="69"/>
      <c r="E210" s="69"/>
      <c r="F210" s="69"/>
      <c r="G210" s="69"/>
      <c r="H210" s="69"/>
      <c r="I210" s="75"/>
      <c r="J210" s="75"/>
      <c r="K210" s="76"/>
      <c r="L210" s="76"/>
      <c r="M210" s="76"/>
      <c r="N210" s="76"/>
      <c r="O210" s="54"/>
      <c r="P210" s="54"/>
      <c r="Q210" s="54"/>
      <c r="R210" s="77"/>
      <c r="S210" s="77"/>
      <c r="T210" s="77"/>
      <c r="U210" s="77"/>
      <c r="V210" s="68"/>
      <c r="W210" s="77"/>
      <c r="X210" s="70"/>
      <c r="Y210" s="59"/>
      <c r="Z210" s="60"/>
      <c r="AA210" s="64">
        <f t="shared" si="25"/>
        <v>0</v>
      </c>
    </row>
    <row r="211" spans="1:31">
      <c r="A211" t="s">
        <v>26</v>
      </c>
      <c r="B211" s="29">
        <v>45040</v>
      </c>
      <c r="C211" s="44">
        <v>29</v>
      </c>
      <c r="D211" s="72">
        <v>190</v>
      </c>
      <c r="E211" s="69"/>
      <c r="F211" s="69"/>
      <c r="G211" s="69"/>
      <c r="H211" s="69"/>
      <c r="I211" s="75"/>
      <c r="J211" s="75"/>
      <c r="K211" s="76"/>
      <c r="L211" s="76"/>
      <c r="M211" s="76"/>
      <c r="N211" s="76"/>
      <c r="O211" s="54"/>
      <c r="P211" s="54"/>
      <c r="Q211" s="54"/>
      <c r="R211" s="77"/>
      <c r="S211" s="77"/>
      <c r="T211" s="77"/>
      <c r="U211" s="77"/>
      <c r="V211" s="77">
        <v>700</v>
      </c>
      <c r="W211" s="77"/>
      <c r="X211" s="70"/>
      <c r="Y211" s="59"/>
      <c r="Z211" s="60"/>
      <c r="AA211" s="64">
        <f t="shared" si="25"/>
        <v>890</v>
      </c>
    </row>
    <row r="212" spans="1:31">
      <c r="A212" t="s">
        <v>17</v>
      </c>
      <c r="B212" s="29">
        <v>45041</v>
      </c>
      <c r="C212" s="44">
        <v>30</v>
      </c>
      <c r="D212" s="72">
        <v>190</v>
      </c>
      <c r="E212" s="69"/>
      <c r="F212" s="69"/>
      <c r="G212" s="69"/>
      <c r="H212" s="69"/>
      <c r="I212" s="75"/>
      <c r="J212" s="75"/>
      <c r="K212" s="76"/>
      <c r="L212" s="76"/>
      <c r="M212" s="76"/>
      <c r="N212" s="76"/>
      <c r="O212" s="54"/>
      <c r="P212" s="54"/>
      <c r="Q212" s="54"/>
      <c r="R212" s="77"/>
      <c r="S212" s="77"/>
      <c r="T212" s="77"/>
      <c r="U212" s="77"/>
      <c r="V212" s="77"/>
      <c r="W212" s="77"/>
      <c r="X212" s="70"/>
      <c r="Y212" s="59"/>
      <c r="Z212" s="60"/>
      <c r="AA212" s="64">
        <f t="shared" si="25"/>
        <v>190</v>
      </c>
    </row>
    <row r="213" spans="1:31">
      <c r="A213" t="s">
        <v>18</v>
      </c>
      <c r="B213" s="29">
        <v>45042</v>
      </c>
      <c r="C213" s="44">
        <v>31</v>
      </c>
      <c r="D213" s="72">
        <v>190</v>
      </c>
      <c r="E213" s="69"/>
      <c r="F213" s="69"/>
      <c r="G213" s="69"/>
      <c r="H213" s="69"/>
      <c r="I213" s="75"/>
      <c r="J213" s="75"/>
      <c r="K213" s="76"/>
      <c r="L213" s="76"/>
      <c r="M213" s="76"/>
      <c r="N213" s="76"/>
      <c r="O213" s="54"/>
      <c r="P213" s="54"/>
      <c r="Q213" s="54"/>
      <c r="R213" s="77"/>
      <c r="S213" s="77"/>
      <c r="T213" s="77"/>
      <c r="U213" s="77"/>
      <c r="V213" s="77"/>
      <c r="W213" s="77"/>
      <c r="X213" s="70"/>
      <c r="Y213" s="59"/>
      <c r="Z213" s="60"/>
      <c r="AA213" s="64">
        <f t="shared" si="25"/>
        <v>190</v>
      </c>
    </row>
    <row r="214" spans="1:31">
      <c r="A214" s="129" t="s">
        <v>52</v>
      </c>
      <c r="B214" s="130"/>
      <c r="C214" s="131"/>
      <c r="D214" s="69">
        <f>SUM(D183:D213)</f>
        <v>4811</v>
      </c>
      <c r="E214" s="69">
        <f t="shared" ref="E214:I214" si="26">SUM(E183:E213)</f>
        <v>800</v>
      </c>
      <c r="F214" s="69">
        <f t="shared" si="26"/>
        <v>0</v>
      </c>
      <c r="G214" s="69">
        <f t="shared" si="26"/>
        <v>0</v>
      </c>
      <c r="H214" s="69">
        <f t="shared" si="26"/>
        <v>888</v>
      </c>
      <c r="I214" s="69">
        <f t="shared" si="26"/>
        <v>200</v>
      </c>
      <c r="J214" s="69">
        <f t="shared" ref="J214" si="27">SUM(J183:J213)</f>
        <v>1000</v>
      </c>
      <c r="K214" s="69">
        <f t="shared" ref="K214" si="28">SUM(K183:K213)</f>
        <v>0</v>
      </c>
      <c r="L214" s="69">
        <f t="shared" ref="L214" si="29">SUM(L183:L213)</f>
        <v>180</v>
      </c>
      <c r="M214" s="69">
        <f t="shared" ref="M214:N214" si="30">SUM(M183:M213)</f>
        <v>700</v>
      </c>
      <c r="N214" s="69">
        <f t="shared" si="30"/>
        <v>0</v>
      </c>
      <c r="O214" s="69">
        <f t="shared" ref="O214" si="31">SUM(O183:O213)</f>
        <v>0</v>
      </c>
      <c r="P214" s="69">
        <f t="shared" ref="P214" si="32">SUM(P183:P213)</f>
        <v>0</v>
      </c>
      <c r="Q214" s="69">
        <f t="shared" ref="Q214" si="33">SUM(Q183:Q213)</f>
        <v>0</v>
      </c>
      <c r="R214" s="69">
        <f t="shared" ref="R214:S214" si="34">SUM(R183:R213)</f>
        <v>700</v>
      </c>
      <c r="S214" s="69">
        <f t="shared" si="34"/>
        <v>215</v>
      </c>
      <c r="T214" s="69">
        <f t="shared" ref="T214" si="35">SUM(T183:T213)</f>
        <v>0</v>
      </c>
      <c r="U214" s="69">
        <f t="shared" ref="U214" si="36">SUM(U183:U213)</f>
        <v>0</v>
      </c>
      <c r="V214" s="69">
        <f t="shared" ref="V214" si="37">SUM(V183:V213)</f>
        <v>700</v>
      </c>
      <c r="W214" s="69">
        <f t="shared" ref="W214:X214" si="38">SUM(W183:W213)</f>
        <v>243</v>
      </c>
      <c r="X214" s="69">
        <f t="shared" si="38"/>
        <v>6000</v>
      </c>
      <c r="Y214" s="69">
        <f t="shared" ref="Y214" si="39">SUM(Y183:Y213)</f>
        <v>0</v>
      </c>
      <c r="Z214" s="69">
        <f t="shared" ref="Z214" si="40">SUM(Z183:Z213)</f>
        <v>0</v>
      </c>
      <c r="AA214" s="64">
        <f t="shared" si="25"/>
        <v>16437</v>
      </c>
    </row>
    <row r="215" spans="1:31">
      <c r="A215" s="133" t="s">
        <v>53</v>
      </c>
      <c r="B215" s="134"/>
      <c r="C215" s="135"/>
      <c r="D215" s="136">
        <f>SUM(D214:H214)</f>
        <v>6499</v>
      </c>
      <c r="E215" s="136"/>
      <c r="F215" s="136"/>
      <c r="G215" s="136"/>
      <c r="H215" s="136"/>
      <c r="I215" s="136">
        <f>SUM(I214:J214)</f>
        <v>1200</v>
      </c>
      <c r="J215" s="136"/>
      <c r="K215" s="129">
        <f>SUM(K214:N214)</f>
        <v>880</v>
      </c>
      <c r="L215" s="130"/>
      <c r="M215" s="130"/>
      <c r="N215" s="131"/>
      <c r="O215" s="129">
        <f>SUM(O214:Q214)</f>
        <v>0</v>
      </c>
      <c r="P215" s="130"/>
      <c r="Q215" s="131"/>
      <c r="R215" s="129">
        <f>SUM(R214:W214)</f>
        <v>1858</v>
      </c>
      <c r="S215" s="130"/>
      <c r="T215" s="130"/>
      <c r="U215" s="130"/>
      <c r="V215" s="130"/>
      <c r="W215" s="131"/>
      <c r="X215" s="74">
        <f>SUM(X214)</f>
        <v>6000</v>
      </c>
      <c r="Y215" s="42">
        <f>SUM(Y214)</f>
        <v>0</v>
      </c>
      <c r="Z215" s="6">
        <f>SUM(Z214)</f>
        <v>0</v>
      </c>
      <c r="AA215" s="64">
        <f>SUM(D215:Z215)</f>
        <v>16437</v>
      </c>
    </row>
    <row r="216" spans="1:31">
      <c r="A216" s="132" t="s">
        <v>69</v>
      </c>
      <c r="B216" s="132"/>
      <c r="C216" s="132"/>
      <c r="D216" s="62">
        <v>7000</v>
      </c>
      <c r="E216" s="62"/>
      <c r="F216" s="62">
        <v>2000</v>
      </c>
      <c r="G216" s="62">
        <v>4000</v>
      </c>
      <c r="H216" s="62">
        <v>3000</v>
      </c>
      <c r="I216" s="62"/>
      <c r="J216" s="62">
        <v>5000</v>
      </c>
      <c r="K216" s="62">
        <v>4000</v>
      </c>
      <c r="L216" s="62"/>
      <c r="M216" s="62"/>
      <c r="N216" s="62"/>
      <c r="O216" s="62"/>
      <c r="P216" s="62"/>
      <c r="Q216" s="62"/>
      <c r="R216" s="62">
        <v>1500</v>
      </c>
      <c r="S216" s="62">
        <v>2000</v>
      </c>
      <c r="T216" s="62"/>
      <c r="U216" s="62"/>
      <c r="V216" s="62">
        <v>700</v>
      </c>
      <c r="W216" s="62"/>
      <c r="X216" s="62">
        <v>12000</v>
      </c>
      <c r="Y216" s="62"/>
      <c r="Z216" s="62"/>
      <c r="AA216" s="62">
        <f>SUM(D216:Z216)</f>
        <v>41200</v>
      </c>
    </row>
    <row r="217" spans="1:31">
      <c r="A217" s="34"/>
      <c r="B217" s="34"/>
      <c r="C217" s="34"/>
      <c r="D217" s="132">
        <f>SUM(D216:H216)</f>
        <v>16000</v>
      </c>
      <c r="E217" s="132"/>
      <c r="F217" s="132"/>
      <c r="G217" s="132"/>
      <c r="H217" s="132"/>
      <c r="I217" s="132">
        <f>SUM(I216:J216)</f>
        <v>5000</v>
      </c>
      <c r="J217" s="132"/>
      <c r="K217" s="132">
        <f>SUM(K216:N216)</f>
        <v>4000</v>
      </c>
      <c r="L217" s="132"/>
      <c r="M217" s="132"/>
      <c r="N217" s="132"/>
      <c r="O217" s="132">
        <f>SUM(O216:Q216)</f>
        <v>0</v>
      </c>
      <c r="P217" s="132"/>
      <c r="Q217" s="132"/>
      <c r="R217" s="132">
        <f>SUM(R216:W216)</f>
        <v>4200</v>
      </c>
      <c r="S217" s="132"/>
      <c r="T217" s="132"/>
      <c r="U217" s="132"/>
      <c r="V217" s="132"/>
      <c r="W217" s="132"/>
      <c r="X217" s="62">
        <f>X216</f>
        <v>12000</v>
      </c>
      <c r="Y217" s="62">
        <f>SUM(Y216)</f>
        <v>0</v>
      </c>
      <c r="Z217" s="62">
        <f>SUM(Z216)</f>
        <v>0</v>
      </c>
      <c r="AA217" s="62"/>
    </row>
    <row r="218" spans="1:31" ht="15.75" thickBot="1"/>
    <row r="219" spans="1:31" ht="27" thickBot="1">
      <c r="C219" s="137" t="s">
        <v>78</v>
      </c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D219" s="128" t="s">
        <v>29</v>
      </c>
      <c r="AE219" s="128"/>
    </row>
    <row r="220" spans="1:31">
      <c r="A220" s="6" t="s">
        <v>23</v>
      </c>
      <c r="B220" s="6" t="s">
        <v>0</v>
      </c>
      <c r="C220" s="65" t="s">
        <v>68</v>
      </c>
      <c r="D220" s="139" t="s">
        <v>1</v>
      </c>
      <c r="E220" s="140"/>
      <c r="F220" s="140"/>
      <c r="G220" s="140"/>
      <c r="H220" s="141"/>
      <c r="I220" s="142" t="s">
        <v>2</v>
      </c>
      <c r="J220" s="142"/>
      <c r="K220" s="143" t="s">
        <v>5</v>
      </c>
      <c r="L220" s="143"/>
      <c r="M220" s="143"/>
      <c r="N220" s="143"/>
      <c r="O220" s="144" t="s">
        <v>73</v>
      </c>
      <c r="P220" s="145"/>
      <c r="Q220" s="145"/>
      <c r="R220" s="146" t="s">
        <v>66</v>
      </c>
      <c r="S220" s="146"/>
      <c r="T220" s="146"/>
      <c r="U220" s="146"/>
      <c r="V220" s="146"/>
      <c r="W220" s="146"/>
      <c r="X220" s="147" t="s">
        <v>60</v>
      </c>
      <c r="Y220" s="149" t="s">
        <v>37</v>
      </c>
      <c r="Z220" s="151" t="s">
        <v>67</v>
      </c>
      <c r="AA220" s="153" t="s">
        <v>8</v>
      </c>
      <c r="AD220" s="128">
        <f>SUM(AVERAGE(AA222:AA239))</f>
        <v>784.29000000000008</v>
      </c>
      <c r="AE220" s="128"/>
    </row>
    <row r="221" spans="1:31" ht="30">
      <c r="D221" s="45" t="s">
        <v>47</v>
      </c>
      <c r="E221" s="45" t="s">
        <v>48</v>
      </c>
      <c r="F221" s="45" t="s">
        <v>50</v>
      </c>
      <c r="G221" s="45" t="s">
        <v>49</v>
      </c>
      <c r="H221" s="45" t="s">
        <v>51</v>
      </c>
      <c r="I221" s="47" t="s">
        <v>54</v>
      </c>
      <c r="J221" s="47" t="s">
        <v>55</v>
      </c>
      <c r="K221" s="49" t="s">
        <v>56</v>
      </c>
      <c r="L221" s="49" t="s">
        <v>57</v>
      </c>
      <c r="M221" s="50" t="s">
        <v>58</v>
      </c>
      <c r="N221" s="50" t="s">
        <v>59</v>
      </c>
      <c r="O221" s="83" t="s">
        <v>74</v>
      </c>
      <c r="P221" s="84" t="s">
        <v>75</v>
      </c>
      <c r="Q221" s="52" t="s">
        <v>62</v>
      </c>
      <c r="R221" s="55" t="s">
        <v>3</v>
      </c>
      <c r="S221" s="55" t="s">
        <v>65</v>
      </c>
      <c r="T221" s="55" t="s">
        <v>63</v>
      </c>
      <c r="U221" s="55" t="s">
        <v>36</v>
      </c>
      <c r="V221" s="56" t="s">
        <v>64</v>
      </c>
      <c r="W221" s="55" t="s">
        <v>7</v>
      </c>
      <c r="X221" s="148"/>
      <c r="Y221" s="150"/>
      <c r="Z221" s="152"/>
      <c r="AA221" s="154"/>
    </row>
    <row r="222" spans="1:31">
      <c r="A222" t="s">
        <v>19</v>
      </c>
      <c r="B222" s="29">
        <v>45043</v>
      </c>
      <c r="C222" s="44">
        <v>1</v>
      </c>
      <c r="D222" s="72">
        <v>210</v>
      </c>
      <c r="E222" s="69"/>
      <c r="F222" s="69"/>
      <c r="G222" s="69"/>
      <c r="H222" s="69"/>
      <c r="I222" s="75"/>
      <c r="J222" s="75"/>
      <c r="K222" s="76"/>
      <c r="L222" s="76"/>
      <c r="M222" s="76"/>
      <c r="N222" s="76"/>
      <c r="O222" s="54"/>
      <c r="P222" s="54"/>
      <c r="Q222" s="54"/>
      <c r="R222" s="77"/>
      <c r="S222" s="77"/>
      <c r="T222" s="77"/>
      <c r="U222" s="77"/>
      <c r="V222" s="77"/>
      <c r="W222" s="77"/>
      <c r="X222" s="61"/>
      <c r="Y222" s="59"/>
      <c r="Z222" s="60"/>
      <c r="AA222" s="64">
        <f>SUM(D222:Z222)</f>
        <v>210</v>
      </c>
    </row>
    <row r="223" spans="1:31">
      <c r="A223" t="s">
        <v>20</v>
      </c>
      <c r="B223" s="29">
        <v>45044</v>
      </c>
      <c r="C223" s="44">
        <v>2</v>
      </c>
      <c r="D223" s="72">
        <v>0</v>
      </c>
      <c r="E223" s="69"/>
      <c r="F223" s="69"/>
      <c r="G223" s="69"/>
      <c r="H223" s="69"/>
      <c r="I223" s="75"/>
      <c r="J223" s="75"/>
      <c r="K223" s="76"/>
      <c r="L223" s="76"/>
      <c r="M223" s="76"/>
      <c r="N223" s="76"/>
      <c r="O223" s="54"/>
      <c r="P223" s="54"/>
      <c r="Q223" s="54"/>
      <c r="R223" s="77"/>
      <c r="S223" s="77">
        <v>545</v>
      </c>
      <c r="T223" s="77"/>
      <c r="U223" s="77"/>
      <c r="V223" s="77"/>
      <c r="W223" s="77"/>
      <c r="X223" s="63"/>
      <c r="Y223" s="59"/>
      <c r="Z223" s="60"/>
      <c r="AA223" s="64">
        <f t="shared" ref="AA223:AA243" si="41">SUM(D223:Z223)</f>
        <v>545</v>
      </c>
    </row>
    <row r="224" spans="1:31">
      <c r="A224" t="s">
        <v>21</v>
      </c>
      <c r="B224" s="29">
        <v>45045</v>
      </c>
      <c r="C224" s="44">
        <v>3</v>
      </c>
      <c r="D224" s="72"/>
      <c r="E224" s="69"/>
      <c r="F224" s="69"/>
      <c r="G224" s="69">
        <v>242</v>
      </c>
      <c r="H224" s="69"/>
      <c r="I224" s="75"/>
      <c r="J224" s="75">
        <v>1000</v>
      </c>
      <c r="K224" s="76"/>
      <c r="L224" s="76"/>
      <c r="M224" s="76"/>
      <c r="N224" s="76"/>
      <c r="O224" s="54"/>
      <c r="P224" s="54"/>
      <c r="Q224" s="54"/>
      <c r="R224" s="77"/>
      <c r="S224" s="77"/>
      <c r="T224" s="77"/>
      <c r="U224" s="77"/>
      <c r="V224" s="77"/>
      <c r="W224" s="77"/>
      <c r="X224" s="61"/>
      <c r="Y224" s="59"/>
      <c r="Z224" s="60"/>
      <c r="AA224" s="64">
        <f t="shared" si="41"/>
        <v>1242</v>
      </c>
    </row>
    <row r="225" spans="1:27">
      <c r="A225" t="s">
        <v>22</v>
      </c>
      <c r="B225" s="29">
        <v>45046</v>
      </c>
      <c r="C225" s="44">
        <v>4</v>
      </c>
      <c r="D225" s="72"/>
      <c r="E225" s="69"/>
      <c r="F225" s="69">
        <v>140</v>
      </c>
      <c r="G225" s="69"/>
      <c r="H225" s="69"/>
      <c r="I225" s="75"/>
      <c r="J225" s="75"/>
      <c r="K225" s="76"/>
      <c r="L225" s="76"/>
      <c r="M225" s="76"/>
      <c r="N225" s="76"/>
      <c r="O225" s="54"/>
      <c r="P225" s="54">
        <v>491</v>
      </c>
      <c r="Q225" s="54"/>
      <c r="R225" s="77">
        <v>350</v>
      </c>
      <c r="S225" s="77"/>
      <c r="T225" s="77">
        <f>562.5+145.72</f>
        <v>708.22</v>
      </c>
      <c r="U225" s="77"/>
      <c r="V225" s="77"/>
      <c r="W225" s="77"/>
      <c r="X225" s="81"/>
      <c r="Y225" s="59"/>
      <c r="Z225" s="60"/>
      <c r="AA225" s="64">
        <f t="shared" si="41"/>
        <v>1689.22</v>
      </c>
    </row>
    <row r="226" spans="1:27">
      <c r="A226" t="s">
        <v>26</v>
      </c>
      <c r="B226" s="29">
        <v>45047</v>
      </c>
      <c r="C226" s="44">
        <v>5</v>
      </c>
      <c r="D226" s="72">
        <v>0</v>
      </c>
      <c r="E226" s="69"/>
      <c r="F226" s="69"/>
      <c r="G226" s="69"/>
      <c r="H226" s="69"/>
      <c r="I226" s="75"/>
      <c r="J226" s="75"/>
      <c r="K226" s="76"/>
      <c r="L226" s="76"/>
      <c r="M226" s="76"/>
      <c r="N226" s="76"/>
      <c r="O226" s="54"/>
      <c r="P226" s="54"/>
      <c r="Q226" s="54"/>
      <c r="S226" s="77">
        <v>679</v>
      </c>
      <c r="T226" s="77"/>
      <c r="U226" s="77"/>
      <c r="V226" s="77"/>
      <c r="W226" s="77"/>
      <c r="X226" s="70"/>
      <c r="Y226" s="59"/>
      <c r="Z226" s="60"/>
      <c r="AA226" s="64">
        <f t="shared" si="41"/>
        <v>679</v>
      </c>
    </row>
    <row r="227" spans="1:27">
      <c r="A227" t="s">
        <v>17</v>
      </c>
      <c r="B227" s="29">
        <v>45048</v>
      </c>
      <c r="C227" s="44">
        <v>6</v>
      </c>
      <c r="D227" s="72">
        <v>190</v>
      </c>
      <c r="E227" s="69"/>
      <c r="F227" s="69"/>
      <c r="G227" s="69"/>
      <c r="H227" s="69"/>
      <c r="I227" s="75"/>
      <c r="J227" s="67"/>
      <c r="K227" s="76"/>
      <c r="L227" s="73"/>
      <c r="M227" s="76"/>
      <c r="N227" s="76"/>
      <c r="O227" s="54"/>
      <c r="P227" s="54"/>
      <c r="Q227" s="54"/>
      <c r="R227" s="68"/>
      <c r="S227" s="77"/>
      <c r="T227" s="77"/>
      <c r="U227" s="77"/>
      <c r="V227" s="77"/>
      <c r="W227" s="77"/>
      <c r="Y227" s="59"/>
      <c r="Z227" s="60"/>
      <c r="AA227" s="64">
        <f t="shared" si="41"/>
        <v>190</v>
      </c>
    </row>
    <row r="228" spans="1:27">
      <c r="A228" t="s">
        <v>18</v>
      </c>
      <c r="B228" s="29">
        <v>45049</v>
      </c>
      <c r="C228" s="44">
        <v>7</v>
      </c>
      <c r="D228" s="72">
        <v>190</v>
      </c>
      <c r="E228" s="69"/>
      <c r="F228" s="69"/>
      <c r="G228" s="69"/>
      <c r="H228" s="69"/>
      <c r="I228" s="75"/>
      <c r="J228" s="75"/>
      <c r="K228" s="76"/>
      <c r="L228" s="76"/>
      <c r="M228" s="76"/>
      <c r="N228" s="76"/>
      <c r="O228" s="54"/>
      <c r="P228" s="54"/>
      <c r="Q228" s="54"/>
      <c r="R228" s="77"/>
      <c r="S228" s="77"/>
      <c r="T228" s="77">
        <v>425</v>
      </c>
      <c r="U228" s="77"/>
      <c r="V228" s="77"/>
      <c r="W228" s="77"/>
      <c r="X228" s="70"/>
      <c r="Y228" s="59"/>
      <c r="Z228" s="60"/>
      <c r="AA228" s="64">
        <f t="shared" si="41"/>
        <v>615</v>
      </c>
    </row>
    <row r="229" spans="1:27">
      <c r="A229" t="s">
        <v>19</v>
      </c>
      <c r="B229" s="29">
        <v>45050</v>
      </c>
      <c r="C229" s="44">
        <v>8</v>
      </c>
      <c r="D229" s="72">
        <v>308</v>
      </c>
      <c r="E229" s="69"/>
      <c r="F229" s="69"/>
      <c r="G229" s="69"/>
      <c r="H229" s="69"/>
      <c r="I229" s="75"/>
      <c r="J229" s="75"/>
      <c r="K229" s="76"/>
      <c r="L229" s="76"/>
      <c r="M229" s="76"/>
      <c r="N229" s="76"/>
      <c r="O229" s="54"/>
      <c r="P229" s="54">
        <v>1316</v>
      </c>
      <c r="Q229" s="54"/>
      <c r="R229" s="77"/>
      <c r="S229" s="77"/>
      <c r="T229" s="77"/>
      <c r="U229" s="77"/>
      <c r="V229" s="77"/>
      <c r="W229" s="77"/>
      <c r="X229" s="70"/>
      <c r="Y229" s="59"/>
      <c r="Z229" s="60"/>
      <c r="AA229" s="64">
        <f t="shared" si="41"/>
        <v>1624</v>
      </c>
    </row>
    <row r="230" spans="1:27">
      <c r="A230" t="s">
        <v>20</v>
      </c>
      <c r="B230" s="29">
        <v>45051</v>
      </c>
      <c r="C230" s="44">
        <v>9</v>
      </c>
      <c r="D230" s="72">
        <v>322</v>
      </c>
      <c r="E230" s="69"/>
      <c r="F230" s="69"/>
      <c r="G230" s="69">
        <v>238</v>
      </c>
      <c r="H230" s="69"/>
      <c r="I230" s="75">
        <v>480</v>
      </c>
      <c r="J230" s="75"/>
      <c r="K230" s="76"/>
      <c r="L230" s="76"/>
      <c r="M230" s="76"/>
      <c r="N230" s="76"/>
      <c r="O230" s="54"/>
      <c r="P230" s="54"/>
      <c r="Q230" s="54"/>
      <c r="R230" s="77"/>
      <c r="S230" s="77"/>
      <c r="T230" s="77"/>
      <c r="U230" s="77"/>
      <c r="V230" s="77"/>
      <c r="W230" s="77"/>
      <c r="X230" s="71"/>
      <c r="Y230" s="59"/>
      <c r="Z230" s="60"/>
      <c r="AA230" s="64">
        <f t="shared" si="41"/>
        <v>1040</v>
      </c>
    </row>
    <row r="231" spans="1:27">
      <c r="A231" t="s">
        <v>21</v>
      </c>
      <c r="B231" s="29">
        <v>45052</v>
      </c>
      <c r="C231" s="44">
        <v>10</v>
      </c>
      <c r="D231" s="72"/>
      <c r="E231" s="69"/>
      <c r="F231" s="69"/>
      <c r="G231" s="69"/>
      <c r="H231" s="69"/>
      <c r="I231" s="75"/>
      <c r="J231" s="75"/>
      <c r="K231" s="76"/>
      <c r="L231" s="76"/>
      <c r="M231" s="76"/>
      <c r="N231" s="76"/>
      <c r="O231" s="54"/>
      <c r="P231" s="54"/>
      <c r="Q231" s="54"/>
      <c r="R231" s="77"/>
      <c r="S231" s="77"/>
      <c r="T231" s="77"/>
      <c r="U231" s="77"/>
      <c r="V231" s="77"/>
      <c r="W231" s="77"/>
      <c r="X231" s="71"/>
      <c r="Y231" s="59"/>
      <c r="Z231" s="60"/>
      <c r="AA231" s="64">
        <f t="shared" si="41"/>
        <v>0</v>
      </c>
    </row>
    <row r="232" spans="1:27">
      <c r="A232" t="s">
        <v>22</v>
      </c>
      <c r="B232" s="29">
        <v>45053</v>
      </c>
      <c r="C232" s="44">
        <v>11</v>
      </c>
      <c r="D232" s="72"/>
      <c r="E232" s="69"/>
      <c r="F232" s="69"/>
      <c r="G232" s="69"/>
      <c r="H232" s="69"/>
      <c r="I232" s="75"/>
      <c r="J232" s="75"/>
      <c r="K232" s="76"/>
      <c r="L232" s="76"/>
      <c r="M232" s="76"/>
      <c r="N232" s="76"/>
      <c r="O232" s="54"/>
      <c r="P232" s="54">
        <v>1410</v>
      </c>
      <c r="Q232" s="54"/>
      <c r="R232" s="77"/>
      <c r="S232" s="77"/>
      <c r="T232" s="77"/>
      <c r="U232" s="77"/>
      <c r="V232" s="77"/>
      <c r="W232" s="77"/>
      <c r="X232" s="70"/>
      <c r="Y232" s="59"/>
      <c r="Z232" s="60"/>
      <c r="AA232" s="64">
        <f t="shared" si="41"/>
        <v>1410</v>
      </c>
    </row>
    <row r="233" spans="1:27">
      <c r="A233" t="s">
        <v>26</v>
      </c>
      <c r="B233" s="29">
        <v>45054</v>
      </c>
      <c r="C233" s="44">
        <v>12</v>
      </c>
      <c r="D233" s="72">
        <v>0</v>
      </c>
      <c r="E233" s="69"/>
      <c r="F233" s="69"/>
      <c r="G233" s="69"/>
      <c r="H233" s="69"/>
      <c r="I233" s="75"/>
      <c r="J233" s="75"/>
      <c r="K233" s="76"/>
      <c r="L233" s="76"/>
      <c r="M233" s="76"/>
      <c r="N233" s="76"/>
      <c r="O233" s="54">
        <v>750</v>
      </c>
      <c r="P233" s="54"/>
      <c r="Q233" s="54"/>
      <c r="R233" s="77"/>
      <c r="S233" s="77"/>
      <c r="T233" s="77"/>
      <c r="U233" s="77"/>
      <c r="V233" s="77"/>
      <c r="W233" s="77"/>
      <c r="X233" s="70"/>
      <c r="Y233" s="59"/>
      <c r="Z233" s="60"/>
      <c r="AA233" s="64">
        <f t="shared" si="41"/>
        <v>750</v>
      </c>
    </row>
    <row r="234" spans="1:27">
      <c r="A234" t="s">
        <v>17</v>
      </c>
      <c r="B234" s="29">
        <v>45055</v>
      </c>
      <c r="C234" s="44">
        <v>13</v>
      </c>
      <c r="D234" s="72">
        <v>0</v>
      </c>
      <c r="E234" s="69"/>
      <c r="F234" s="72"/>
      <c r="G234" s="69">
        <v>320</v>
      </c>
      <c r="H234" s="69"/>
      <c r="I234" s="75"/>
      <c r="J234" s="67"/>
      <c r="K234" s="76"/>
      <c r="L234" s="73"/>
      <c r="M234" s="76">
        <v>270</v>
      </c>
      <c r="N234" s="76"/>
      <c r="O234" s="54"/>
      <c r="P234" s="54"/>
      <c r="Q234" s="54"/>
      <c r="R234" s="77">
        <v>350</v>
      </c>
      <c r="S234" s="77"/>
      <c r="T234" s="77"/>
      <c r="U234" s="77"/>
      <c r="V234" s="77"/>
      <c r="W234" s="77"/>
      <c r="X234" s="71"/>
      <c r="Y234" s="59"/>
      <c r="Z234" s="60"/>
      <c r="AA234" s="64">
        <f t="shared" si="41"/>
        <v>940</v>
      </c>
    </row>
    <row r="235" spans="1:27">
      <c r="A235" t="s">
        <v>18</v>
      </c>
      <c r="B235" s="29">
        <v>45056</v>
      </c>
      <c r="C235" s="44">
        <v>14</v>
      </c>
      <c r="D235" s="72">
        <v>190</v>
      </c>
      <c r="E235" s="69"/>
      <c r="F235" s="69"/>
      <c r="G235" s="69"/>
      <c r="H235" s="69"/>
      <c r="I235" s="75"/>
      <c r="J235" s="75"/>
      <c r="K235" s="76"/>
      <c r="L235" s="76"/>
      <c r="M235" s="76"/>
      <c r="N235" s="76"/>
      <c r="O235" s="54"/>
      <c r="P235" s="54"/>
      <c r="Q235" s="54"/>
      <c r="R235" s="77"/>
      <c r="S235" s="77"/>
      <c r="T235" s="77"/>
      <c r="U235" s="77"/>
      <c r="V235" s="77"/>
      <c r="W235" s="77"/>
      <c r="X235" s="70"/>
      <c r="Y235" s="59"/>
      <c r="Z235" s="60"/>
      <c r="AA235" s="64">
        <f t="shared" si="41"/>
        <v>190</v>
      </c>
    </row>
    <row r="236" spans="1:27">
      <c r="A236" t="s">
        <v>19</v>
      </c>
      <c r="B236" s="29">
        <v>45057</v>
      </c>
      <c r="C236" s="44">
        <v>15</v>
      </c>
      <c r="D236" s="72">
        <v>190</v>
      </c>
      <c r="E236" s="69"/>
      <c r="F236" s="69"/>
      <c r="G236" s="69"/>
      <c r="H236" s="69"/>
      <c r="I236" s="75"/>
      <c r="J236" s="75"/>
      <c r="K236" s="76"/>
      <c r="L236" s="76"/>
      <c r="M236" s="76"/>
      <c r="N236" s="76"/>
      <c r="O236" s="54"/>
      <c r="P236" s="54"/>
      <c r="Q236" s="54"/>
      <c r="R236" s="77"/>
      <c r="S236" s="77"/>
      <c r="T236" s="77"/>
      <c r="U236" s="77"/>
      <c r="V236" s="77"/>
      <c r="W236" s="77">
        <v>850</v>
      </c>
      <c r="X236" s="70"/>
      <c r="Y236" s="59"/>
      <c r="Z236" s="60"/>
      <c r="AA236" s="64">
        <f t="shared" si="41"/>
        <v>1040</v>
      </c>
    </row>
    <row r="237" spans="1:27">
      <c r="A237" t="s">
        <v>20</v>
      </c>
      <c r="B237" s="29">
        <v>45058</v>
      </c>
      <c r="C237" s="44">
        <v>16</v>
      </c>
      <c r="D237" s="72">
        <v>322</v>
      </c>
      <c r="E237" s="69"/>
      <c r="F237" s="69"/>
      <c r="G237" s="69"/>
      <c r="H237" s="69"/>
      <c r="I237" s="75"/>
      <c r="J237" s="75"/>
      <c r="K237" s="76"/>
      <c r="L237" s="76">
        <v>878</v>
      </c>
      <c r="M237" s="76"/>
      <c r="N237" s="76"/>
      <c r="O237" s="54"/>
      <c r="P237" s="54"/>
      <c r="Q237" s="54"/>
      <c r="R237" s="77"/>
      <c r="S237" s="77"/>
      <c r="T237" s="77"/>
      <c r="U237" s="77"/>
      <c r="V237" s="77"/>
      <c r="W237" s="77"/>
      <c r="X237" s="70"/>
      <c r="Y237" s="59"/>
      <c r="Z237" s="60"/>
      <c r="AA237" s="64">
        <f t="shared" si="41"/>
        <v>1200</v>
      </c>
    </row>
    <row r="238" spans="1:27">
      <c r="A238" t="s">
        <v>21</v>
      </c>
      <c r="B238" s="29">
        <v>45059</v>
      </c>
      <c r="C238" s="44">
        <v>17</v>
      </c>
      <c r="D238" s="72"/>
      <c r="E238" s="69"/>
      <c r="F238" s="69">
        <v>393</v>
      </c>
      <c r="G238" s="69">
        <v>360</v>
      </c>
      <c r="H238" s="69"/>
      <c r="I238" s="75"/>
      <c r="J238" s="75"/>
      <c r="K238" s="76"/>
      <c r="L238" s="76"/>
      <c r="M238" s="76"/>
      <c r="N238" s="76"/>
      <c r="O238" s="54"/>
      <c r="P238" s="54"/>
      <c r="Q238" s="54"/>
      <c r="R238" s="77"/>
      <c r="S238" s="77"/>
      <c r="T238" s="77"/>
      <c r="U238" s="77"/>
      <c r="V238" s="77"/>
      <c r="W238" s="77"/>
      <c r="X238" s="70"/>
      <c r="Y238" s="59"/>
      <c r="Z238" s="60"/>
      <c r="AA238" s="64">
        <f t="shared" si="41"/>
        <v>753</v>
      </c>
    </row>
    <row r="239" spans="1:27">
      <c r="A239" t="s">
        <v>22</v>
      </c>
      <c r="B239" s="29">
        <v>45060</v>
      </c>
      <c r="C239" s="44">
        <v>18</v>
      </c>
      <c r="D239" s="72"/>
      <c r="E239" s="69"/>
      <c r="F239" s="69"/>
      <c r="G239" s="69"/>
      <c r="H239" s="69"/>
      <c r="I239" s="75"/>
      <c r="J239" s="75"/>
      <c r="K239" s="76"/>
      <c r="L239" s="76"/>
      <c r="M239" s="76"/>
      <c r="N239" s="76"/>
      <c r="O239" s="54"/>
      <c r="P239" s="54"/>
      <c r="Q239" s="54"/>
      <c r="R239" s="77"/>
      <c r="S239" s="77"/>
      <c r="T239" s="77"/>
      <c r="U239" s="77"/>
      <c r="V239" s="77"/>
      <c r="W239" s="78"/>
      <c r="X239" s="70"/>
      <c r="Y239" s="59"/>
      <c r="Z239" s="60"/>
      <c r="AA239" s="64">
        <f t="shared" si="41"/>
        <v>0</v>
      </c>
    </row>
    <row r="240" spans="1:27">
      <c r="A240" t="s">
        <v>26</v>
      </c>
      <c r="B240" s="29">
        <v>45061</v>
      </c>
      <c r="C240" s="44">
        <v>19</v>
      </c>
      <c r="D240" s="72">
        <v>322</v>
      </c>
      <c r="E240" s="69">
        <v>488</v>
      </c>
      <c r="F240" s="69"/>
      <c r="G240" s="69"/>
      <c r="H240" s="69"/>
      <c r="I240" s="75"/>
      <c r="J240" s="75"/>
      <c r="K240" s="76"/>
      <c r="L240" s="76"/>
      <c r="M240" s="76"/>
      <c r="N240" s="76"/>
      <c r="O240" s="54"/>
      <c r="P240" s="54"/>
      <c r="Q240" s="54"/>
      <c r="R240" s="77"/>
      <c r="S240" s="77"/>
      <c r="T240" s="77"/>
      <c r="U240" s="77"/>
      <c r="V240" s="77"/>
      <c r="W240" s="77"/>
      <c r="X240" s="70"/>
      <c r="Y240" s="59"/>
      <c r="Z240" s="60"/>
      <c r="AA240" s="64">
        <f t="shared" si="41"/>
        <v>810</v>
      </c>
    </row>
    <row r="241" spans="1:27">
      <c r="A241" t="s">
        <v>17</v>
      </c>
      <c r="B241" s="29">
        <v>45062</v>
      </c>
      <c r="C241" s="44">
        <v>20</v>
      </c>
      <c r="D241" s="72">
        <v>190</v>
      </c>
      <c r="E241" s="69"/>
      <c r="F241" s="72"/>
      <c r="G241" s="69"/>
      <c r="H241" s="69"/>
      <c r="I241" s="75"/>
      <c r="J241" s="67"/>
      <c r="K241" s="76"/>
      <c r="L241" s="73">
        <v>75</v>
      </c>
      <c r="M241" s="76"/>
      <c r="N241" s="76"/>
      <c r="O241" s="54"/>
      <c r="P241" s="54"/>
      <c r="Q241" s="54"/>
      <c r="R241" s="68"/>
      <c r="S241" s="77"/>
      <c r="T241" s="77"/>
      <c r="U241" s="77"/>
      <c r="V241" s="77"/>
      <c r="W241" s="77"/>
      <c r="X241" s="70"/>
      <c r="Y241" s="59"/>
      <c r="Z241" s="60"/>
      <c r="AA241" s="64">
        <f t="shared" si="41"/>
        <v>265</v>
      </c>
    </row>
    <row r="242" spans="1:27">
      <c r="A242" t="s">
        <v>18</v>
      </c>
      <c r="B242" s="29">
        <v>45063</v>
      </c>
      <c r="C242" s="44">
        <v>21</v>
      </c>
      <c r="D242" s="72">
        <v>190</v>
      </c>
      <c r="E242" s="69"/>
      <c r="F242" s="69"/>
      <c r="G242" s="69"/>
      <c r="H242" s="72"/>
      <c r="I242" s="75"/>
      <c r="J242" s="75"/>
      <c r="K242" s="73"/>
      <c r="L242" s="76"/>
      <c r="M242" s="76"/>
      <c r="N242" s="76"/>
      <c r="O242" s="54"/>
      <c r="P242" s="54"/>
      <c r="Q242" s="54"/>
      <c r="R242" s="77"/>
      <c r="S242" s="77"/>
      <c r="T242" s="77"/>
      <c r="U242" s="77"/>
      <c r="V242" s="77"/>
      <c r="W242" s="77">
        <v>416</v>
      </c>
      <c r="X242" s="70"/>
      <c r="Y242" s="59"/>
      <c r="Z242" s="60"/>
      <c r="AA242" s="64">
        <f t="shared" si="41"/>
        <v>606</v>
      </c>
    </row>
    <row r="243" spans="1:27">
      <c r="A243" t="s">
        <v>19</v>
      </c>
      <c r="B243" s="29">
        <v>45064</v>
      </c>
      <c r="C243" s="44">
        <v>22</v>
      </c>
      <c r="D243" s="72">
        <v>190</v>
      </c>
      <c r="E243" s="69"/>
      <c r="F243" s="69"/>
      <c r="G243" s="69"/>
      <c r="H243" s="69"/>
      <c r="I243" s="75"/>
      <c r="J243" s="75"/>
      <c r="K243" s="76"/>
      <c r="L243" s="76"/>
      <c r="M243" s="76"/>
      <c r="N243" s="76"/>
      <c r="O243" s="54"/>
      <c r="P243" s="54"/>
      <c r="Q243" s="54"/>
      <c r="R243" s="77"/>
      <c r="S243" s="77"/>
      <c r="T243" s="77"/>
      <c r="U243" s="77"/>
      <c r="V243" s="77"/>
      <c r="W243" s="77"/>
      <c r="X243" s="70"/>
      <c r="Y243" s="59"/>
      <c r="Z243" s="60"/>
      <c r="AA243" s="64">
        <f t="shared" si="41"/>
        <v>190</v>
      </c>
    </row>
    <row r="244" spans="1:27">
      <c r="A244" t="s">
        <v>20</v>
      </c>
      <c r="B244" s="29">
        <v>45065</v>
      </c>
      <c r="C244" s="44">
        <v>23</v>
      </c>
      <c r="D244" s="72">
        <v>210</v>
      </c>
      <c r="E244" s="69"/>
      <c r="F244" s="69"/>
      <c r="G244" s="69"/>
      <c r="H244" s="69"/>
      <c r="I244" s="75"/>
      <c r="J244" s="75"/>
      <c r="K244" s="76"/>
      <c r="L244" s="76"/>
      <c r="M244" s="76"/>
      <c r="N244" s="76"/>
      <c r="O244" s="54"/>
      <c r="P244" s="54"/>
      <c r="Q244" s="54"/>
      <c r="R244" s="77"/>
      <c r="S244" s="77"/>
      <c r="T244" s="77"/>
      <c r="U244" s="77"/>
      <c r="V244" s="77"/>
      <c r="W244">
        <v>370</v>
      </c>
      <c r="X244" s="70"/>
      <c r="Y244" s="59"/>
      <c r="Z244" s="60"/>
      <c r="AA244" s="64">
        <f>SUM(D244:Z244)</f>
        <v>580</v>
      </c>
    </row>
    <row r="245" spans="1:27">
      <c r="A245" t="s">
        <v>21</v>
      </c>
      <c r="B245" s="29">
        <v>45066</v>
      </c>
      <c r="C245" s="44">
        <v>24</v>
      </c>
      <c r="D245" s="72"/>
      <c r="E245" s="69">
        <v>300</v>
      </c>
      <c r="F245" s="69"/>
      <c r="G245" s="69"/>
      <c r="H245" s="69"/>
      <c r="I245" s="75"/>
      <c r="J245" s="75"/>
      <c r="K245" s="76"/>
      <c r="L245" s="76"/>
      <c r="M245" s="76"/>
      <c r="N245" s="76"/>
      <c r="O245" s="54"/>
      <c r="P245" s="54">
        <v>2674</v>
      </c>
      <c r="Q245" s="54"/>
      <c r="R245" s="77">
        <v>350</v>
      </c>
      <c r="S245" s="77"/>
      <c r="T245" s="77"/>
      <c r="U245" s="77"/>
      <c r="V245" s="77"/>
      <c r="W245" s="77"/>
      <c r="X245" s="70"/>
      <c r="Y245" s="59"/>
      <c r="Z245" s="60"/>
      <c r="AA245" s="64">
        <f t="shared" ref="AA245:AA252" si="42">SUM(D245:Z245)</f>
        <v>3324</v>
      </c>
    </row>
    <row r="246" spans="1:27">
      <c r="A246" t="s">
        <v>22</v>
      </c>
      <c r="B246" s="29">
        <v>45067</v>
      </c>
      <c r="C246" s="44">
        <v>25</v>
      </c>
      <c r="D246" s="72"/>
      <c r="E246" s="69"/>
      <c r="F246" s="69"/>
      <c r="G246" s="69">
        <v>295</v>
      </c>
      <c r="H246" s="69"/>
      <c r="I246" s="75"/>
      <c r="J246" s="75"/>
      <c r="K246" s="76"/>
      <c r="L246" s="76">
        <v>70</v>
      </c>
      <c r="M246" s="76"/>
      <c r="N246" s="76"/>
      <c r="O246" s="54"/>
      <c r="P246" s="54"/>
      <c r="Q246" s="54"/>
      <c r="R246" s="77"/>
      <c r="S246" s="77"/>
      <c r="T246" s="77"/>
      <c r="U246" s="77"/>
      <c r="V246" s="77"/>
      <c r="W246" s="77">
        <v>200</v>
      </c>
      <c r="X246" s="70"/>
      <c r="Y246" s="59"/>
      <c r="Z246" s="60"/>
      <c r="AA246" s="64">
        <f t="shared" si="42"/>
        <v>565</v>
      </c>
    </row>
    <row r="247" spans="1:27">
      <c r="A247" t="s">
        <v>26</v>
      </c>
      <c r="B247" s="29">
        <v>45068</v>
      </c>
      <c r="C247" s="44">
        <v>26</v>
      </c>
      <c r="D247" s="72">
        <v>190</v>
      </c>
      <c r="E247" s="69"/>
      <c r="F247" s="69"/>
      <c r="G247" s="69"/>
      <c r="H247" s="69"/>
      <c r="I247" s="75"/>
      <c r="J247" s="75"/>
      <c r="K247" s="76"/>
      <c r="L247" s="76"/>
      <c r="M247" s="76"/>
      <c r="N247" s="76"/>
      <c r="O247" s="54"/>
      <c r="P247" s="54"/>
      <c r="Q247" s="54"/>
      <c r="R247" s="77"/>
      <c r="S247" s="77"/>
      <c r="T247" s="77"/>
      <c r="U247" s="77"/>
      <c r="V247" s="77"/>
      <c r="W247" s="68"/>
      <c r="X247" s="70"/>
      <c r="Y247" s="59"/>
      <c r="Z247" s="60"/>
      <c r="AA247" s="64">
        <f t="shared" si="42"/>
        <v>190</v>
      </c>
    </row>
    <row r="248" spans="1:27">
      <c r="A248" t="s">
        <v>17</v>
      </c>
      <c r="B248" s="29">
        <v>45069</v>
      </c>
      <c r="C248" s="44">
        <v>27</v>
      </c>
      <c r="D248" s="72">
        <v>246</v>
      </c>
      <c r="E248" s="69"/>
      <c r="F248" s="69"/>
      <c r="G248" s="69"/>
      <c r="H248" s="69"/>
      <c r="I248" s="75"/>
      <c r="J248" s="67"/>
      <c r="K248" s="76"/>
      <c r="L248" s="76"/>
      <c r="M248" s="73"/>
      <c r="N248" s="76"/>
      <c r="O248" s="54"/>
      <c r="P248" s="54"/>
      <c r="Q248" s="54"/>
      <c r="R248" s="77"/>
      <c r="S248" s="77"/>
      <c r="T248" s="77"/>
      <c r="U248" s="77"/>
      <c r="V248" s="77"/>
      <c r="W248" s="77"/>
      <c r="X248" s="71"/>
      <c r="Y248" s="59"/>
      <c r="Z248" s="60"/>
      <c r="AA248" s="64">
        <f t="shared" si="42"/>
        <v>246</v>
      </c>
    </row>
    <row r="249" spans="1:27">
      <c r="A249" t="s">
        <v>18</v>
      </c>
      <c r="B249" s="29">
        <v>45070</v>
      </c>
      <c r="C249" s="44">
        <v>28</v>
      </c>
      <c r="D249" s="72">
        <v>71</v>
      </c>
      <c r="E249" s="69"/>
      <c r="F249" s="69"/>
      <c r="G249" s="69"/>
      <c r="H249" s="69"/>
      <c r="I249" s="75"/>
      <c r="J249" s="75">
        <v>324</v>
      </c>
      <c r="K249" s="76"/>
      <c r="L249" s="76"/>
      <c r="M249" s="76"/>
      <c r="N249" s="76"/>
      <c r="O249" s="54"/>
      <c r="P249" s="54">
        <v>31</v>
      </c>
      <c r="Q249" s="54"/>
      <c r="R249" s="77"/>
      <c r="S249" s="77"/>
      <c r="T249" s="77"/>
      <c r="U249" s="77"/>
      <c r="V249" s="68"/>
      <c r="W249" s="77">
        <v>250</v>
      </c>
      <c r="X249" s="70"/>
      <c r="Y249" s="59"/>
      <c r="Z249" s="60"/>
      <c r="AA249" s="64">
        <f t="shared" si="42"/>
        <v>676</v>
      </c>
    </row>
    <row r="250" spans="1:27">
      <c r="A250" t="s">
        <v>19</v>
      </c>
      <c r="B250" s="29">
        <v>45071</v>
      </c>
      <c r="C250" s="44">
        <v>29</v>
      </c>
      <c r="D250" s="72">
        <v>210</v>
      </c>
      <c r="E250" s="69"/>
      <c r="F250" s="69"/>
      <c r="G250" s="69"/>
      <c r="H250" s="69"/>
      <c r="I250" s="75"/>
      <c r="J250" s="75"/>
      <c r="K250" s="76"/>
      <c r="L250" s="76"/>
      <c r="M250" s="76"/>
      <c r="N250" s="76"/>
      <c r="O250" s="54"/>
      <c r="P250" s="54"/>
      <c r="Q250" s="54"/>
      <c r="R250" s="77"/>
      <c r="S250" s="77"/>
      <c r="T250" s="77"/>
      <c r="U250" s="77"/>
      <c r="V250" s="77"/>
      <c r="W250" s="77">
        <v>700</v>
      </c>
      <c r="X250" s="70"/>
      <c r="Y250" s="59"/>
      <c r="Z250" s="60"/>
      <c r="AA250" s="64">
        <f t="shared" si="42"/>
        <v>910</v>
      </c>
    </row>
    <row r="251" spans="1:27">
      <c r="A251" t="s">
        <v>20</v>
      </c>
      <c r="B251" s="29">
        <v>45072</v>
      </c>
      <c r="C251" s="44">
        <v>30</v>
      </c>
      <c r="D251" s="72">
        <v>322</v>
      </c>
      <c r="E251" s="69">
        <v>35</v>
      </c>
      <c r="F251" s="69"/>
      <c r="G251" s="69"/>
      <c r="H251" s="69"/>
      <c r="I251" s="75"/>
      <c r="J251" s="75"/>
      <c r="K251" s="76"/>
      <c r="L251" s="76"/>
      <c r="M251" s="76"/>
      <c r="N251" s="76"/>
      <c r="O251" s="54"/>
      <c r="P251" s="54"/>
      <c r="Q251" s="54"/>
      <c r="R251" s="77">
        <v>350</v>
      </c>
      <c r="S251" s="77"/>
      <c r="T251" s="77"/>
      <c r="U251" s="77"/>
      <c r="V251" s="77"/>
      <c r="W251" s="77"/>
      <c r="X251" s="70"/>
      <c r="Y251" s="59"/>
      <c r="Z251" s="60"/>
      <c r="AA251" s="64">
        <f t="shared" si="42"/>
        <v>707</v>
      </c>
    </row>
    <row r="252" spans="1:27">
      <c r="A252" s="129" t="s">
        <v>52</v>
      </c>
      <c r="B252" s="130"/>
      <c r="C252" s="131"/>
      <c r="D252" s="69">
        <f t="shared" ref="D252:Z252" si="43">SUM(D222:D251)</f>
        <v>4063</v>
      </c>
      <c r="E252" s="69">
        <f t="shared" si="43"/>
        <v>823</v>
      </c>
      <c r="F252" s="69">
        <f t="shared" si="43"/>
        <v>533</v>
      </c>
      <c r="G252" s="69">
        <f t="shared" si="43"/>
        <v>1455</v>
      </c>
      <c r="H252" s="69">
        <f t="shared" si="43"/>
        <v>0</v>
      </c>
      <c r="I252" s="69">
        <f t="shared" si="43"/>
        <v>480</v>
      </c>
      <c r="J252" s="69">
        <f t="shared" si="43"/>
        <v>1324</v>
      </c>
      <c r="K252" s="69">
        <f t="shared" si="43"/>
        <v>0</v>
      </c>
      <c r="L252" s="69">
        <f t="shared" si="43"/>
        <v>1023</v>
      </c>
      <c r="M252" s="69">
        <f t="shared" si="43"/>
        <v>270</v>
      </c>
      <c r="N252" s="69">
        <f t="shared" si="43"/>
        <v>0</v>
      </c>
      <c r="O252" s="69">
        <f t="shared" si="43"/>
        <v>750</v>
      </c>
      <c r="P252" s="69">
        <f t="shared" si="43"/>
        <v>5922</v>
      </c>
      <c r="Q252" s="69">
        <f t="shared" si="43"/>
        <v>0</v>
      </c>
      <c r="R252" s="69">
        <f t="shared" si="43"/>
        <v>1400</v>
      </c>
      <c r="S252" s="69">
        <f t="shared" si="43"/>
        <v>1224</v>
      </c>
      <c r="T252" s="69">
        <f t="shared" si="43"/>
        <v>1133.22</v>
      </c>
      <c r="U252" s="69">
        <f t="shared" si="43"/>
        <v>0</v>
      </c>
      <c r="V252" s="69">
        <f t="shared" si="43"/>
        <v>0</v>
      </c>
      <c r="W252" s="69">
        <f t="shared" si="43"/>
        <v>2786</v>
      </c>
      <c r="X252" s="69">
        <f t="shared" si="43"/>
        <v>0</v>
      </c>
      <c r="Y252" s="69">
        <f t="shared" si="43"/>
        <v>0</v>
      </c>
      <c r="Z252" s="69">
        <f t="shared" si="43"/>
        <v>0</v>
      </c>
      <c r="AA252" s="64">
        <f t="shared" si="42"/>
        <v>23186.22</v>
      </c>
    </row>
    <row r="253" spans="1:27">
      <c r="A253" s="133" t="s">
        <v>53</v>
      </c>
      <c r="B253" s="134"/>
      <c r="C253" s="135"/>
      <c r="D253" s="136">
        <f>SUM(D252:H252)</f>
        <v>6874</v>
      </c>
      <c r="E253" s="136"/>
      <c r="F253" s="136"/>
      <c r="G253" s="136"/>
      <c r="H253" s="136"/>
      <c r="I253" s="136">
        <f>SUM(I252:J252)</f>
        <v>1804</v>
      </c>
      <c r="J253" s="136"/>
      <c r="K253" s="129">
        <f>SUM(K252:N252)</f>
        <v>1293</v>
      </c>
      <c r="L253" s="130"/>
      <c r="M253" s="130"/>
      <c r="N253" s="131"/>
      <c r="O253" s="129">
        <f>SUM(O252:Q252)</f>
        <v>6672</v>
      </c>
      <c r="P253" s="130"/>
      <c r="Q253" s="131"/>
      <c r="R253" s="129">
        <f>SUM(R252:W252)</f>
        <v>6543.22</v>
      </c>
      <c r="S253" s="130"/>
      <c r="T253" s="130"/>
      <c r="U253" s="130"/>
      <c r="V253" s="130"/>
      <c r="W253" s="131"/>
      <c r="X253" s="82">
        <f>SUM(X252)</f>
        <v>0</v>
      </c>
      <c r="Y253" s="42">
        <f>SUM(Y252)</f>
        <v>0</v>
      </c>
      <c r="Z253" s="6">
        <f>SUM(Z252)</f>
        <v>0</v>
      </c>
      <c r="AA253" s="64">
        <f>SUM(D253:Z253)</f>
        <v>23186.22</v>
      </c>
    </row>
    <row r="254" spans="1:27">
      <c r="A254" s="132" t="s">
        <v>69</v>
      </c>
      <c r="B254" s="132"/>
      <c r="C254" s="132"/>
      <c r="D254" s="62">
        <v>7000</v>
      </c>
      <c r="E254" s="62"/>
      <c r="F254" s="62">
        <v>2000</v>
      </c>
      <c r="G254" s="62">
        <v>4000</v>
      </c>
      <c r="H254" s="62">
        <v>3000</v>
      </c>
      <c r="I254" s="62"/>
      <c r="J254" s="62">
        <v>5000</v>
      </c>
      <c r="K254" s="62">
        <v>4000</v>
      </c>
      <c r="L254" s="62"/>
      <c r="M254" s="62"/>
      <c r="N254" s="62"/>
      <c r="O254" s="62"/>
      <c r="P254" s="62"/>
      <c r="Q254" s="62"/>
      <c r="R254" s="62">
        <v>1500</v>
      </c>
      <c r="S254" s="62">
        <v>2000</v>
      </c>
      <c r="T254" s="62"/>
      <c r="U254" s="62"/>
      <c r="V254" s="62">
        <v>700</v>
      </c>
      <c r="W254" s="62"/>
      <c r="X254" s="62">
        <v>12000</v>
      </c>
      <c r="Y254" s="62"/>
      <c r="Z254" s="62"/>
      <c r="AA254" s="62">
        <f>SUM(D254:Z254)</f>
        <v>41200</v>
      </c>
    </row>
    <row r="255" spans="1:27">
      <c r="A255" s="34"/>
      <c r="B255" s="34"/>
      <c r="C255" s="34"/>
      <c r="D255" s="132">
        <f>SUM(D254:H254)</f>
        <v>16000</v>
      </c>
      <c r="E255" s="132"/>
      <c r="F255" s="132"/>
      <c r="G255" s="132"/>
      <c r="H255" s="132"/>
      <c r="I255" s="132">
        <f>SUM(I254:J254)</f>
        <v>5000</v>
      </c>
      <c r="J255" s="132"/>
      <c r="K255" s="132">
        <f>SUM(K254:N254)</f>
        <v>4000</v>
      </c>
      <c r="L255" s="132"/>
      <c r="M255" s="132"/>
      <c r="N255" s="132"/>
      <c r="O255" s="132">
        <f>SUM(O254:Q254)</f>
        <v>0</v>
      </c>
      <c r="P255" s="132"/>
      <c r="Q255" s="132"/>
      <c r="R255" s="132">
        <f>SUM(R254:W254)</f>
        <v>4200</v>
      </c>
      <c r="S255" s="132"/>
      <c r="T255" s="132"/>
      <c r="U255" s="132"/>
      <c r="V255" s="132"/>
      <c r="W255" s="132"/>
      <c r="X255" s="62">
        <f>X254</f>
        <v>12000</v>
      </c>
      <c r="Y255" s="62">
        <f>SUM(Y254)</f>
        <v>0</v>
      </c>
      <c r="Z255" s="62">
        <f>SUM(Z254)</f>
        <v>0</v>
      </c>
      <c r="AA255" s="62"/>
    </row>
    <row r="256" spans="1:27" ht="15.75" thickBot="1"/>
    <row r="257" spans="1:30" ht="27" thickBot="1">
      <c r="C257" s="137" t="s">
        <v>79</v>
      </c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C257" s="128" t="s">
        <v>29</v>
      </c>
      <c r="AD257" s="128"/>
    </row>
    <row r="258" spans="1:30">
      <c r="A258" s="6" t="s">
        <v>23</v>
      </c>
      <c r="B258" s="6" t="s">
        <v>0</v>
      </c>
      <c r="C258" s="65" t="s">
        <v>68</v>
      </c>
      <c r="D258" s="139" t="s">
        <v>1</v>
      </c>
      <c r="E258" s="140"/>
      <c r="F258" s="140"/>
      <c r="G258" s="140"/>
      <c r="H258" s="141"/>
      <c r="I258" s="142" t="s">
        <v>2</v>
      </c>
      <c r="J258" s="142"/>
      <c r="K258" s="143" t="s">
        <v>5</v>
      </c>
      <c r="L258" s="143"/>
      <c r="M258" s="143"/>
      <c r="N258" s="143"/>
      <c r="O258" s="144" t="s">
        <v>73</v>
      </c>
      <c r="P258" s="145"/>
      <c r="Q258" s="145"/>
      <c r="R258" s="146" t="s">
        <v>66</v>
      </c>
      <c r="S258" s="146"/>
      <c r="T258" s="146"/>
      <c r="U258" s="146"/>
      <c r="V258" s="146"/>
      <c r="W258" s="146"/>
      <c r="X258" s="147" t="s">
        <v>60</v>
      </c>
      <c r="Y258" s="149" t="s">
        <v>37</v>
      </c>
      <c r="Z258" s="151" t="s">
        <v>67</v>
      </c>
      <c r="AA258" s="153" t="s">
        <v>8</v>
      </c>
      <c r="AC258" s="128">
        <f>AVERAGE(AA260:AA290)</f>
        <v>993.07400000000007</v>
      </c>
      <c r="AD258" s="128"/>
    </row>
    <row r="259" spans="1:30" ht="30">
      <c r="D259" s="45" t="s">
        <v>47</v>
      </c>
      <c r="E259" s="45" t="s">
        <v>48</v>
      </c>
      <c r="F259" s="45" t="s">
        <v>50</v>
      </c>
      <c r="G259" s="45" t="s">
        <v>49</v>
      </c>
      <c r="H259" s="45" t="s">
        <v>51</v>
      </c>
      <c r="I259" s="47" t="s">
        <v>54</v>
      </c>
      <c r="J259" s="47" t="s">
        <v>55</v>
      </c>
      <c r="K259" s="49" t="s">
        <v>56</v>
      </c>
      <c r="L259" s="49" t="s">
        <v>57</v>
      </c>
      <c r="M259" s="50" t="s">
        <v>58</v>
      </c>
      <c r="N259" s="50" t="s">
        <v>59</v>
      </c>
      <c r="O259" s="83" t="s">
        <v>74</v>
      </c>
      <c r="P259" s="84" t="s">
        <v>75</v>
      </c>
      <c r="Q259" s="52" t="s">
        <v>62</v>
      </c>
      <c r="R259" s="55" t="s">
        <v>3</v>
      </c>
      <c r="S259" s="55" t="s">
        <v>65</v>
      </c>
      <c r="T259" s="55" t="s">
        <v>63</v>
      </c>
      <c r="U259" s="55" t="s">
        <v>36</v>
      </c>
      <c r="V259" s="56" t="s">
        <v>64</v>
      </c>
      <c r="W259" s="55" t="s">
        <v>7</v>
      </c>
      <c r="X259" s="148"/>
      <c r="Y259" s="150"/>
      <c r="Z259" s="152"/>
      <c r="AA259" s="154"/>
    </row>
    <row r="260" spans="1:30">
      <c r="A260" t="s">
        <v>21</v>
      </c>
      <c r="B260" s="29">
        <v>45073</v>
      </c>
      <c r="C260" s="44">
        <v>1</v>
      </c>
      <c r="D260" s="69"/>
      <c r="E260" s="69">
        <v>100</v>
      </c>
      <c r="F260" s="69"/>
      <c r="G260" s="69"/>
      <c r="H260" s="69"/>
      <c r="I260" s="75"/>
      <c r="J260" s="75"/>
      <c r="K260" s="76"/>
      <c r="L260" s="76"/>
      <c r="M260" s="76"/>
      <c r="N260" s="76">
        <v>2280</v>
      </c>
      <c r="O260" s="54"/>
      <c r="P260" s="54"/>
      <c r="Q260" s="54"/>
      <c r="R260" s="86"/>
      <c r="S260" s="86"/>
      <c r="T260" s="86"/>
      <c r="U260" s="86"/>
      <c r="V260" s="86"/>
      <c r="W260" s="86">
        <v>1000</v>
      </c>
      <c r="X260" s="70"/>
      <c r="Y260" s="59"/>
      <c r="Z260" s="60">
        <v>1300</v>
      </c>
      <c r="AA260" s="64">
        <f>SUM(D260:Z260)</f>
        <v>4680</v>
      </c>
    </row>
    <row r="261" spans="1:30">
      <c r="A261" t="s">
        <v>22</v>
      </c>
      <c r="B261" s="29">
        <v>45074</v>
      </c>
      <c r="C261" s="44">
        <v>2</v>
      </c>
      <c r="D261" s="69"/>
      <c r="E261" s="69">
        <f>70+90</f>
        <v>160</v>
      </c>
      <c r="F261" s="69"/>
      <c r="G261" s="69"/>
      <c r="H261" s="69"/>
      <c r="I261" s="75">
        <f>682+180+533</f>
        <v>1395</v>
      </c>
      <c r="J261" s="75"/>
      <c r="K261" s="76"/>
      <c r="L261" s="76"/>
      <c r="M261" s="76"/>
      <c r="N261" s="76"/>
      <c r="O261" s="54">
        <v>212</v>
      </c>
      <c r="P261" s="54"/>
      <c r="Q261" s="54"/>
      <c r="R261" s="86"/>
      <c r="S261" s="86"/>
      <c r="T261" s="86"/>
      <c r="U261" s="86">
        <v>954</v>
      </c>
      <c r="V261" s="86"/>
      <c r="W261" s="86">
        <v>1066</v>
      </c>
      <c r="X261" s="71"/>
      <c r="Y261" s="59"/>
      <c r="Z261" s="60"/>
      <c r="AA261" s="64">
        <f t="shared" ref="AA261:AA281" si="44">SUM(D261:Z261)</f>
        <v>3787</v>
      </c>
    </row>
    <row r="262" spans="1:30">
      <c r="A262" t="s">
        <v>26</v>
      </c>
      <c r="B262" s="29">
        <v>45075</v>
      </c>
      <c r="C262" s="44">
        <v>3</v>
      </c>
      <c r="D262" s="69">
        <v>245</v>
      </c>
      <c r="E262" s="69"/>
      <c r="F262" s="69"/>
      <c r="G262" s="69"/>
      <c r="H262" s="69"/>
      <c r="I262" s="75"/>
      <c r="J262" s="75"/>
      <c r="K262" s="76"/>
      <c r="L262" s="76"/>
      <c r="M262" s="76"/>
      <c r="N262" s="76"/>
      <c r="O262" s="54"/>
      <c r="P262" s="54"/>
      <c r="Q262" s="54"/>
      <c r="R262" s="86"/>
      <c r="S262" s="86"/>
      <c r="T262" s="77">
        <f>562.5+145.72</f>
        <v>708.22</v>
      </c>
      <c r="U262" s="86"/>
      <c r="V262" s="86"/>
      <c r="W262" s="86"/>
      <c r="X262" s="70">
        <v>300</v>
      </c>
      <c r="Y262" s="59"/>
      <c r="Z262" s="60"/>
      <c r="AA262" s="64">
        <f t="shared" si="44"/>
        <v>1253.22</v>
      </c>
    </row>
    <row r="263" spans="1:30">
      <c r="A263" t="s">
        <v>17</v>
      </c>
      <c r="B263" s="29">
        <v>45076</v>
      </c>
      <c r="C263" s="44">
        <v>4</v>
      </c>
      <c r="D263" s="69">
        <v>210</v>
      </c>
      <c r="E263" s="69"/>
      <c r="F263" s="69"/>
      <c r="G263" s="69"/>
      <c r="H263" s="69"/>
      <c r="I263" s="75">
        <v>446</v>
      </c>
      <c r="J263" s="75"/>
      <c r="K263" s="76"/>
      <c r="L263" s="76"/>
      <c r="M263" s="76"/>
      <c r="N263" s="76"/>
      <c r="O263" s="54"/>
      <c r="P263" s="54"/>
      <c r="Q263" s="54"/>
      <c r="R263" s="86"/>
      <c r="S263" s="86"/>
      <c r="T263" s="86"/>
      <c r="U263" s="86"/>
      <c r="V263" s="86"/>
      <c r="W263" s="86"/>
      <c r="X263" s="71"/>
      <c r="Y263" s="59"/>
      <c r="Z263" s="60"/>
      <c r="AA263" s="64">
        <f t="shared" si="44"/>
        <v>656</v>
      </c>
    </row>
    <row r="264" spans="1:30">
      <c r="A264" t="s">
        <v>18</v>
      </c>
      <c r="B264" s="29">
        <v>45077</v>
      </c>
      <c r="C264" s="44">
        <v>5</v>
      </c>
      <c r="D264" s="69">
        <v>210</v>
      </c>
      <c r="E264" s="69">
        <f>70+25+60</f>
        <v>155</v>
      </c>
      <c r="F264" s="69"/>
      <c r="G264" s="69"/>
      <c r="H264" s="69"/>
      <c r="I264" s="75"/>
      <c r="J264" s="75"/>
      <c r="K264" s="76"/>
      <c r="L264" s="76"/>
      <c r="M264" s="76"/>
      <c r="N264" s="76"/>
      <c r="O264" s="54"/>
      <c r="P264" s="54"/>
      <c r="Q264" s="54"/>
      <c r="R264" s="87"/>
      <c r="S264" s="86"/>
      <c r="T264" s="86"/>
      <c r="U264" s="86"/>
      <c r="V264" s="86"/>
      <c r="W264" s="86"/>
      <c r="X264" s="70"/>
      <c r="Y264" s="59"/>
      <c r="Z264" s="60"/>
      <c r="AA264" s="64">
        <f t="shared" si="44"/>
        <v>365</v>
      </c>
    </row>
    <row r="265" spans="1:30">
      <c r="A265" t="s">
        <v>19</v>
      </c>
      <c r="B265" s="29">
        <v>45078</v>
      </c>
      <c r="C265" s="44">
        <v>6</v>
      </c>
      <c r="D265" s="69">
        <v>210</v>
      </c>
      <c r="E265" s="69"/>
      <c r="F265" s="69"/>
      <c r="G265" s="69"/>
      <c r="H265" s="69"/>
      <c r="I265" s="75"/>
      <c r="J265" s="75"/>
      <c r="K265" s="76"/>
      <c r="L265" s="76"/>
      <c r="M265" s="76"/>
      <c r="N265" s="76"/>
      <c r="O265" s="54"/>
      <c r="P265" s="54"/>
      <c r="Q265" s="54"/>
      <c r="R265" s="86"/>
      <c r="S265" s="86"/>
      <c r="T265" s="86"/>
      <c r="U265" s="86"/>
      <c r="V265" s="86"/>
      <c r="W265" s="86"/>
      <c r="X265" s="88"/>
      <c r="Y265" s="59"/>
      <c r="Z265" s="60"/>
      <c r="AA265" s="64">
        <f t="shared" si="44"/>
        <v>210</v>
      </c>
    </row>
    <row r="266" spans="1:30">
      <c r="A266" t="s">
        <v>20</v>
      </c>
      <c r="B266" s="29">
        <v>45079</v>
      </c>
      <c r="C266" s="44">
        <v>7</v>
      </c>
      <c r="D266" s="69">
        <v>460</v>
      </c>
      <c r="E266" s="69"/>
      <c r="F266" s="69"/>
      <c r="G266" s="69"/>
      <c r="H266" s="69"/>
      <c r="I266" s="75"/>
      <c r="J266" s="75"/>
      <c r="K266" s="76"/>
      <c r="L266" s="76"/>
      <c r="M266" s="76"/>
      <c r="N266" s="76"/>
      <c r="O266" s="54"/>
      <c r="P266" s="54"/>
      <c r="Q266" s="54"/>
      <c r="R266" s="86"/>
      <c r="S266" s="86"/>
      <c r="T266" s="77">
        <v>425</v>
      </c>
      <c r="U266" s="86"/>
      <c r="V266" s="86"/>
      <c r="W266" s="86"/>
      <c r="X266" s="70"/>
      <c r="Y266" s="59"/>
      <c r="Z266" s="60"/>
      <c r="AA266" s="64">
        <f>SUM(D266:Z266)</f>
        <v>885</v>
      </c>
    </row>
    <row r="267" spans="1:30">
      <c r="A267" t="s">
        <v>21</v>
      </c>
      <c r="B267" s="29">
        <v>45080</v>
      </c>
      <c r="C267" s="44">
        <v>8</v>
      </c>
      <c r="D267" s="69"/>
      <c r="E267" s="69"/>
      <c r="F267" s="69"/>
      <c r="G267" s="89">
        <f>525+200</f>
        <v>725</v>
      </c>
      <c r="H267" s="69"/>
      <c r="I267" s="75"/>
      <c r="J267" s="75"/>
      <c r="K267" s="76"/>
      <c r="L267" s="76"/>
      <c r="M267" s="76"/>
      <c r="N267" s="76"/>
      <c r="O267" s="54"/>
      <c r="P267" s="54"/>
      <c r="Q267" s="54"/>
      <c r="R267" s="86"/>
      <c r="S267" s="86"/>
      <c r="T267" s="86"/>
      <c r="U267" s="86"/>
      <c r="V267" s="86"/>
      <c r="W267" s="86"/>
      <c r="X267" s="70"/>
      <c r="Y267" s="59"/>
      <c r="Z267" s="60"/>
      <c r="AA267" s="64">
        <f t="shared" si="44"/>
        <v>725</v>
      </c>
    </row>
    <row r="268" spans="1:30">
      <c r="A268" t="s">
        <v>22</v>
      </c>
      <c r="B268" s="29">
        <v>45081</v>
      </c>
      <c r="C268" s="44">
        <v>9</v>
      </c>
      <c r="D268" s="69"/>
      <c r="E268" s="69"/>
      <c r="F268" s="69"/>
      <c r="G268" s="69"/>
      <c r="H268" s="69"/>
      <c r="I268" s="75"/>
      <c r="J268" s="75"/>
      <c r="K268" s="76"/>
      <c r="L268" s="76"/>
      <c r="M268" s="76"/>
      <c r="N268" s="76"/>
      <c r="O268" s="54"/>
      <c r="P268" s="54"/>
      <c r="Q268" s="54"/>
      <c r="R268" s="86"/>
      <c r="S268" s="86"/>
      <c r="T268" s="86"/>
      <c r="U268" s="86"/>
      <c r="V268" s="86"/>
      <c r="W268" s="86"/>
      <c r="X268" s="71"/>
      <c r="Y268" s="59"/>
      <c r="Z268" s="60"/>
      <c r="AA268" s="64">
        <f t="shared" si="44"/>
        <v>0</v>
      </c>
    </row>
    <row r="269" spans="1:30">
      <c r="A269" t="s">
        <v>26</v>
      </c>
      <c r="B269" s="29">
        <v>45082</v>
      </c>
      <c r="C269" s="44">
        <v>10</v>
      </c>
      <c r="D269" s="72">
        <v>210</v>
      </c>
      <c r="E269" s="69"/>
      <c r="F269" s="69"/>
      <c r="G269" s="69"/>
      <c r="H269" s="69"/>
      <c r="I269" s="75"/>
      <c r="J269" s="75"/>
      <c r="K269" s="76"/>
      <c r="L269" s="76"/>
      <c r="M269" s="76"/>
      <c r="N269" s="76"/>
      <c r="O269" s="54"/>
      <c r="P269" s="54"/>
      <c r="Q269" s="54"/>
      <c r="R269" s="86"/>
      <c r="S269" s="86"/>
      <c r="T269" s="86"/>
      <c r="U269" s="86"/>
      <c r="V269" s="86"/>
      <c r="W269" s="86"/>
      <c r="X269" s="71"/>
      <c r="Y269" s="59"/>
      <c r="Z269" s="60"/>
      <c r="AA269" s="64">
        <f t="shared" si="44"/>
        <v>210</v>
      </c>
    </row>
    <row r="270" spans="1:30">
      <c r="A270" t="s">
        <v>17</v>
      </c>
      <c r="B270" s="29">
        <v>45083</v>
      </c>
      <c r="C270" s="44">
        <v>11</v>
      </c>
      <c r="D270" s="72">
        <v>210</v>
      </c>
      <c r="E270" s="69"/>
      <c r="F270" s="69">
        <v>365</v>
      </c>
      <c r="G270" s="69"/>
      <c r="H270" s="69"/>
      <c r="I270" s="75"/>
      <c r="J270" s="75"/>
      <c r="K270" s="76"/>
      <c r="L270" s="76"/>
      <c r="M270" s="76"/>
      <c r="N270" s="76"/>
      <c r="O270" s="54"/>
      <c r="P270" s="54"/>
      <c r="Q270" s="54"/>
      <c r="R270" s="86"/>
      <c r="S270" s="86"/>
      <c r="T270" s="86"/>
      <c r="U270" s="86"/>
      <c r="V270" s="86"/>
      <c r="W270" s="86"/>
      <c r="X270" s="70"/>
      <c r="Y270" s="59"/>
      <c r="Z270" s="60"/>
      <c r="AA270" s="64">
        <f t="shared" si="44"/>
        <v>575</v>
      </c>
    </row>
    <row r="271" spans="1:30">
      <c r="A271" t="s">
        <v>18</v>
      </c>
      <c r="B271" s="29">
        <v>45084</v>
      </c>
      <c r="C271" s="44">
        <v>12</v>
      </c>
      <c r="D271" s="72">
        <v>210</v>
      </c>
      <c r="E271" s="69"/>
      <c r="F271" s="69"/>
      <c r="G271" s="69"/>
      <c r="H271" s="69"/>
      <c r="I271" s="75"/>
      <c r="J271" s="75"/>
      <c r="K271" s="76"/>
      <c r="L271" s="76"/>
      <c r="M271" s="76"/>
      <c r="N271" s="76"/>
      <c r="O271" s="54"/>
      <c r="P271" s="54"/>
      <c r="Q271" s="54"/>
      <c r="R271" s="86"/>
      <c r="S271" s="86"/>
      <c r="T271" s="86"/>
      <c r="U271" s="86"/>
      <c r="V271" s="86"/>
      <c r="W271" s="86"/>
      <c r="X271" s="70"/>
      <c r="Y271" s="59"/>
      <c r="Z271" s="60"/>
      <c r="AA271" s="64">
        <f t="shared" si="44"/>
        <v>210</v>
      </c>
    </row>
    <row r="272" spans="1:30">
      <c r="A272" t="s">
        <v>19</v>
      </c>
      <c r="B272" s="29">
        <v>45085</v>
      </c>
      <c r="C272" s="44">
        <v>13</v>
      </c>
      <c r="D272" s="72">
        <v>210</v>
      </c>
      <c r="E272" s="69"/>
      <c r="F272" s="69"/>
      <c r="G272" s="69"/>
      <c r="H272" s="69">
        <v>1600</v>
      </c>
      <c r="I272" s="75">
        <v>300</v>
      </c>
      <c r="J272" s="75">
        <v>1000</v>
      </c>
      <c r="K272" s="76"/>
      <c r="L272" s="76">
        <v>346</v>
      </c>
      <c r="M272" s="76"/>
      <c r="N272" s="76"/>
      <c r="O272" s="54"/>
      <c r="P272" s="54"/>
      <c r="Q272" s="54"/>
      <c r="R272" s="86">
        <v>350</v>
      </c>
      <c r="S272" s="86"/>
      <c r="T272" s="86"/>
      <c r="U272" s="86"/>
      <c r="V272" s="86"/>
      <c r="W272" s="86"/>
      <c r="X272" s="71"/>
      <c r="Y272" s="59"/>
      <c r="Z272" s="60"/>
      <c r="AA272" s="64">
        <f t="shared" si="44"/>
        <v>3806</v>
      </c>
    </row>
    <row r="273" spans="1:27">
      <c r="A273" t="s">
        <v>20</v>
      </c>
      <c r="B273" s="29">
        <v>45086</v>
      </c>
      <c r="C273" s="44">
        <v>14</v>
      </c>
      <c r="D273" s="72">
        <v>0</v>
      </c>
      <c r="E273" s="69"/>
      <c r="F273" s="69"/>
      <c r="G273" s="69"/>
      <c r="H273" s="69"/>
      <c r="I273" s="75"/>
      <c r="J273" s="75"/>
      <c r="K273" s="76"/>
      <c r="L273" s="76"/>
      <c r="M273" s="76"/>
      <c r="N273" s="76"/>
      <c r="O273" s="54"/>
      <c r="P273" s="54"/>
      <c r="Q273" s="54"/>
      <c r="R273" s="86"/>
      <c r="S273" s="86">
        <v>1239</v>
      </c>
      <c r="T273" s="86"/>
      <c r="U273" s="86"/>
      <c r="V273" s="86"/>
      <c r="W273" s="86"/>
      <c r="X273" s="70"/>
      <c r="Y273" s="59"/>
      <c r="Z273" s="60"/>
      <c r="AA273" s="64">
        <f t="shared" si="44"/>
        <v>1239</v>
      </c>
    </row>
    <row r="274" spans="1:27">
      <c r="A274" t="s">
        <v>21</v>
      </c>
      <c r="B274" s="29">
        <v>45087</v>
      </c>
      <c r="C274" s="44">
        <v>15</v>
      </c>
      <c r="D274" s="69"/>
      <c r="E274" s="69"/>
      <c r="F274" s="69"/>
      <c r="G274" s="69"/>
      <c r="H274" s="69"/>
      <c r="I274" s="75"/>
      <c r="J274" s="75"/>
      <c r="K274" s="76"/>
      <c r="L274" s="76"/>
      <c r="M274" s="76"/>
      <c r="N274" s="76"/>
      <c r="O274" s="54"/>
      <c r="P274" s="54"/>
      <c r="Q274" s="54"/>
      <c r="R274" s="86"/>
      <c r="S274" s="86"/>
      <c r="T274" s="86"/>
      <c r="U274" s="86"/>
      <c r="V274" s="86"/>
      <c r="W274" s="86"/>
      <c r="X274" s="70"/>
      <c r="Y274" s="59"/>
      <c r="Z274" s="60"/>
      <c r="AA274" s="64">
        <f t="shared" si="44"/>
        <v>0</v>
      </c>
    </row>
    <row r="275" spans="1:27">
      <c r="A275" t="s">
        <v>22</v>
      </c>
      <c r="B275" s="29">
        <v>45088</v>
      </c>
      <c r="C275" s="44">
        <v>16</v>
      </c>
      <c r="D275" s="69"/>
      <c r="E275" s="69"/>
      <c r="F275" s="69"/>
      <c r="G275" s="69">
        <v>935</v>
      </c>
      <c r="H275" s="69"/>
      <c r="I275" s="75"/>
      <c r="J275" s="75"/>
      <c r="K275" s="76"/>
      <c r="L275" s="76"/>
      <c r="M275" s="76"/>
      <c r="N275" s="76"/>
      <c r="O275" s="54"/>
      <c r="P275" s="54"/>
      <c r="Q275" s="54"/>
      <c r="R275" s="86"/>
      <c r="S275" s="86"/>
      <c r="T275" s="86"/>
      <c r="U275" s="86"/>
      <c r="V275" s="86"/>
      <c r="W275" s="86"/>
      <c r="X275" s="70"/>
      <c r="Y275" s="59"/>
      <c r="Z275" s="60"/>
      <c r="AA275" s="64">
        <f t="shared" si="44"/>
        <v>935</v>
      </c>
    </row>
    <row r="276" spans="1:27">
      <c r="A276" t="s">
        <v>26</v>
      </c>
      <c r="B276" s="29">
        <v>45089</v>
      </c>
      <c r="C276" s="44">
        <v>17</v>
      </c>
      <c r="D276" s="69"/>
      <c r="E276" s="69">
        <v>428</v>
      </c>
      <c r="F276" s="69"/>
      <c r="G276" s="69"/>
      <c r="H276" s="69"/>
      <c r="I276" s="75"/>
      <c r="J276" s="75"/>
      <c r="K276" s="76"/>
      <c r="L276" s="76"/>
      <c r="M276" s="76"/>
      <c r="N276" s="76"/>
      <c r="O276" s="54"/>
      <c r="P276" s="54"/>
      <c r="Q276" s="54"/>
      <c r="R276" s="86"/>
      <c r="S276" s="86"/>
      <c r="T276" s="86"/>
      <c r="U276" s="86"/>
      <c r="V276" s="86"/>
      <c r="W276" s="86"/>
      <c r="X276" s="70"/>
      <c r="Y276" s="59"/>
      <c r="Z276" s="60"/>
      <c r="AA276" s="64">
        <f t="shared" si="44"/>
        <v>428</v>
      </c>
    </row>
    <row r="277" spans="1:27">
      <c r="A277" t="s">
        <v>17</v>
      </c>
      <c r="B277" s="29">
        <v>45090</v>
      </c>
      <c r="C277" s="44">
        <v>18</v>
      </c>
      <c r="D277" s="69">
        <v>210</v>
      </c>
      <c r="E277" s="69">
        <v>452</v>
      </c>
      <c r="F277" s="69"/>
      <c r="G277" s="69"/>
      <c r="H277" s="69"/>
      <c r="I277" s="75"/>
      <c r="J277" s="75"/>
      <c r="K277" s="76"/>
      <c r="L277" s="76"/>
      <c r="M277" s="76"/>
      <c r="N277" s="76"/>
      <c r="O277" s="54"/>
      <c r="P277" s="54"/>
      <c r="Q277" s="54"/>
      <c r="R277" s="86"/>
      <c r="S277" s="86"/>
      <c r="T277" s="86"/>
      <c r="U277" s="86"/>
      <c r="V277" s="86"/>
      <c r="W277" s="87"/>
      <c r="X277" s="70"/>
      <c r="Y277" s="59"/>
      <c r="Z277" s="60"/>
      <c r="AA277" s="64">
        <f t="shared" si="44"/>
        <v>662</v>
      </c>
    </row>
    <row r="278" spans="1:27">
      <c r="A278" t="s">
        <v>18</v>
      </c>
      <c r="B278" s="29">
        <v>45091</v>
      </c>
      <c r="C278" s="44">
        <v>19</v>
      </c>
      <c r="D278" s="69"/>
      <c r="E278" s="69"/>
      <c r="F278" s="69"/>
      <c r="G278" s="69"/>
      <c r="H278" s="69"/>
      <c r="I278" s="75"/>
      <c r="J278" s="75">
        <v>1000</v>
      </c>
      <c r="K278" s="76"/>
      <c r="L278" s="76"/>
      <c r="M278" s="76"/>
      <c r="N278" s="76"/>
      <c r="O278" s="54"/>
      <c r="P278" s="54"/>
      <c r="Q278" s="54"/>
      <c r="R278" s="86"/>
      <c r="S278" s="86"/>
      <c r="T278" s="86"/>
      <c r="U278" s="86"/>
      <c r="V278" s="86"/>
      <c r="W278" s="86"/>
      <c r="X278" s="70"/>
      <c r="Y278" s="59"/>
      <c r="Z278" s="60"/>
      <c r="AA278" s="64">
        <f t="shared" si="44"/>
        <v>1000</v>
      </c>
    </row>
    <row r="279" spans="1:27">
      <c r="A279" t="s">
        <v>19</v>
      </c>
      <c r="B279" s="29">
        <v>45092</v>
      </c>
      <c r="C279" s="44">
        <v>20</v>
      </c>
      <c r="D279" s="69">
        <v>230</v>
      </c>
      <c r="E279" s="69"/>
      <c r="F279" s="69"/>
      <c r="G279" s="69"/>
      <c r="H279" s="69"/>
      <c r="I279" s="75"/>
      <c r="J279" s="75"/>
      <c r="K279" s="76"/>
      <c r="L279" s="76"/>
      <c r="M279" s="76"/>
      <c r="N279" s="76"/>
      <c r="O279" s="54"/>
      <c r="P279" s="54"/>
      <c r="Q279" s="54"/>
      <c r="R279" s="86"/>
      <c r="S279" s="86"/>
      <c r="T279" s="86"/>
      <c r="U279" s="86"/>
      <c r="V279" s="86"/>
      <c r="W279" s="86"/>
      <c r="X279" s="70"/>
      <c r="Y279" s="59"/>
      <c r="Z279" s="60"/>
      <c r="AA279" s="64">
        <f t="shared" si="44"/>
        <v>230</v>
      </c>
    </row>
    <row r="280" spans="1:27">
      <c r="A280" t="s">
        <v>20</v>
      </c>
      <c r="B280" s="29">
        <v>45093</v>
      </c>
      <c r="C280" s="44">
        <v>21</v>
      </c>
      <c r="D280" s="69">
        <f>430+180</f>
        <v>610</v>
      </c>
      <c r="E280" s="69"/>
      <c r="F280" s="69"/>
      <c r="G280" s="69"/>
      <c r="H280" s="69"/>
      <c r="I280" s="75"/>
      <c r="J280" s="75"/>
      <c r="K280" s="76"/>
      <c r="L280" s="76"/>
      <c r="M280" s="76"/>
      <c r="N280" s="76"/>
      <c r="O280" s="54"/>
      <c r="P280" s="54"/>
      <c r="Q280" s="54"/>
      <c r="R280" s="86"/>
      <c r="S280" s="86"/>
      <c r="T280" s="86"/>
      <c r="U280" s="86"/>
      <c r="V280" s="86"/>
      <c r="W280" s="86"/>
      <c r="X280" s="70"/>
      <c r="Y280" s="59"/>
      <c r="Z280" s="60"/>
      <c r="AA280" s="64">
        <f t="shared" si="44"/>
        <v>610</v>
      </c>
    </row>
    <row r="281" spans="1:27">
      <c r="A281" t="s">
        <v>21</v>
      </c>
      <c r="B281" s="29">
        <v>45094</v>
      </c>
      <c r="C281" s="44">
        <v>22</v>
      </c>
      <c r="D281" s="69"/>
      <c r="E281" s="69"/>
      <c r="F281" s="69"/>
      <c r="G281" s="69">
        <v>668</v>
      </c>
      <c r="H281" s="69"/>
      <c r="I281" s="75"/>
      <c r="J281" s="75"/>
      <c r="K281" s="76"/>
      <c r="L281" s="76"/>
      <c r="M281" s="76"/>
      <c r="N281" s="76"/>
      <c r="O281" s="54"/>
      <c r="P281" s="54"/>
      <c r="Q281" s="54"/>
      <c r="R281" s="86">
        <v>450</v>
      </c>
      <c r="S281" s="86"/>
      <c r="T281" s="86"/>
      <c r="U281" s="86"/>
      <c r="V281" s="86"/>
      <c r="W281" s="86">
        <v>375</v>
      </c>
      <c r="X281" s="70"/>
      <c r="Y281" s="59"/>
      <c r="Z281" s="60"/>
      <c r="AA281" s="64">
        <f t="shared" si="44"/>
        <v>1493</v>
      </c>
    </row>
    <row r="282" spans="1:27">
      <c r="A282" t="s">
        <v>22</v>
      </c>
      <c r="B282" s="29">
        <v>45095</v>
      </c>
      <c r="C282" s="44">
        <v>23</v>
      </c>
      <c r="D282" s="69"/>
      <c r="E282" s="69"/>
      <c r="F282" s="69"/>
      <c r="G282" s="69">
        <v>1940</v>
      </c>
      <c r="H282" s="69"/>
      <c r="I282" s="75"/>
      <c r="J282" s="75"/>
      <c r="K282" s="76"/>
      <c r="L282" s="76"/>
      <c r="M282" s="76"/>
      <c r="N282" s="76"/>
      <c r="O282" s="54"/>
      <c r="P282" s="54"/>
      <c r="Q282" s="54"/>
      <c r="R282" s="86"/>
      <c r="S282" s="86"/>
      <c r="T282" s="86"/>
      <c r="U282" s="86"/>
      <c r="V282" s="86"/>
      <c r="W282" s="87">
        <v>100</v>
      </c>
      <c r="X282" s="70"/>
      <c r="Y282" s="59"/>
      <c r="Z282" s="60"/>
      <c r="AA282" s="64">
        <f>SUM(D282:Z282)</f>
        <v>2040</v>
      </c>
    </row>
    <row r="283" spans="1:27">
      <c r="A283" t="s">
        <v>26</v>
      </c>
      <c r="B283" s="29">
        <v>45096</v>
      </c>
      <c r="C283" s="44">
        <v>24</v>
      </c>
      <c r="D283" s="69">
        <v>210</v>
      </c>
      <c r="E283" s="69"/>
      <c r="F283" s="69"/>
      <c r="G283" s="69"/>
      <c r="H283" s="69"/>
      <c r="I283" s="75"/>
      <c r="J283" s="75"/>
      <c r="K283" s="76"/>
      <c r="L283" s="76"/>
      <c r="M283" s="76"/>
      <c r="N283" s="76"/>
      <c r="O283" s="54"/>
      <c r="P283" s="54"/>
      <c r="Q283" s="54"/>
      <c r="R283" s="86"/>
      <c r="S283" s="86"/>
      <c r="T283" s="86"/>
      <c r="U283" s="86"/>
      <c r="V283" s="86"/>
      <c r="W283" s="86"/>
      <c r="X283" s="70"/>
      <c r="Y283" s="59"/>
      <c r="Z283" s="60"/>
      <c r="AA283" s="64">
        <f t="shared" ref="AA283:AA291" si="45">SUM(D283:Z283)</f>
        <v>210</v>
      </c>
    </row>
    <row r="284" spans="1:27">
      <c r="A284" t="s">
        <v>17</v>
      </c>
      <c r="B284" s="29">
        <v>45097</v>
      </c>
      <c r="C284" s="44">
        <v>25</v>
      </c>
      <c r="D284" s="69">
        <v>210</v>
      </c>
      <c r="E284" s="69"/>
      <c r="F284" s="69"/>
      <c r="G284" s="69"/>
      <c r="H284" s="69"/>
      <c r="I284" s="75"/>
      <c r="J284" s="75"/>
      <c r="K284" s="76"/>
      <c r="L284" s="76"/>
      <c r="M284" s="76"/>
      <c r="N284" s="76"/>
      <c r="O284" s="54"/>
      <c r="P284" s="54"/>
      <c r="Q284" s="54"/>
      <c r="R284" s="86"/>
      <c r="S284" s="86"/>
      <c r="T284" s="86"/>
      <c r="U284" s="86"/>
      <c r="V284" s="86"/>
      <c r="W284" s="86"/>
      <c r="X284" s="70"/>
      <c r="Y284" s="59"/>
      <c r="Z284" s="60"/>
      <c r="AA284" s="64">
        <f t="shared" si="45"/>
        <v>210</v>
      </c>
    </row>
    <row r="285" spans="1:27">
      <c r="A285" t="s">
        <v>18</v>
      </c>
      <c r="B285" s="29">
        <v>45098</v>
      </c>
      <c r="C285" s="44">
        <v>26</v>
      </c>
      <c r="D285" s="69">
        <f>210+43</f>
        <v>253</v>
      </c>
      <c r="E285" s="69"/>
      <c r="F285" s="69"/>
      <c r="G285" s="69"/>
      <c r="H285" s="69"/>
      <c r="I285" s="75"/>
      <c r="J285" s="75"/>
      <c r="K285" s="76"/>
      <c r="L285" s="76"/>
      <c r="M285" s="76"/>
      <c r="N285" s="76"/>
      <c r="O285" s="54"/>
      <c r="P285" s="54"/>
      <c r="Q285" s="54"/>
      <c r="R285" s="86"/>
      <c r="S285" s="86"/>
      <c r="T285" s="86"/>
      <c r="U285" s="86"/>
      <c r="V285" s="86"/>
      <c r="W285" s="86"/>
      <c r="X285" s="70"/>
      <c r="Y285" s="59"/>
      <c r="Z285" s="60"/>
      <c r="AA285" s="64">
        <f t="shared" si="45"/>
        <v>253</v>
      </c>
    </row>
    <row r="286" spans="1:27">
      <c r="A286" t="s">
        <v>19</v>
      </c>
      <c r="B286" s="29">
        <v>45099</v>
      </c>
      <c r="C286" s="44">
        <v>27</v>
      </c>
      <c r="D286" s="69">
        <v>210</v>
      </c>
      <c r="E286" s="69"/>
      <c r="F286" s="69"/>
      <c r="G286" s="69"/>
      <c r="H286" s="69"/>
      <c r="I286" s="75"/>
      <c r="J286" s="75"/>
      <c r="K286" s="76"/>
      <c r="L286" s="76"/>
      <c r="M286" s="76"/>
      <c r="N286" s="76"/>
      <c r="O286" s="54"/>
      <c r="P286" s="54"/>
      <c r="Q286" s="54"/>
      <c r="R286" s="86"/>
      <c r="S286" s="86"/>
      <c r="T286" s="86"/>
      <c r="U286" s="86"/>
      <c r="V286" s="86"/>
      <c r="W286" s="86"/>
      <c r="X286" s="71"/>
      <c r="Y286" s="59"/>
      <c r="Z286" s="60"/>
      <c r="AA286" s="64">
        <f t="shared" si="45"/>
        <v>210</v>
      </c>
    </row>
    <row r="287" spans="1:27">
      <c r="A287" t="s">
        <v>20</v>
      </c>
      <c r="B287" s="29">
        <v>45100</v>
      </c>
      <c r="C287" s="44">
        <v>28</v>
      </c>
      <c r="D287" s="69">
        <f>160+80</f>
        <v>240</v>
      </c>
      <c r="E287" s="69"/>
      <c r="F287" s="69"/>
      <c r="G287" s="69"/>
      <c r="H287" s="69"/>
      <c r="I287" s="75"/>
      <c r="J287" s="75"/>
      <c r="K287" s="76"/>
      <c r="L287" s="76"/>
      <c r="M287" s="76"/>
      <c r="N287" s="76"/>
      <c r="O287" s="54"/>
      <c r="P287" s="54"/>
      <c r="Q287" s="54"/>
      <c r="R287" s="86"/>
      <c r="S287" s="86"/>
      <c r="T287" s="86"/>
      <c r="U287" s="86"/>
      <c r="V287" s="86"/>
      <c r="W287" s="86"/>
      <c r="X287" s="70"/>
      <c r="Y287" s="59"/>
      <c r="Z287" s="60"/>
      <c r="AA287" s="64">
        <f t="shared" si="45"/>
        <v>240</v>
      </c>
    </row>
    <row r="288" spans="1:27">
      <c r="A288" t="s">
        <v>21</v>
      </c>
      <c r="B288" s="29">
        <v>45101</v>
      </c>
      <c r="C288" s="44">
        <v>29</v>
      </c>
      <c r="D288" s="69"/>
      <c r="E288" s="69">
        <v>95</v>
      </c>
      <c r="F288" s="69"/>
      <c r="G288" s="69">
        <v>300</v>
      </c>
      <c r="H288" s="69"/>
      <c r="I288" s="75"/>
      <c r="J288" s="75"/>
      <c r="K288" s="76"/>
      <c r="L288" s="76"/>
      <c r="M288" s="76"/>
      <c r="N288" s="76"/>
      <c r="O288" s="54"/>
      <c r="P288" s="54"/>
      <c r="Q288" s="54"/>
      <c r="R288" s="86"/>
      <c r="S288" s="86"/>
      <c r="T288" s="86"/>
      <c r="U288" s="86"/>
      <c r="V288" s="86"/>
      <c r="W288" s="86">
        <v>825</v>
      </c>
      <c r="X288" s="70"/>
      <c r="Y288" s="59"/>
      <c r="Z288" s="60"/>
      <c r="AA288" s="64">
        <f t="shared" si="45"/>
        <v>1220</v>
      </c>
    </row>
    <row r="289" spans="1:27">
      <c r="A289" t="s">
        <v>22</v>
      </c>
      <c r="B289" s="29">
        <v>45102</v>
      </c>
      <c r="C289" s="44">
        <v>30</v>
      </c>
      <c r="D289" s="69"/>
      <c r="E289" s="69"/>
      <c r="F289" s="69"/>
      <c r="G289" s="69"/>
      <c r="H289" s="69"/>
      <c r="I289" s="75"/>
      <c r="J289" s="75"/>
      <c r="K289" s="76"/>
      <c r="L289" s="76"/>
      <c r="M289" s="76">
        <v>750</v>
      </c>
      <c r="N289" s="76"/>
      <c r="O289" s="54"/>
      <c r="P289" s="54"/>
      <c r="Q289" s="54"/>
      <c r="R289" s="86"/>
      <c r="S289" s="86"/>
      <c r="T289" s="86"/>
      <c r="U289" s="86"/>
      <c r="V289" s="86">
        <v>700</v>
      </c>
      <c r="W289" s="86"/>
      <c r="X289" s="70"/>
      <c r="Y289" s="59"/>
      <c r="Z289" s="60"/>
      <c r="AA289" s="64">
        <f t="shared" si="45"/>
        <v>1450</v>
      </c>
    </row>
    <row r="290" spans="1:27">
      <c r="A290" t="s">
        <v>26</v>
      </c>
      <c r="B290" s="29">
        <v>45103</v>
      </c>
      <c r="C290" s="44">
        <v>31</v>
      </c>
      <c r="D290" s="69">
        <v>230</v>
      </c>
      <c r="E290" s="69">
        <v>220</v>
      </c>
      <c r="F290" s="69"/>
      <c r="G290" s="69"/>
      <c r="H290" s="69"/>
      <c r="I290" s="75"/>
      <c r="J290" s="75"/>
      <c r="K290" s="76"/>
      <c r="L290" s="76"/>
      <c r="M290" s="76"/>
      <c r="N290" s="76"/>
      <c r="O290" s="54"/>
      <c r="P290" s="54"/>
      <c r="Q290" s="54"/>
      <c r="R290" s="86"/>
      <c r="S290" s="86"/>
      <c r="T290" s="86"/>
      <c r="U290" s="86"/>
      <c r="V290" s="86"/>
      <c r="W290" s="86"/>
      <c r="X290" s="70"/>
      <c r="Y290" s="59"/>
      <c r="Z290" s="60"/>
      <c r="AA290" s="64"/>
    </row>
    <row r="291" spans="1:27">
      <c r="A291" s="129" t="s">
        <v>52</v>
      </c>
      <c r="B291" s="130"/>
      <c r="C291" s="131"/>
      <c r="D291" s="69">
        <f t="shared" ref="D291:Z291" si="46">SUM(D260:D289)</f>
        <v>4348</v>
      </c>
      <c r="E291" s="69">
        <f t="shared" si="46"/>
        <v>1390</v>
      </c>
      <c r="F291" s="69">
        <f t="shared" si="46"/>
        <v>365</v>
      </c>
      <c r="G291" s="69">
        <f t="shared" si="46"/>
        <v>4568</v>
      </c>
      <c r="H291" s="69">
        <f t="shared" si="46"/>
        <v>1600</v>
      </c>
      <c r="I291" s="69">
        <f t="shared" si="46"/>
        <v>2141</v>
      </c>
      <c r="J291" s="69">
        <f t="shared" si="46"/>
        <v>2000</v>
      </c>
      <c r="K291" s="69">
        <f t="shared" si="46"/>
        <v>0</v>
      </c>
      <c r="L291" s="69">
        <f t="shared" si="46"/>
        <v>346</v>
      </c>
      <c r="M291" s="69">
        <f t="shared" si="46"/>
        <v>750</v>
      </c>
      <c r="N291" s="69">
        <f t="shared" si="46"/>
        <v>2280</v>
      </c>
      <c r="O291" s="69">
        <f t="shared" si="46"/>
        <v>212</v>
      </c>
      <c r="P291" s="69">
        <f t="shared" si="46"/>
        <v>0</v>
      </c>
      <c r="Q291" s="69">
        <f t="shared" si="46"/>
        <v>0</v>
      </c>
      <c r="R291" s="69">
        <f t="shared" si="46"/>
        <v>800</v>
      </c>
      <c r="S291" s="69">
        <f t="shared" si="46"/>
        <v>1239</v>
      </c>
      <c r="T291" s="69">
        <f t="shared" si="46"/>
        <v>1133.22</v>
      </c>
      <c r="U291" s="69">
        <f t="shared" si="46"/>
        <v>954</v>
      </c>
      <c r="V291" s="69">
        <f t="shared" si="46"/>
        <v>700</v>
      </c>
      <c r="W291" s="69">
        <f t="shared" si="46"/>
        <v>3366</v>
      </c>
      <c r="X291" s="69">
        <f t="shared" si="46"/>
        <v>300</v>
      </c>
      <c r="Y291" s="69">
        <f t="shared" si="46"/>
        <v>0</v>
      </c>
      <c r="Z291" s="69">
        <f t="shared" si="46"/>
        <v>1300</v>
      </c>
      <c r="AA291" s="64">
        <f t="shared" si="45"/>
        <v>29792.22</v>
      </c>
    </row>
    <row r="292" spans="1:27">
      <c r="A292" s="133" t="s">
        <v>53</v>
      </c>
      <c r="B292" s="134"/>
      <c r="C292" s="135"/>
      <c r="D292" s="136">
        <f>SUM(D291:H291)</f>
        <v>12271</v>
      </c>
      <c r="E292" s="136"/>
      <c r="F292" s="136"/>
      <c r="G292" s="136"/>
      <c r="H292" s="136"/>
      <c r="I292" s="136">
        <f>SUM(I291:J291)</f>
        <v>4141</v>
      </c>
      <c r="J292" s="136"/>
      <c r="K292" s="129">
        <f>SUM(K291:N291)</f>
        <v>3376</v>
      </c>
      <c r="L292" s="130"/>
      <c r="M292" s="130"/>
      <c r="N292" s="131"/>
      <c r="O292" s="129">
        <f>SUM(O291:Q291)</f>
        <v>212</v>
      </c>
      <c r="P292" s="130"/>
      <c r="Q292" s="131"/>
      <c r="R292" s="129">
        <f>SUM(R291:W291)</f>
        <v>8192.2200000000012</v>
      </c>
      <c r="S292" s="130"/>
      <c r="T292" s="130"/>
      <c r="U292" s="130"/>
      <c r="V292" s="130"/>
      <c r="W292" s="131"/>
      <c r="X292" s="85">
        <f>SUM(X291)</f>
        <v>300</v>
      </c>
      <c r="Y292" s="42">
        <f>SUM(Y291)</f>
        <v>0</v>
      </c>
      <c r="Z292" s="6">
        <f>SUM(Z291)</f>
        <v>1300</v>
      </c>
      <c r="AA292" s="64">
        <f>SUM(D292:Z292)</f>
        <v>29792.22</v>
      </c>
    </row>
    <row r="293" spans="1:27">
      <c r="A293" s="132" t="s">
        <v>69</v>
      </c>
      <c r="B293" s="132"/>
      <c r="C293" s="132"/>
      <c r="D293" s="62">
        <v>7000</v>
      </c>
      <c r="E293" s="62"/>
      <c r="F293" s="62">
        <v>2000</v>
      </c>
      <c r="G293" s="62">
        <v>4000</v>
      </c>
      <c r="H293" s="62">
        <v>3000</v>
      </c>
      <c r="I293" s="62"/>
      <c r="J293" s="62">
        <v>5000</v>
      </c>
      <c r="K293" s="62">
        <v>4000</v>
      </c>
      <c r="L293" s="62"/>
      <c r="M293" s="62"/>
      <c r="N293" s="62"/>
      <c r="O293" s="62"/>
      <c r="P293" s="62"/>
      <c r="Q293" s="62"/>
      <c r="R293" s="62">
        <v>1500</v>
      </c>
      <c r="S293" s="62">
        <v>2000</v>
      </c>
      <c r="T293" s="62"/>
      <c r="U293" s="62"/>
      <c r="V293" s="62">
        <v>700</v>
      </c>
      <c r="W293" s="62"/>
      <c r="X293" s="62">
        <v>12000</v>
      </c>
      <c r="Y293" s="62"/>
      <c r="Z293" s="62"/>
      <c r="AA293" s="62">
        <f>SUM(D293:Z293)</f>
        <v>41200</v>
      </c>
    </row>
    <row r="294" spans="1:27">
      <c r="A294" s="34"/>
      <c r="B294" s="34"/>
      <c r="C294" s="34"/>
      <c r="D294" s="132">
        <f>SUM(D293:H293)</f>
        <v>16000</v>
      </c>
      <c r="E294" s="132"/>
      <c r="F294" s="132"/>
      <c r="G294" s="132"/>
      <c r="H294" s="132"/>
      <c r="I294" s="132">
        <f>SUM(I293:J293)</f>
        <v>5000</v>
      </c>
      <c r="J294" s="132"/>
      <c r="K294" s="132">
        <f>SUM(K293:N293)</f>
        <v>4000</v>
      </c>
      <c r="L294" s="132"/>
      <c r="M294" s="132"/>
      <c r="N294" s="132"/>
      <c r="O294" s="132">
        <f>SUM(O293:Q293)</f>
        <v>0</v>
      </c>
      <c r="P294" s="132"/>
      <c r="Q294" s="132"/>
      <c r="R294" s="132">
        <f>SUM(R293:W293)</f>
        <v>4200</v>
      </c>
      <c r="S294" s="132"/>
      <c r="T294" s="132"/>
      <c r="U294" s="132"/>
      <c r="V294" s="132"/>
      <c r="W294" s="132"/>
      <c r="X294" s="62">
        <f>X293</f>
        <v>12000</v>
      </c>
      <c r="Y294" s="62">
        <f>SUM(Y293)</f>
        <v>0</v>
      </c>
      <c r="Z294" s="62">
        <f>SUM(Z293)</f>
        <v>0</v>
      </c>
      <c r="AA294" s="62"/>
    </row>
    <row r="295" spans="1:27" ht="15.75" thickBot="1"/>
    <row r="296" spans="1:27" ht="27" thickBot="1">
      <c r="C296" s="137" t="s">
        <v>80</v>
      </c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</row>
    <row r="297" spans="1:27">
      <c r="A297" s="6" t="s">
        <v>23</v>
      </c>
      <c r="B297" s="6" t="s">
        <v>0</v>
      </c>
      <c r="C297" s="65" t="s">
        <v>68</v>
      </c>
      <c r="D297" s="139" t="s">
        <v>1</v>
      </c>
      <c r="E297" s="140"/>
      <c r="F297" s="140"/>
      <c r="G297" s="140"/>
      <c r="H297" s="141"/>
      <c r="I297" s="142" t="s">
        <v>2</v>
      </c>
      <c r="J297" s="142"/>
      <c r="K297" s="143" t="s">
        <v>5</v>
      </c>
      <c r="L297" s="143"/>
      <c r="M297" s="143"/>
      <c r="N297" s="143"/>
      <c r="O297" s="144" t="s">
        <v>73</v>
      </c>
      <c r="P297" s="145"/>
      <c r="Q297" s="145"/>
      <c r="R297" s="146" t="s">
        <v>66</v>
      </c>
      <c r="S297" s="146"/>
      <c r="T297" s="146"/>
      <c r="U297" s="146"/>
      <c r="V297" s="146"/>
      <c r="W297" s="146"/>
      <c r="X297" s="147" t="s">
        <v>60</v>
      </c>
      <c r="Y297" s="149" t="s">
        <v>37</v>
      </c>
      <c r="Z297" s="151" t="s">
        <v>67</v>
      </c>
      <c r="AA297" s="153" t="s">
        <v>8</v>
      </c>
    </row>
    <row r="298" spans="1:27" ht="30">
      <c r="D298" s="45" t="s">
        <v>47</v>
      </c>
      <c r="E298" s="45" t="s">
        <v>48</v>
      </c>
      <c r="F298" s="45" t="s">
        <v>50</v>
      </c>
      <c r="G298" s="45" t="s">
        <v>49</v>
      </c>
      <c r="H298" s="45" t="s">
        <v>51</v>
      </c>
      <c r="I298" s="47" t="s">
        <v>54</v>
      </c>
      <c r="J298" s="47" t="s">
        <v>55</v>
      </c>
      <c r="K298" s="49" t="s">
        <v>56</v>
      </c>
      <c r="L298" s="49" t="s">
        <v>57</v>
      </c>
      <c r="M298" s="91" t="s">
        <v>58</v>
      </c>
      <c r="N298" s="91" t="s">
        <v>123</v>
      </c>
      <c r="O298" s="83" t="s">
        <v>74</v>
      </c>
      <c r="P298" s="84" t="s">
        <v>75</v>
      </c>
      <c r="Q298" s="52" t="s">
        <v>62</v>
      </c>
      <c r="R298" s="55" t="s">
        <v>3</v>
      </c>
      <c r="S298" s="55" t="s">
        <v>65</v>
      </c>
      <c r="T298" s="55" t="s">
        <v>63</v>
      </c>
      <c r="U298" s="55" t="s">
        <v>36</v>
      </c>
      <c r="V298" s="56" t="s">
        <v>64</v>
      </c>
      <c r="W298" s="55" t="s">
        <v>7</v>
      </c>
      <c r="X298" s="148"/>
      <c r="Y298" s="150"/>
      <c r="Z298" s="152"/>
      <c r="AA298" s="154"/>
    </row>
    <row r="299" spans="1:27">
      <c r="A299" t="s">
        <v>17</v>
      </c>
      <c r="B299" s="29">
        <v>45104</v>
      </c>
      <c r="C299" s="44">
        <v>1</v>
      </c>
      <c r="D299" s="69">
        <v>210</v>
      </c>
      <c r="E299" s="69"/>
      <c r="F299" s="69"/>
      <c r="G299" s="69">
        <v>300</v>
      </c>
      <c r="H299" s="69"/>
      <c r="I299" s="75"/>
      <c r="J299" s="75"/>
      <c r="K299" s="76"/>
      <c r="L299" s="76"/>
      <c r="M299" s="76"/>
      <c r="N299" s="76"/>
      <c r="O299" s="54"/>
      <c r="P299" s="54"/>
      <c r="Q299" s="54"/>
      <c r="R299" s="86"/>
      <c r="S299" s="86"/>
      <c r="T299" s="86"/>
      <c r="U299" s="86"/>
      <c r="V299" s="86"/>
      <c r="W299" s="86"/>
      <c r="X299" s="70"/>
      <c r="Y299" s="59"/>
      <c r="Z299" s="60"/>
      <c r="AA299" s="64">
        <f>SUM(D299:Z299)</f>
        <v>510</v>
      </c>
    </row>
    <row r="300" spans="1:27">
      <c r="A300" t="s">
        <v>18</v>
      </c>
      <c r="B300" s="29">
        <v>45105</v>
      </c>
      <c r="C300" s="44">
        <v>2</v>
      </c>
      <c r="D300" s="69">
        <v>230</v>
      </c>
      <c r="E300" s="69">
        <v>200</v>
      </c>
      <c r="F300" s="69"/>
      <c r="G300" s="69"/>
      <c r="H300" s="69"/>
      <c r="I300" s="75"/>
      <c r="J300" s="75"/>
      <c r="K300" s="76"/>
      <c r="L300" s="76"/>
      <c r="M300" s="76"/>
      <c r="N300" s="76"/>
      <c r="O300" s="54"/>
      <c r="P300" s="54"/>
      <c r="Q300" s="54"/>
      <c r="R300" s="86"/>
      <c r="S300" s="86"/>
      <c r="T300" s="86"/>
      <c r="U300" s="86">
        <v>954</v>
      </c>
      <c r="V300" s="86"/>
      <c r="W300" s="86"/>
      <c r="X300" s="71">
        <v>3000</v>
      </c>
      <c r="Y300" s="59"/>
      <c r="Z300" s="60"/>
      <c r="AA300" s="64">
        <f t="shared" ref="AA300:AA320" si="47">SUM(D300:Z300)</f>
        <v>4384</v>
      </c>
    </row>
    <row r="301" spans="1:27">
      <c r="A301" t="s">
        <v>19</v>
      </c>
      <c r="B301" s="29">
        <v>45106</v>
      </c>
      <c r="C301" s="44">
        <v>3</v>
      </c>
      <c r="D301" s="69">
        <v>230</v>
      </c>
      <c r="E301" s="69"/>
      <c r="F301" s="69"/>
      <c r="G301" s="69"/>
      <c r="H301" s="69"/>
      <c r="I301" s="75"/>
      <c r="J301" s="75"/>
      <c r="K301" s="76"/>
      <c r="L301" s="76"/>
      <c r="M301" s="76"/>
      <c r="N301" s="76"/>
      <c r="O301" s="54"/>
      <c r="P301" s="54"/>
      <c r="Q301" s="54"/>
      <c r="R301" s="86"/>
      <c r="S301" s="86"/>
      <c r="T301" s="77">
        <f>562.5+145.72</f>
        <v>708.22</v>
      </c>
      <c r="U301" s="86"/>
      <c r="V301" s="86"/>
      <c r="W301" s="86"/>
      <c r="X301" s="70"/>
      <c r="Y301" s="59"/>
      <c r="Z301" s="60"/>
      <c r="AA301" s="64">
        <f t="shared" si="47"/>
        <v>938.22</v>
      </c>
    </row>
    <row r="302" spans="1:27">
      <c r="A302" t="s">
        <v>20</v>
      </c>
      <c r="B302" s="29">
        <v>45107</v>
      </c>
      <c r="C302" s="44">
        <v>4</v>
      </c>
      <c r="D302" s="69">
        <v>230</v>
      </c>
      <c r="E302" s="69"/>
      <c r="F302" s="69"/>
      <c r="G302" s="69"/>
      <c r="H302" s="69"/>
      <c r="I302" s="75"/>
      <c r="J302" s="75"/>
      <c r="K302" s="76"/>
      <c r="L302" s="76"/>
      <c r="M302" s="76"/>
      <c r="N302" s="76"/>
      <c r="O302" s="54"/>
      <c r="P302" s="54"/>
      <c r="Q302" s="54"/>
      <c r="R302" s="86"/>
      <c r="S302" s="86"/>
      <c r="T302" s="86"/>
      <c r="U302" s="86"/>
      <c r="V302" s="86"/>
      <c r="W302" s="86"/>
      <c r="X302" s="71"/>
      <c r="Y302" s="59"/>
      <c r="Z302" s="60"/>
      <c r="AA302" s="64">
        <f t="shared" si="47"/>
        <v>230</v>
      </c>
    </row>
    <row r="303" spans="1:27">
      <c r="A303" t="s">
        <v>21</v>
      </c>
      <c r="B303" s="29">
        <v>45108</v>
      </c>
      <c r="C303" s="44">
        <v>5</v>
      </c>
      <c r="D303" s="69"/>
      <c r="E303" s="69"/>
      <c r="F303" s="69"/>
      <c r="G303" s="69"/>
      <c r="H303" s="69"/>
      <c r="I303" s="75"/>
      <c r="J303" s="75"/>
      <c r="K303" s="76">
        <f>500+380+1100+370+600+600+300+600</f>
        <v>4450</v>
      </c>
      <c r="L303" s="76"/>
      <c r="M303" s="76"/>
      <c r="N303" s="76">
        <v>825</v>
      </c>
      <c r="O303" s="54"/>
      <c r="P303" s="54"/>
      <c r="Q303" s="54"/>
      <c r="R303" s="87"/>
      <c r="S303" s="86"/>
      <c r="T303" s="86"/>
      <c r="U303" s="86"/>
      <c r="V303" s="86"/>
      <c r="W303" s="86"/>
      <c r="X303" s="70"/>
      <c r="Y303" s="59"/>
      <c r="Z303" s="60"/>
      <c r="AA303" s="64">
        <f t="shared" si="47"/>
        <v>5275</v>
      </c>
    </row>
    <row r="304" spans="1:27">
      <c r="A304" t="s">
        <v>22</v>
      </c>
      <c r="B304" s="29">
        <v>45109</v>
      </c>
      <c r="C304" s="44">
        <v>6</v>
      </c>
      <c r="D304" s="69"/>
      <c r="E304" s="69"/>
      <c r="F304" s="69"/>
      <c r="G304" s="69"/>
      <c r="H304" s="69"/>
      <c r="I304" s="75"/>
      <c r="J304" s="75">
        <v>500</v>
      </c>
      <c r="L304" s="76"/>
      <c r="M304" s="76"/>
      <c r="N304" s="76"/>
      <c r="O304" s="54"/>
      <c r="P304" s="54"/>
      <c r="Q304" s="54"/>
      <c r="R304" s="86"/>
      <c r="S304" s="86"/>
      <c r="T304" s="77">
        <v>425</v>
      </c>
      <c r="U304" s="86"/>
      <c r="V304" s="86"/>
      <c r="W304" s="86"/>
      <c r="X304" s="88"/>
      <c r="Y304" s="59"/>
      <c r="Z304" s="60"/>
      <c r="AA304" s="64">
        <f t="shared" si="47"/>
        <v>925</v>
      </c>
    </row>
    <row r="305" spans="1:27">
      <c r="A305" t="s">
        <v>26</v>
      </c>
      <c r="B305" s="29">
        <v>45110</v>
      </c>
      <c r="C305" s="44">
        <v>7</v>
      </c>
      <c r="D305" s="69">
        <v>250</v>
      </c>
      <c r="E305" s="69"/>
      <c r="F305" s="69"/>
      <c r="G305" s="69"/>
      <c r="H305" s="69"/>
      <c r="I305" s="75"/>
      <c r="J305" s="75"/>
      <c r="K305" s="76"/>
      <c r="L305" s="76"/>
      <c r="M305" s="76"/>
      <c r="N305" s="76"/>
      <c r="O305" s="54"/>
      <c r="P305" s="54"/>
      <c r="Q305" s="54"/>
      <c r="R305" s="86"/>
      <c r="S305" s="86"/>
      <c r="T305" s="86"/>
      <c r="U305" s="86"/>
      <c r="V305" s="86"/>
      <c r="W305" s="86"/>
      <c r="X305" s="70"/>
      <c r="Y305" s="59"/>
      <c r="Z305" s="60"/>
      <c r="AA305" s="64">
        <f t="shared" si="47"/>
        <v>250</v>
      </c>
    </row>
    <row r="306" spans="1:27">
      <c r="A306" t="s">
        <v>17</v>
      </c>
      <c r="B306" s="29">
        <v>45111</v>
      </c>
      <c r="C306" s="44">
        <v>8</v>
      </c>
      <c r="D306" s="69">
        <v>230</v>
      </c>
      <c r="E306" s="69"/>
      <c r="F306" s="69"/>
      <c r="G306" s="69"/>
      <c r="H306" s="69"/>
      <c r="I306" s="75"/>
      <c r="J306" s="75"/>
      <c r="K306" s="76"/>
      <c r="L306" s="76"/>
      <c r="M306" s="76"/>
      <c r="N306" s="76"/>
      <c r="O306" s="54"/>
      <c r="P306" s="54"/>
      <c r="Q306" s="54"/>
      <c r="R306" s="86"/>
      <c r="S306" s="86"/>
      <c r="T306" s="86"/>
      <c r="U306" s="86"/>
      <c r="V306" s="86"/>
      <c r="W306" s="86"/>
      <c r="X306" s="70"/>
      <c r="Y306" s="90"/>
      <c r="Z306" s="60"/>
      <c r="AA306" s="64">
        <f t="shared" si="47"/>
        <v>230</v>
      </c>
    </row>
    <row r="307" spans="1:27">
      <c r="A307" t="s">
        <v>18</v>
      </c>
      <c r="B307" s="29">
        <v>45112</v>
      </c>
      <c r="C307" s="44">
        <v>9</v>
      </c>
      <c r="D307" s="69">
        <v>230</v>
      </c>
      <c r="E307" s="69"/>
      <c r="F307" s="69"/>
      <c r="G307" s="69"/>
      <c r="H307" s="69"/>
      <c r="I307" s="75"/>
      <c r="J307" s="75"/>
      <c r="K307" s="76"/>
      <c r="L307" s="76"/>
      <c r="M307" s="76"/>
      <c r="N307" s="76"/>
      <c r="O307" s="54"/>
      <c r="P307" s="54"/>
      <c r="Q307" s="54"/>
      <c r="R307" s="86"/>
      <c r="S307" s="86"/>
      <c r="T307" s="86"/>
      <c r="U307" s="86"/>
      <c r="V307" s="86"/>
      <c r="W307" s="86"/>
      <c r="X307" s="71"/>
      <c r="Y307" s="59"/>
      <c r="Z307" s="60"/>
      <c r="AA307" s="64">
        <f t="shared" si="47"/>
        <v>230</v>
      </c>
    </row>
    <row r="308" spans="1:27">
      <c r="A308" t="s">
        <v>19</v>
      </c>
      <c r="B308" s="29">
        <v>45113</v>
      </c>
      <c r="C308" s="44">
        <v>10</v>
      </c>
      <c r="D308" s="69">
        <v>285</v>
      </c>
      <c r="E308" s="69"/>
      <c r="F308" s="69"/>
      <c r="G308" s="69"/>
      <c r="H308" s="69"/>
      <c r="I308" s="75"/>
      <c r="J308" s="75"/>
      <c r="K308" s="76"/>
      <c r="L308" s="76"/>
      <c r="M308" s="76"/>
      <c r="N308" s="76"/>
      <c r="O308" s="54"/>
      <c r="P308" s="54"/>
      <c r="Q308" s="54"/>
      <c r="R308" s="86"/>
      <c r="S308" s="86"/>
      <c r="T308" s="86"/>
      <c r="U308" s="86"/>
      <c r="V308" s="86"/>
      <c r="W308" s="86"/>
      <c r="X308" s="71"/>
      <c r="Y308" s="59"/>
      <c r="Z308" s="60"/>
      <c r="AA308" s="64">
        <f t="shared" si="47"/>
        <v>285</v>
      </c>
    </row>
    <row r="309" spans="1:27" ht="14.25" customHeight="1">
      <c r="A309" t="s">
        <v>20</v>
      </c>
      <c r="B309" s="29">
        <v>45114</v>
      </c>
      <c r="C309" s="44">
        <v>11</v>
      </c>
      <c r="D309" s="69">
        <v>230</v>
      </c>
      <c r="E309" s="69"/>
      <c r="F309" s="69"/>
      <c r="G309" s="69">
        <v>845</v>
      </c>
      <c r="H309" s="69"/>
      <c r="I309" s="75"/>
      <c r="J309" s="75"/>
      <c r="K309" s="76"/>
      <c r="L309" s="76"/>
      <c r="M309" s="76"/>
      <c r="N309" s="76">
        <v>900</v>
      </c>
      <c r="O309" s="54"/>
      <c r="P309" s="54"/>
      <c r="Q309" s="54"/>
      <c r="R309" s="86"/>
      <c r="S309" s="86">
        <v>1590</v>
      </c>
      <c r="T309" s="86"/>
      <c r="U309" s="86"/>
      <c r="V309" s="86"/>
      <c r="W309" s="86"/>
      <c r="X309" s="70"/>
      <c r="Y309" s="59"/>
      <c r="Z309" s="60"/>
      <c r="AA309" s="64">
        <f t="shared" si="47"/>
        <v>3565</v>
      </c>
    </row>
    <row r="310" spans="1:27">
      <c r="A310" t="s">
        <v>21</v>
      </c>
      <c r="B310" s="29">
        <v>45115</v>
      </c>
      <c r="C310" s="44">
        <v>12</v>
      </c>
      <c r="D310" s="69"/>
      <c r="E310" s="69"/>
      <c r="F310" s="69"/>
      <c r="G310" s="69"/>
      <c r="H310" s="69"/>
      <c r="I310" s="75"/>
      <c r="J310" s="75"/>
      <c r="K310" s="76"/>
      <c r="L310" s="76"/>
      <c r="M310" s="76"/>
      <c r="N310" s="76">
        <v>850</v>
      </c>
      <c r="O310" s="54"/>
      <c r="P310" s="54"/>
      <c r="Q310" s="54"/>
      <c r="R310" s="86"/>
      <c r="S310" s="86"/>
      <c r="T310" s="86"/>
      <c r="U310" s="86"/>
      <c r="V310" s="86"/>
      <c r="W310" s="86"/>
      <c r="X310" s="70"/>
      <c r="Y310" s="92">
        <f>212+100</f>
        <v>312</v>
      </c>
      <c r="Z310" s="60"/>
      <c r="AA310" s="64">
        <f t="shared" si="47"/>
        <v>1162</v>
      </c>
    </row>
    <row r="311" spans="1:27">
      <c r="A311" t="s">
        <v>22</v>
      </c>
      <c r="B311" s="29">
        <v>45116</v>
      </c>
      <c r="C311" s="44">
        <v>13</v>
      </c>
      <c r="D311" s="69"/>
      <c r="E311" s="69"/>
      <c r="F311" s="69">
        <v>190</v>
      </c>
      <c r="G311" s="69"/>
      <c r="H311" s="69"/>
      <c r="I311" s="75"/>
      <c r="J311" s="75">
        <v>1500</v>
      </c>
      <c r="K311" s="76"/>
      <c r="L311" s="76"/>
      <c r="M311" s="76"/>
      <c r="N311" s="76"/>
      <c r="O311" s="54"/>
      <c r="P311" s="54"/>
      <c r="Q311" s="54"/>
      <c r="R311" s="86"/>
      <c r="S311" s="86"/>
      <c r="T311" s="86"/>
      <c r="U311" s="86"/>
      <c r="V311" s="86"/>
      <c r="W311" s="86"/>
      <c r="X311" s="71"/>
      <c r="Y311" s="59"/>
      <c r="Z311" s="60"/>
      <c r="AA311" s="64">
        <f t="shared" si="47"/>
        <v>1690</v>
      </c>
    </row>
    <row r="312" spans="1:27">
      <c r="A312" t="s">
        <v>26</v>
      </c>
      <c r="B312" s="29">
        <v>45117</v>
      </c>
      <c r="C312" s="44">
        <v>14</v>
      </c>
      <c r="D312" s="69">
        <v>230</v>
      </c>
      <c r="E312" s="69"/>
      <c r="F312" s="69">
        <v>422</v>
      </c>
      <c r="G312" s="69">
        <v>140</v>
      </c>
      <c r="H312" s="69"/>
      <c r="I312" s="75"/>
      <c r="J312" s="75"/>
      <c r="K312" s="76"/>
      <c r="L312" s="76"/>
      <c r="M312" s="76"/>
      <c r="N312" s="76">
        <v>800</v>
      </c>
      <c r="O312" s="54"/>
      <c r="P312" s="54"/>
      <c r="Q312" s="54"/>
      <c r="R312" s="86"/>
      <c r="S312" s="86"/>
      <c r="T312" s="86"/>
      <c r="U312" s="86"/>
      <c r="V312" s="86"/>
      <c r="W312" s="86"/>
      <c r="X312" s="70">
        <v>300</v>
      </c>
      <c r="Y312" s="59"/>
      <c r="Z312" s="60"/>
      <c r="AA312" s="64">
        <f t="shared" si="47"/>
        <v>1892</v>
      </c>
    </row>
    <row r="313" spans="1:27">
      <c r="A313" t="s">
        <v>17</v>
      </c>
      <c r="B313" s="29">
        <v>45118</v>
      </c>
      <c r="C313" s="44">
        <v>15</v>
      </c>
      <c r="D313" s="69">
        <v>230</v>
      </c>
      <c r="E313" s="69"/>
      <c r="F313" s="69"/>
      <c r="G313" s="69"/>
      <c r="H313" s="69"/>
      <c r="I313" s="75"/>
      <c r="J313" s="75"/>
      <c r="K313" s="76"/>
      <c r="L313" s="76"/>
      <c r="M313" s="76"/>
      <c r="N313" s="76"/>
      <c r="O313" s="54"/>
      <c r="P313" s="54">
        <v>4751</v>
      </c>
      <c r="Q313" s="54"/>
      <c r="R313" s="86">
        <v>350</v>
      </c>
      <c r="S313" s="86"/>
      <c r="T313" s="86"/>
      <c r="U313" s="86"/>
      <c r="V313" s="86"/>
      <c r="W313" s="86"/>
      <c r="X313" s="70">
        <v>300</v>
      </c>
      <c r="Y313" s="59"/>
      <c r="Z313" s="60"/>
      <c r="AA313" s="64">
        <f t="shared" si="47"/>
        <v>5631</v>
      </c>
    </row>
    <row r="314" spans="1:27">
      <c r="A314" t="s">
        <v>18</v>
      </c>
      <c r="B314" s="29">
        <v>45119</v>
      </c>
      <c r="C314" s="44">
        <v>16</v>
      </c>
      <c r="D314" s="69">
        <v>230</v>
      </c>
      <c r="E314" s="69"/>
      <c r="F314" s="69"/>
      <c r="G314" s="69"/>
      <c r="H314" s="69"/>
      <c r="J314" s="75">
        <v>1000</v>
      </c>
      <c r="K314" s="76"/>
      <c r="L314" s="76"/>
      <c r="M314" s="76"/>
      <c r="N314" s="76"/>
      <c r="O314" s="54"/>
      <c r="P314" s="54"/>
      <c r="Q314" s="54"/>
      <c r="R314" s="86"/>
      <c r="S314" s="86"/>
      <c r="T314" s="86"/>
      <c r="U314" s="86"/>
      <c r="V314" s="86"/>
      <c r="W314" s="86"/>
      <c r="X314" s="70"/>
      <c r="Y314" s="59"/>
      <c r="Z314" s="60"/>
      <c r="AA314" s="64">
        <f t="shared" si="47"/>
        <v>1230</v>
      </c>
    </row>
    <row r="315" spans="1:27">
      <c r="A315" t="s">
        <v>19</v>
      </c>
      <c r="B315" s="29">
        <v>45120</v>
      </c>
      <c r="C315" s="44">
        <v>17</v>
      </c>
      <c r="D315" s="69"/>
      <c r="E315" s="69"/>
      <c r="F315" s="69"/>
      <c r="G315" s="69"/>
      <c r="H315" s="69"/>
      <c r="I315" s="75"/>
      <c r="J315" s="75">
        <v>500</v>
      </c>
      <c r="K315" s="76"/>
      <c r="L315" s="76"/>
      <c r="M315" s="76"/>
      <c r="N315" s="76"/>
      <c r="O315" s="54"/>
      <c r="P315" s="54"/>
      <c r="Q315" s="54"/>
      <c r="R315" s="86"/>
      <c r="S315" s="86"/>
      <c r="T315" s="86"/>
      <c r="U315" s="86"/>
      <c r="V315" s="86"/>
      <c r="W315" s="86"/>
      <c r="X315" s="70"/>
      <c r="Y315" s="59"/>
      <c r="Z315" s="60"/>
      <c r="AA315" s="64">
        <f t="shared" si="47"/>
        <v>500</v>
      </c>
    </row>
    <row r="316" spans="1:27">
      <c r="A316" t="s">
        <v>20</v>
      </c>
      <c r="B316" s="29">
        <v>45121</v>
      </c>
      <c r="C316" s="44">
        <v>18</v>
      </c>
      <c r="D316" s="69">
        <v>207</v>
      </c>
      <c r="E316" s="69">
        <v>120</v>
      </c>
      <c r="F316" s="69">
        <v>439</v>
      </c>
      <c r="G316" s="69"/>
      <c r="H316" s="69"/>
      <c r="I316" s="75"/>
      <c r="J316" s="75"/>
      <c r="K316" s="76"/>
      <c r="L316" s="76"/>
      <c r="M316" s="76"/>
      <c r="N316" s="76"/>
      <c r="O316" s="54"/>
      <c r="P316" s="54"/>
      <c r="Q316" s="54"/>
      <c r="R316" s="86"/>
      <c r="S316" s="86"/>
      <c r="T316" s="86"/>
      <c r="U316" s="86"/>
      <c r="V316" s="86"/>
      <c r="W316" s="87"/>
      <c r="X316" s="70"/>
      <c r="Y316" s="59"/>
      <c r="Z316" s="60"/>
      <c r="AA316" s="64">
        <f t="shared" si="47"/>
        <v>766</v>
      </c>
    </row>
    <row r="317" spans="1:27">
      <c r="A317" t="s">
        <v>21</v>
      </c>
      <c r="B317" s="29">
        <v>45122</v>
      </c>
      <c r="C317" s="44">
        <v>19</v>
      </c>
      <c r="D317" s="69"/>
      <c r="E317" s="69">
        <v>335</v>
      </c>
      <c r="G317" s="69"/>
      <c r="H317" s="69"/>
      <c r="I317" s="75"/>
      <c r="J317" s="75"/>
      <c r="K317" s="76"/>
      <c r="L317" s="76"/>
      <c r="M317" s="76"/>
      <c r="N317" s="76">
        <v>1235</v>
      </c>
      <c r="O317" s="54"/>
      <c r="P317" s="54"/>
      <c r="Q317" s="54"/>
      <c r="R317" s="86"/>
      <c r="S317" s="86"/>
      <c r="T317" s="86"/>
      <c r="U317" s="86"/>
      <c r="V317" s="86"/>
      <c r="W317" s="86">
        <v>350</v>
      </c>
      <c r="X317" s="70"/>
      <c r="Y317" s="59"/>
      <c r="Z317" s="60"/>
      <c r="AA317" s="64">
        <f t="shared" si="47"/>
        <v>1920</v>
      </c>
    </row>
    <row r="318" spans="1:27">
      <c r="A318" t="s">
        <v>22</v>
      </c>
      <c r="B318" s="29">
        <v>45123</v>
      </c>
      <c r="C318" s="44">
        <v>20</v>
      </c>
      <c r="D318" s="69"/>
      <c r="E318" s="69"/>
      <c r="F318" s="69"/>
      <c r="G318" s="69"/>
      <c r="H318" s="69"/>
      <c r="I318" s="75"/>
      <c r="J318" s="75"/>
      <c r="K318" s="76"/>
      <c r="L318" s="76"/>
      <c r="M318" s="76"/>
      <c r="N318" s="76"/>
      <c r="O318" s="54"/>
      <c r="P318" s="54"/>
      <c r="Q318" s="54"/>
      <c r="R318" s="86"/>
      <c r="S318" s="86"/>
      <c r="T318" s="86"/>
      <c r="U318" s="86">
        <v>17600</v>
      </c>
      <c r="V318" s="86"/>
      <c r="W318" s="86"/>
      <c r="X318" s="70"/>
      <c r="Y318" s="59"/>
      <c r="Z318" s="60"/>
      <c r="AA318" s="64">
        <f t="shared" si="47"/>
        <v>17600</v>
      </c>
    </row>
    <row r="319" spans="1:27">
      <c r="A319" t="s">
        <v>26</v>
      </c>
      <c r="B319" s="29">
        <v>45124</v>
      </c>
      <c r="C319" s="44">
        <v>21</v>
      </c>
      <c r="D319" s="72">
        <v>230</v>
      </c>
      <c r="E319" s="69"/>
      <c r="F319" s="69"/>
      <c r="G319" s="69"/>
      <c r="H319" s="69"/>
      <c r="I319" s="75"/>
      <c r="J319" s="75"/>
      <c r="K319" s="76"/>
      <c r="L319" s="76"/>
      <c r="M319" s="76"/>
      <c r="N319" s="76"/>
      <c r="O319" s="54"/>
      <c r="P319" s="54"/>
      <c r="Q319" s="54"/>
      <c r="R319" s="86"/>
      <c r="S319" s="86"/>
      <c r="T319" s="86"/>
      <c r="U319" s="86"/>
      <c r="V319" s="86"/>
      <c r="W319" s="86"/>
      <c r="X319" s="70"/>
      <c r="Y319" s="59"/>
      <c r="Z319" s="60"/>
      <c r="AA319" s="64">
        <f t="shared" si="47"/>
        <v>230</v>
      </c>
    </row>
    <row r="320" spans="1:27">
      <c r="A320" t="s">
        <v>17</v>
      </c>
      <c r="B320" s="29">
        <v>45125</v>
      </c>
      <c r="C320" s="44">
        <v>22</v>
      </c>
      <c r="D320" s="72">
        <v>306</v>
      </c>
      <c r="E320" s="69"/>
      <c r="F320" s="69"/>
      <c r="G320" s="69"/>
      <c r="H320" s="69"/>
      <c r="I320" s="75"/>
      <c r="J320" s="75"/>
      <c r="K320" s="76"/>
      <c r="L320" s="76"/>
      <c r="M320" s="76"/>
      <c r="N320" s="76">
        <v>1235</v>
      </c>
      <c r="O320" s="54"/>
      <c r="P320" s="54"/>
      <c r="Q320" s="54"/>
      <c r="R320" s="86"/>
      <c r="S320" s="86"/>
      <c r="T320" s="86"/>
      <c r="U320" s="86"/>
      <c r="V320" s="86"/>
      <c r="W320" s="86"/>
      <c r="X320" s="70"/>
      <c r="Y320" s="59"/>
      <c r="Z320" s="60"/>
      <c r="AA320" s="64">
        <f t="shared" si="47"/>
        <v>1541</v>
      </c>
    </row>
    <row r="321" spans="1:38">
      <c r="A321" t="s">
        <v>18</v>
      </c>
      <c r="B321" s="29">
        <v>45126</v>
      </c>
      <c r="C321" s="44">
        <v>23</v>
      </c>
      <c r="D321" s="72">
        <v>320</v>
      </c>
      <c r="E321" s="69">
        <v>70</v>
      </c>
      <c r="F321" s="69"/>
      <c r="G321" s="69"/>
      <c r="H321" s="69"/>
      <c r="I321" s="75">
        <v>170</v>
      </c>
      <c r="J321" s="75"/>
      <c r="K321" s="76"/>
      <c r="L321" s="76"/>
      <c r="M321" s="76"/>
      <c r="N321" s="76">
        <v>600</v>
      </c>
      <c r="O321" s="54"/>
      <c r="P321" s="54"/>
      <c r="Q321" s="54"/>
      <c r="R321" s="86"/>
      <c r="S321" s="86"/>
      <c r="T321" s="86"/>
      <c r="U321" s="86"/>
      <c r="V321" s="86"/>
      <c r="W321" s="87"/>
      <c r="X321" s="70"/>
      <c r="Y321" s="59"/>
      <c r="Z321" s="60"/>
      <c r="AA321" s="64">
        <f>SUM(D321:Z321)</f>
        <v>1160</v>
      </c>
    </row>
    <row r="322" spans="1:38">
      <c r="A322" t="s">
        <v>19</v>
      </c>
      <c r="B322" s="29">
        <v>45127</v>
      </c>
      <c r="C322" s="44">
        <v>24</v>
      </c>
      <c r="D322" s="72">
        <v>394</v>
      </c>
      <c r="E322" s="69">
        <v>595</v>
      </c>
      <c r="F322" s="69"/>
      <c r="G322" s="69"/>
      <c r="H322" s="69"/>
      <c r="I322" s="75"/>
      <c r="J322" s="75"/>
      <c r="K322" s="76"/>
      <c r="L322" s="76"/>
      <c r="M322" s="76"/>
      <c r="N322" s="76"/>
      <c r="O322" s="54"/>
      <c r="P322" s="54"/>
      <c r="Q322" s="54"/>
      <c r="R322" s="86"/>
      <c r="S322" s="86"/>
      <c r="T322" s="86"/>
      <c r="U322" s="86"/>
      <c r="V322" s="86"/>
      <c r="W322" s="86"/>
      <c r="X322" s="70"/>
      <c r="Y322" s="59"/>
      <c r="Z322" s="60"/>
      <c r="AA322" s="64">
        <f t="shared" ref="AA322:AA328" si="48">SUM(D322:Z322)</f>
        <v>989</v>
      </c>
    </row>
    <row r="323" spans="1:38">
      <c r="A323" t="s">
        <v>20</v>
      </c>
      <c r="B323" s="29">
        <v>45128</v>
      </c>
      <c r="C323" s="44">
        <v>25</v>
      </c>
      <c r="D323" s="72">
        <v>285</v>
      </c>
      <c r="E323" s="69"/>
      <c r="F323" s="69"/>
      <c r="G323" s="69"/>
      <c r="H323" s="69"/>
      <c r="I323" s="75"/>
      <c r="J323" s="75"/>
      <c r="K323" s="76"/>
      <c r="L323" s="76"/>
      <c r="M323" s="76"/>
      <c r="N323" s="76"/>
      <c r="O323" s="54"/>
      <c r="P323" s="54"/>
      <c r="Q323" s="54"/>
      <c r="R323" s="86"/>
      <c r="S323" s="86"/>
      <c r="T323" s="86"/>
      <c r="U323" s="86"/>
      <c r="V323" s="86"/>
      <c r="W323" s="86"/>
      <c r="X323" s="70"/>
      <c r="Y323" s="59"/>
      <c r="Z323" s="60"/>
      <c r="AA323" s="64">
        <f t="shared" si="48"/>
        <v>285</v>
      </c>
    </row>
    <row r="324" spans="1:38">
      <c r="A324" t="s">
        <v>21</v>
      </c>
      <c r="B324" s="29">
        <v>45129</v>
      </c>
      <c r="C324" s="44">
        <v>26</v>
      </c>
      <c r="D324" s="72"/>
      <c r="E324" s="69"/>
      <c r="F324" s="69">
        <v>300</v>
      </c>
      <c r="G324" s="69"/>
      <c r="H324" s="69"/>
      <c r="I324" s="75">
        <v>290</v>
      </c>
      <c r="J324" s="75"/>
      <c r="K324" s="76">
        <v>300</v>
      </c>
      <c r="L324" s="76">
        <v>330</v>
      </c>
      <c r="M324" s="76"/>
      <c r="N324" s="76"/>
      <c r="O324" s="54"/>
      <c r="P324" s="54"/>
      <c r="Q324" s="54"/>
      <c r="R324" s="86"/>
      <c r="S324" s="86"/>
      <c r="T324" s="86"/>
      <c r="U324" s="86"/>
      <c r="V324" s="86"/>
      <c r="W324" s="86"/>
      <c r="X324" s="70"/>
      <c r="Y324" s="59"/>
      <c r="Z324" s="60"/>
      <c r="AA324" s="64">
        <f t="shared" si="48"/>
        <v>1220</v>
      </c>
    </row>
    <row r="325" spans="1:38">
      <c r="A325" t="s">
        <v>22</v>
      </c>
      <c r="B325" s="29">
        <v>45130</v>
      </c>
      <c r="C325" s="44">
        <v>27</v>
      </c>
      <c r="D325" s="72"/>
      <c r="E325" s="69">
        <v>247</v>
      </c>
      <c r="F325" s="69"/>
      <c r="G325" s="69"/>
      <c r="H325" s="69"/>
      <c r="I325" s="75"/>
      <c r="J325" s="75"/>
      <c r="K325" s="76"/>
      <c r="L325" s="76"/>
      <c r="M325" s="76"/>
      <c r="N325" s="76">
        <v>1150</v>
      </c>
      <c r="O325" s="54"/>
      <c r="P325" s="54"/>
      <c r="Q325" s="54"/>
      <c r="R325" s="86"/>
      <c r="S325" s="86"/>
      <c r="T325" s="86"/>
      <c r="U325" s="86"/>
      <c r="V325" s="86">
        <v>700</v>
      </c>
      <c r="W325" s="86"/>
      <c r="X325" s="71"/>
      <c r="Y325" s="59"/>
      <c r="Z325" s="60"/>
      <c r="AA325" s="64">
        <f t="shared" si="48"/>
        <v>2097</v>
      </c>
    </row>
    <row r="326" spans="1:38">
      <c r="A326" t="s">
        <v>26</v>
      </c>
      <c r="B326" s="29">
        <v>45131</v>
      </c>
      <c r="C326" s="44">
        <v>28</v>
      </c>
      <c r="D326" s="72">
        <v>230</v>
      </c>
      <c r="E326" s="69"/>
      <c r="F326" s="69"/>
      <c r="G326" s="69"/>
      <c r="H326" s="69"/>
      <c r="I326" s="75"/>
      <c r="J326" s="75"/>
      <c r="K326" s="76"/>
      <c r="L326" s="76"/>
      <c r="M326" s="76"/>
      <c r="N326" s="76"/>
      <c r="O326" s="54"/>
      <c r="P326" s="54"/>
      <c r="Q326" s="54"/>
      <c r="R326" s="86"/>
      <c r="S326" s="86"/>
      <c r="T326" s="86"/>
      <c r="U326" s="86"/>
      <c r="V326" s="86"/>
      <c r="W326" s="86"/>
      <c r="X326" s="70">
        <v>590</v>
      </c>
      <c r="Y326" s="59"/>
      <c r="Z326" s="60"/>
      <c r="AA326" s="64">
        <f t="shared" si="48"/>
        <v>820</v>
      </c>
    </row>
    <row r="327" spans="1:38">
      <c r="A327" t="s">
        <v>17</v>
      </c>
      <c r="B327" s="29">
        <v>45132</v>
      </c>
      <c r="C327" s="44">
        <v>29</v>
      </c>
      <c r="D327" s="72">
        <v>363</v>
      </c>
      <c r="E327" s="69">
        <v>118</v>
      </c>
      <c r="F327" s="69"/>
      <c r="G327" s="69"/>
      <c r="H327" s="69"/>
      <c r="I327" s="75"/>
      <c r="J327" s="75"/>
      <c r="K327" s="76"/>
      <c r="L327" s="76"/>
      <c r="M327" s="76"/>
      <c r="N327" s="76"/>
      <c r="O327" s="54"/>
      <c r="P327" s="54"/>
      <c r="Q327" s="54"/>
      <c r="R327" s="86"/>
      <c r="S327" s="86"/>
      <c r="T327" s="86"/>
      <c r="U327" s="86"/>
      <c r="V327" s="86"/>
      <c r="W327" s="86"/>
      <c r="X327" s="70"/>
      <c r="Y327" s="59"/>
      <c r="Z327" s="60"/>
      <c r="AA327" s="64">
        <f t="shared" si="48"/>
        <v>481</v>
      </c>
    </row>
    <row r="328" spans="1:38">
      <c r="A328" t="s">
        <v>18</v>
      </c>
      <c r="B328" s="29">
        <v>45133</v>
      </c>
      <c r="C328" s="44">
        <v>30</v>
      </c>
      <c r="D328" s="72">
        <v>0</v>
      </c>
      <c r="E328" s="69"/>
      <c r="F328" s="69"/>
      <c r="G328" s="69"/>
      <c r="H328" s="69"/>
      <c r="I328" s="75">
        <v>115</v>
      </c>
      <c r="J328" s="75">
        <v>1000</v>
      </c>
      <c r="K328" s="76"/>
      <c r="L328" s="76"/>
      <c r="M328" s="76"/>
      <c r="N328" s="76"/>
      <c r="O328" s="54"/>
      <c r="P328" s="54"/>
      <c r="Q328" s="54"/>
      <c r="R328" s="86"/>
      <c r="S328" s="86"/>
      <c r="T328" s="86"/>
      <c r="U328" s="86"/>
      <c r="V328" s="86"/>
      <c r="W328" s="86">
        <v>2300</v>
      </c>
      <c r="X328" s="70"/>
      <c r="Y328" s="59"/>
      <c r="Z328" s="60"/>
      <c r="AA328" s="64">
        <f t="shared" si="48"/>
        <v>3415</v>
      </c>
    </row>
    <row r="329" spans="1:38">
      <c r="A329" s="129" t="s">
        <v>52</v>
      </c>
      <c r="B329" s="130"/>
      <c r="C329" s="131"/>
      <c r="D329" s="69">
        <f>SUM(D299:D328)</f>
        <v>5150</v>
      </c>
      <c r="E329" s="69">
        <f t="shared" ref="E329:Z329" si="49">SUM(E299:E327)</f>
        <v>1685</v>
      </c>
      <c r="F329" s="69">
        <f t="shared" si="49"/>
        <v>1351</v>
      </c>
      <c r="G329" s="69">
        <f t="shared" si="49"/>
        <v>1285</v>
      </c>
      <c r="H329" s="69">
        <f t="shared" si="49"/>
        <v>0</v>
      </c>
      <c r="I329" s="69">
        <f t="shared" si="49"/>
        <v>460</v>
      </c>
      <c r="J329" s="69">
        <f>SUM(J299:J328)</f>
        <v>4500</v>
      </c>
      <c r="K329" s="69">
        <f t="shared" si="49"/>
        <v>4750</v>
      </c>
      <c r="L329" s="69">
        <f t="shared" si="49"/>
        <v>330</v>
      </c>
      <c r="M329" s="69">
        <f t="shared" si="49"/>
        <v>0</v>
      </c>
      <c r="N329" s="69">
        <f t="shared" si="49"/>
        <v>7595</v>
      </c>
      <c r="O329" s="69">
        <f t="shared" si="49"/>
        <v>0</v>
      </c>
      <c r="P329" s="69">
        <f t="shared" si="49"/>
        <v>4751</v>
      </c>
      <c r="Q329" s="69">
        <f t="shared" si="49"/>
        <v>0</v>
      </c>
      <c r="R329" s="69">
        <f t="shared" si="49"/>
        <v>350</v>
      </c>
      <c r="S329" s="69">
        <f t="shared" si="49"/>
        <v>1590</v>
      </c>
      <c r="T329" s="69">
        <f t="shared" si="49"/>
        <v>1133.22</v>
      </c>
      <c r="U329" s="69">
        <f t="shared" si="49"/>
        <v>18554</v>
      </c>
      <c r="V329" s="69">
        <f t="shared" si="49"/>
        <v>700</v>
      </c>
      <c r="W329" s="69">
        <f>SUM(W299:W328)</f>
        <v>2650</v>
      </c>
      <c r="X329" s="69">
        <f t="shared" si="49"/>
        <v>4190</v>
      </c>
      <c r="Y329" s="69">
        <f t="shared" si="49"/>
        <v>312</v>
      </c>
      <c r="Z329" s="69">
        <f t="shared" si="49"/>
        <v>0</v>
      </c>
      <c r="AA329" s="64">
        <f>SUM(D329:Z329)</f>
        <v>61336.22</v>
      </c>
    </row>
    <row r="330" spans="1:38">
      <c r="A330" s="133" t="s">
        <v>53</v>
      </c>
      <c r="B330" s="134"/>
      <c r="C330" s="135"/>
      <c r="D330" s="136">
        <f>SUM(D329:H329)</f>
        <v>9471</v>
      </c>
      <c r="E330" s="136"/>
      <c r="F330" s="136"/>
      <c r="G330" s="136"/>
      <c r="H330" s="136"/>
      <c r="I330" s="136">
        <f>SUM(I329:J329)</f>
        <v>4960</v>
      </c>
      <c r="J330" s="136"/>
      <c r="K330" s="129">
        <f>SUM(K329:N329)</f>
        <v>12675</v>
      </c>
      <c r="L330" s="130"/>
      <c r="M330" s="130"/>
      <c r="N330" s="131"/>
      <c r="O330" s="129">
        <f>SUM(O329:Q329)</f>
        <v>4751</v>
      </c>
      <c r="P330" s="130"/>
      <c r="Q330" s="131"/>
      <c r="R330" s="129">
        <f>SUM(R329:W329)</f>
        <v>24977.22</v>
      </c>
      <c r="S330" s="130"/>
      <c r="T330" s="130"/>
      <c r="U330" s="130"/>
      <c r="V330" s="130"/>
      <c r="W330" s="131"/>
      <c r="X330" s="85">
        <f>SUM(X329)</f>
        <v>4190</v>
      </c>
      <c r="Y330" s="42">
        <f>SUM(Y329)</f>
        <v>312</v>
      </c>
      <c r="Z330" s="6">
        <f>SUM(Z329)</f>
        <v>0</v>
      </c>
      <c r="AA330" s="64">
        <f>SUM(D330:Z330)</f>
        <v>61336.22</v>
      </c>
    </row>
    <row r="331" spans="1:38">
      <c r="A331" s="132" t="s">
        <v>69</v>
      </c>
      <c r="B331" s="132"/>
      <c r="C331" s="132"/>
      <c r="D331" s="62">
        <v>7000</v>
      </c>
      <c r="E331" s="62"/>
      <c r="F331" s="62">
        <v>2000</v>
      </c>
      <c r="G331" s="62">
        <v>4000</v>
      </c>
      <c r="H331" s="62">
        <v>3000</v>
      </c>
      <c r="I331" s="62"/>
      <c r="J331" s="62">
        <v>5000</v>
      </c>
      <c r="K331" s="62">
        <v>4000</v>
      </c>
      <c r="L331" s="62"/>
      <c r="M331" s="62"/>
      <c r="N331" s="62"/>
      <c r="O331" s="62"/>
      <c r="P331" s="62"/>
      <c r="Q331" s="62"/>
      <c r="R331" s="62">
        <v>1500</v>
      </c>
      <c r="S331" s="62">
        <v>2000</v>
      </c>
      <c r="T331" s="62"/>
      <c r="U331" s="62"/>
      <c r="V331" s="62">
        <v>700</v>
      </c>
      <c r="W331" s="62"/>
      <c r="X331" s="62">
        <v>12000</v>
      </c>
      <c r="Y331" s="62"/>
      <c r="Z331" s="62"/>
      <c r="AA331" s="62">
        <f>SUM(D331:Z331)</f>
        <v>41200</v>
      </c>
    </row>
    <row r="332" spans="1:38">
      <c r="A332" s="34"/>
      <c r="B332" s="34"/>
      <c r="C332" s="34"/>
      <c r="D332" s="132">
        <f>SUM(D331:H331)</f>
        <v>16000</v>
      </c>
      <c r="E332" s="132"/>
      <c r="F332" s="132"/>
      <c r="G332" s="132"/>
      <c r="H332" s="132"/>
      <c r="I332" s="132">
        <f>SUM(I331:J331)</f>
        <v>5000</v>
      </c>
      <c r="J332" s="132"/>
      <c r="K332" s="132">
        <f>SUM(K331:N331)</f>
        <v>4000</v>
      </c>
      <c r="L332" s="132"/>
      <c r="M332" s="132"/>
      <c r="N332" s="132"/>
      <c r="O332" s="132">
        <f>SUM(O331:Q331)</f>
        <v>0</v>
      </c>
      <c r="P332" s="132"/>
      <c r="Q332" s="132"/>
      <c r="R332" s="132">
        <f>SUM(R331:W331)</f>
        <v>4200</v>
      </c>
      <c r="S332" s="132"/>
      <c r="T332" s="132"/>
      <c r="U332" s="132"/>
      <c r="V332" s="132"/>
      <c r="W332" s="132"/>
      <c r="X332" s="62">
        <f>X331</f>
        <v>12000</v>
      </c>
      <c r="Y332" s="62">
        <f>SUM(Y331)</f>
        <v>0</v>
      </c>
      <c r="Z332" s="62">
        <f>SUM(Z331)</f>
        <v>0</v>
      </c>
      <c r="AA332" s="62"/>
    </row>
    <row r="333" spans="1:38" ht="15.75" thickBot="1"/>
    <row r="334" spans="1:38" ht="27" thickBot="1">
      <c r="C334" s="137" t="s">
        <v>81</v>
      </c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</row>
    <row r="335" spans="1:38">
      <c r="A335" s="6" t="s">
        <v>23</v>
      </c>
      <c r="B335" s="6" t="s">
        <v>0</v>
      </c>
      <c r="C335" s="65" t="s">
        <v>68</v>
      </c>
      <c r="D335" s="139" t="s">
        <v>1</v>
      </c>
      <c r="E335" s="140"/>
      <c r="F335" s="140"/>
      <c r="G335" s="140"/>
      <c r="H335" s="141"/>
      <c r="I335" s="142" t="s">
        <v>2</v>
      </c>
      <c r="J335" s="142"/>
      <c r="K335" s="143" t="s">
        <v>5</v>
      </c>
      <c r="L335" s="143"/>
      <c r="M335" s="143"/>
      <c r="N335" s="143"/>
      <c r="O335" s="144" t="s">
        <v>73</v>
      </c>
      <c r="P335" s="145"/>
      <c r="Q335" s="145"/>
      <c r="R335" s="146" t="s">
        <v>66</v>
      </c>
      <c r="S335" s="146"/>
      <c r="T335" s="146"/>
      <c r="U335" s="146"/>
      <c r="V335" s="146"/>
      <c r="W335" s="146"/>
      <c r="X335" s="147" t="s">
        <v>60</v>
      </c>
      <c r="Y335" s="149" t="s">
        <v>37</v>
      </c>
      <c r="Z335" s="151" t="s">
        <v>67</v>
      </c>
      <c r="AA335" s="153" t="s">
        <v>8</v>
      </c>
      <c r="AC335" s="128" t="s">
        <v>29</v>
      </c>
      <c r="AD335" s="128"/>
      <c r="AE335" s="128"/>
      <c r="AI335" s="128" t="s">
        <v>126</v>
      </c>
      <c r="AJ335" s="128"/>
      <c r="AK335" s="128"/>
      <c r="AL335" s="128"/>
    </row>
    <row r="336" spans="1:38" ht="30">
      <c r="D336" s="45" t="s">
        <v>47</v>
      </c>
      <c r="E336" s="45" t="s">
        <v>48</v>
      </c>
      <c r="F336" s="45" t="s">
        <v>50</v>
      </c>
      <c r="G336" s="45" t="s">
        <v>49</v>
      </c>
      <c r="H336" s="45" t="s">
        <v>51</v>
      </c>
      <c r="I336" s="47" t="s">
        <v>54</v>
      </c>
      <c r="J336" s="47" t="s">
        <v>55</v>
      </c>
      <c r="K336" s="49" t="s">
        <v>56</v>
      </c>
      <c r="L336" s="49" t="s">
        <v>57</v>
      </c>
      <c r="M336" s="50" t="s">
        <v>58</v>
      </c>
      <c r="N336" s="91" t="s">
        <v>123</v>
      </c>
      <c r="O336" s="83" t="s">
        <v>74</v>
      </c>
      <c r="P336" s="84" t="s">
        <v>75</v>
      </c>
      <c r="Q336" s="52" t="s">
        <v>62</v>
      </c>
      <c r="R336" s="55" t="s">
        <v>3</v>
      </c>
      <c r="S336" s="55" t="s">
        <v>65</v>
      </c>
      <c r="T336" s="55" t="s">
        <v>63</v>
      </c>
      <c r="U336" s="55" t="s">
        <v>36</v>
      </c>
      <c r="V336" s="56" t="s">
        <v>64</v>
      </c>
      <c r="W336" s="55" t="s">
        <v>7</v>
      </c>
      <c r="X336" s="148"/>
      <c r="Y336" s="150"/>
      <c r="Z336" s="152"/>
      <c r="AA336" s="154"/>
      <c r="AC336" s="127">
        <f>AVERAGE(AA337:AA367)</f>
        <v>1768.9073333333333</v>
      </c>
      <c r="AD336" s="127"/>
      <c r="AE336" s="127"/>
      <c r="AI336" s="128">
        <v>1500</v>
      </c>
      <c r="AJ336" s="128"/>
      <c r="AK336" s="128"/>
      <c r="AL336" s="128"/>
    </row>
    <row r="337" spans="1:39" ht="19.5" customHeight="1">
      <c r="A337" t="s">
        <v>19</v>
      </c>
      <c r="B337" s="29">
        <v>45134</v>
      </c>
      <c r="C337" s="44">
        <v>1</v>
      </c>
      <c r="D337" s="69">
        <v>342</v>
      </c>
      <c r="E337" s="69"/>
      <c r="F337" s="69"/>
      <c r="G337" s="69"/>
      <c r="H337" s="69"/>
      <c r="I337" s="75">
        <v>285</v>
      </c>
      <c r="J337" s="75"/>
      <c r="K337" s="76"/>
      <c r="L337" s="76"/>
      <c r="M337" s="76"/>
      <c r="N337" s="76"/>
      <c r="O337" s="54"/>
      <c r="P337" s="54"/>
      <c r="Q337" s="54"/>
      <c r="R337" s="86">
        <v>350</v>
      </c>
      <c r="S337" s="86"/>
      <c r="T337" s="86"/>
      <c r="U337" s="86"/>
      <c r="V337" s="86"/>
      <c r="W337" s="86"/>
      <c r="X337" s="70"/>
      <c r="Y337" s="59"/>
      <c r="Z337" s="60"/>
      <c r="AA337" s="64">
        <f>SUM(D337:Z337)</f>
        <v>977</v>
      </c>
    </row>
    <row r="338" spans="1:39" ht="12.75" customHeight="1">
      <c r="A338" t="s">
        <v>20</v>
      </c>
      <c r="B338" s="29">
        <v>45135</v>
      </c>
      <c r="C338" s="44">
        <v>2</v>
      </c>
      <c r="D338" s="69">
        <f>101+186</f>
        <v>287</v>
      </c>
      <c r="E338" s="69"/>
      <c r="F338" s="69"/>
      <c r="G338" s="69"/>
      <c r="H338" s="69"/>
      <c r="I338" s="75"/>
      <c r="J338" s="75"/>
      <c r="K338" s="76"/>
      <c r="L338" s="76"/>
      <c r="M338" s="76"/>
      <c r="N338" s="76"/>
      <c r="O338" s="54"/>
      <c r="P338" s="54"/>
      <c r="Q338" s="54"/>
      <c r="R338" s="86"/>
      <c r="S338" s="86"/>
      <c r="T338" s="86"/>
      <c r="U338" s="86">
        <v>954</v>
      </c>
      <c r="V338" s="86"/>
      <c r="W338" s="86"/>
      <c r="X338" s="71"/>
      <c r="Y338" s="94"/>
      <c r="Z338" s="60"/>
      <c r="AA338" s="64">
        <f t="shared" ref="AA338:AA358" si="50">SUM(D338:Z338)</f>
        <v>1241</v>
      </c>
    </row>
    <row r="339" spans="1:39">
      <c r="A339" t="s">
        <v>21</v>
      </c>
      <c r="B339" s="29">
        <v>45136</v>
      </c>
      <c r="C339" s="44">
        <v>3</v>
      </c>
      <c r="D339" s="69"/>
      <c r="E339" s="69"/>
      <c r="F339" s="69"/>
      <c r="G339" s="69"/>
      <c r="H339" s="69"/>
      <c r="I339" s="75"/>
      <c r="J339" s="75"/>
      <c r="K339" s="76"/>
      <c r="L339" s="76"/>
      <c r="M339" s="76"/>
      <c r="N339" s="76">
        <v>760</v>
      </c>
      <c r="O339" s="54"/>
      <c r="P339" s="54"/>
      <c r="Q339" s="54"/>
      <c r="R339" s="86"/>
      <c r="S339" s="86"/>
      <c r="T339" s="77">
        <f>562.5+145.72</f>
        <v>708.22</v>
      </c>
      <c r="U339" s="86"/>
      <c r="V339" s="86"/>
      <c r="W339" s="86"/>
      <c r="X339" s="70"/>
      <c r="Y339" s="59"/>
      <c r="Z339" s="93">
        <f>2950+195+600+540+600+600+2800+1800</f>
        <v>10085</v>
      </c>
      <c r="AA339" s="64">
        <f t="shared" si="50"/>
        <v>11553.22</v>
      </c>
      <c r="AC339" s="128" t="s">
        <v>124</v>
      </c>
      <c r="AD339" s="128"/>
      <c r="AE339" s="128"/>
      <c r="AF339" s="128"/>
      <c r="AG339" s="128"/>
      <c r="AI339" s="128" t="s">
        <v>127</v>
      </c>
      <c r="AJ339" s="128"/>
      <c r="AK339" s="128"/>
      <c r="AL339" s="128"/>
      <c r="AM339" s="128"/>
    </row>
    <row r="340" spans="1:39">
      <c r="A340" t="s">
        <v>22</v>
      </c>
      <c r="B340" s="29">
        <v>45137</v>
      </c>
      <c r="C340" s="44">
        <v>4</v>
      </c>
      <c r="D340" s="69"/>
      <c r="E340" s="69"/>
      <c r="F340" s="69"/>
      <c r="G340" s="69"/>
      <c r="H340" s="69"/>
      <c r="I340" s="75"/>
      <c r="J340" s="75"/>
      <c r="K340" s="76"/>
      <c r="L340" s="76"/>
      <c r="M340" s="76"/>
      <c r="N340" s="76"/>
      <c r="O340" s="54"/>
      <c r="P340" s="54"/>
      <c r="Q340" s="54"/>
      <c r="R340" s="86"/>
      <c r="S340" s="86"/>
      <c r="T340" s="86"/>
      <c r="U340" s="86"/>
      <c r="V340" s="86"/>
      <c r="W340" s="86"/>
      <c r="X340" s="71"/>
      <c r="Y340" s="59"/>
      <c r="Z340" s="60"/>
      <c r="AA340" s="64">
        <f t="shared" si="50"/>
        <v>0</v>
      </c>
      <c r="AC340" s="127">
        <f>AC336*C367</f>
        <v>54836.12733333333</v>
      </c>
      <c r="AD340" s="127"/>
      <c r="AE340" s="127"/>
      <c r="AF340" s="127"/>
      <c r="AG340" s="127"/>
      <c r="AI340" s="128">
        <f>AI336*C367</f>
        <v>46500</v>
      </c>
      <c r="AJ340" s="128"/>
      <c r="AK340" s="128"/>
      <c r="AL340" s="128"/>
      <c r="AM340" s="128"/>
    </row>
    <row r="341" spans="1:39">
      <c r="A341" t="s">
        <v>26</v>
      </c>
      <c r="B341" s="29">
        <v>45138</v>
      </c>
      <c r="C341" s="44">
        <v>5</v>
      </c>
      <c r="D341" s="69">
        <v>337</v>
      </c>
      <c r="E341" s="69">
        <v>70</v>
      </c>
      <c r="F341" s="69"/>
      <c r="G341" s="69"/>
      <c r="H341" s="69"/>
      <c r="I341" s="75"/>
      <c r="J341" s="75"/>
      <c r="K341" s="76"/>
      <c r="L341" s="76"/>
      <c r="M341" s="76"/>
      <c r="N341" s="76"/>
      <c r="O341" s="54"/>
      <c r="P341" s="54"/>
      <c r="Q341" s="54"/>
      <c r="R341" s="87"/>
      <c r="S341" s="86"/>
      <c r="T341" s="86"/>
      <c r="U341" s="86"/>
      <c r="V341" s="86"/>
      <c r="W341" s="86">
        <v>109</v>
      </c>
      <c r="X341" s="70"/>
      <c r="Y341" s="59"/>
      <c r="Z341" s="60"/>
      <c r="AA341" s="64">
        <f t="shared" si="50"/>
        <v>516</v>
      </c>
    </row>
    <row r="342" spans="1:39">
      <c r="A342" t="s">
        <v>17</v>
      </c>
      <c r="B342" s="29">
        <v>45139</v>
      </c>
      <c r="C342" s="44">
        <v>6</v>
      </c>
      <c r="D342" s="69">
        <f>198+120</f>
        <v>318</v>
      </c>
      <c r="E342" s="69"/>
      <c r="F342" s="69"/>
      <c r="G342" s="69"/>
      <c r="H342" s="69"/>
      <c r="I342" s="75"/>
      <c r="J342" s="75"/>
      <c r="K342" s="76"/>
      <c r="L342" s="76"/>
      <c r="M342" s="76"/>
      <c r="N342" s="76"/>
      <c r="O342" s="54"/>
      <c r="P342" s="54"/>
      <c r="Q342" s="54"/>
      <c r="R342" s="86"/>
      <c r="S342" s="86"/>
      <c r="T342" s="86"/>
      <c r="U342" s="86"/>
      <c r="V342" s="86"/>
      <c r="W342" s="86"/>
      <c r="X342" s="88"/>
      <c r="Y342" s="59"/>
      <c r="Z342" s="60"/>
      <c r="AA342" s="64">
        <f t="shared" si="50"/>
        <v>318</v>
      </c>
    </row>
    <row r="343" spans="1:39">
      <c r="A343" t="s">
        <v>18</v>
      </c>
      <c r="B343" s="29">
        <v>45140</v>
      </c>
      <c r="C343" s="44">
        <v>7</v>
      </c>
      <c r="D343" s="69">
        <v>300</v>
      </c>
      <c r="E343" s="69">
        <v>359</v>
      </c>
      <c r="F343" s="69"/>
      <c r="G343" s="69"/>
      <c r="H343" s="69"/>
      <c r="I343" s="75"/>
      <c r="J343" s="75"/>
      <c r="K343" s="76"/>
      <c r="L343" s="76"/>
      <c r="M343" s="76"/>
      <c r="N343" s="76"/>
      <c r="O343" s="54"/>
      <c r="P343" s="54"/>
      <c r="Q343" s="54"/>
      <c r="R343" s="86"/>
      <c r="S343" s="86"/>
      <c r="T343" s="77">
        <v>425</v>
      </c>
      <c r="U343" s="86"/>
      <c r="V343" s="86"/>
      <c r="W343" s="86">
        <v>2000</v>
      </c>
      <c r="X343" s="70"/>
      <c r="Y343" s="59"/>
      <c r="Z343" s="60"/>
      <c r="AA343" s="64">
        <f t="shared" si="50"/>
        <v>3084</v>
      </c>
      <c r="AC343" s="128" t="s">
        <v>125</v>
      </c>
      <c r="AD343" s="128"/>
      <c r="AE343" s="128"/>
      <c r="AF343" s="128"/>
      <c r="AG343" s="128"/>
      <c r="AH343" s="128"/>
      <c r="AI343" s="128"/>
      <c r="AJ343" s="128"/>
      <c r="AK343" s="128"/>
      <c r="AL343" s="128"/>
    </row>
    <row r="344" spans="1:39">
      <c r="A344" t="s">
        <v>19</v>
      </c>
      <c r="B344" s="29">
        <v>45141</v>
      </c>
      <c r="C344" s="44">
        <v>8</v>
      </c>
      <c r="D344" s="69">
        <v>310</v>
      </c>
      <c r="E344" s="69"/>
      <c r="F344" s="69"/>
      <c r="G344" s="69"/>
      <c r="H344" s="69"/>
      <c r="I344" s="75"/>
      <c r="J344" s="75"/>
      <c r="K344" s="76"/>
      <c r="L344" s="76"/>
      <c r="M344" s="76"/>
      <c r="N344" s="76"/>
      <c r="O344" s="54"/>
      <c r="P344" s="54"/>
      <c r="Q344" s="54"/>
      <c r="R344" s="86"/>
      <c r="S344" s="86"/>
      <c r="T344" s="86"/>
      <c r="U344" s="86"/>
      <c r="V344" s="86"/>
      <c r="W344" s="86">
        <v>310</v>
      </c>
      <c r="X344" s="70"/>
      <c r="Y344" s="59"/>
      <c r="Z344" s="60"/>
      <c r="AA344" s="64">
        <f t="shared" si="50"/>
        <v>620</v>
      </c>
      <c r="AC344" s="127">
        <f>AC340-C367*AI336</f>
        <v>8336.1273333333302</v>
      </c>
      <c r="AD344" s="128"/>
      <c r="AE344" s="128"/>
      <c r="AF344" s="128"/>
      <c r="AG344" s="128"/>
      <c r="AH344" s="128"/>
      <c r="AI344" s="128"/>
      <c r="AJ344" s="128"/>
      <c r="AK344" s="128"/>
    </row>
    <row r="345" spans="1:39">
      <c r="A345" t="s">
        <v>20</v>
      </c>
      <c r="B345" s="29">
        <v>45142</v>
      </c>
      <c r="C345" s="44">
        <v>9</v>
      </c>
      <c r="D345" s="69">
        <v>275</v>
      </c>
      <c r="E345" s="69"/>
      <c r="F345" s="69"/>
      <c r="G345" s="69"/>
      <c r="H345" s="69"/>
      <c r="I345" s="75"/>
      <c r="J345" s="75"/>
      <c r="K345" s="76"/>
      <c r="L345" s="76"/>
      <c r="M345" s="76"/>
      <c r="N345" s="76"/>
      <c r="O345" s="54"/>
      <c r="P345" s="54"/>
      <c r="Q345" s="54"/>
      <c r="R345" s="86"/>
      <c r="S345" s="86"/>
      <c r="T345" s="86"/>
      <c r="U345" s="86"/>
      <c r="V345" s="86"/>
      <c r="W345" s="86">
        <v>13140</v>
      </c>
      <c r="X345" s="71"/>
      <c r="Y345" s="59"/>
      <c r="Z345" s="60"/>
      <c r="AA345" s="64">
        <f t="shared" si="50"/>
        <v>13415</v>
      </c>
    </row>
    <row r="346" spans="1:39">
      <c r="A346" t="s">
        <v>21</v>
      </c>
      <c r="B346" s="29">
        <v>45143</v>
      </c>
      <c r="C346" s="44">
        <v>10</v>
      </c>
      <c r="D346" s="69"/>
      <c r="E346" s="69">
        <v>94</v>
      </c>
      <c r="F346" s="69"/>
      <c r="G346" s="69"/>
      <c r="H346" s="69"/>
      <c r="I346" s="75">
        <v>710</v>
      </c>
      <c r="J346" s="75"/>
      <c r="K346" s="76"/>
      <c r="L346" s="76"/>
      <c r="M346" s="76"/>
      <c r="N346" s="76">
        <v>2470</v>
      </c>
      <c r="O346" s="54"/>
      <c r="P346" s="54"/>
      <c r="Q346" s="54"/>
      <c r="R346" s="86"/>
      <c r="S346" s="86"/>
      <c r="T346" s="86"/>
      <c r="U346" s="86"/>
      <c r="V346" s="86"/>
      <c r="W346" s="86">
        <v>500</v>
      </c>
      <c r="X346" s="71"/>
      <c r="Y346" s="59"/>
      <c r="Z346" s="60"/>
      <c r="AA346" s="64">
        <f t="shared" si="50"/>
        <v>3774</v>
      </c>
    </row>
    <row r="347" spans="1:39">
      <c r="A347" t="s">
        <v>22</v>
      </c>
      <c r="B347" s="29">
        <v>45144</v>
      </c>
      <c r="C347" s="44">
        <v>11</v>
      </c>
      <c r="D347" s="69"/>
      <c r="E347" s="69"/>
      <c r="F347" s="69"/>
      <c r="G347" s="69"/>
      <c r="H347" s="69"/>
      <c r="I347" s="75"/>
      <c r="J347" s="75"/>
      <c r="K347" s="76"/>
      <c r="L347" s="76"/>
      <c r="M347" s="76"/>
      <c r="N347" s="76"/>
      <c r="O347" s="54"/>
      <c r="P347" s="54"/>
      <c r="Q347" s="54"/>
      <c r="R347" s="86"/>
      <c r="S347" s="86"/>
      <c r="T347" s="86"/>
      <c r="U347" s="86"/>
      <c r="V347" s="86"/>
      <c r="W347" s="86"/>
      <c r="X347" s="70"/>
      <c r="Y347" s="59"/>
      <c r="Z347" s="60"/>
      <c r="AA347" s="64">
        <f t="shared" si="50"/>
        <v>0</v>
      </c>
    </row>
    <row r="348" spans="1:39">
      <c r="A348" t="s">
        <v>26</v>
      </c>
      <c r="B348" s="29">
        <v>45145</v>
      </c>
      <c r="C348" s="44">
        <v>12</v>
      </c>
      <c r="D348" s="69">
        <v>338</v>
      </c>
      <c r="E348" s="69"/>
      <c r="F348" s="69"/>
      <c r="G348" s="69"/>
      <c r="H348" s="69"/>
      <c r="I348" s="75">
        <v>100</v>
      </c>
      <c r="J348" s="75"/>
      <c r="K348" s="76"/>
      <c r="L348" s="76"/>
      <c r="M348" s="76"/>
      <c r="N348" s="76"/>
      <c r="O348" s="54"/>
      <c r="P348" s="54"/>
      <c r="Q348" s="54"/>
      <c r="R348" s="86"/>
      <c r="S348" s="86"/>
      <c r="T348" s="86"/>
      <c r="U348" s="86"/>
      <c r="V348" s="86"/>
      <c r="W348" s="86"/>
      <c r="X348" s="70"/>
      <c r="Y348" s="59"/>
      <c r="Z348" s="60"/>
      <c r="AA348" s="64">
        <f t="shared" si="50"/>
        <v>438</v>
      </c>
    </row>
    <row r="349" spans="1:39">
      <c r="A349" t="s">
        <v>17</v>
      </c>
      <c r="B349" s="29">
        <v>45146</v>
      </c>
      <c r="C349" s="44">
        <v>13</v>
      </c>
      <c r="D349" s="69"/>
      <c r="E349" s="69"/>
      <c r="F349" s="69"/>
      <c r="G349" s="69"/>
      <c r="H349" s="69"/>
      <c r="I349" s="75">
        <v>240</v>
      </c>
      <c r="J349" s="75"/>
      <c r="K349" s="76"/>
      <c r="L349" s="76"/>
      <c r="M349" s="76"/>
      <c r="N349" s="76"/>
      <c r="O349" s="54"/>
      <c r="P349" s="54"/>
      <c r="Q349" s="54"/>
      <c r="R349" s="86"/>
      <c r="S349" s="86"/>
      <c r="T349" s="86"/>
      <c r="U349" s="86"/>
      <c r="V349" s="86"/>
      <c r="W349" s="86">
        <v>1995</v>
      </c>
      <c r="X349" s="71"/>
      <c r="Y349" s="59"/>
      <c r="Z349" s="60"/>
      <c r="AA349" s="64">
        <f t="shared" si="50"/>
        <v>2235</v>
      </c>
    </row>
    <row r="350" spans="1:39">
      <c r="A350" t="s">
        <v>18</v>
      </c>
      <c r="B350" s="29">
        <v>45147</v>
      </c>
      <c r="C350" s="44">
        <v>14</v>
      </c>
      <c r="D350" s="69">
        <f>120+195+47</f>
        <v>362</v>
      </c>
      <c r="E350" s="69">
        <v>134</v>
      </c>
      <c r="F350" s="69"/>
      <c r="G350" s="69"/>
      <c r="H350" s="69"/>
      <c r="I350" s="75"/>
      <c r="J350" s="75"/>
      <c r="K350" s="76"/>
      <c r="L350" s="76"/>
      <c r="M350" s="76"/>
      <c r="N350" s="76"/>
      <c r="O350" s="54"/>
      <c r="P350" s="54"/>
      <c r="Q350" s="54"/>
      <c r="R350" s="86"/>
      <c r="S350" s="86"/>
      <c r="T350" s="86"/>
      <c r="U350" s="86"/>
      <c r="V350" s="86"/>
      <c r="W350" s="86"/>
      <c r="X350" s="70"/>
      <c r="Y350" s="59"/>
      <c r="Z350" s="60"/>
      <c r="AA350" s="64">
        <f t="shared" si="50"/>
        <v>496</v>
      </c>
    </row>
    <row r="351" spans="1:39">
      <c r="A351" t="s">
        <v>19</v>
      </c>
      <c r="B351" s="29">
        <v>45148</v>
      </c>
      <c r="C351" s="44">
        <v>15</v>
      </c>
      <c r="D351" s="69">
        <v>289</v>
      </c>
      <c r="E351" s="69">
        <v>70</v>
      </c>
      <c r="F351" s="69"/>
      <c r="G351" s="69"/>
      <c r="H351" s="69"/>
      <c r="I351" s="75">
        <v>115</v>
      </c>
      <c r="J351" s="75"/>
      <c r="K351" s="76"/>
      <c r="L351" s="76"/>
      <c r="M351" s="76"/>
      <c r="N351" s="76"/>
      <c r="O351" s="54"/>
      <c r="P351" s="54"/>
      <c r="Q351" s="54"/>
      <c r="R351" s="86"/>
      <c r="S351" s="86"/>
      <c r="T351" s="86"/>
      <c r="U351" s="86"/>
      <c r="V351" s="86"/>
      <c r="W351" s="86">
        <v>4300</v>
      </c>
      <c r="X351" s="70"/>
      <c r="Y351" s="59"/>
      <c r="Z351" s="60"/>
      <c r="AA351" s="64">
        <f t="shared" si="50"/>
        <v>4774</v>
      </c>
    </row>
    <row r="352" spans="1:39">
      <c r="A352" t="s">
        <v>20</v>
      </c>
      <c r="B352" s="29">
        <v>45149</v>
      </c>
      <c r="C352" s="44">
        <v>16</v>
      </c>
      <c r="D352" s="69">
        <f>120+188</f>
        <v>308</v>
      </c>
      <c r="E352" s="69"/>
      <c r="F352" s="69"/>
      <c r="G352" s="69"/>
      <c r="H352" s="69"/>
      <c r="I352" s="75">
        <v>170</v>
      </c>
      <c r="J352" s="75"/>
      <c r="K352" s="76"/>
      <c r="L352" s="76"/>
      <c r="M352" s="76"/>
      <c r="N352" s="76"/>
      <c r="O352" s="54"/>
      <c r="P352" s="54"/>
      <c r="Q352" s="54"/>
      <c r="R352" s="86"/>
      <c r="S352" s="86"/>
      <c r="T352" s="86"/>
      <c r="U352" s="86"/>
      <c r="V352" s="86"/>
      <c r="W352" s="86"/>
      <c r="X352" s="70"/>
      <c r="Y352" s="59"/>
      <c r="Z352" s="60"/>
      <c r="AA352" s="64">
        <f t="shared" si="50"/>
        <v>478</v>
      </c>
    </row>
    <row r="353" spans="1:27">
      <c r="A353" t="s">
        <v>21</v>
      </c>
      <c r="B353" s="29">
        <v>45150</v>
      </c>
      <c r="C353" s="44">
        <v>17</v>
      </c>
      <c r="D353" s="69"/>
      <c r="E353" s="69"/>
      <c r="F353" s="69">
        <v>334</v>
      </c>
      <c r="G353" s="69"/>
      <c r="H353" s="69"/>
      <c r="I353" s="75"/>
      <c r="J353" s="75"/>
      <c r="K353" s="76"/>
      <c r="L353" s="76"/>
      <c r="M353" s="76"/>
      <c r="N353" s="76"/>
      <c r="O353" s="54"/>
      <c r="P353" s="54"/>
      <c r="Q353" s="54"/>
      <c r="R353" s="86"/>
      <c r="S353" s="86"/>
      <c r="T353" s="86"/>
      <c r="U353" s="86"/>
      <c r="V353" s="86"/>
      <c r="W353" s="86"/>
      <c r="X353" s="70"/>
      <c r="Y353" s="59"/>
      <c r="Z353" s="60"/>
      <c r="AA353" s="64">
        <f t="shared" si="50"/>
        <v>334</v>
      </c>
    </row>
    <row r="354" spans="1:27">
      <c r="A354" t="s">
        <v>22</v>
      </c>
      <c r="B354" s="29">
        <v>45151</v>
      </c>
      <c r="C354" s="44">
        <v>18</v>
      </c>
      <c r="D354" s="69"/>
      <c r="E354" s="69"/>
      <c r="F354" s="69"/>
      <c r="G354" s="69"/>
      <c r="H354" s="69"/>
      <c r="I354" s="75"/>
      <c r="J354" s="75"/>
      <c r="K354" s="76"/>
      <c r="L354" s="76"/>
      <c r="M354" s="76"/>
      <c r="N354" s="76"/>
      <c r="O354" s="54"/>
      <c r="P354" s="54"/>
      <c r="Q354" s="54"/>
      <c r="R354" s="86"/>
      <c r="S354" s="86"/>
      <c r="T354" s="86"/>
      <c r="U354" s="86"/>
      <c r="V354" s="86"/>
      <c r="W354" s="87"/>
      <c r="X354" s="70"/>
      <c r="Y354" s="59"/>
      <c r="Z354" s="60"/>
      <c r="AA354" s="64">
        <f t="shared" si="50"/>
        <v>0</v>
      </c>
    </row>
    <row r="355" spans="1:27">
      <c r="A355" t="s">
        <v>26</v>
      </c>
      <c r="B355" s="29">
        <v>45152</v>
      </c>
      <c r="C355" s="44">
        <v>19</v>
      </c>
      <c r="D355" s="69">
        <f>105+180+93</f>
        <v>378</v>
      </c>
      <c r="E355" s="69"/>
      <c r="F355" s="69"/>
      <c r="G355" s="69"/>
      <c r="H355" s="69"/>
      <c r="I355" s="69">
        <v>217</v>
      </c>
      <c r="J355" s="75"/>
      <c r="K355" s="76"/>
      <c r="L355" s="76"/>
      <c r="M355" s="76">
        <v>150</v>
      </c>
      <c r="N355" s="76"/>
      <c r="O355" s="54"/>
      <c r="P355" s="54"/>
      <c r="Q355" s="54"/>
      <c r="R355" s="86"/>
      <c r="S355" s="86"/>
      <c r="T355" s="86"/>
      <c r="U355" s="86"/>
      <c r="V355" s="86"/>
      <c r="W355" s="86"/>
      <c r="X355" s="70"/>
      <c r="Y355" s="59"/>
      <c r="Z355" s="60"/>
      <c r="AA355" s="64">
        <f t="shared" si="50"/>
        <v>745</v>
      </c>
    </row>
    <row r="356" spans="1:27">
      <c r="A356" t="s">
        <v>17</v>
      </c>
      <c r="B356" s="29">
        <v>45153</v>
      </c>
      <c r="C356" s="44">
        <v>20</v>
      </c>
      <c r="D356" s="69">
        <v>430</v>
      </c>
      <c r="E356" s="69"/>
      <c r="F356" s="69"/>
      <c r="G356" s="69"/>
      <c r="H356" s="69"/>
      <c r="I356" s="75"/>
      <c r="J356" s="75"/>
      <c r="K356" s="76"/>
      <c r="L356" s="76"/>
      <c r="M356" s="76"/>
      <c r="N356" s="76"/>
      <c r="O356" s="54"/>
      <c r="P356" s="54"/>
      <c r="Q356" s="54"/>
      <c r="R356" s="86"/>
      <c r="S356" s="86"/>
      <c r="T356" s="86"/>
      <c r="U356" s="86"/>
      <c r="V356" s="86"/>
      <c r="W356" s="86"/>
      <c r="X356" s="70"/>
      <c r="Y356" s="59"/>
      <c r="Z356" s="60"/>
      <c r="AA356" s="64">
        <f t="shared" si="50"/>
        <v>430</v>
      </c>
    </row>
    <row r="357" spans="1:27">
      <c r="A357" t="s">
        <v>18</v>
      </c>
      <c r="B357" s="29">
        <v>45154</v>
      </c>
      <c r="C357" s="44">
        <v>21</v>
      </c>
      <c r="D357" s="69">
        <f>216+79</f>
        <v>295</v>
      </c>
      <c r="E357" s="69">
        <v>709</v>
      </c>
      <c r="F357" s="69"/>
      <c r="G357" s="69"/>
      <c r="H357" s="69"/>
      <c r="I357" s="75"/>
      <c r="J357" s="75"/>
      <c r="K357" s="76"/>
      <c r="L357" s="76"/>
      <c r="M357" s="76"/>
      <c r="N357" s="76"/>
      <c r="O357" s="54"/>
      <c r="P357" s="54"/>
      <c r="Q357" s="54"/>
      <c r="R357" s="86"/>
      <c r="S357" s="86"/>
      <c r="T357" s="86"/>
      <c r="U357" s="86"/>
      <c r="V357" s="86"/>
      <c r="W357" s="86"/>
      <c r="X357" s="70"/>
      <c r="Y357" s="59"/>
      <c r="Z357" s="60"/>
      <c r="AA357" s="64">
        <f t="shared" si="50"/>
        <v>1004</v>
      </c>
    </row>
    <row r="358" spans="1:27">
      <c r="A358" t="s">
        <v>19</v>
      </c>
      <c r="B358" s="29">
        <v>45155</v>
      </c>
      <c r="C358" s="44">
        <v>22</v>
      </c>
      <c r="D358" s="69">
        <v>416</v>
      </c>
      <c r="E358" s="69"/>
      <c r="F358" s="69"/>
      <c r="G358" s="69"/>
      <c r="H358" s="69"/>
      <c r="I358" s="75"/>
      <c r="J358" s="75"/>
      <c r="K358" s="76"/>
      <c r="L358" s="76"/>
      <c r="M358" s="76">
        <v>150</v>
      </c>
      <c r="N358" s="76"/>
      <c r="O358" s="54"/>
      <c r="P358" s="54"/>
      <c r="Q358" s="54"/>
      <c r="R358" s="86"/>
      <c r="S358" s="86"/>
      <c r="T358" s="86"/>
      <c r="U358" s="86"/>
      <c r="V358" s="86"/>
      <c r="W358" s="86"/>
      <c r="X358" s="70"/>
      <c r="Y358" s="59"/>
      <c r="Z358" s="60"/>
      <c r="AA358" s="64">
        <f t="shared" si="50"/>
        <v>566</v>
      </c>
    </row>
    <row r="359" spans="1:27">
      <c r="A359" t="s">
        <v>20</v>
      </c>
      <c r="B359" s="29">
        <v>45156</v>
      </c>
      <c r="C359" s="44">
        <v>23</v>
      </c>
      <c r="D359" s="69">
        <f>238+93</f>
        <v>331</v>
      </c>
      <c r="E359" s="69"/>
      <c r="F359" s="69"/>
      <c r="G359" s="69"/>
      <c r="H359" s="69"/>
      <c r="I359" s="75"/>
      <c r="J359" s="75"/>
      <c r="K359" s="76"/>
      <c r="L359" s="76"/>
      <c r="M359" s="76"/>
      <c r="N359" s="76"/>
      <c r="O359" s="54"/>
      <c r="P359" s="54"/>
      <c r="Q359" s="54"/>
      <c r="R359" s="86"/>
      <c r="S359" s="86"/>
      <c r="T359" s="86"/>
      <c r="U359" s="86"/>
      <c r="V359" s="86"/>
      <c r="W359" s="87"/>
      <c r="X359" s="70"/>
      <c r="Y359" s="59"/>
      <c r="Z359" s="60"/>
      <c r="AA359" s="64">
        <f>SUM(D359:Z359)</f>
        <v>331</v>
      </c>
    </row>
    <row r="360" spans="1:27">
      <c r="A360" t="s">
        <v>21</v>
      </c>
      <c r="B360" s="29">
        <v>45157</v>
      </c>
      <c r="C360" s="44">
        <v>24</v>
      </c>
      <c r="D360" s="69"/>
      <c r="E360" s="69"/>
      <c r="F360" s="69">
        <f>895-690</f>
        <v>205</v>
      </c>
      <c r="G360" s="69"/>
      <c r="H360" s="69"/>
      <c r="I360" s="75"/>
      <c r="J360" s="75"/>
      <c r="K360" s="76"/>
      <c r="L360" s="76"/>
      <c r="M360" s="76"/>
      <c r="N360" s="76">
        <v>1200</v>
      </c>
      <c r="O360" s="54"/>
      <c r="P360" s="54"/>
      <c r="Q360" s="54"/>
      <c r="R360" s="86"/>
      <c r="S360" s="86"/>
      <c r="T360" s="86"/>
      <c r="U360" s="86"/>
      <c r="V360" s="86"/>
      <c r="W360" s="95" t="s">
        <v>128</v>
      </c>
      <c r="X360" s="70"/>
      <c r="Y360" s="59"/>
      <c r="Z360" s="60"/>
      <c r="AA360" s="64">
        <f t="shared" ref="AA360:AA366" si="51">SUM(D360:Z360)</f>
        <v>1405</v>
      </c>
    </row>
    <row r="361" spans="1:27">
      <c r="A361" t="s">
        <v>22</v>
      </c>
      <c r="B361" s="29">
        <v>45158</v>
      </c>
      <c r="C361" s="44">
        <v>25</v>
      </c>
      <c r="D361" s="69"/>
      <c r="E361" s="69"/>
      <c r="F361" s="69"/>
      <c r="G361" s="69"/>
      <c r="H361" s="69"/>
      <c r="I361" s="75"/>
      <c r="J361" s="75"/>
      <c r="K361" s="76"/>
      <c r="L361" s="76"/>
      <c r="M361" s="76"/>
      <c r="N361" s="76"/>
      <c r="O361" s="54"/>
      <c r="P361" s="54"/>
      <c r="Q361" s="54"/>
      <c r="R361" s="86"/>
      <c r="S361" s="86"/>
      <c r="T361" s="86"/>
      <c r="U361" s="86"/>
      <c r="V361" s="86"/>
      <c r="W361" s="86"/>
      <c r="X361" s="70"/>
      <c r="Y361" s="59"/>
      <c r="Z361" s="60"/>
      <c r="AA361" s="64">
        <f t="shared" si="51"/>
        <v>0</v>
      </c>
    </row>
    <row r="362" spans="1:27">
      <c r="A362" t="s">
        <v>26</v>
      </c>
      <c r="B362" s="29">
        <v>45159</v>
      </c>
      <c r="C362" s="44">
        <v>26</v>
      </c>
      <c r="D362" s="69">
        <v>434</v>
      </c>
      <c r="E362" s="69">
        <v>95</v>
      </c>
      <c r="F362" s="69"/>
      <c r="G362" s="69"/>
      <c r="H362" s="69"/>
      <c r="I362" s="75"/>
      <c r="J362" s="75"/>
      <c r="K362" s="76"/>
      <c r="L362" s="76"/>
      <c r="M362" s="76"/>
      <c r="N362" s="76"/>
      <c r="O362" s="54"/>
      <c r="P362" s="54"/>
      <c r="Q362" s="54"/>
      <c r="R362" s="86"/>
      <c r="S362" s="86"/>
      <c r="T362" s="86"/>
      <c r="U362" s="86"/>
      <c r="V362" s="86"/>
      <c r="W362" s="86"/>
      <c r="X362" s="70"/>
      <c r="Y362" s="59"/>
      <c r="Z362" s="60"/>
      <c r="AA362" s="64">
        <f t="shared" si="51"/>
        <v>529</v>
      </c>
    </row>
    <row r="363" spans="1:27">
      <c r="A363" t="s">
        <v>17</v>
      </c>
      <c r="B363" s="29">
        <v>45160</v>
      </c>
      <c r="C363" s="44">
        <v>27</v>
      </c>
      <c r="D363" s="69">
        <v>178</v>
      </c>
      <c r="E363" s="69"/>
      <c r="F363" s="69"/>
      <c r="G363" s="69">
        <v>930</v>
      </c>
      <c r="H363" s="69"/>
      <c r="I363" s="75">
        <v>140</v>
      </c>
      <c r="J363" s="75"/>
      <c r="K363" s="76"/>
      <c r="L363" s="76"/>
      <c r="M363" s="76"/>
      <c r="N363" s="76"/>
      <c r="O363" s="54"/>
      <c r="P363" s="54"/>
      <c r="Q363" s="54"/>
      <c r="R363" s="86"/>
      <c r="S363" s="86"/>
      <c r="T363" s="86"/>
      <c r="U363" s="86"/>
      <c r="V363" s="86"/>
      <c r="W363" s="86"/>
      <c r="X363" s="71"/>
      <c r="Y363" s="59"/>
      <c r="Z363" s="60"/>
      <c r="AA363" s="64">
        <f t="shared" si="51"/>
        <v>1248</v>
      </c>
    </row>
    <row r="364" spans="1:27">
      <c r="A364" t="s">
        <v>18</v>
      </c>
      <c r="B364" s="29">
        <v>45161</v>
      </c>
      <c r="C364" s="44">
        <v>28</v>
      </c>
      <c r="D364" s="69">
        <v>248</v>
      </c>
      <c r="E364" s="69">
        <v>45</v>
      </c>
      <c r="F364" s="69"/>
      <c r="G364" s="69"/>
      <c r="H364" s="69"/>
      <c r="I364" s="75">
        <v>30</v>
      </c>
      <c r="J364" s="75"/>
      <c r="K364" s="76"/>
      <c r="L364" s="76"/>
      <c r="M364" s="76"/>
      <c r="N364" s="76"/>
      <c r="O364" s="54"/>
      <c r="P364" s="54"/>
      <c r="Q364" s="54"/>
      <c r="R364" s="86">
        <v>350</v>
      </c>
      <c r="S364" s="86"/>
      <c r="T364" s="86"/>
      <c r="U364" s="86"/>
      <c r="V364" s="86"/>
      <c r="W364" s="86"/>
      <c r="X364" s="70"/>
      <c r="Y364" s="59"/>
      <c r="Z364" s="60"/>
      <c r="AA364" s="64">
        <f t="shared" si="51"/>
        <v>673</v>
      </c>
    </row>
    <row r="365" spans="1:27">
      <c r="A365" t="s">
        <v>19</v>
      </c>
      <c r="B365" s="29">
        <v>45162</v>
      </c>
      <c r="C365" s="44">
        <v>29</v>
      </c>
      <c r="D365" s="69">
        <v>396</v>
      </c>
      <c r="E365" s="69"/>
      <c r="F365" s="69"/>
      <c r="G365" s="69"/>
      <c r="H365" s="69"/>
      <c r="I365" s="75"/>
      <c r="J365" s="75"/>
      <c r="K365" s="76"/>
      <c r="L365" s="76"/>
      <c r="M365" s="76"/>
      <c r="N365" s="76"/>
      <c r="O365" s="54"/>
      <c r="P365" s="54"/>
      <c r="Q365" s="54"/>
      <c r="R365" s="86"/>
      <c r="S365" s="86"/>
      <c r="T365" s="86"/>
      <c r="U365" s="86"/>
      <c r="V365" s="86">
        <v>700</v>
      </c>
      <c r="W365" s="86"/>
      <c r="X365" s="70"/>
      <c r="Y365" s="59"/>
      <c r="Z365" s="60"/>
      <c r="AA365" s="64">
        <f t="shared" si="51"/>
        <v>1096</v>
      </c>
    </row>
    <row r="366" spans="1:27">
      <c r="A366" t="s">
        <v>20</v>
      </c>
      <c r="B366" s="29">
        <v>45163</v>
      </c>
      <c r="C366" s="44">
        <v>30</v>
      </c>
      <c r="D366" s="69">
        <v>238</v>
      </c>
      <c r="E366" s="69"/>
      <c r="F366" s="69"/>
      <c r="G366" s="69"/>
      <c r="H366" s="69"/>
      <c r="I366" s="75">
        <v>170</v>
      </c>
      <c r="J366" s="75"/>
      <c r="K366" s="76"/>
      <c r="L366" s="76"/>
      <c r="M366" s="76"/>
      <c r="N366" s="76"/>
      <c r="O366" s="54"/>
      <c r="P366" s="54"/>
      <c r="Q366" s="54"/>
      <c r="R366" s="86"/>
      <c r="S366" s="86"/>
      <c r="T366" s="86"/>
      <c r="U366" s="86"/>
      <c r="V366" s="86"/>
      <c r="W366" s="86">
        <v>379</v>
      </c>
      <c r="X366" s="70"/>
      <c r="Y366" s="59"/>
      <c r="Z366" s="60"/>
      <c r="AA366" s="64">
        <f t="shared" si="51"/>
        <v>787</v>
      </c>
    </row>
    <row r="367" spans="1:27">
      <c r="A367" t="s">
        <v>21</v>
      </c>
      <c r="B367" s="29">
        <v>45164</v>
      </c>
      <c r="C367" s="44">
        <v>31</v>
      </c>
      <c r="D367" s="69"/>
      <c r="E367" s="69"/>
      <c r="F367" s="69"/>
      <c r="G367" s="69"/>
      <c r="H367" s="69"/>
      <c r="I367" s="75"/>
      <c r="J367" s="75"/>
      <c r="K367" s="76"/>
      <c r="L367" s="76"/>
      <c r="M367" s="76"/>
      <c r="N367" s="76"/>
      <c r="O367" s="54"/>
      <c r="P367" s="54"/>
      <c r="Q367" s="54"/>
      <c r="R367" s="86"/>
      <c r="S367" s="86"/>
      <c r="T367" s="86"/>
      <c r="U367" s="86"/>
      <c r="V367" s="86"/>
      <c r="W367" s="86"/>
      <c r="X367" s="70"/>
      <c r="Y367" s="59"/>
      <c r="Z367" s="60"/>
      <c r="AA367" s="64"/>
    </row>
    <row r="368" spans="1:27">
      <c r="A368" s="129" t="s">
        <v>52</v>
      </c>
      <c r="B368" s="130"/>
      <c r="C368" s="131"/>
      <c r="D368" s="69">
        <f>SUM(D338:D367)</f>
        <v>6468</v>
      </c>
      <c r="E368" s="69">
        <f t="shared" ref="E368:Z368" si="52">SUM(E337:E366)</f>
        <v>1576</v>
      </c>
      <c r="F368" s="69">
        <f t="shared" si="52"/>
        <v>539</v>
      </c>
      <c r="G368" s="69">
        <f t="shared" si="52"/>
        <v>930</v>
      </c>
      <c r="H368" s="69">
        <f t="shared" si="52"/>
        <v>0</v>
      </c>
      <c r="I368" s="69">
        <f t="shared" si="52"/>
        <v>2177</v>
      </c>
      <c r="J368" s="69">
        <f t="shared" si="52"/>
        <v>0</v>
      </c>
      <c r="K368" s="69">
        <f t="shared" si="52"/>
        <v>0</v>
      </c>
      <c r="L368" s="69">
        <f t="shared" si="52"/>
        <v>0</v>
      </c>
      <c r="M368" s="69">
        <f t="shared" si="52"/>
        <v>300</v>
      </c>
      <c r="N368" s="69">
        <f t="shared" si="52"/>
        <v>4430</v>
      </c>
      <c r="O368" s="69">
        <f t="shared" si="52"/>
        <v>0</v>
      </c>
      <c r="P368" s="69">
        <f t="shared" si="52"/>
        <v>0</v>
      </c>
      <c r="Q368" s="69">
        <f t="shared" si="52"/>
        <v>0</v>
      </c>
      <c r="R368" s="69">
        <f t="shared" si="52"/>
        <v>700</v>
      </c>
      <c r="S368" s="69">
        <f t="shared" si="52"/>
        <v>0</v>
      </c>
      <c r="T368" s="69">
        <f t="shared" si="52"/>
        <v>1133.22</v>
      </c>
      <c r="U368" s="69">
        <f t="shared" si="52"/>
        <v>954</v>
      </c>
      <c r="V368" s="69">
        <f t="shared" si="52"/>
        <v>700</v>
      </c>
      <c r="W368" s="69">
        <f t="shared" si="52"/>
        <v>22733</v>
      </c>
      <c r="X368" s="69">
        <f t="shared" si="52"/>
        <v>0</v>
      </c>
      <c r="Y368" s="69">
        <f t="shared" si="52"/>
        <v>0</v>
      </c>
      <c r="Z368" s="69">
        <f t="shared" si="52"/>
        <v>10085</v>
      </c>
      <c r="AA368" s="64">
        <f>SUM(D368:Z368)</f>
        <v>52725.22</v>
      </c>
    </row>
    <row r="369" spans="1:27">
      <c r="A369" s="133" t="s">
        <v>53</v>
      </c>
      <c r="B369" s="134"/>
      <c r="C369" s="135"/>
      <c r="D369" s="136">
        <f>SUM(D368:H368)</f>
        <v>9513</v>
      </c>
      <c r="E369" s="136"/>
      <c r="F369" s="136"/>
      <c r="G369" s="136"/>
      <c r="H369" s="136"/>
      <c r="I369" s="136">
        <f>SUM(I368:J368)</f>
        <v>2177</v>
      </c>
      <c r="J369" s="136"/>
      <c r="K369" s="129">
        <f>SUM(K368:N368)</f>
        <v>4730</v>
      </c>
      <c r="L369" s="130"/>
      <c r="M369" s="130"/>
      <c r="N369" s="131"/>
      <c r="O369" s="129">
        <f>SUM(O368:Q368)</f>
        <v>0</v>
      </c>
      <c r="P369" s="130"/>
      <c r="Q369" s="131"/>
      <c r="R369" s="129">
        <f>SUM(R368:W368)</f>
        <v>26220.22</v>
      </c>
      <c r="S369" s="130"/>
      <c r="T369" s="130"/>
      <c r="U369" s="130"/>
      <c r="V369" s="130"/>
      <c r="W369" s="131"/>
      <c r="X369" s="85">
        <f>SUM(X368)</f>
        <v>0</v>
      </c>
      <c r="Y369" s="42">
        <f>SUM(Y368)</f>
        <v>0</v>
      </c>
      <c r="Z369" s="6">
        <f>SUM(Z368)</f>
        <v>10085</v>
      </c>
      <c r="AA369" s="64">
        <f>SUM(D369:Z369)</f>
        <v>52725.22</v>
      </c>
    </row>
    <row r="370" spans="1:27">
      <c r="A370" s="132" t="s">
        <v>69</v>
      </c>
      <c r="B370" s="132"/>
      <c r="C370" s="132"/>
      <c r="D370" s="62">
        <v>7000</v>
      </c>
      <c r="E370" s="62"/>
      <c r="F370" s="62">
        <v>2000</v>
      </c>
      <c r="G370" s="62">
        <v>4000</v>
      </c>
      <c r="H370" s="62">
        <v>3000</v>
      </c>
      <c r="I370" s="62"/>
      <c r="J370" s="62">
        <v>5000</v>
      </c>
      <c r="K370" s="62">
        <v>4000</v>
      </c>
      <c r="L370" s="62"/>
      <c r="M370" s="62"/>
      <c r="N370" s="62"/>
      <c r="O370" s="62"/>
      <c r="P370" s="62"/>
      <c r="Q370" s="62"/>
      <c r="R370" s="62">
        <v>1500</v>
      </c>
      <c r="S370" s="62">
        <v>2000</v>
      </c>
      <c r="T370" s="62"/>
      <c r="U370" s="62"/>
      <c r="V370" s="62">
        <v>700</v>
      </c>
      <c r="W370" s="62"/>
      <c r="X370" s="62">
        <v>12000</v>
      </c>
      <c r="Y370" s="62"/>
      <c r="Z370" s="62"/>
      <c r="AA370" s="62">
        <f>SUM(D370:Z370)</f>
        <v>41200</v>
      </c>
    </row>
    <row r="371" spans="1:27">
      <c r="A371" s="34"/>
      <c r="B371" s="34"/>
      <c r="C371" s="34"/>
      <c r="D371" s="132">
        <f>SUM(D370:H370)</f>
        <v>16000</v>
      </c>
      <c r="E371" s="132"/>
      <c r="F371" s="132"/>
      <c r="G371" s="132"/>
      <c r="H371" s="132"/>
      <c r="I371" s="132">
        <f>SUM(I370:J370)</f>
        <v>5000</v>
      </c>
      <c r="J371" s="132"/>
      <c r="K371" s="132">
        <f>SUM(K370:N370)</f>
        <v>4000</v>
      </c>
      <c r="L371" s="132"/>
      <c r="M371" s="132"/>
      <c r="N371" s="132"/>
      <c r="O371" s="132">
        <f>SUM(O370:Q370)</f>
        <v>0</v>
      </c>
      <c r="P371" s="132"/>
      <c r="Q371" s="132"/>
      <c r="R371" s="132">
        <f>SUM(R370:W370)</f>
        <v>4200</v>
      </c>
      <c r="S371" s="132"/>
      <c r="T371" s="132"/>
      <c r="U371" s="132"/>
      <c r="V371" s="132"/>
      <c r="W371" s="132"/>
      <c r="X371" s="62">
        <f>X370</f>
        <v>12000</v>
      </c>
      <c r="Y371" s="62">
        <f>SUM(Y370)</f>
        <v>0</v>
      </c>
      <c r="Z371" s="62">
        <f>SUM(Z370)</f>
        <v>0</v>
      </c>
      <c r="AA371" s="62"/>
    </row>
    <row r="372" spans="1:27" ht="15.75" thickBot="1"/>
    <row r="373" spans="1:27" ht="27" thickBot="1">
      <c r="C373" s="137" t="s">
        <v>82</v>
      </c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</row>
    <row r="374" spans="1:27">
      <c r="A374" s="6" t="s">
        <v>23</v>
      </c>
      <c r="B374" s="6" t="s">
        <v>0</v>
      </c>
      <c r="C374" s="65" t="s">
        <v>68</v>
      </c>
      <c r="D374" s="139" t="s">
        <v>1</v>
      </c>
      <c r="E374" s="140"/>
      <c r="F374" s="140"/>
      <c r="G374" s="140"/>
      <c r="H374" s="141"/>
      <c r="I374" s="142" t="s">
        <v>2</v>
      </c>
      <c r="J374" s="142"/>
      <c r="K374" s="143" t="s">
        <v>5</v>
      </c>
      <c r="L374" s="143"/>
      <c r="M374" s="143"/>
      <c r="N374" s="143"/>
      <c r="O374" s="144" t="s">
        <v>73</v>
      </c>
      <c r="P374" s="145"/>
      <c r="Q374" s="145"/>
      <c r="R374" s="146" t="s">
        <v>66</v>
      </c>
      <c r="S374" s="146"/>
      <c r="T374" s="146"/>
      <c r="U374" s="146"/>
      <c r="V374" s="146"/>
      <c r="W374" s="146"/>
      <c r="X374" s="147" t="s">
        <v>60</v>
      </c>
      <c r="Y374" s="149" t="s">
        <v>37</v>
      </c>
      <c r="Z374" s="151" t="s">
        <v>67</v>
      </c>
      <c r="AA374" s="153" t="s">
        <v>8</v>
      </c>
    </row>
    <row r="375" spans="1:27" ht="30">
      <c r="D375" s="45" t="s">
        <v>47</v>
      </c>
      <c r="E375" s="45" t="s">
        <v>48</v>
      </c>
      <c r="F375" s="45" t="s">
        <v>50</v>
      </c>
      <c r="G375" s="45" t="s">
        <v>49</v>
      </c>
      <c r="H375" s="45" t="s">
        <v>51</v>
      </c>
      <c r="I375" s="47" t="s">
        <v>54</v>
      </c>
      <c r="J375" s="47" t="s">
        <v>55</v>
      </c>
      <c r="K375" s="49" t="s">
        <v>56</v>
      </c>
      <c r="L375" s="49" t="s">
        <v>57</v>
      </c>
      <c r="M375" s="50" t="s">
        <v>58</v>
      </c>
      <c r="N375" s="91" t="s">
        <v>123</v>
      </c>
      <c r="O375" s="83" t="s">
        <v>74</v>
      </c>
      <c r="P375" s="84" t="s">
        <v>75</v>
      </c>
      <c r="Q375" s="52" t="s">
        <v>62</v>
      </c>
      <c r="R375" s="55" t="s">
        <v>3</v>
      </c>
      <c r="S375" s="55" t="s">
        <v>65</v>
      </c>
      <c r="T375" s="55" t="s">
        <v>63</v>
      </c>
      <c r="U375" s="55" t="s">
        <v>36</v>
      </c>
      <c r="V375" s="56" t="s">
        <v>64</v>
      </c>
      <c r="W375" s="55" t="s">
        <v>7</v>
      </c>
      <c r="X375" s="148"/>
      <c r="Y375" s="150"/>
      <c r="Z375" s="152"/>
      <c r="AA375" s="154"/>
    </row>
    <row r="376" spans="1:27">
      <c r="A376" t="s">
        <v>22</v>
      </c>
      <c r="B376" s="29">
        <v>45165</v>
      </c>
      <c r="C376" s="44">
        <v>1</v>
      </c>
      <c r="D376" s="69"/>
      <c r="E376" s="69"/>
      <c r="F376" s="69"/>
      <c r="G376" s="69"/>
      <c r="H376" s="69"/>
      <c r="I376" s="75"/>
      <c r="J376" s="75"/>
      <c r="K376" s="76"/>
      <c r="L376" s="76"/>
      <c r="M376" s="76"/>
      <c r="N376" s="76"/>
      <c r="O376" s="54"/>
      <c r="P376" s="54"/>
      <c r="Q376" s="54"/>
      <c r="R376" s="86"/>
      <c r="S376" s="86"/>
      <c r="T376" s="86"/>
      <c r="U376" s="86"/>
      <c r="V376" s="86"/>
      <c r="W376" s="86"/>
      <c r="X376" s="70"/>
      <c r="Y376" s="59"/>
      <c r="Z376" s="60"/>
      <c r="AA376" s="64">
        <f>SUM(D376:Z376)</f>
        <v>0</v>
      </c>
    </row>
    <row r="377" spans="1:27">
      <c r="A377" t="s">
        <v>26</v>
      </c>
      <c r="B377" s="29">
        <v>45166</v>
      </c>
      <c r="C377" s="44">
        <v>2</v>
      </c>
      <c r="D377" s="69">
        <v>218</v>
      </c>
      <c r="E377" s="69"/>
      <c r="F377" s="69"/>
      <c r="G377" s="69"/>
      <c r="H377" s="69"/>
      <c r="I377" s="75"/>
      <c r="J377" s="75"/>
      <c r="K377" s="76"/>
      <c r="L377" s="76"/>
      <c r="M377" s="76"/>
      <c r="N377" s="76"/>
      <c r="O377" s="54"/>
      <c r="P377" s="54"/>
      <c r="Q377" s="54"/>
      <c r="R377" s="86"/>
      <c r="S377" s="86"/>
      <c r="T377" s="86"/>
      <c r="U377" s="86">
        <v>954</v>
      </c>
      <c r="V377" s="86"/>
      <c r="W377" s="86"/>
      <c r="X377" s="71"/>
      <c r="Y377" s="59"/>
      <c r="Z377" s="60"/>
      <c r="AA377" s="64">
        <f t="shared" ref="AA377:AA397" si="53">SUM(D377:Z377)</f>
        <v>1172</v>
      </c>
    </row>
    <row r="378" spans="1:27">
      <c r="A378" t="s">
        <v>17</v>
      </c>
      <c r="B378" s="29">
        <v>45167</v>
      </c>
      <c r="C378" s="44">
        <v>3</v>
      </c>
      <c r="D378" s="69">
        <v>328</v>
      </c>
      <c r="E378" s="69"/>
      <c r="F378" s="69"/>
      <c r="G378" s="69"/>
      <c r="H378" s="69"/>
      <c r="I378" s="75"/>
      <c r="J378" s="75"/>
      <c r="K378" s="76"/>
      <c r="L378" s="76"/>
      <c r="M378" s="76"/>
      <c r="N378" s="76"/>
      <c r="O378" s="54"/>
      <c r="P378" s="54"/>
      <c r="Q378" s="54"/>
      <c r="R378" s="86"/>
      <c r="S378" s="86"/>
      <c r="T378" s="77">
        <f>562.5+145.72</f>
        <v>708.22</v>
      </c>
      <c r="U378" s="86"/>
      <c r="V378" s="86"/>
      <c r="W378" s="86"/>
      <c r="X378" s="70"/>
      <c r="Y378" s="96">
        <v>0</v>
      </c>
      <c r="Z378" s="60"/>
      <c r="AA378" s="64">
        <f t="shared" si="53"/>
        <v>1036.22</v>
      </c>
    </row>
    <row r="379" spans="1:27">
      <c r="A379" t="s">
        <v>18</v>
      </c>
      <c r="B379" s="29">
        <v>45168</v>
      </c>
      <c r="C379" s="44">
        <v>4</v>
      </c>
      <c r="D379" s="69">
        <v>347</v>
      </c>
      <c r="E379" s="69"/>
      <c r="F379" s="69"/>
      <c r="G379" s="69"/>
      <c r="H379" s="69"/>
      <c r="I379" s="75"/>
      <c r="J379" s="75"/>
      <c r="K379" s="76"/>
      <c r="L379" s="76"/>
      <c r="M379" s="76"/>
      <c r="N379" s="76"/>
      <c r="O379" s="54"/>
      <c r="P379" s="54"/>
      <c r="Q379" s="54"/>
      <c r="R379" s="86"/>
      <c r="S379" s="86"/>
      <c r="T379" s="86"/>
      <c r="U379" s="86"/>
      <c r="V379" s="86"/>
      <c r="W379" s="86"/>
      <c r="X379" s="71"/>
      <c r="Y379" s="97">
        <v>1300</v>
      </c>
      <c r="Z379" s="60"/>
      <c r="AA379" s="64">
        <f t="shared" si="53"/>
        <v>1647</v>
      </c>
    </row>
    <row r="380" spans="1:27">
      <c r="A380" t="s">
        <v>19</v>
      </c>
      <c r="B380" s="29">
        <v>45169</v>
      </c>
      <c r="C380" s="44">
        <v>5</v>
      </c>
      <c r="D380" s="69">
        <v>366</v>
      </c>
      <c r="E380" s="69">
        <v>40</v>
      </c>
      <c r="F380" s="69"/>
      <c r="G380" s="69"/>
      <c r="H380" s="69"/>
      <c r="I380" s="75"/>
      <c r="J380" s="75"/>
      <c r="K380" s="76"/>
      <c r="L380" s="76"/>
      <c r="M380" s="76"/>
      <c r="N380" s="76"/>
      <c r="O380" s="54"/>
      <c r="P380" s="54"/>
      <c r="Q380" s="54"/>
      <c r="R380" s="87"/>
      <c r="S380" s="86"/>
      <c r="T380" s="86"/>
      <c r="U380" s="86"/>
      <c r="V380" s="86"/>
      <c r="W380" s="86">
        <v>850</v>
      </c>
      <c r="X380" s="70"/>
      <c r="Y380" s="59"/>
      <c r="Z380" s="60"/>
      <c r="AA380" s="64">
        <f t="shared" si="53"/>
        <v>1256</v>
      </c>
    </row>
    <row r="381" spans="1:27">
      <c r="A381" t="s">
        <v>20</v>
      </c>
      <c r="B381" s="29">
        <v>45170</v>
      </c>
      <c r="C381" s="44">
        <v>6</v>
      </c>
      <c r="D381" s="69">
        <v>238</v>
      </c>
      <c r="E381" s="69"/>
      <c r="F381" s="69"/>
      <c r="G381" s="69"/>
      <c r="H381" s="69"/>
      <c r="I381" s="75"/>
      <c r="J381" s="75"/>
      <c r="K381" s="76"/>
      <c r="L381" s="76"/>
      <c r="M381" s="76"/>
      <c r="N381" s="76"/>
      <c r="O381" s="54"/>
      <c r="P381" s="54"/>
      <c r="Q381" s="54"/>
      <c r="R381" s="86"/>
      <c r="S381" s="86"/>
      <c r="T381" s="86"/>
      <c r="U381" s="86"/>
      <c r="V381" s="86"/>
      <c r="W381" s="86"/>
      <c r="X381" s="88"/>
      <c r="Y381" s="59"/>
      <c r="Z381" s="60"/>
      <c r="AA381" s="64">
        <f t="shared" si="53"/>
        <v>238</v>
      </c>
    </row>
    <row r="382" spans="1:27">
      <c r="A382" t="s">
        <v>21</v>
      </c>
      <c r="B382" s="29">
        <v>45171</v>
      </c>
      <c r="C382" s="44">
        <v>7</v>
      </c>
      <c r="D382" s="69"/>
      <c r="E382" s="69">
        <f>95+55</f>
        <v>150</v>
      </c>
      <c r="F382" s="69">
        <v>274</v>
      </c>
      <c r="G382" s="69"/>
      <c r="H382" s="69"/>
      <c r="I382" s="75"/>
      <c r="J382" s="75"/>
      <c r="K382" s="76"/>
      <c r="L382" s="76"/>
      <c r="M382" s="76"/>
      <c r="N382" s="76">
        <v>1500</v>
      </c>
      <c r="O382" s="54"/>
      <c r="P382" s="54"/>
      <c r="Q382" s="54"/>
      <c r="R382" s="86"/>
      <c r="S382" s="86"/>
      <c r="T382" s="77">
        <v>425</v>
      </c>
      <c r="U382" s="86"/>
      <c r="V382" s="86"/>
      <c r="W382" s="86"/>
      <c r="X382" s="70"/>
      <c r="Y382" s="59"/>
      <c r="Z382" s="60"/>
      <c r="AA382" s="64">
        <f t="shared" si="53"/>
        <v>2349</v>
      </c>
    </row>
    <row r="383" spans="1:27">
      <c r="A383" t="s">
        <v>22</v>
      </c>
      <c r="B383" s="29">
        <v>45172</v>
      </c>
      <c r="C383" s="44">
        <v>8</v>
      </c>
      <c r="D383" s="69"/>
      <c r="E383" s="69">
        <v>545</v>
      </c>
      <c r="F383" s="69"/>
      <c r="G383" s="69"/>
      <c r="H383" s="69"/>
      <c r="I383" s="75"/>
      <c r="J383" s="75"/>
      <c r="K383" s="76"/>
      <c r="L383" s="76"/>
      <c r="M383" s="76"/>
      <c r="N383" s="76">
        <v>650</v>
      </c>
      <c r="O383" s="54"/>
      <c r="P383" s="54"/>
      <c r="Q383" s="54"/>
      <c r="R383" s="86"/>
      <c r="S383" s="86"/>
      <c r="T383" s="86"/>
      <c r="U383" s="86"/>
      <c r="V383" s="86"/>
      <c r="W383" s="86"/>
      <c r="X383" s="70"/>
      <c r="Y383" s="59"/>
      <c r="Z383" s="60"/>
      <c r="AA383" s="64">
        <f t="shared" si="53"/>
        <v>1195</v>
      </c>
    </row>
    <row r="384" spans="1:27">
      <c r="A384" t="s">
        <v>26</v>
      </c>
      <c r="B384" s="29">
        <v>45173</v>
      </c>
      <c r="C384" s="44">
        <v>9</v>
      </c>
      <c r="D384" s="69">
        <v>230</v>
      </c>
      <c r="E384" s="69"/>
      <c r="F384" s="69"/>
      <c r="G384" s="69"/>
      <c r="H384" s="69"/>
      <c r="I384" s="75"/>
      <c r="J384" s="75">
        <v>1000</v>
      </c>
      <c r="K384" s="76"/>
      <c r="L384" s="76"/>
      <c r="M384" s="76"/>
      <c r="N384" s="76"/>
      <c r="O384" s="54"/>
      <c r="P384" s="54"/>
      <c r="Q384" s="54"/>
      <c r="R384" s="86"/>
      <c r="S384" s="86"/>
      <c r="T384" s="86"/>
      <c r="U384" s="86">
        <v>17600</v>
      </c>
      <c r="V384" s="86"/>
      <c r="W384" s="86"/>
      <c r="X384" s="71"/>
      <c r="Y384" s="97"/>
      <c r="Z384" s="60"/>
      <c r="AA384" s="64">
        <f t="shared" si="53"/>
        <v>18830</v>
      </c>
    </row>
    <row r="385" spans="1:27">
      <c r="A385" t="s">
        <v>17</v>
      </c>
      <c r="B385" s="29">
        <v>45174</v>
      </c>
      <c r="C385" s="44">
        <v>10</v>
      </c>
      <c r="D385" s="69">
        <v>328</v>
      </c>
      <c r="E385" s="69">
        <v>469</v>
      </c>
      <c r="F385" s="69"/>
      <c r="G385" s="69"/>
      <c r="H385" s="69"/>
      <c r="I385" s="75"/>
      <c r="J385" s="75"/>
      <c r="K385" s="76"/>
      <c r="L385" s="76"/>
      <c r="M385" s="76"/>
      <c r="N385" s="76"/>
      <c r="O385" s="54"/>
      <c r="P385" s="54"/>
      <c r="Q385" s="54"/>
      <c r="R385" s="86"/>
      <c r="S385" s="86"/>
      <c r="T385" s="86"/>
      <c r="U385" s="86"/>
      <c r="V385" s="86"/>
      <c r="W385" s="86"/>
      <c r="X385" s="71"/>
      <c r="Y385" s="97"/>
      <c r="Z385" s="60"/>
      <c r="AA385" s="64">
        <f t="shared" si="53"/>
        <v>797</v>
      </c>
    </row>
    <row r="386" spans="1:27">
      <c r="A386" t="s">
        <v>18</v>
      </c>
      <c r="B386" s="29">
        <v>45175</v>
      </c>
      <c r="C386" s="44">
        <v>11</v>
      </c>
      <c r="D386" s="69"/>
      <c r="E386" s="69"/>
      <c r="F386" s="69"/>
      <c r="G386" s="69"/>
      <c r="H386" s="69"/>
      <c r="I386" s="75">
        <f>141+40</f>
        <v>181</v>
      </c>
      <c r="J386" s="75"/>
      <c r="K386" s="76"/>
      <c r="L386" s="76"/>
      <c r="M386" s="76"/>
      <c r="N386" s="76"/>
      <c r="O386" s="54"/>
      <c r="P386" s="54"/>
      <c r="Q386" s="54"/>
      <c r="R386" s="86"/>
      <c r="S386" s="86"/>
      <c r="T386" s="86"/>
      <c r="U386" s="86"/>
      <c r="V386" s="86"/>
      <c r="W386" s="86"/>
      <c r="X386" s="70"/>
      <c r="Y386" s="59"/>
      <c r="Z386" s="60"/>
      <c r="AA386" s="64">
        <f t="shared" si="53"/>
        <v>181</v>
      </c>
    </row>
    <row r="387" spans="1:27">
      <c r="A387" t="s">
        <v>19</v>
      </c>
      <c r="B387" s="29">
        <v>45176</v>
      </c>
      <c r="C387" s="44">
        <v>12</v>
      </c>
      <c r="D387" s="69">
        <v>356</v>
      </c>
      <c r="E387" s="69"/>
      <c r="F387" s="69"/>
      <c r="G387" s="69"/>
      <c r="H387" s="69"/>
      <c r="I387" s="75"/>
      <c r="J387" s="75"/>
      <c r="K387" s="76"/>
      <c r="L387" s="76"/>
      <c r="M387" s="76"/>
      <c r="N387" s="76"/>
      <c r="O387" s="54"/>
      <c r="P387" s="54"/>
      <c r="Q387" s="54"/>
      <c r="R387" s="86"/>
      <c r="S387" s="86"/>
      <c r="T387" s="86"/>
      <c r="U387" s="86"/>
      <c r="V387" s="86"/>
      <c r="W387" s="86"/>
      <c r="X387" s="70"/>
      <c r="Y387" s="59"/>
      <c r="Z387" s="60"/>
      <c r="AA387" s="64">
        <f t="shared" si="53"/>
        <v>356</v>
      </c>
    </row>
    <row r="388" spans="1:27">
      <c r="A388" t="s">
        <v>20</v>
      </c>
      <c r="B388" s="29">
        <v>45177</v>
      </c>
      <c r="C388" s="44">
        <v>13</v>
      </c>
      <c r="D388" s="69">
        <v>392</v>
      </c>
      <c r="E388" s="69"/>
      <c r="F388" s="69"/>
      <c r="G388" s="69"/>
      <c r="H388" s="69"/>
      <c r="I388" s="75">
        <v>235</v>
      </c>
      <c r="J388" s="75"/>
      <c r="K388" s="76"/>
      <c r="L388" s="76"/>
      <c r="M388" s="76"/>
      <c r="N388" s="98">
        <v>1585</v>
      </c>
      <c r="O388" s="54"/>
      <c r="P388" s="54"/>
      <c r="Q388" s="54"/>
      <c r="R388" s="86"/>
      <c r="S388" s="86"/>
      <c r="T388" s="86"/>
      <c r="U388" s="86"/>
      <c r="V388" s="86"/>
      <c r="W388" s="86"/>
      <c r="X388" s="71"/>
      <c r="Y388" s="59"/>
      <c r="Z388" s="60"/>
      <c r="AA388" s="64">
        <f t="shared" si="53"/>
        <v>2212</v>
      </c>
    </row>
    <row r="389" spans="1:27">
      <c r="A389" t="s">
        <v>21</v>
      </c>
      <c r="B389" s="29">
        <v>45178</v>
      </c>
      <c r="C389" s="44">
        <v>14</v>
      </c>
      <c r="D389" s="69"/>
      <c r="E389" s="69"/>
      <c r="F389" s="69">
        <v>60</v>
      </c>
      <c r="G389" s="69"/>
      <c r="H389" s="69"/>
      <c r="I389" s="75"/>
      <c r="J389" s="75"/>
      <c r="K389" s="76"/>
      <c r="L389" s="76"/>
      <c r="M389" s="76"/>
      <c r="O389" s="54"/>
      <c r="P389" s="54"/>
      <c r="Q389" s="54"/>
      <c r="R389" s="86"/>
      <c r="S389" s="86"/>
      <c r="T389" s="86"/>
      <c r="U389" s="86"/>
      <c r="V389" s="86"/>
      <c r="W389" s="86"/>
      <c r="X389" s="70"/>
      <c r="Y389" s="59"/>
      <c r="Z389" s="60"/>
      <c r="AA389" s="64">
        <f t="shared" si="53"/>
        <v>60</v>
      </c>
    </row>
    <row r="390" spans="1:27">
      <c r="A390" t="s">
        <v>22</v>
      </c>
      <c r="B390" s="29">
        <v>45179</v>
      </c>
      <c r="C390" s="44">
        <v>15</v>
      </c>
      <c r="D390" s="69"/>
      <c r="E390" s="69"/>
      <c r="F390" s="69"/>
      <c r="G390" s="69"/>
      <c r="H390" s="69"/>
      <c r="I390" s="75"/>
      <c r="J390" s="75"/>
      <c r="K390" s="76"/>
      <c r="L390" s="76"/>
      <c r="M390" s="76"/>
      <c r="N390" s="76"/>
      <c r="O390" s="54"/>
      <c r="P390" s="54"/>
      <c r="Q390" s="54"/>
      <c r="R390" s="86"/>
      <c r="S390" s="86"/>
      <c r="T390" s="86"/>
      <c r="U390" s="86"/>
      <c r="V390" s="86"/>
      <c r="W390" s="86"/>
      <c r="X390" s="70"/>
      <c r="Y390" s="59"/>
      <c r="Z390" s="60"/>
      <c r="AA390" s="64">
        <f t="shared" si="53"/>
        <v>0</v>
      </c>
    </row>
    <row r="391" spans="1:27">
      <c r="A391" t="s">
        <v>26</v>
      </c>
      <c r="B391" s="29">
        <v>45180</v>
      </c>
      <c r="C391" s="44">
        <v>16</v>
      </c>
      <c r="D391" s="69">
        <f>374+66</f>
        <v>440</v>
      </c>
      <c r="E391" s="69"/>
      <c r="F391" s="69"/>
      <c r="G391" s="69"/>
      <c r="H391" s="69"/>
      <c r="I391" s="75"/>
      <c r="J391" s="75">
        <v>850</v>
      </c>
      <c r="K391" s="76"/>
      <c r="L391" s="76"/>
      <c r="M391" s="76"/>
      <c r="N391" s="76"/>
      <c r="O391" s="54"/>
      <c r="P391" s="54"/>
      <c r="Q391" s="54"/>
      <c r="R391" s="86"/>
      <c r="S391" s="86"/>
      <c r="T391" s="86"/>
      <c r="U391" s="86"/>
      <c r="V391" s="86"/>
      <c r="W391" s="86"/>
      <c r="X391" s="70"/>
      <c r="Y391" s="59"/>
      <c r="Z391" s="60"/>
      <c r="AA391" s="64">
        <f t="shared" si="53"/>
        <v>1290</v>
      </c>
    </row>
    <row r="392" spans="1:27">
      <c r="A392" t="s">
        <v>17</v>
      </c>
      <c r="B392" s="29">
        <v>45181</v>
      </c>
      <c r="C392" s="44">
        <v>17</v>
      </c>
      <c r="D392" s="69">
        <v>375</v>
      </c>
      <c r="E392" s="69"/>
      <c r="F392" s="69"/>
      <c r="G392" s="69"/>
      <c r="H392" s="69"/>
      <c r="I392" s="75"/>
      <c r="J392" s="75"/>
      <c r="K392" s="76"/>
      <c r="L392" s="76"/>
      <c r="M392" s="76"/>
      <c r="N392" s="76"/>
      <c r="O392" s="54"/>
      <c r="P392" s="54"/>
      <c r="Q392" s="54"/>
      <c r="R392" s="86"/>
      <c r="S392" s="86"/>
      <c r="T392" s="86"/>
      <c r="U392" s="86"/>
      <c r="V392" s="86"/>
      <c r="W392" s="86"/>
      <c r="X392" s="70"/>
      <c r="Y392" s="59"/>
      <c r="Z392" s="60"/>
      <c r="AA392" s="64">
        <f t="shared" si="53"/>
        <v>375</v>
      </c>
    </row>
    <row r="393" spans="1:27">
      <c r="A393" t="s">
        <v>18</v>
      </c>
      <c r="B393" s="29">
        <v>45182</v>
      </c>
      <c r="C393" s="44">
        <v>18</v>
      </c>
      <c r="D393" s="69">
        <v>356</v>
      </c>
      <c r="E393" s="69"/>
      <c r="F393" s="69"/>
      <c r="G393" s="69"/>
      <c r="H393" s="69"/>
      <c r="I393" s="75"/>
      <c r="J393" s="75"/>
      <c r="K393" s="76"/>
      <c r="L393" s="76"/>
      <c r="M393" s="76"/>
      <c r="N393" s="76"/>
      <c r="O393" s="54"/>
      <c r="P393" s="54"/>
      <c r="Q393" s="54"/>
      <c r="R393" s="86"/>
      <c r="S393" s="86"/>
      <c r="T393" s="86"/>
      <c r="U393" s="86"/>
      <c r="V393" s="86"/>
      <c r="W393" s="87"/>
      <c r="X393" s="70"/>
      <c r="Y393" s="59"/>
      <c r="Z393" s="60"/>
      <c r="AA393" s="64">
        <f t="shared" si="53"/>
        <v>356</v>
      </c>
    </row>
    <row r="394" spans="1:27">
      <c r="A394" t="s">
        <v>19</v>
      </c>
      <c r="B394" s="29">
        <v>45183</v>
      </c>
      <c r="C394" s="44">
        <v>19</v>
      </c>
      <c r="D394" s="69">
        <v>556</v>
      </c>
      <c r="E394" s="69">
        <v>70</v>
      </c>
      <c r="F394" s="69"/>
      <c r="G394" s="69"/>
      <c r="H394" s="69"/>
      <c r="I394" s="75"/>
      <c r="J394" s="75"/>
      <c r="K394" s="76"/>
      <c r="L394" s="76"/>
      <c r="M394" s="76"/>
      <c r="N394" s="76"/>
      <c r="O394" s="54"/>
      <c r="P394" s="54"/>
      <c r="Q394" s="54"/>
      <c r="R394" s="86"/>
      <c r="S394" s="86"/>
      <c r="T394" s="86"/>
      <c r="U394" s="86"/>
      <c r="V394" s="86"/>
      <c r="W394" s="86"/>
      <c r="X394" s="70"/>
      <c r="Y394" s="59"/>
      <c r="Z394" s="60"/>
      <c r="AA394" s="64">
        <f t="shared" si="53"/>
        <v>626</v>
      </c>
    </row>
    <row r="395" spans="1:27">
      <c r="A395" t="s">
        <v>20</v>
      </c>
      <c r="B395" s="29">
        <v>45184</v>
      </c>
      <c r="C395" s="44">
        <v>20</v>
      </c>
      <c r="D395" s="69">
        <v>382</v>
      </c>
      <c r="E395" s="69"/>
      <c r="F395" s="69"/>
      <c r="G395" s="69"/>
      <c r="H395" s="69"/>
      <c r="I395" s="75"/>
      <c r="J395" s="75"/>
      <c r="K395" s="76"/>
      <c r="L395" s="76"/>
      <c r="M395" s="76"/>
      <c r="N395" s="76"/>
      <c r="O395" s="54"/>
      <c r="P395" s="54"/>
      <c r="Q395" s="54"/>
      <c r="R395" s="86">
        <v>350</v>
      </c>
      <c r="S395" s="86"/>
      <c r="T395" s="86"/>
      <c r="U395" s="86"/>
      <c r="V395" s="86"/>
      <c r="W395" s="86"/>
      <c r="X395" s="70"/>
      <c r="Y395" s="59"/>
      <c r="Z395" s="60"/>
      <c r="AA395" s="64">
        <f t="shared" si="53"/>
        <v>732</v>
      </c>
    </row>
    <row r="396" spans="1:27">
      <c r="A396" t="s">
        <v>21</v>
      </c>
      <c r="B396" s="29">
        <v>45185</v>
      </c>
      <c r="C396" s="44">
        <v>21</v>
      </c>
      <c r="D396" s="69"/>
      <c r="E396" s="69">
        <v>265</v>
      </c>
      <c r="F396" s="69"/>
      <c r="G396" s="69"/>
      <c r="H396" s="69"/>
      <c r="I396" s="75"/>
      <c r="J396" s="75"/>
      <c r="K396" s="76"/>
      <c r="L396" s="76"/>
      <c r="M396" s="76">
        <v>2800</v>
      </c>
      <c r="N396" s="76"/>
      <c r="O396" s="54"/>
      <c r="P396" s="54"/>
      <c r="Q396" s="54"/>
      <c r="R396" s="86"/>
      <c r="S396" s="86"/>
      <c r="T396" s="86"/>
      <c r="U396" s="86"/>
      <c r="V396" s="86"/>
      <c r="W396" s="86"/>
      <c r="X396" s="70"/>
      <c r="Y396" s="59"/>
      <c r="Z396" s="60"/>
      <c r="AA396" s="64">
        <f t="shared" si="53"/>
        <v>3065</v>
      </c>
    </row>
    <row r="397" spans="1:27">
      <c r="A397" t="s">
        <v>22</v>
      </c>
      <c r="B397" s="29">
        <v>45186</v>
      </c>
      <c r="C397" s="44">
        <v>22</v>
      </c>
      <c r="D397" s="69"/>
      <c r="E397" s="69"/>
      <c r="F397" s="69">
        <v>274</v>
      </c>
      <c r="G397" s="69"/>
      <c r="H397" s="69"/>
      <c r="I397" s="75"/>
      <c r="J397" s="75">
        <v>1000</v>
      </c>
      <c r="K397" s="76"/>
      <c r="L397" s="76"/>
      <c r="M397" s="76"/>
      <c r="N397" s="76"/>
      <c r="O397" s="54"/>
      <c r="P397" s="54"/>
      <c r="Q397" s="54"/>
      <c r="R397" s="86"/>
      <c r="S397" s="86"/>
      <c r="T397" s="86"/>
      <c r="U397" s="86"/>
      <c r="V397" s="86"/>
      <c r="W397" s="86"/>
      <c r="X397" s="70"/>
      <c r="Y397" s="59"/>
      <c r="Z397" s="60"/>
      <c r="AA397" s="64">
        <f t="shared" si="53"/>
        <v>1274</v>
      </c>
    </row>
    <row r="398" spans="1:27">
      <c r="A398" t="s">
        <v>26</v>
      </c>
      <c r="B398" s="29">
        <v>45187</v>
      </c>
      <c r="C398" s="44">
        <v>23</v>
      </c>
      <c r="D398" s="69">
        <v>254</v>
      </c>
      <c r="E398" s="69"/>
      <c r="F398" s="69"/>
      <c r="G398" s="69"/>
      <c r="H398" s="69"/>
      <c r="I398" s="75"/>
      <c r="J398" s="75"/>
      <c r="K398" s="76"/>
      <c r="L398" s="76"/>
      <c r="M398" s="76"/>
      <c r="N398" s="76"/>
      <c r="O398" s="54"/>
      <c r="P398" s="54"/>
      <c r="Q398" s="54"/>
      <c r="R398" s="86"/>
      <c r="S398" s="86"/>
      <c r="T398" s="86"/>
      <c r="U398" s="86"/>
      <c r="V398" s="86"/>
      <c r="W398" s="87"/>
      <c r="X398" s="70"/>
      <c r="Y398" s="59"/>
      <c r="Z398" s="60"/>
      <c r="AA398" s="64">
        <f>SUM(D398:Z398)</f>
        <v>254</v>
      </c>
    </row>
    <row r="399" spans="1:27">
      <c r="A399" t="s">
        <v>17</v>
      </c>
      <c r="B399" s="29">
        <v>45188</v>
      </c>
      <c r="C399" s="44">
        <v>24</v>
      </c>
      <c r="D399" s="69">
        <v>347</v>
      </c>
      <c r="E399" s="69"/>
      <c r="F399" s="69"/>
      <c r="G399" s="69"/>
      <c r="H399" s="69"/>
      <c r="I399" s="75"/>
      <c r="J399" s="75"/>
      <c r="K399" s="76"/>
      <c r="L399" s="76"/>
      <c r="M399" s="76"/>
      <c r="N399" s="76"/>
      <c r="O399" s="54"/>
      <c r="P399" s="54"/>
      <c r="Q399" s="54"/>
      <c r="R399" s="86"/>
      <c r="S399" s="86"/>
      <c r="T399" s="86"/>
      <c r="U399" s="86"/>
      <c r="V399" s="86"/>
      <c r="W399" s="86"/>
      <c r="X399" s="70"/>
      <c r="Y399" s="59"/>
      <c r="Z399" s="60"/>
      <c r="AA399" s="64">
        <f t="shared" ref="AA399:AA407" si="54">SUM(D399:Z399)</f>
        <v>347</v>
      </c>
    </row>
    <row r="400" spans="1:27">
      <c r="A400" t="s">
        <v>18</v>
      </c>
      <c r="B400" s="29">
        <v>45189</v>
      </c>
      <c r="C400" s="44">
        <v>25</v>
      </c>
      <c r="D400" s="69">
        <v>333</v>
      </c>
      <c r="E400" s="69"/>
      <c r="F400" s="69"/>
      <c r="G400" s="69"/>
      <c r="H400" s="69"/>
      <c r="I400" s="75"/>
      <c r="J400" s="75"/>
      <c r="K400" s="76"/>
      <c r="L400" s="76"/>
      <c r="M400" s="76"/>
      <c r="N400" s="76"/>
      <c r="O400" s="54"/>
      <c r="P400" s="54"/>
      <c r="Q400" s="54"/>
      <c r="R400" s="86"/>
      <c r="S400" s="86"/>
      <c r="T400" s="86"/>
      <c r="U400" s="86"/>
      <c r="V400" s="86"/>
      <c r="W400" s="86"/>
      <c r="X400" s="70"/>
      <c r="Y400" s="59"/>
      <c r="Z400" s="60"/>
      <c r="AA400" s="64">
        <f t="shared" si="54"/>
        <v>333</v>
      </c>
    </row>
    <row r="401" spans="1:27">
      <c r="A401" t="s">
        <v>19</v>
      </c>
      <c r="B401" s="29">
        <v>45190</v>
      </c>
      <c r="C401" s="44">
        <v>26</v>
      </c>
      <c r="D401" s="69">
        <f>306+200</f>
        <v>506</v>
      </c>
      <c r="E401" s="69">
        <f>286+114</f>
        <v>400</v>
      </c>
      <c r="F401" s="69"/>
      <c r="G401" s="69"/>
      <c r="H401" s="69"/>
      <c r="I401" s="75"/>
      <c r="J401" s="75"/>
      <c r="K401" s="76"/>
      <c r="L401" s="76"/>
      <c r="M401" s="76"/>
      <c r="N401" s="76"/>
      <c r="O401" s="54"/>
      <c r="P401" s="54"/>
      <c r="Q401" s="54"/>
      <c r="R401" s="86"/>
      <c r="S401" s="86"/>
      <c r="T401" s="86"/>
      <c r="U401" s="86"/>
      <c r="V401" s="86"/>
      <c r="W401" s="86"/>
      <c r="X401" s="70"/>
      <c r="Y401" s="59"/>
      <c r="Z401" s="60"/>
      <c r="AA401" s="64">
        <f t="shared" si="54"/>
        <v>906</v>
      </c>
    </row>
    <row r="402" spans="1:27">
      <c r="A402" t="s">
        <v>20</v>
      </c>
      <c r="B402" s="29">
        <v>45191</v>
      </c>
      <c r="C402" s="44">
        <v>27</v>
      </c>
      <c r="D402" s="69">
        <f>237+119</f>
        <v>356</v>
      </c>
      <c r="E402" s="69"/>
      <c r="F402" s="69"/>
      <c r="G402" s="69"/>
      <c r="H402" s="69"/>
      <c r="I402" s="75"/>
      <c r="J402" s="75"/>
      <c r="K402" s="76"/>
      <c r="L402" s="76"/>
      <c r="M402" s="76"/>
      <c r="N402" s="76"/>
      <c r="O402" s="54"/>
      <c r="P402" s="54"/>
      <c r="Q402" s="54"/>
      <c r="R402" s="86"/>
      <c r="S402" s="86"/>
      <c r="T402" s="86"/>
      <c r="U402" s="86"/>
      <c r="V402" s="86"/>
      <c r="W402" s="86"/>
      <c r="X402" s="71"/>
      <c r="Y402" s="59"/>
      <c r="Z402" s="60"/>
      <c r="AA402" s="64">
        <f t="shared" si="54"/>
        <v>356</v>
      </c>
    </row>
    <row r="403" spans="1:27">
      <c r="A403" t="s">
        <v>21</v>
      </c>
      <c r="B403" s="29">
        <v>45192</v>
      </c>
      <c r="C403" s="44">
        <v>28</v>
      </c>
      <c r="D403" s="69"/>
      <c r="E403" s="69"/>
      <c r="F403" s="69">
        <v>739</v>
      </c>
      <c r="G403" s="69"/>
      <c r="H403" s="69"/>
      <c r="I403" s="75"/>
      <c r="J403" s="75"/>
      <c r="K403" s="76"/>
      <c r="L403" s="76"/>
      <c r="M403" s="76"/>
      <c r="N403" s="76"/>
      <c r="O403" s="54"/>
      <c r="P403" s="54"/>
      <c r="Q403" s="54"/>
      <c r="R403" s="86"/>
      <c r="S403" s="86"/>
      <c r="T403" s="86"/>
      <c r="U403" s="86"/>
      <c r="V403" s="86">
        <v>710</v>
      </c>
      <c r="W403" s="86"/>
      <c r="X403" s="70"/>
      <c r="Y403" s="59"/>
      <c r="Z403" s="60"/>
      <c r="AA403" s="64">
        <f t="shared" si="54"/>
        <v>1449</v>
      </c>
    </row>
    <row r="404" spans="1:27">
      <c r="A404" t="s">
        <v>22</v>
      </c>
      <c r="B404" s="29">
        <v>45193</v>
      </c>
      <c r="C404" s="44">
        <v>29</v>
      </c>
      <c r="D404" s="69"/>
      <c r="E404" s="69">
        <v>102</v>
      </c>
      <c r="F404" s="69"/>
      <c r="G404" s="69"/>
      <c r="H404" s="69"/>
      <c r="I404" s="75"/>
      <c r="J404" s="75"/>
      <c r="K404" s="76"/>
      <c r="L404" s="76"/>
      <c r="M404" s="76"/>
      <c r="N404" s="99">
        <v>1300</v>
      </c>
      <c r="O404" s="54"/>
      <c r="P404" s="54"/>
      <c r="Q404" s="54"/>
      <c r="R404" s="86"/>
      <c r="S404" s="86"/>
      <c r="T404" s="86"/>
      <c r="U404" s="86"/>
      <c r="V404" s="86"/>
      <c r="W404" s="86"/>
      <c r="X404" s="70"/>
      <c r="Y404" s="59"/>
      <c r="Z404" s="60">
        <v>1300</v>
      </c>
      <c r="AA404" s="64">
        <f t="shared" si="54"/>
        <v>2702</v>
      </c>
    </row>
    <row r="405" spans="1:27">
      <c r="A405" t="s">
        <v>26</v>
      </c>
      <c r="B405" s="29">
        <v>45194</v>
      </c>
      <c r="C405" s="44">
        <v>30</v>
      </c>
      <c r="D405" s="69">
        <v>210</v>
      </c>
      <c r="E405" s="69"/>
      <c r="F405" s="69"/>
      <c r="G405" s="69"/>
      <c r="H405" s="69"/>
      <c r="I405" s="75"/>
      <c r="J405" s="75">
        <v>1000</v>
      </c>
      <c r="K405" s="76"/>
      <c r="L405" s="76"/>
      <c r="M405" s="76"/>
      <c r="N405" s="76"/>
      <c r="O405" s="54"/>
      <c r="P405" s="54"/>
      <c r="Q405" s="54"/>
      <c r="R405" s="86"/>
      <c r="S405" s="86"/>
      <c r="T405" s="86"/>
      <c r="U405" s="86"/>
      <c r="V405" s="86"/>
      <c r="W405" s="86"/>
      <c r="X405" s="70"/>
      <c r="Y405" s="59"/>
      <c r="Z405" s="60"/>
      <c r="AA405" s="64">
        <f t="shared" si="54"/>
        <v>1210</v>
      </c>
    </row>
    <row r="406" spans="1:27">
      <c r="A406" t="s">
        <v>17</v>
      </c>
      <c r="B406" s="29">
        <v>45195</v>
      </c>
      <c r="C406" s="44">
        <v>31</v>
      </c>
      <c r="D406" s="69">
        <f>302+76</f>
        <v>378</v>
      </c>
      <c r="E406" s="69"/>
      <c r="F406" s="69"/>
      <c r="G406" s="69"/>
      <c r="H406" s="69"/>
      <c r="I406" s="75"/>
      <c r="J406" s="75"/>
      <c r="K406" s="76"/>
      <c r="L406" s="76"/>
      <c r="M406" s="76"/>
      <c r="N406" s="76"/>
      <c r="O406" s="54"/>
      <c r="P406" s="54"/>
      <c r="Q406" s="54"/>
      <c r="R406" s="86"/>
      <c r="S406" s="86"/>
      <c r="T406" s="86"/>
      <c r="U406" s="86"/>
      <c r="V406" s="86"/>
      <c r="W406" s="86"/>
      <c r="X406" s="70"/>
      <c r="Y406" s="59"/>
      <c r="Z406" s="60"/>
      <c r="AA406" s="64"/>
    </row>
    <row r="407" spans="1:27">
      <c r="A407" s="129" t="s">
        <v>52</v>
      </c>
      <c r="B407" s="130"/>
      <c r="C407" s="131"/>
      <c r="D407" s="69">
        <f t="shared" ref="D407:Z407" si="55">SUM(D376:D405)</f>
        <v>6918</v>
      </c>
      <c r="E407" s="69">
        <f t="shared" si="55"/>
        <v>2041</v>
      </c>
      <c r="F407" s="69">
        <f t="shared" si="55"/>
        <v>1347</v>
      </c>
      <c r="G407" s="69">
        <f t="shared" si="55"/>
        <v>0</v>
      </c>
      <c r="H407" s="69">
        <f t="shared" si="55"/>
        <v>0</v>
      </c>
      <c r="I407" s="69">
        <f t="shared" si="55"/>
        <v>416</v>
      </c>
      <c r="J407" s="69">
        <f t="shared" si="55"/>
        <v>3850</v>
      </c>
      <c r="K407" s="69">
        <f t="shared" si="55"/>
        <v>0</v>
      </c>
      <c r="L407" s="69">
        <f t="shared" si="55"/>
        <v>0</v>
      </c>
      <c r="M407" s="69">
        <f t="shared" si="55"/>
        <v>2800</v>
      </c>
      <c r="N407" s="69">
        <f t="shared" si="55"/>
        <v>5035</v>
      </c>
      <c r="O407" s="69">
        <f t="shared" si="55"/>
        <v>0</v>
      </c>
      <c r="P407" s="69">
        <f t="shared" si="55"/>
        <v>0</v>
      </c>
      <c r="Q407" s="69">
        <f t="shared" si="55"/>
        <v>0</v>
      </c>
      <c r="R407" s="69">
        <f t="shared" si="55"/>
        <v>350</v>
      </c>
      <c r="S407" s="69">
        <f t="shared" si="55"/>
        <v>0</v>
      </c>
      <c r="T407" s="69">
        <f t="shared" si="55"/>
        <v>1133.22</v>
      </c>
      <c r="U407" s="69">
        <f t="shared" si="55"/>
        <v>18554</v>
      </c>
      <c r="V407" s="69">
        <f t="shared" si="55"/>
        <v>710</v>
      </c>
      <c r="W407" s="69">
        <f t="shared" si="55"/>
        <v>850</v>
      </c>
      <c r="X407" s="69">
        <f t="shared" si="55"/>
        <v>0</v>
      </c>
      <c r="Y407" s="69">
        <f t="shared" si="55"/>
        <v>1300</v>
      </c>
      <c r="Z407" s="69">
        <f t="shared" si="55"/>
        <v>1300</v>
      </c>
      <c r="AA407" s="64">
        <f t="shared" si="54"/>
        <v>46604.22</v>
      </c>
    </row>
    <row r="408" spans="1:27">
      <c r="A408" s="133" t="s">
        <v>53</v>
      </c>
      <c r="B408" s="134"/>
      <c r="C408" s="135"/>
      <c r="D408" s="136">
        <f>SUM(D407:H407)</f>
        <v>10306</v>
      </c>
      <c r="E408" s="136"/>
      <c r="F408" s="136"/>
      <c r="G408" s="136"/>
      <c r="H408" s="136"/>
      <c r="I408" s="136">
        <f>SUM(I407:J407)</f>
        <v>4266</v>
      </c>
      <c r="J408" s="136"/>
      <c r="K408" s="129">
        <f>SUM(K407:N407)</f>
        <v>7835</v>
      </c>
      <c r="L408" s="130"/>
      <c r="M408" s="130"/>
      <c r="N408" s="131"/>
      <c r="O408" s="129">
        <f>SUM(O407:Q407)</f>
        <v>0</v>
      </c>
      <c r="P408" s="130"/>
      <c r="Q408" s="131"/>
      <c r="R408" s="129">
        <f>SUM(R407:W407)</f>
        <v>21597.22</v>
      </c>
      <c r="S408" s="130"/>
      <c r="T408" s="130"/>
      <c r="U408" s="130"/>
      <c r="V408" s="130"/>
      <c r="W408" s="131"/>
      <c r="X408" s="85">
        <f>SUM(X407)</f>
        <v>0</v>
      </c>
      <c r="Y408" s="42">
        <f>SUM(Y407)</f>
        <v>1300</v>
      </c>
      <c r="Z408" s="6">
        <f>SUM(Z407)</f>
        <v>1300</v>
      </c>
      <c r="AA408" s="64">
        <f>SUM(D408:Z408)</f>
        <v>46604.22</v>
      </c>
    </row>
    <row r="409" spans="1:27">
      <c r="A409" s="132" t="s">
        <v>69</v>
      </c>
      <c r="B409" s="132"/>
      <c r="C409" s="132"/>
      <c r="D409" s="62">
        <v>7000</v>
      </c>
      <c r="E409" s="62"/>
      <c r="F409" s="62">
        <v>2000</v>
      </c>
      <c r="G409" s="62">
        <v>4000</v>
      </c>
      <c r="H409" s="62">
        <v>3000</v>
      </c>
      <c r="I409" s="62"/>
      <c r="J409" s="62">
        <v>5000</v>
      </c>
      <c r="K409" s="62">
        <v>4000</v>
      </c>
      <c r="L409" s="62"/>
      <c r="M409" s="62"/>
      <c r="N409" s="62"/>
      <c r="O409" s="62"/>
      <c r="P409" s="62"/>
      <c r="Q409" s="62"/>
      <c r="R409" s="62">
        <v>1500</v>
      </c>
      <c r="S409" s="62">
        <v>2000</v>
      </c>
      <c r="T409" s="62"/>
      <c r="U409" s="62"/>
      <c r="V409" s="62">
        <v>700</v>
      </c>
      <c r="W409" s="62"/>
      <c r="X409" s="62">
        <v>12000</v>
      </c>
      <c r="Y409" s="62"/>
      <c r="Z409" s="62"/>
      <c r="AA409" s="62">
        <f>SUM(D409:Z409)</f>
        <v>41200</v>
      </c>
    </row>
    <row r="410" spans="1:27">
      <c r="A410" s="34"/>
      <c r="B410" s="34"/>
      <c r="C410" s="34"/>
      <c r="D410" s="132">
        <f>SUM(D409:H409)</f>
        <v>16000</v>
      </c>
      <c r="E410" s="132"/>
      <c r="F410" s="132"/>
      <c r="G410" s="132"/>
      <c r="H410" s="132"/>
      <c r="I410" s="132">
        <f>SUM(I409:J409)</f>
        <v>5000</v>
      </c>
      <c r="J410" s="132"/>
      <c r="K410" s="132">
        <f>SUM(K409:N409)</f>
        <v>4000</v>
      </c>
      <c r="L410" s="132"/>
      <c r="M410" s="132"/>
      <c r="N410" s="132"/>
      <c r="O410" s="132">
        <f>SUM(O409:Q409)</f>
        <v>0</v>
      </c>
      <c r="P410" s="132"/>
      <c r="Q410" s="132"/>
      <c r="R410" s="132">
        <f>SUM(R409:W409)</f>
        <v>4200</v>
      </c>
      <c r="S410" s="132"/>
      <c r="T410" s="132"/>
      <c r="U410" s="132"/>
      <c r="V410" s="132"/>
      <c r="W410" s="132"/>
      <c r="X410" s="62">
        <f>X409</f>
        <v>12000</v>
      </c>
      <c r="Y410" s="62">
        <f>SUM(Y409)</f>
        <v>0</v>
      </c>
      <c r="Z410" s="62">
        <f>SUM(Z409)</f>
        <v>0</v>
      </c>
      <c r="AA410" s="62"/>
    </row>
    <row r="411" spans="1:27" ht="15.75" thickBot="1"/>
    <row r="412" spans="1:27" ht="27" thickBot="1">
      <c r="C412" s="137" t="s">
        <v>83</v>
      </c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</row>
    <row r="413" spans="1:27">
      <c r="A413" s="6" t="s">
        <v>23</v>
      </c>
      <c r="B413" s="6" t="s">
        <v>0</v>
      </c>
      <c r="C413" s="65" t="s">
        <v>68</v>
      </c>
      <c r="D413" s="139" t="s">
        <v>1</v>
      </c>
      <c r="E413" s="140"/>
      <c r="F413" s="140"/>
      <c r="G413" s="140"/>
      <c r="H413" s="141"/>
      <c r="I413" s="142" t="s">
        <v>2</v>
      </c>
      <c r="J413" s="142"/>
      <c r="K413" s="143" t="s">
        <v>5</v>
      </c>
      <c r="L413" s="143"/>
      <c r="M413" s="143"/>
      <c r="N413" s="143"/>
      <c r="O413" s="144" t="s">
        <v>73</v>
      </c>
      <c r="P413" s="145"/>
      <c r="Q413" s="145"/>
      <c r="R413" s="146" t="s">
        <v>66</v>
      </c>
      <c r="S413" s="146"/>
      <c r="T413" s="146"/>
      <c r="U413" s="146"/>
      <c r="V413" s="146"/>
      <c r="W413" s="146"/>
      <c r="X413" s="147" t="s">
        <v>60</v>
      </c>
      <c r="Y413" s="149" t="s">
        <v>37</v>
      </c>
      <c r="Z413" s="151" t="s">
        <v>67</v>
      </c>
      <c r="AA413" s="153" t="s">
        <v>8</v>
      </c>
    </row>
    <row r="414" spans="1:27" ht="30">
      <c r="D414" s="45" t="s">
        <v>47</v>
      </c>
      <c r="E414" s="45" t="s">
        <v>48</v>
      </c>
      <c r="F414" s="45" t="s">
        <v>50</v>
      </c>
      <c r="G414" s="45" t="s">
        <v>49</v>
      </c>
      <c r="H414" s="45" t="s">
        <v>51</v>
      </c>
      <c r="I414" s="47" t="s">
        <v>54</v>
      </c>
      <c r="J414" s="47" t="s">
        <v>55</v>
      </c>
      <c r="K414" s="49" t="s">
        <v>56</v>
      </c>
      <c r="L414" s="49" t="s">
        <v>57</v>
      </c>
      <c r="M414" s="50" t="s">
        <v>58</v>
      </c>
      <c r="N414" s="91" t="s">
        <v>123</v>
      </c>
      <c r="O414" s="83" t="s">
        <v>74</v>
      </c>
      <c r="P414" s="84" t="s">
        <v>75</v>
      </c>
      <c r="Q414" s="52" t="s">
        <v>62</v>
      </c>
      <c r="R414" s="55" t="s">
        <v>3</v>
      </c>
      <c r="S414" s="55" t="s">
        <v>65</v>
      </c>
      <c r="T414" s="55" t="s">
        <v>63</v>
      </c>
      <c r="U414" s="55" t="s">
        <v>36</v>
      </c>
      <c r="V414" s="56" t="s">
        <v>64</v>
      </c>
      <c r="W414" s="55" t="s">
        <v>7</v>
      </c>
      <c r="X414" s="148"/>
      <c r="Y414" s="150"/>
      <c r="Z414" s="152"/>
      <c r="AA414" s="154"/>
    </row>
    <row r="415" spans="1:27">
      <c r="A415" t="s">
        <v>18</v>
      </c>
      <c r="B415" s="29">
        <v>45196</v>
      </c>
      <c r="C415" s="44">
        <v>1</v>
      </c>
      <c r="D415" s="69">
        <f>314+120</f>
        <v>434</v>
      </c>
      <c r="E415" s="69"/>
      <c r="F415" s="69"/>
      <c r="G415" s="69"/>
      <c r="H415" s="69"/>
      <c r="I415" s="75"/>
      <c r="J415" s="75"/>
      <c r="K415" s="76"/>
      <c r="L415" s="76"/>
      <c r="M415" s="76"/>
      <c r="N415" s="76"/>
      <c r="O415" s="54"/>
      <c r="P415" s="54"/>
      <c r="Q415" s="54"/>
      <c r="R415" s="86">
        <v>350</v>
      </c>
      <c r="S415" s="86"/>
      <c r="T415" s="86"/>
      <c r="U415" s="86"/>
      <c r="V415" s="86"/>
      <c r="W415" s="86"/>
      <c r="X415" s="70"/>
      <c r="Y415" s="59"/>
      <c r="Z415" s="60"/>
      <c r="AA415" s="64">
        <f>SUM(D415:Z415)</f>
        <v>784</v>
      </c>
    </row>
    <row r="416" spans="1:27">
      <c r="A416" t="s">
        <v>19</v>
      </c>
      <c r="B416" s="29">
        <v>45197</v>
      </c>
      <c r="C416" s="44">
        <v>2</v>
      </c>
      <c r="D416" s="69">
        <f>57+419</f>
        <v>476</v>
      </c>
      <c r="E416" s="69"/>
      <c r="F416" s="69"/>
      <c r="G416" s="69"/>
      <c r="H416" s="69"/>
      <c r="I416" s="75"/>
      <c r="J416" s="75"/>
      <c r="K416" s="76"/>
      <c r="L416" s="76"/>
      <c r="M416" s="76"/>
      <c r="N416" s="76"/>
      <c r="O416" s="54"/>
      <c r="P416" s="54"/>
      <c r="Q416" s="54"/>
      <c r="R416" s="86"/>
      <c r="S416" s="86"/>
      <c r="T416" s="86"/>
      <c r="U416" s="86">
        <v>954</v>
      </c>
      <c r="V416" s="86"/>
      <c r="W416" s="86"/>
      <c r="X416" s="71"/>
      <c r="Y416" s="101"/>
      <c r="Z416" s="93"/>
      <c r="AA416" s="64">
        <f t="shared" ref="AA416:AA436" si="56">SUM(D416:Z416)</f>
        <v>1430</v>
      </c>
    </row>
    <row r="417" spans="1:27">
      <c r="A417" t="s">
        <v>20</v>
      </c>
      <c r="B417" s="29">
        <v>45198</v>
      </c>
      <c r="C417" s="44">
        <v>3</v>
      </c>
      <c r="D417" s="69">
        <v>320</v>
      </c>
      <c r="E417" s="69"/>
      <c r="F417" s="69"/>
      <c r="G417" s="69">
        <v>180</v>
      </c>
      <c r="H417" s="69"/>
      <c r="I417" s="75"/>
      <c r="J417" s="75"/>
      <c r="K417" s="76"/>
      <c r="L417" s="76"/>
      <c r="M417" s="76"/>
      <c r="N417" s="76"/>
      <c r="O417" s="54"/>
      <c r="P417" s="54"/>
      <c r="Q417" s="54"/>
      <c r="R417" s="86"/>
      <c r="S417" s="86"/>
      <c r="T417" s="77">
        <f>562.5+145.72</f>
        <v>708.22</v>
      </c>
      <c r="U417" s="86"/>
      <c r="V417" s="86"/>
      <c r="W417" s="86"/>
      <c r="X417" s="70"/>
      <c r="Y417" s="101"/>
      <c r="Z417" s="93"/>
      <c r="AA417" s="64">
        <f t="shared" si="56"/>
        <v>1208.22</v>
      </c>
    </row>
    <row r="418" spans="1:27">
      <c r="A418" t="s">
        <v>21</v>
      </c>
      <c r="B418" s="29">
        <v>45199</v>
      </c>
      <c r="C418" s="44">
        <v>4</v>
      </c>
      <c r="D418" s="69"/>
      <c r="E418" s="69"/>
      <c r="F418" s="69"/>
      <c r="G418" s="69"/>
      <c r="H418" s="69"/>
      <c r="I418" s="75">
        <v>48</v>
      </c>
      <c r="J418" s="75"/>
      <c r="K418" s="76"/>
      <c r="L418" s="76"/>
      <c r="M418" s="76"/>
      <c r="N418" s="76"/>
      <c r="O418" s="54"/>
      <c r="P418" s="54"/>
      <c r="Q418" s="54"/>
      <c r="R418" s="86"/>
      <c r="S418" s="86"/>
      <c r="T418" s="86"/>
      <c r="U418" s="86"/>
      <c r="V418" s="86"/>
      <c r="W418" s="86"/>
      <c r="X418" s="71"/>
      <c r="Y418" s="101"/>
      <c r="Z418" s="93"/>
      <c r="AA418" s="64">
        <f t="shared" si="56"/>
        <v>48</v>
      </c>
    </row>
    <row r="419" spans="1:27">
      <c r="A419" t="s">
        <v>22</v>
      </c>
      <c r="B419" s="29">
        <v>45200</v>
      </c>
      <c r="C419" s="44">
        <v>5</v>
      </c>
      <c r="D419" s="69"/>
      <c r="E419" s="69">
        <v>70</v>
      </c>
      <c r="F419" s="69"/>
      <c r="G419" s="69"/>
      <c r="H419" s="69"/>
      <c r="I419" s="75"/>
      <c r="J419" s="75"/>
      <c r="K419" s="76"/>
      <c r="L419" s="76"/>
      <c r="M419" s="76"/>
      <c r="N419" s="76"/>
      <c r="O419" s="54"/>
      <c r="P419" s="54"/>
      <c r="Q419" s="54"/>
      <c r="R419" s="87"/>
      <c r="S419" s="86"/>
      <c r="T419" s="86"/>
      <c r="U419" s="86"/>
      <c r="V419" s="86"/>
      <c r="W419" s="86"/>
      <c r="X419" s="70"/>
      <c r="Y419" s="101"/>
      <c r="Z419" s="93"/>
      <c r="AA419" s="64">
        <f t="shared" si="56"/>
        <v>70</v>
      </c>
    </row>
    <row r="420" spans="1:27">
      <c r="A420" t="s">
        <v>26</v>
      </c>
      <c r="B420" s="29">
        <v>45201</v>
      </c>
      <c r="C420" s="44">
        <v>6</v>
      </c>
      <c r="D420" s="69">
        <f>326+8+160</f>
        <v>494</v>
      </c>
      <c r="E420" s="69"/>
      <c r="F420" s="69"/>
      <c r="G420" s="69"/>
      <c r="H420" s="69"/>
      <c r="I420" s="75"/>
      <c r="J420" s="75"/>
      <c r="K420" s="76"/>
      <c r="L420" s="76"/>
      <c r="M420" s="76"/>
      <c r="N420" s="76"/>
      <c r="O420" s="54"/>
      <c r="P420" s="54"/>
      <c r="Q420" s="54"/>
      <c r="R420" s="86"/>
      <c r="S420" s="86"/>
      <c r="T420" s="77">
        <v>425</v>
      </c>
      <c r="U420" s="86"/>
      <c r="V420" s="86"/>
      <c r="W420" s="86"/>
      <c r="X420" s="88"/>
      <c r="Y420" s="101"/>
      <c r="Z420" s="93"/>
      <c r="AA420" s="64">
        <f t="shared" si="56"/>
        <v>919</v>
      </c>
    </row>
    <row r="421" spans="1:27">
      <c r="A421" t="s">
        <v>17</v>
      </c>
      <c r="B421" s="29">
        <v>45202</v>
      </c>
      <c r="C421" s="44">
        <v>7</v>
      </c>
      <c r="D421" s="69">
        <f>120+228</f>
        <v>348</v>
      </c>
      <c r="E421" s="69"/>
      <c r="F421" s="69"/>
      <c r="G421" s="69"/>
      <c r="H421" s="69">
        <v>973</v>
      </c>
      <c r="I421" s="75">
        <v>140</v>
      </c>
      <c r="J421" s="75"/>
      <c r="K421" s="76"/>
      <c r="L421" s="76"/>
      <c r="M421" s="76"/>
      <c r="N421" s="76"/>
      <c r="O421" s="54"/>
      <c r="P421" s="54"/>
      <c r="Q421" s="54"/>
      <c r="R421" s="86"/>
      <c r="S421" s="86"/>
      <c r="T421" s="86"/>
      <c r="U421" s="86"/>
      <c r="V421" s="86"/>
      <c r="W421" s="86"/>
      <c r="X421" s="70"/>
      <c r="Y421" s="101"/>
      <c r="Z421" s="93"/>
      <c r="AA421" s="64">
        <f t="shared" si="56"/>
        <v>1461</v>
      </c>
    </row>
    <row r="422" spans="1:27" ht="14.25" customHeight="1">
      <c r="A422" t="s">
        <v>18</v>
      </c>
      <c r="B422" s="29">
        <v>45203</v>
      </c>
      <c r="C422" s="44">
        <v>8</v>
      </c>
      <c r="D422" s="69">
        <v>444</v>
      </c>
      <c r="E422" s="69"/>
      <c r="F422" s="69"/>
      <c r="G422" s="69"/>
      <c r="H422" s="69"/>
      <c r="I422" s="75"/>
      <c r="J422" s="75"/>
      <c r="K422" s="76"/>
      <c r="L422" s="76"/>
      <c r="M422" s="76"/>
      <c r="N422" s="76"/>
      <c r="O422" s="54"/>
      <c r="P422" s="54"/>
      <c r="Q422" s="54"/>
      <c r="R422" s="86"/>
      <c r="S422" s="86"/>
      <c r="T422" s="86"/>
      <c r="U422" s="86">
        <v>17600</v>
      </c>
      <c r="V422" s="86"/>
      <c r="W422" s="86"/>
      <c r="X422" s="100">
        <v>6990</v>
      </c>
      <c r="Y422" s="101"/>
      <c r="Z422" s="93"/>
      <c r="AA422" s="64">
        <f t="shared" si="56"/>
        <v>25034</v>
      </c>
    </row>
    <row r="423" spans="1:27">
      <c r="A423" t="s">
        <v>19</v>
      </c>
      <c r="B423" s="29">
        <v>45204</v>
      </c>
      <c r="C423" s="44">
        <v>9</v>
      </c>
      <c r="D423" s="69">
        <v>392</v>
      </c>
      <c r="E423" s="69"/>
      <c r="F423" s="69"/>
      <c r="G423" s="69"/>
      <c r="H423" s="69"/>
      <c r="I423" s="75">
        <v>48</v>
      </c>
      <c r="J423" s="75"/>
      <c r="K423" s="76"/>
      <c r="L423" s="76"/>
      <c r="M423" s="76"/>
      <c r="N423" s="76"/>
      <c r="O423" s="54"/>
      <c r="P423" s="54"/>
      <c r="Q423" s="54"/>
      <c r="R423" s="86"/>
      <c r="S423" s="86"/>
      <c r="T423" s="86"/>
      <c r="U423" s="86"/>
      <c r="V423" s="86"/>
      <c r="W423" s="86"/>
      <c r="X423" s="71"/>
      <c r="Y423" s="101">
        <v>1000</v>
      </c>
      <c r="Z423" s="93">
        <v>400</v>
      </c>
      <c r="AA423" s="64">
        <f t="shared" si="56"/>
        <v>1840</v>
      </c>
    </row>
    <row r="424" spans="1:27">
      <c r="A424" t="s">
        <v>20</v>
      </c>
      <c r="B424" s="29">
        <v>45205</v>
      </c>
      <c r="C424" s="44">
        <v>10</v>
      </c>
      <c r="D424" s="69">
        <v>406</v>
      </c>
      <c r="E424" s="69"/>
      <c r="F424" s="69"/>
      <c r="G424" s="69"/>
      <c r="H424" s="69"/>
      <c r="I424" s="75"/>
      <c r="J424" s="75"/>
      <c r="K424" s="76"/>
      <c r="L424" s="76"/>
      <c r="M424" s="76"/>
      <c r="N424" s="76"/>
      <c r="O424" s="54"/>
      <c r="P424" s="54"/>
      <c r="Q424" s="54"/>
      <c r="R424" s="86">
        <v>350</v>
      </c>
      <c r="S424" s="86"/>
      <c r="T424" s="86"/>
      <c r="U424" s="86"/>
      <c r="V424" s="86"/>
      <c r="W424" s="86"/>
      <c r="X424" s="71"/>
      <c r="Y424" s="101">
        <v>3600</v>
      </c>
      <c r="Z424" s="93"/>
      <c r="AA424" s="64">
        <f t="shared" si="56"/>
        <v>4356</v>
      </c>
    </row>
    <row r="425" spans="1:27">
      <c r="A425" t="s">
        <v>21</v>
      </c>
      <c r="B425" s="29">
        <v>45206</v>
      </c>
      <c r="C425" s="44">
        <v>11</v>
      </c>
      <c r="D425" s="69"/>
      <c r="E425" s="69">
        <v>260</v>
      </c>
      <c r="F425" s="69">
        <v>843</v>
      </c>
      <c r="G425" s="69">
        <v>320</v>
      </c>
      <c r="H425" s="69"/>
      <c r="I425" s="75"/>
      <c r="J425" s="75">
        <v>1000</v>
      </c>
      <c r="K425" s="76"/>
      <c r="L425" s="76"/>
      <c r="M425" s="76"/>
      <c r="N425" s="76">
        <v>4770</v>
      </c>
      <c r="O425" s="54"/>
      <c r="P425" s="54"/>
      <c r="Q425" s="54"/>
      <c r="R425" s="86"/>
      <c r="S425" s="86"/>
      <c r="T425" s="86"/>
      <c r="U425" s="86"/>
      <c r="V425" s="86"/>
      <c r="W425" s="86"/>
      <c r="X425" s="70"/>
      <c r="Y425" s="101"/>
      <c r="Z425" s="93"/>
      <c r="AA425" s="64">
        <f t="shared" si="56"/>
        <v>7193</v>
      </c>
    </row>
    <row r="426" spans="1:27">
      <c r="A426" t="s">
        <v>22</v>
      </c>
      <c r="B426" s="29">
        <v>45207</v>
      </c>
      <c r="C426" s="44">
        <v>12</v>
      </c>
      <c r="D426" s="69"/>
      <c r="E426" s="69"/>
      <c r="F426" s="69"/>
      <c r="G426" s="69"/>
      <c r="H426" s="69"/>
      <c r="I426" s="75"/>
      <c r="J426" s="75"/>
      <c r="K426" s="76"/>
      <c r="L426" s="76"/>
      <c r="M426" s="76"/>
      <c r="N426" s="76"/>
      <c r="O426" s="54"/>
      <c r="P426" s="54"/>
      <c r="Q426" s="54"/>
      <c r="R426" s="86"/>
      <c r="S426" s="86"/>
      <c r="T426" s="86"/>
      <c r="U426" s="86"/>
      <c r="V426" s="86"/>
      <c r="W426" s="86"/>
      <c r="X426" s="70"/>
      <c r="Y426" s="101"/>
      <c r="Z426" s="93"/>
      <c r="AA426" s="64">
        <f t="shared" si="56"/>
        <v>0</v>
      </c>
    </row>
    <row r="427" spans="1:27">
      <c r="A427" t="s">
        <v>26</v>
      </c>
      <c r="B427" s="29">
        <v>45208</v>
      </c>
      <c r="C427" s="44">
        <v>13</v>
      </c>
      <c r="D427" s="69">
        <v>496</v>
      </c>
      <c r="E427" s="69"/>
      <c r="F427" s="69"/>
      <c r="G427" s="69"/>
      <c r="H427" s="69"/>
      <c r="I427" s="75">
        <v>322</v>
      </c>
      <c r="J427" s="75"/>
      <c r="K427" s="76"/>
      <c r="L427" s="76"/>
      <c r="M427" s="76"/>
      <c r="N427" s="76"/>
      <c r="O427" s="54"/>
      <c r="P427" s="54"/>
      <c r="Q427" s="54"/>
      <c r="R427" s="86"/>
      <c r="S427" s="86"/>
      <c r="T427" s="86"/>
      <c r="U427" s="86"/>
      <c r="V427" s="86"/>
      <c r="W427" s="86"/>
      <c r="X427" s="71">
        <v>300</v>
      </c>
      <c r="Y427" s="101"/>
      <c r="Z427" s="93"/>
      <c r="AA427" s="64">
        <f t="shared" si="56"/>
        <v>1118</v>
      </c>
    </row>
    <row r="428" spans="1:27">
      <c r="A428" t="s">
        <v>17</v>
      </c>
      <c r="B428" s="29">
        <v>45209</v>
      </c>
      <c r="C428" s="44">
        <v>14</v>
      </c>
      <c r="D428" s="69">
        <v>504</v>
      </c>
      <c r="E428" s="69"/>
      <c r="F428" s="69"/>
      <c r="G428" s="69"/>
      <c r="H428" s="69"/>
      <c r="I428" s="75"/>
      <c r="J428" s="75"/>
      <c r="K428" s="76"/>
      <c r="L428" s="76"/>
      <c r="M428" s="76"/>
      <c r="N428" s="76"/>
      <c r="O428" s="54"/>
      <c r="P428" s="54"/>
      <c r="Q428" s="54"/>
      <c r="R428" s="86"/>
      <c r="S428" s="86"/>
      <c r="T428" s="86"/>
      <c r="U428" s="86"/>
      <c r="V428" s="86"/>
      <c r="W428" s="86"/>
      <c r="X428" s="70"/>
      <c r="Y428" s="101"/>
      <c r="Z428" s="93"/>
      <c r="AA428" s="64">
        <f t="shared" si="56"/>
        <v>504</v>
      </c>
    </row>
    <row r="429" spans="1:27">
      <c r="A429" t="s">
        <v>18</v>
      </c>
      <c r="B429" s="29">
        <v>45210</v>
      </c>
      <c r="C429" s="44">
        <v>15</v>
      </c>
      <c r="D429" s="69">
        <v>418</v>
      </c>
      <c r="E429" s="69">
        <v>60</v>
      </c>
      <c r="F429" s="69"/>
      <c r="G429" s="69"/>
      <c r="H429" s="69"/>
      <c r="I429" s="75"/>
      <c r="J429" s="75"/>
      <c r="K429" s="76"/>
      <c r="L429" s="76"/>
      <c r="M429" s="76"/>
      <c r="N429" s="76"/>
      <c r="O429" s="54"/>
      <c r="P429" s="54"/>
      <c r="Q429" s="54"/>
      <c r="R429" s="86"/>
      <c r="S429" s="86"/>
      <c r="T429" s="86"/>
      <c r="U429" s="86"/>
      <c r="V429" s="86"/>
      <c r="W429" s="86"/>
      <c r="X429" s="70"/>
      <c r="Y429" s="101">
        <v>1000</v>
      </c>
      <c r="Z429" s="93"/>
      <c r="AA429" s="64">
        <f t="shared" si="56"/>
        <v>1478</v>
      </c>
    </row>
    <row r="430" spans="1:27">
      <c r="A430" t="s">
        <v>19</v>
      </c>
      <c r="B430" s="29">
        <v>45211</v>
      </c>
      <c r="C430" s="44">
        <v>16</v>
      </c>
      <c r="D430" s="69">
        <v>326</v>
      </c>
      <c r="E430" s="69">
        <v>972</v>
      </c>
      <c r="F430" s="69"/>
      <c r="G430" s="69">
        <v>500</v>
      </c>
      <c r="H430" s="69"/>
      <c r="I430" s="75">
        <v>254</v>
      </c>
      <c r="J430" s="75"/>
      <c r="K430" s="76"/>
      <c r="L430" s="76"/>
      <c r="M430" s="76"/>
      <c r="N430" s="76"/>
      <c r="O430" s="54"/>
      <c r="P430" s="54"/>
      <c r="Q430" s="54"/>
      <c r="R430" s="86"/>
      <c r="S430" s="86"/>
      <c r="T430" s="86"/>
      <c r="U430" s="86"/>
      <c r="V430" s="86"/>
      <c r="W430" s="86"/>
      <c r="X430" s="70"/>
      <c r="Y430" s="101"/>
      <c r="Z430" s="93"/>
      <c r="AA430" s="64">
        <f t="shared" si="56"/>
        <v>2052</v>
      </c>
    </row>
    <row r="431" spans="1:27" ht="14.25" customHeight="1">
      <c r="A431" t="s">
        <v>20</v>
      </c>
      <c r="B431" s="29">
        <v>45212</v>
      </c>
      <c r="C431" s="44">
        <v>17</v>
      </c>
      <c r="D431" s="69">
        <v>720</v>
      </c>
      <c r="E431" s="69"/>
      <c r="F431" s="69"/>
      <c r="G431" s="69"/>
      <c r="H431" s="69"/>
      <c r="I431" s="75">
        <v>205</v>
      </c>
      <c r="J431" s="75"/>
      <c r="K431" s="76"/>
      <c r="L431" s="76"/>
      <c r="M431" s="76"/>
      <c r="N431" s="76"/>
      <c r="O431" s="54"/>
      <c r="P431" s="54"/>
      <c r="Q431" s="54"/>
      <c r="R431" s="86"/>
      <c r="S431" s="86"/>
      <c r="T431" s="86"/>
      <c r="U431" s="86"/>
      <c r="V431" s="86"/>
      <c r="W431" s="86">
        <v>1600</v>
      </c>
      <c r="X431" s="70"/>
      <c r="Y431" s="101">
        <v>5585</v>
      </c>
      <c r="Z431" s="93"/>
      <c r="AA431" s="64">
        <f t="shared" si="56"/>
        <v>8110</v>
      </c>
    </row>
    <row r="432" spans="1:27">
      <c r="A432" t="s">
        <v>21</v>
      </c>
      <c r="B432" s="29">
        <v>45213</v>
      </c>
      <c r="C432" s="44">
        <v>18</v>
      </c>
      <c r="D432" s="69"/>
      <c r="E432" s="69"/>
      <c r="F432" s="69"/>
      <c r="G432" s="69"/>
      <c r="H432" s="69"/>
      <c r="I432" s="75"/>
      <c r="J432" s="75"/>
      <c r="K432" s="76"/>
      <c r="L432" s="76"/>
      <c r="M432" s="76"/>
      <c r="N432" s="76"/>
      <c r="O432" s="54"/>
      <c r="P432" s="54"/>
      <c r="Q432" s="54"/>
      <c r="R432" s="86"/>
      <c r="S432" s="86"/>
      <c r="T432" s="86">
        <v>541.6</v>
      </c>
      <c r="V432" s="86"/>
      <c r="W432" s="87"/>
      <c r="X432" s="70"/>
      <c r="Y432" s="101">
        <v>1000</v>
      </c>
      <c r="Z432" s="93"/>
      <c r="AA432" s="64">
        <f t="shared" si="56"/>
        <v>1541.6</v>
      </c>
    </row>
    <row r="433" spans="1:28">
      <c r="A433" t="s">
        <v>22</v>
      </c>
      <c r="B433" s="29">
        <v>45214</v>
      </c>
      <c r="C433" s="44">
        <v>19</v>
      </c>
      <c r="D433" s="69"/>
      <c r="E433" s="69"/>
      <c r="F433" s="69"/>
      <c r="G433" s="69"/>
      <c r="H433" s="69"/>
      <c r="I433" s="75"/>
      <c r="J433" s="75"/>
      <c r="K433" s="76"/>
      <c r="L433" s="76"/>
      <c r="M433" s="76"/>
      <c r="N433" s="76"/>
      <c r="O433" s="54"/>
      <c r="P433" s="54"/>
      <c r="Q433" s="54"/>
      <c r="R433" s="86"/>
      <c r="S433" s="86"/>
      <c r="T433" s="86"/>
      <c r="U433" s="86"/>
      <c r="V433" s="86"/>
      <c r="W433" s="86"/>
      <c r="X433" s="70"/>
      <c r="Y433" s="101"/>
      <c r="Z433" s="93"/>
      <c r="AA433" s="64">
        <f t="shared" si="56"/>
        <v>0</v>
      </c>
    </row>
    <row r="434" spans="1:28">
      <c r="A434" t="s">
        <v>26</v>
      </c>
      <c r="B434" s="29">
        <v>45215</v>
      </c>
      <c r="C434" s="44">
        <v>20</v>
      </c>
      <c r="D434" s="69">
        <f>258+120</f>
        <v>378</v>
      </c>
      <c r="E434" s="69">
        <v>225</v>
      </c>
      <c r="F434" s="69"/>
      <c r="G434" s="69"/>
      <c r="H434" s="69"/>
      <c r="I434" s="75"/>
      <c r="J434" s="75"/>
      <c r="K434" s="76"/>
      <c r="L434" s="76"/>
      <c r="M434" s="76"/>
      <c r="N434" s="76"/>
      <c r="O434" s="54"/>
      <c r="P434" s="54"/>
      <c r="Q434" s="54"/>
      <c r="R434" s="86"/>
      <c r="S434" s="86"/>
      <c r="T434" s="86"/>
      <c r="U434" s="86"/>
      <c r="V434" s="86"/>
      <c r="W434" s="86"/>
      <c r="X434" s="70"/>
      <c r="Y434" s="101">
        <v>5100</v>
      </c>
      <c r="Z434" s="93"/>
      <c r="AA434" s="64">
        <f t="shared" si="56"/>
        <v>5703</v>
      </c>
    </row>
    <row r="435" spans="1:28">
      <c r="A435" t="s">
        <v>17</v>
      </c>
      <c r="B435" s="29">
        <v>45216</v>
      </c>
      <c r="C435" s="44">
        <v>21</v>
      </c>
      <c r="D435" s="69">
        <v>624</v>
      </c>
      <c r="E435" s="69"/>
      <c r="F435" s="69"/>
      <c r="G435" s="69"/>
      <c r="H435" s="69"/>
      <c r="I435" s="75"/>
      <c r="J435" s="75"/>
      <c r="K435" s="76"/>
      <c r="L435" s="76"/>
      <c r="M435" s="76"/>
      <c r="N435" s="76"/>
      <c r="O435" s="54"/>
      <c r="P435" s="54"/>
      <c r="Q435" s="54"/>
      <c r="R435" s="86"/>
      <c r="S435" s="86"/>
      <c r="T435" s="86"/>
      <c r="U435" s="86"/>
      <c r="V435" s="86"/>
      <c r="W435" s="86"/>
      <c r="X435" s="70"/>
      <c r="Y435" s="101"/>
      <c r="Z435" s="93"/>
      <c r="AA435" s="64">
        <f t="shared" si="56"/>
        <v>624</v>
      </c>
    </row>
    <row r="436" spans="1:28">
      <c r="A436" t="s">
        <v>18</v>
      </c>
      <c r="B436" s="29">
        <v>45217</v>
      </c>
      <c r="C436" s="44">
        <v>22</v>
      </c>
      <c r="D436" s="69">
        <v>418</v>
      </c>
      <c r="E436" s="69"/>
      <c r="F436" s="69"/>
      <c r="G436" s="69"/>
      <c r="H436" s="69"/>
      <c r="I436" s="75"/>
      <c r="J436" s="75"/>
      <c r="K436" s="76"/>
      <c r="L436" s="76"/>
      <c r="M436" s="76"/>
      <c r="N436" s="76"/>
      <c r="O436" s="54"/>
      <c r="P436" s="54"/>
      <c r="Q436" s="54"/>
      <c r="R436" s="86"/>
      <c r="S436" s="86"/>
      <c r="T436" s="86"/>
      <c r="U436" s="86"/>
      <c r="V436" s="86"/>
      <c r="W436" s="86"/>
      <c r="X436" s="70"/>
      <c r="Y436" s="101">
        <v>0</v>
      </c>
      <c r="Z436" s="93"/>
      <c r="AA436" s="64">
        <f t="shared" si="56"/>
        <v>418</v>
      </c>
    </row>
    <row r="437" spans="1:28">
      <c r="A437" t="s">
        <v>19</v>
      </c>
      <c r="B437" s="29">
        <v>45218</v>
      </c>
      <c r="C437" s="44">
        <v>23</v>
      </c>
      <c r="D437" s="69">
        <v>338</v>
      </c>
      <c r="E437" s="69"/>
      <c r="F437" s="69"/>
      <c r="G437" s="69"/>
      <c r="H437" s="69"/>
      <c r="I437" s="75"/>
      <c r="J437" s="75"/>
      <c r="K437" s="76"/>
      <c r="L437" s="76"/>
      <c r="M437" s="76"/>
      <c r="N437" s="76"/>
      <c r="O437" s="54"/>
      <c r="P437" s="54"/>
      <c r="Q437" s="54"/>
      <c r="R437" s="86"/>
      <c r="S437" s="86"/>
      <c r="T437" s="86"/>
      <c r="U437" s="86"/>
      <c r="V437" s="86"/>
      <c r="W437" s="87"/>
      <c r="X437" s="70"/>
      <c r="Y437" s="101"/>
      <c r="Z437" s="93"/>
      <c r="AA437" s="64">
        <f>SUM(D437:Z437)</f>
        <v>338</v>
      </c>
    </row>
    <row r="438" spans="1:28">
      <c r="A438" t="s">
        <v>20</v>
      </c>
      <c r="B438" s="29">
        <v>45219</v>
      </c>
      <c r="C438" s="44">
        <v>24</v>
      </c>
      <c r="D438" s="69">
        <v>403</v>
      </c>
      <c r="E438" s="69"/>
      <c r="F438" s="69"/>
      <c r="G438" s="69"/>
      <c r="H438" s="69"/>
      <c r="I438" s="75">
        <v>310</v>
      </c>
      <c r="J438" s="75"/>
      <c r="K438" s="76"/>
      <c r="L438" s="76"/>
      <c r="M438" s="76"/>
      <c r="N438" s="76"/>
      <c r="O438" s="54"/>
      <c r="P438" s="54"/>
      <c r="Q438" s="54"/>
      <c r="R438" s="86"/>
      <c r="S438" s="86"/>
      <c r="T438" s="86"/>
      <c r="U438" s="86"/>
      <c r="V438" s="86"/>
      <c r="W438" s="86"/>
      <c r="X438" s="70"/>
      <c r="Y438" s="101">
        <v>0</v>
      </c>
      <c r="Z438" s="93"/>
      <c r="AA438" s="64">
        <f t="shared" ref="AA438:AA445" si="57">SUM(D438:Z438)</f>
        <v>713</v>
      </c>
    </row>
    <row r="439" spans="1:28">
      <c r="A439" t="s">
        <v>21</v>
      </c>
      <c r="B439" s="29">
        <v>45220</v>
      </c>
      <c r="C439" s="44">
        <v>25</v>
      </c>
      <c r="D439" s="69"/>
      <c r="E439" s="69"/>
      <c r="F439" s="69"/>
      <c r="G439" s="69"/>
      <c r="H439" s="69"/>
      <c r="I439" s="75"/>
      <c r="J439" s="75"/>
      <c r="K439" s="76"/>
      <c r="L439" s="76"/>
      <c r="M439" s="76"/>
      <c r="N439" s="76"/>
      <c r="O439" s="54"/>
      <c r="P439" s="54"/>
      <c r="Q439" s="54"/>
      <c r="R439" s="86"/>
      <c r="S439" s="86"/>
      <c r="T439" s="86"/>
      <c r="U439" s="86"/>
      <c r="V439" s="86"/>
      <c r="W439" s="86"/>
      <c r="X439" s="70"/>
      <c r="Y439" s="101"/>
      <c r="Z439" s="93"/>
      <c r="AA439" s="64">
        <f t="shared" si="57"/>
        <v>0</v>
      </c>
    </row>
    <row r="440" spans="1:28">
      <c r="A440" t="s">
        <v>22</v>
      </c>
      <c r="B440" s="29">
        <v>45221</v>
      </c>
      <c r="C440" s="44">
        <v>26</v>
      </c>
      <c r="D440" s="69"/>
      <c r="E440" s="69"/>
      <c r="F440" s="69"/>
      <c r="G440" s="69"/>
      <c r="H440" s="69"/>
      <c r="I440" s="75"/>
      <c r="J440" s="75"/>
      <c r="K440" s="76"/>
      <c r="L440" s="76"/>
      <c r="M440" s="76"/>
      <c r="N440" s="76"/>
      <c r="O440" s="54"/>
      <c r="P440" s="54"/>
      <c r="Q440" s="54"/>
      <c r="R440" s="86"/>
      <c r="S440" s="86"/>
      <c r="T440" s="86"/>
      <c r="U440" s="86"/>
      <c r="V440" s="86"/>
      <c r="W440" s="86"/>
      <c r="X440" s="70"/>
      <c r="Y440" s="101"/>
      <c r="Z440" s="93"/>
      <c r="AA440" s="64">
        <f t="shared" si="57"/>
        <v>0</v>
      </c>
    </row>
    <row r="441" spans="1:28">
      <c r="A441" t="s">
        <v>26</v>
      </c>
      <c r="B441" s="29">
        <v>45222</v>
      </c>
      <c r="C441" s="44">
        <v>27</v>
      </c>
      <c r="D441" s="69">
        <v>577</v>
      </c>
      <c r="E441" s="69"/>
      <c r="F441" s="69"/>
      <c r="G441" s="69"/>
      <c r="H441" s="69"/>
      <c r="I441" s="75">
        <v>285</v>
      </c>
      <c r="J441" s="75"/>
      <c r="K441" s="76"/>
      <c r="L441" s="76"/>
      <c r="M441" s="76"/>
      <c r="N441" s="76"/>
      <c r="O441" s="54"/>
      <c r="P441" s="54"/>
      <c r="Q441" s="54"/>
      <c r="R441" s="86"/>
      <c r="S441" s="86"/>
      <c r="T441" s="86">
        <v>425</v>
      </c>
      <c r="U441" s="86"/>
      <c r="V441" s="86"/>
      <c r="W441" s="86"/>
      <c r="X441" s="71"/>
      <c r="Y441" s="101">
        <v>0</v>
      </c>
      <c r="Z441" s="93"/>
      <c r="AA441" s="64">
        <f t="shared" si="57"/>
        <v>1287</v>
      </c>
    </row>
    <row r="442" spans="1:28">
      <c r="A442" t="s">
        <v>17</v>
      </c>
      <c r="B442" s="29">
        <v>45223</v>
      </c>
      <c r="C442" s="44">
        <v>28</v>
      </c>
      <c r="D442" s="69">
        <v>315</v>
      </c>
      <c r="E442" s="69"/>
      <c r="F442" s="69"/>
      <c r="G442" s="69"/>
      <c r="H442" s="69"/>
      <c r="I442" s="75">
        <v>285</v>
      </c>
      <c r="J442" s="75">
        <v>1000</v>
      </c>
      <c r="K442" s="76"/>
      <c r="L442" s="76"/>
      <c r="M442" s="76"/>
      <c r="N442" s="76"/>
      <c r="O442" s="54"/>
      <c r="P442" s="54"/>
      <c r="Q442" s="54"/>
      <c r="R442" s="86"/>
      <c r="S442" s="86"/>
      <c r="T442" s="86">
        <v>825.58</v>
      </c>
      <c r="U442" s="86"/>
      <c r="V442" s="86"/>
      <c r="W442" s="86"/>
      <c r="X442" s="70"/>
      <c r="Y442" s="101"/>
      <c r="Z442" s="93"/>
      <c r="AA442" s="64">
        <f t="shared" si="57"/>
        <v>2425.58</v>
      </c>
    </row>
    <row r="443" spans="1:28">
      <c r="A443" t="s">
        <v>18</v>
      </c>
      <c r="B443" s="29">
        <v>45224</v>
      </c>
      <c r="C443" s="44">
        <v>29</v>
      </c>
      <c r="D443" s="69">
        <v>492</v>
      </c>
      <c r="E443" s="69"/>
      <c r="F443" s="69"/>
      <c r="G443" s="69"/>
      <c r="H443" s="69"/>
      <c r="I443" s="75"/>
      <c r="J443" s="75"/>
      <c r="K443" s="76"/>
      <c r="L443" s="76"/>
      <c r="M443" s="76"/>
      <c r="N443" s="76"/>
      <c r="O443" s="54"/>
      <c r="P443" s="54"/>
      <c r="Q443" s="54"/>
      <c r="R443" s="86"/>
      <c r="S443" s="86"/>
      <c r="T443" s="86"/>
      <c r="U443" s="86"/>
      <c r="V443" s="86">
        <v>700</v>
      </c>
      <c r="W443" s="86"/>
      <c r="X443" s="70"/>
      <c r="Y443" s="101"/>
      <c r="Z443" s="93"/>
      <c r="AA443" s="64">
        <f t="shared" si="57"/>
        <v>1192</v>
      </c>
    </row>
    <row r="444" spans="1:28">
      <c r="A444" t="s">
        <v>19</v>
      </c>
      <c r="B444" s="29">
        <v>45225</v>
      </c>
      <c r="C444" s="44">
        <v>30</v>
      </c>
      <c r="D444" s="69">
        <v>330</v>
      </c>
      <c r="E444" s="69">
        <v>69</v>
      </c>
      <c r="F444" s="69"/>
      <c r="G444" s="69"/>
      <c r="H444" s="69"/>
      <c r="I444" s="75"/>
      <c r="J444" s="75"/>
      <c r="K444" s="76"/>
      <c r="L444" s="76"/>
      <c r="M444" s="76"/>
      <c r="N444" s="76"/>
      <c r="O444" s="54"/>
      <c r="P444" s="54"/>
      <c r="Q444" s="54"/>
      <c r="R444" s="86">
        <v>350</v>
      </c>
      <c r="S444" s="86">
        <v>377</v>
      </c>
      <c r="T444" s="86"/>
      <c r="U444" s="86"/>
      <c r="V444" s="86"/>
      <c r="W444" s="86"/>
      <c r="X444" s="70"/>
      <c r="Y444" s="59"/>
      <c r="Z444" s="60"/>
      <c r="AA444" s="64"/>
    </row>
    <row r="445" spans="1:28">
      <c r="A445" s="129" t="s">
        <v>52</v>
      </c>
      <c r="B445" s="130"/>
      <c r="C445" s="131"/>
      <c r="D445" s="69">
        <f>SUM(D415:D444)</f>
        <v>9653</v>
      </c>
      <c r="E445" s="69">
        <f t="shared" ref="E445:Z445" si="58">SUM(E415:E443)</f>
        <v>1587</v>
      </c>
      <c r="F445" s="69">
        <f t="shared" si="58"/>
        <v>843</v>
      </c>
      <c r="G445" s="69">
        <f t="shared" si="58"/>
        <v>1000</v>
      </c>
      <c r="H445" s="69">
        <f t="shared" si="58"/>
        <v>973</v>
      </c>
      <c r="I445" s="69">
        <f t="shared" si="58"/>
        <v>1897</v>
      </c>
      <c r="J445" s="69">
        <f t="shared" si="58"/>
        <v>2000</v>
      </c>
      <c r="K445" s="69">
        <f t="shared" si="58"/>
        <v>0</v>
      </c>
      <c r="L445" s="69">
        <f t="shared" si="58"/>
        <v>0</v>
      </c>
      <c r="M445" s="69">
        <f t="shared" si="58"/>
        <v>0</v>
      </c>
      <c r="N445" s="69">
        <f t="shared" si="58"/>
        <v>4770</v>
      </c>
      <c r="O445" s="69">
        <f t="shared" si="58"/>
        <v>0</v>
      </c>
      <c r="P445" s="69">
        <f t="shared" si="58"/>
        <v>0</v>
      </c>
      <c r="Q445" s="69">
        <f t="shared" si="58"/>
        <v>0</v>
      </c>
      <c r="R445" s="69">
        <f t="shared" si="58"/>
        <v>700</v>
      </c>
      <c r="S445" s="69">
        <f t="shared" si="58"/>
        <v>0</v>
      </c>
      <c r="T445" s="69">
        <f t="shared" si="58"/>
        <v>2925.4</v>
      </c>
      <c r="U445" s="69">
        <f t="shared" si="58"/>
        <v>18554</v>
      </c>
      <c r="V445" s="69">
        <f t="shared" si="58"/>
        <v>700</v>
      </c>
      <c r="W445" s="69">
        <f t="shared" si="58"/>
        <v>1600</v>
      </c>
      <c r="X445" s="69">
        <f t="shared" si="58"/>
        <v>7290</v>
      </c>
      <c r="Y445" s="69">
        <f t="shared" si="58"/>
        <v>17285</v>
      </c>
      <c r="Z445" s="69">
        <f t="shared" si="58"/>
        <v>400</v>
      </c>
      <c r="AA445" s="64">
        <f t="shared" si="57"/>
        <v>72177.399999999994</v>
      </c>
      <c r="AB445" s="103"/>
    </row>
    <row r="446" spans="1:28">
      <c r="A446" s="133" t="s">
        <v>53</v>
      </c>
      <c r="B446" s="134"/>
      <c r="C446" s="135"/>
      <c r="D446" s="136">
        <f>SUM(D445:H445)</f>
        <v>14056</v>
      </c>
      <c r="E446" s="136"/>
      <c r="F446" s="136"/>
      <c r="G446" s="136"/>
      <c r="H446" s="136"/>
      <c r="I446" s="136">
        <f>SUM(I445:J445)</f>
        <v>3897</v>
      </c>
      <c r="J446" s="136"/>
      <c r="K446" s="129">
        <f>SUM(K445:N445)</f>
        <v>4770</v>
      </c>
      <c r="L446" s="130"/>
      <c r="M446" s="130"/>
      <c r="N446" s="131"/>
      <c r="O446" s="129">
        <f>SUM(O445:Q445)</f>
        <v>0</v>
      </c>
      <c r="P446" s="130"/>
      <c r="Q446" s="131"/>
      <c r="R446" s="129">
        <f>SUM(R445:W445)</f>
        <v>24479.4</v>
      </c>
      <c r="S446" s="130"/>
      <c r="T446" s="130"/>
      <c r="U446" s="130"/>
      <c r="V446" s="130"/>
      <c r="W446" s="131"/>
      <c r="X446" s="85">
        <f>SUM(X445)</f>
        <v>7290</v>
      </c>
      <c r="Y446" s="42">
        <f>SUM(Y445)</f>
        <v>17285</v>
      </c>
      <c r="Z446" s="6">
        <f>SUM(Z445)</f>
        <v>400</v>
      </c>
      <c r="AA446" s="64">
        <f>SUM(D446:Z446)</f>
        <v>72177.399999999994</v>
      </c>
    </row>
    <row r="447" spans="1:28">
      <c r="A447" s="132" t="s">
        <v>69</v>
      </c>
      <c r="B447" s="132"/>
      <c r="C447" s="132"/>
      <c r="D447" s="62">
        <v>7000</v>
      </c>
      <c r="E447" s="62"/>
      <c r="F447" s="62">
        <v>2000</v>
      </c>
      <c r="G447" s="62">
        <v>4000</v>
      </c>
      <c r="H447" s="62">
        <v>3000</v>
      </c>
      <c r="I447" s="62"/>
      <c r="J447" s="62">
        <v>5000</v>
      </c>
      <c r="K447" s="62">
        <v>4000</v>
      </c>
      <c r="L447" s="62"/>
      <c r="M447" s="62"/>
      <c r="N447" s="62"/>
      <c r="O447" s="62"/>
      <c r="P447" s="62"/>
      <c r="Q447" s="62"/>
      <c r="R447" s="62">
        <v>1500</v>
      </c>
      <c r="S447" s="62">
        <v>2000</v>
      </c>
      <c r="T447" s="62"/>
      <c r="U447" s="62"/>
      <c r="V447" s="62">
        <v>700</v>
      </c>
      <c r="W447" s="62"/>
      <c r="X447" s="62">
        <v>12000</v>
      </c>
      <c r="Y447" s="62"/>
      <c r="Z447" s="62"/>
      <c r="AA447" s="62">
        <f>SUM(D447:Z447)</f>
        <v>41200</v>
      </c>
    </row>
    <row r="448" spans="1:28">
      <c r="A448" s="34"/>
      <c r="B448" s="34"/>
      <c r="C448" s="34"/>
      <c r="D448" s="132">
        <f>SUM(D447:H447)</f>
        <v>16000</v>
      </c>
      <c r="E448" s="132"/>
      <c r="F448" s="132"/>
      <c r="G448" s="132"/>
      <c r="H448" s="132"/>
      <c r="I448" s="132">
        <f>SUM(I447:J447)</f>
        <v>5000</v>
      </c>
      <c r="J448" s="132"/>
      <c r="K448" s="132">
        <f>SUM(K447:N447)</f>
        <v>4000</v>
      </c>
      <c r="L448" s="132"/>
      <c r="M448" s="132"/>
      <c r="N448" s="132"/>
      <c r="O448" s="132">
        <f>SUM(O447:Q447)</f>
        <v>0</v>
      </c>
      <c r="P448" s="132"/>
      <c r="Q448" s="132"/>
      <c r="R448" s="132">
        <f>SUM(R447:W447)</f>
        <v>4200</v>
      </c>
      <c r="S448" s="132"/>
      <c r="T448" s="132"/>
      <c r="U448" s="132"/>
      <c r="V448" s="132"/>
      <c r="W448" s="132"/>
      <c r="X448" s="62">
        <f>X447</f>
        <v>12000</v>
      </c>
      <c r="Y448" s="62">
        <f>SUM(Y447)</f>
        <v>0</v>
      </c>
      <c r="Z448" s="62">
        <f>SUM(Z447)</f>
        <v>0</v>
      </c>
      <c r="AA448" s="62"/>
    </row>
    <row r="449" spans="1:27" ht="15.75" thickBot="1"/>
    <row r="450" spans="1:27" ht="27" thickBot="1">
      <c r="C450" s="137" t="s">
        <v>84</v>
      </c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</row>
    <row r="451" spans="1:27">
      <c r="A451" s="6" t="s">
        <v>23</v>
      </c>
      <c r="B451" s="6" t="s">
        <v>0</v>
      </c>
      <c r="C451" s="65" t="s">
        <v>68</v>
      </c>
      <c r="D451" s="139" t="s">
        <v>1</v>
      </c>
      <c r="E451" s="140"/>
      <c r="F451" s="140"/>
      <c r="G451" s="140"/>
      <c r="H451" s="141"/>
      <c r="I451" s="142" t="s">
        <v>2</v>
      </c>
      <c r="J451" s="142"/>
      <c r="K451" s="143" t="s">
        <v>5</v>
      </c>
      <c r="L451" s="143"/>
      <c r="M451" s="143"/>
      <c r="N451" s="143"/>
      <c r="O451" s="144" t="s">
        <v>73</v>
      </c>
      <c r="P451" s="145"/>
      <c r="Q451" s="145"/>
      <c r="R451" s="146" t="s">
        <v>66</v>
      </c>
      <c r="S451" s="146"/>
      <c r="T451" s="146"/>
      <c r="U451" s="146"/>
      <c r="V451" s="146"/>
      <c r="W451" s="146"/>
      <c r="X451" s="147" t="s">
        <v>60</v>
      </c>
      <c r="Y451" s="149" t="s">
        <v>37</v>
      </c>
      <c r="Z451" s="151" t="s">
        <v>67</v>
      </c>
      <c r="AA451" s="153" t="s">
        <v>8</v>
      </c>
    </row>
    <row r="452" spans="1:27" ht="30">
      <c r="D452" s="45" t="s">
        <v>47</v>
      </c>
      <c r="E452" s="45" t="s">
        <v>48</v>
      </c>
      <c r="F452" s="45" t="s">
        <v>50</v>
      </c>
      <c r="G452" s="45" t="s">
        <v>49</v>
      </c>
      <c r="H452" s="45" t="s">
        <v>51</v>
      </c>
      <c r="I452" s="47" t="s">
        <v>54</v>
      </c>
      <c r="J452" s="47" t="s">
        <v>55</v>
      </c>
      <c r="K452" s="49" t="s">
        <v>56</v>
      </c>
      <c r="L452" s="49" t="s">
        <v>57</v>
      </c>
      <c r="M452" s="50" t="s">
        <v>58</v>
      </c>
      <c r="N452" s="91" t="s">
        <v>123</v>
      </c>
      <c r="O452" s="83" t="s">
        <v>74</v>
      </c>
      <c r="P452" s="84" t="s">
        <v>75</v>
      </c>
      <c r="Q452" s="52" t="s">
        <v>62</v>
      </c>
      <c r="R452" s="55" t="s">
        <v>3</v>
      </c>
      <c r="S452" s="55" t="s">
        <v>65</v>
      </c>
      <c r="T452" s="55" t="s">
        <v>63</v>
      </c>
      <c r="U452" s="55" t="s">
        <v>36</v>
      </c>
      <c r="V452" s="56" t="s">
        <v>64</v>
      </c>
      <c r="W452" s="55" t="s">
        <v>7</v>
      </c>
      <c r="X452" s="148"/>
      <c r="Y452" s="150"/>
      <c r="Z452" s="152"/>
      <c r="AA452" s="154"/>
    </row>
    <row r="453" spans="1:27">
      <c r="A453" t="s">
        <v>20</v>
      </c>
      <c r="B453" s="29">
        <v>45226</v>
      </c>
      <c r="C453" s="44">
        <v>1</v>
      </c>
      <c r="D453" s="69">
        <v>452</v>
      </c>
      <c r="E453" s="69"/>
      <c r="F453" s="69"/>
      <c r="G453" s="69"/>
      <c r="H453" s="69"/>
      <c r="I453" s="75"/>
      <c r="J453" s="75"/>
      <c r="K453" s="76"/>
      <c r="L453" s="76"/>
      <c r="M453" s="76"/>
      <c r="N453" s="76"/>
      <c r="O453" s="54"/>
      <c r="P453" s="54"/>
      <c r="Q453" s="54"/>
      <c r="R453" s="86"/>
      <c r="S453" s="86"/>
      <c r="T453" s="86"/>
      <c r="U453" s="86"/>
      <c r="V453" s="86"/>
      <c r="W453" s="86"/>
      <c r="X453" s="70"/>
      <c r="Y453" s="59">
        <v>14000</v>
      </c>
      <c r="Z453" s="60"/>
      <c r="AA453" s="64">
        <f>SUM(D453:Z453)</f>
        <v>14452</v>
      </c>
    </row>
    <row r="454" spans="1:27">
      <c r="A454" t="s">
        <v>21</v>
      </c>
      <c r="B454" s="29">
        <v>45227</v>
      </c>
      <c r="C454" s="44">
        <v>2</v>
      </c>
      <c r="D454" s="69"/>
      <c r="E454" s="69"/>
      <c r="F454" s="69"/>
      <c r="G454" s="69"/>
      <c r="H454" s="69"/>
      <c r="I454" s="75"/>
      <c r="J454" s="75"/>
      <c r="K454" s="76"/>
      <c r="L454" s="76"/>
      <c r="M454" s="76"/>
      <c r="N454" s="76"/>
      <c r="O454" s="54"/>
      <c r="P454" s="54"/>
      <c r="Q454" s="54"/>
      <c r="R454" s="86"/>
      <c r="S454" s="86"/>
      <c r="T454" s="86"/>
      <c r="U454" s="86">
        <v>954</v>
      </c>
      <c r="V454" s="86"/>
      <c r="W454" s="86"/>
      <c r="X454" s="71"/>
      <c r="Y454" s="59"/>
      <c r="Z454" s="60"/>
      <c r="AA454" s="64">
        <f t="shared" ref="AA454:AA474" si="59">SUM(D454:Z454)</f>
        <v>954</v>
      </c>
    </row>
    <row r="455" spans="1:27">
      <c r="A455" t="s">
        <v>22</v>
      </c>
      <c r="B455" s="29">
        <v>45228</v>
      </c>
      <c r="C455" s="44">
        <v>3</v>
      </c>
      <c r="D455" s="69"/>
      <c r="E455" s="69"/>
      <c r="F455" s="69"/>
      <c r="G455" s="69"/>
      <c r="H455" s="69"/>
      <c r="I455" s="75"/>
      <c r="J455" s="75"/>
      <c r="K455" s="76"/>
      <c r="L455" s="76"/>
      <c r="M455" s="76"/>
      <c r="N455" s="76"/>
      <c r="O455" s="54"/>
      <c r="P455" s="54"/>
      <c r="Q455" s="54"/>
      <c r="R455" s="86"/>
      <c r="S455" s="86"/>
      <c r="T455" s="77">
        <f>562.5+145.72</f>
        <v>708.22</v>
      </c>
      <c r="U455" s="86"/>
      <c r="V455" s="86"/>
      <c r="W455" s="86"/>
      <c r="X455" s="70"/>
      <c r="Y455" s="59"/>
      <c r="Z455" s="60"/>
      <c r="AA455" s="64">
        <f t="shared" si="59"/>
        <v>708.22</v>
      </c>
    </row>
    <row r="456" spans="1:27">
      <c r="A456" t="s">
        <v>26</v>
      </c>
      <c r="B456" s="29">
        <v>45229</v>
      </c>
      <c r="C456" s="44">
        <v>4</v>
      </c>
      <c r="D456" s="69">
        <v>310</v>
      </c>
      <c r="E456" s="69">
        <v>40</v>
      </c>
      <c r="F456" s="69"/>
      <c r="G456" s="69"/>
      <c r="H456" s="69"/>
      <c r="I456" s="75"/>
      <c r="J456" s="75"/>
      <c r="K456" s="76"/>
      <c r="L456" s="76"/>
      <c r="M456" s="76"/>
      <c r="N456" s="76"/>
      <c r="O456" s="54"/>
      <c r="P456" s="54"/>
      <c r="Q456" s="54"/>
      <c r="R456" s="86"/>
      <c r="S456" s="86"/>
      <c r="T456" s="86"/>
      <c r="U456" s="86"/>
      <c r="V456" s="86"/>
      <c r="W456" s="86"/>
      <c r="X456" s="71"/>
      <c r="Y456" s="59">
        <v>12000</v>
      </c>
      <c r="Z456" s="60"/>
      <c r="AA456" s="64">
        <f t="shared" si="59"/>
        <v>12350</v>
      </c>
    </row>
    <row r="457" spans="1:27">
      <c r="A457" t="s">
        <v>17</v>
      </c>
      <c r="B457" s="29">
        <v>45230</v>
      </c>
      <c r="C457" s="44">
        <v>5</v>
      </c>
      <c r="D457" s="69">
        <v>324</v>
      </c>
      <c r="E457" s="69"/>
      <c r="F457" s="69"/>
      <c r="G457" s="69"/>
      <c r="H457" s="69"/>
      <c r="I457" s="75"/>
      <c r="J457" s="75"/>
      <c r="K457" s="76"/>
      <c r="L457" s="76"/>
      <c r="M457" s="76"/>
      <c r="N457" s="76"/>
      <c r="O457" s="54"/>
      <c r="P457" s="54"/>
      <c r="Q457" s="54"/>
      <c r="R457" s="87"/>
      <c r="S457" s="86"/>
      <c r="T457" s="86"/>
      <c r="U457" s="86"/>
      <c r="V457" s="86"/>
      <c r="W457" s="86"/>
      <c r="X457" s="70"/>
      <c r="Y457" s="59"/>
      <c r="Z457" s="60"/>
      <c r="AA457" s="64">
        <f t="shared" si="59"/>
        <v>324</v>
      </c>
    </row>
    <row r="458" spans="1:27">
      <c r="A458" t="s">
        <v>18</v>
      </c>
      <c r="B458" s="29">
        <v>45231</v>
      </c>
      <c r="C458" s="44">
        <v>6</v>
      </c>
      <c r="D458" s="69">
        <v>450</v>
      </c>
      <c r="E458" s="69">
        <v>70</v>
      </c>
      <c r="F458" s="69"/>
      <c r="G458" s="69"/>
      <c r="H458" s="69"/>
      <c r="I458" s="75"/>
      <c r="J458" s="75"/>
      <c r="K458" s="76"/>
      <c r="L458" s="76"/>
      <c r="M458" s="76"/>
      <c r="N458" s="76"/>
      <c r="O458" s="54"/>
      <c r="P458" s="54"/>
      <c r="Q458" s="54"/>
      <c r="R458" s="86"/>
      <c r="S458" s="86"/>
      <c r="T458" s="86"/>
      <c r="V458" s="86"/>
      <c r="W458" s="86"/>
      <c r="X458" s="88"/>
      <c r="Y458" s="59">
        <f>10000+300+100</f>
        <v>10400</v>
      </c>
      <c r="Z458" s="60"/>
      <c r="AA458" s="64">
        <f t="shared" si="59"/>
        <v>10920</v>
      </c>
    </row>
    <row r="459" spans="1:27">
      <c r="A459" t="s">
        <v>19</v>
      </c>
      <c r="B459" s="29">
        <v>45232</v>
      </c>
      <c r="C459" s="44">
        <v>7</v>
      </c>
      <c r="D459" s="69">
        <v>354</v>
      </c>
      <c r="E459" s="69"/>
      <c r="F459" s="69"/>
      <c r="G459" s="69"/>
      <c r="H459" s="69"/>
      <c r="I459" s="75"/>
      <c r="J459" s="75"/>
      <c r="K459" s="76"/>
      <c r="L459" s="76"/>
      <c r="M459" s="76"/>
      <c r="N459" s="76"/>
      <c r="O459" s="54"/>
      <c r="P459" s="54"/>
      <c r="Q459" s="54"/>
      <c r="R459" s="86"/>
      <c r="S459" s="86"/>
      <c r="T459" s="77">
        <v>425</v>
      </c>
      <c r="U459" s="86"/>
      <c r="V459" s="86"/>
      <c r="W459" s="86"/>
      <c r="X459" s="70"/>
      <c r="Y459" s="59"/>
      <c r="Z459" s="60"/>
      <c r="AA459" s="64">
        <f t="shared" si="59"/>
        <v>779</v>
      </c>
    </row>
    <row r="460" spans="1:27" ht="15.75" customHeight="1">
      <c r="A460" t="s">
        <v>20</v>
      </c>
      <c r="B460" s="29">
        <v>45233</v>
      </c>
      <c r="C460" s="44">
        <v>8</v>
      </c>
      <c r="D460" s="69">
        <v>434</v>
      </c>
      <c r="E460" s="69"/>
      <c r="F460" s="69"/>
      <c r="G460" s="69"/>
      <c r="H460" s="69"/>
      <c r="I460" s="75">
        <v>30</v>
      </c>
      <c r="J460" s="75"/>
      <c r="K460" s="76"/>
      <c r="L460" s="76"/>
      <c r="M460" s="76"/>
      <c r="N460" s="76"/>
      <c r="O460" s="54"/>
      <c r="P460" s="54"/>
      <c r="Q460" s="54"/>
      <c r="R460" s="86">
        <v>350</v>
      </c>
      <c r="S460" s="86"/>
      <c r="T460" s="86"/>
      <c r="U460" s="102">
        <v>17600</v>
      </c>
      <c r="V460" s="86"/>
      <c r="W460" s="86"/>
      <c r="X460" s="70"/>
      <c r="Y460" s="59">
        <v>10000</v>
      </c>
      <c r="Z460" s="60"/>
      <c r="AA460" s="64">
        <f t="shared" si="59"/>
        <v>28414</v>
      </c>
    </row>
    <row r="461" spans="1:27">
      <c r="A461" t="s">
        <v>21</v>
      </c>
      <c r="B461" s="29">
        <v>45234</v>
      </c>
      <c r="C461" s="44">
        <v>9</v>
      </c>
      <c r="D461" s="69"/>
      <c r="E461" s="69"/>
      <c r="F461" s="69"/>
      <c r="G461" s="69"/>
      <c r="H461" s="69"/>
      <c r="I461" s="75">
        <v>800</v>
      </c>
      <c r="J461" s="75"/>
      <c r="K461" s="76"/>
      <c r="L461" s="76"/>
      <c r="M461" s="76"/>
      <c r="N461" s="76"/>
      <c r="O461" s="54"/>
      <c r="P461" s="54"/>
      <c r="Q461" s="54"/>
      <c r="R461" s="86"/>
      <c r="S461" s="86"/>
      <c r="T461" s="86"/>
      <c r="U461" s="86"/>
      <c r="V461" s="86"/>
      <c r="W461" s="86">
        <v>200</v>
      </c>
      <c r="X461" s="71"/>
      <c r="Y461" s="59"/>
      <c r="Z461" s="60"/>
      <c r="AA461" s="64">
        <f t="shared" si="59"/>
        <v>1000</v>
      </c>
    </row>
    <row r="462" spans="1:27">
      <c r="A462" t="s">
        <v>22</v>
      </c>
      <c r="B462" s="29">
        <v>45235</v>
      </c>
      <c r="C462" s="44">
        <v>10</v>
      </c>
      <c r="D462" s="69"/>
      <c r="E462" s="69"/>
      <c r="F462" s="69"/>
      <c r="G462" s="69"/>
      <c r="H462" s="69"/>
      <c r="I462" s="75"/>
      <c r="J462" s="75"/>
      <c r="K462" s="76"/>
      <c r="L462" s="76"/>
      <c r="M462" s="76"/>
      <c r="N462" s="76"/>
      <c r="O462" s="54"/>
      <c r="P462" s="54"/>
      <c r="Q462" s="54"/>
      <c r="R462" s="86"/>
      <c r="S462" s="86"/>
      <c r="T462" s="86"/>
      <c r="U462" s="86"/>
      <c r="V462" s="86"/>
      <c r="W462" s="86"/>
      <c r="X462" s="71"/>
      <c r="Y462" s="59"/>
      <c r="Z462" s="60"/>
      <c r="AA462" s="64">
        <f t="shared" si="59"/>
        <v>0</v>
      </c>
    </row>
    <row r="463" spans="1:27">
      <c r="A463" t="s">
        <v>26</v>
      </c>
      <c r="B463" s="29">
        <v>45236</v>
      </c>
      <c r="C463" s="44">
        <v>11</v>
      </c>
      <c r="D463" s="69"/>
      <c r="E463" s="69"/>
      <c r="F463" s="69"/>
      <c r="G463" s="69"/>
      <c r="H463" s="69"/>
      <c r="I463" s="75"/>
      <c r="J463" s="75"/>
      <c r="K463" s="76"/>
      <c r="L463" s="76"/>
      <c r="M463" s="76"/>
      <c r="N463" s="76"/>
      <c r="O463" s="54"/>
      <c r="P463" s="54"/>
      <c r="Q463" s="54"/>
      <c r="R463" s="86"/>
      <c r="S463" s="86"/>
      <c r="T463" s="86"/>
      <c r="U463" s="86"/>
      <c r="V463" s="86"/>
      <c r="W463" s="86"/>
      <c r="X463" s="70"/>
      <c r="Y463" s="59"/>
      <c r="Z463" s="60"/>
      <c r="AA463" s="64">
        <f t="shared" si="59"/>
        <v>0</v>
      </c>
    </row>
    <row r="464" spans="1:27">
      <c r="A464" t="s">
        <v>17</v>
      </c>
      <c r="B464" s="29">
        <v>45237</v>
      </c>
      <c r="C464" s="44">
        <v>12</v>
      </c>
      <c r="D464" s="69">
        <v>412</v>
      </c>
      <c r="E464" s="69"/>
      <c r="F464" s="69"/>
      <c r="G464" s="69"/>
      <c r="H464" s="69"/>
      <c r="I464" s="75"/>
      <c r="J464" s="75"/>
      <c r="K464" s="76"/>
      <c r="L464" s="76"/>
      <c r="M464" s="76"/>
      <c r="N464" s="76"/>
      <c r="O464" s="54"/>
      <c r="P464" s="54"/>
      <c r="Q464" s="54"/>
      <c r="R464" s="86"/>
      <c r="S464" s="86"/>
      <c r="T464" s="86"/>
      <c r="U464" s="102">
        <v>10000</v>
      </c>
      <c r="V464" s="86"/>
      <c r="W464" s="86"/>
      <c r="X464" s="70"/>
      <c r="Y464" s="59"/>
      <c r="Z464" s="60"/>
      <c r="AA464" s="64">
        <f t="shared" si="59"/>
        <v>10412</v>
      </c>
    </row>
    <row r="465" spans="1:27">
      <c r="A465" t="s">
        <v>18</v>
      </c>
      <c r="B465" s="29">
        <v>45238</v>
      </c>
      <c r="C465" s="44">
        <v>13</v>
      </c>
      <c r="D465" s="69">
        <v>403</v>
      </c>
      <c r="E465" s="69">
        <v>197</v>
      </c>
      <c r="F465" s="69"/>
      <c r="G465" s="69"/>
      <c r="H465" s="69"/>
      <c r="I465" s="75">
        <v>253</v>
      </c>
      <c r="J465" s="75"/>
      <c r="K465" s="76"/>
      <c r="L465" s="76"/>
      <c r="M465" s="76"/>
      <c r="N465" s="76"/>
      <c r="O465" s="54"/>
      <c r="P465" s="54"/>
      <c r="Q465" s="54"/>
      <c r="R465" s="86"/>
      <c r="S465" s="86"/>
      <c r="T465" s="86"/>
      <c r="U465" s="86"/>
      <c r="V465" s="86"/>
      <c r="W465" s="86"/>
      <c r="X465" s="71"/>
      <c r="Y465" s="59"/>
      <c r="Z465" s="60"/>
      <c r="AA465" s="64">
        <f t="shared" si="59"/>
        <v>853</v>
      </c>
    </row>
    <row r="466" spans="1:27">
      <c r="A466" t="s">
        <v>19</v>
      </c>
      <c r="B466" s="29">
        <v>45239</v>
      </c>
      <c r="C466" s="44">
        <v>14</v>
      </c>
      <c r="D466" s="69">
        <v>496</v>
      </c>
      <c r="E466" s="69"/>
      <c r="F466" s="69"/>
      <c r="G466" s="69"/>
      <c r="H466" s="69"/>
      <c r="I466" s="75"/>
      <c r="J466" s="75"/>
      <c r="K466" s="76"/>
      <c r="L466" s="76"/>
      <c r="M466" s="76"/>
      <c r="N466" s="76"/>
      <c r="O466" s="54"/>
      <c r="P466" s="54"/>
      <c r="Q466" s="54"/>
      <c r="R466" s="86"/>
      <c r="S466" s="86"/>
      <c r="T466" s="86"/>
      <c r="U466" s="86"/>
      <c r="V466" s="86"/>
      <c r="W466" s="86"/>
      <c r="X466" s="70"/>
      <c r="Y466" s="59"/>
      <c r="Z466" s="60"/>
      <c r="AA466" s="64">
        <f t="shared" si="59"/>
        <v>496</v>
      </c>
    </row>
    <row r="467" spans="1:27">
      <c r="A467" t="s">
        <v>20</v>
      </c>
      <c r="B467" s="29">
        <v>45240</v>
      </c>
      <c r="C467" s="44">
        <v>15</v>
      </c>
      <c r="D467" s="69">
        <v>354</v>
      </c>
      <c r="E467" s="69"/>
      <c r="F467" s="69"/>
      <c r="G467" s="69"/>
      <c r="H467" s="69"/>
      <c r="I467" s="75"/>
      <c r="J467" s="75"/>
      <c r="K467" s="76"/>
      <c r="L467" s="76"/>
      <c r="M467" s="76"/>
      <c r="N467" s="76"/>
      <c r="O467" s="54"/>
      <c r="P467" s="54"/>
      <c r="Q467" s="54"/>
      <c r="R467" s="86"/>
      <c r="S467" s="86"/>
      <c r="T467" s="86"/>
      <c r="U467" s="86"/>
      <c r="V467" s="86"/>
      <c r="W467" s="86"/>
      <c r="X467" s="70"/>
      <c r="Y467" s="59"/>
      <c r="Z467" s="60"/>
      <c r="AA467" s="64">
        <f t="shared" si="59"/>
        <v>354</v>
      </c>
    </row>
    <row r="468" spans="1:27">
      <c r="A468" t="s">
        <v>21</v>
      </c>
      <c r="B468" s="29">
        <v>45241</v>
      </c>
      <c r="C468" s="44">
        <v>16</v>
      </c>
      <c r="D468" s="69"/>
      <c r="E468" s="69"/>
      <c r="F468" s="69">
        <v>346</v>
      </c>
      <c r="G468" s="69"/>
      <c r="H468" s="69"/>
      <c r="I468" s="75"/>
      <c r="J468" s="75"/>
      <c r="K468" s="76">
        <v>1000</v>
      </c>
      <c r="L468" s="76"/>
      <c r="M468" s="76"/>
      <c r="N468" s="76"/>
      <c r="O468" s="54"/>
      <c r="P468" s="54"/>
      <c r="Q468" s="54"/>
      <c r="R468" s="86"/>
      <c r="S468" s="86"/>
      <c r="T468" s="86"/>
      <c r="U468" s="86"/>
      <c r="V468" s="86"/>
      <c r="W468" s="86"/>
      <c r="X468" s="70"/>
      <c r="Y468" s="59"/>
      <c r="Z468" s="60"/>
      <c r="AA468" s="64">
        <f t="shared" si="59"/>
        <v>1346</v>
      </c>
    </row>
    <row r="469" spans="1:27">
      <c r="A469" t="s">
        <v>22</v>
      </c>
      <c r="B469" s="29">
        <v>45242</v>
      </c>
      <c r="C469" s="44">
        <v>17</v>
      </c>
      <c r="D469" s="69"/>
      <c r="E469" s="69"/>
      <c r="F469" s="69"/>
      <c r="G469" s="69"/>
      <c r="H469" s="69"/>
      <c r="I469" s="75"/>
      <c r="J469" s="75"/>
      <c r="K469" s="76">
        <f>500+1400+300</f>
        <v>2200</v>
      </c>
      <c r="L469" s="76"/>
      <c r="M469" s="76"/>
      <c r="N469" s="76"/>
      <c r="O469" s="54"/>
      <c r="P469" s="54"/>
      <c r="Q469" s="54"/>
      <c r="R469" s="86"/>
      <c r="S469" s="86"/>
      <c r="T469" s="86"/>
      <c r="U469" s="86"/>
      <c r="V469" s="86"/>
      <c r="W469" s="86"/>
      <c r="X469" s="70"/>
      <c r="Y469" s="59"/>
      <c r="Z469" s="60"/>
      <c r="AA469" s="64">
        <f t="shared" si="59"/>
        <v>2200</v>
      </c>
    </row>
    <row r="470" spans="1:27">
      <c r="A470" t="s">
        <v>26</v>
      </c>
      <c r="B470" s="29">
        <v>45243</v>
      </c>
      <c r="C470" s="44">
        <v>18</v>
      </c>
      <c r="D470" s="69">
        <v>422</v>
      </c>
      <c r="E470" s="69">
        <v>45</v>
      </c>
      <c r="F470" s="69">
        <v>509</v>
      </c>
      <c r="G470" s="69"/>
      <c r="H470" s="69"/>
      <c r="I470" s="75"/>
      <c r="J470" s="75"/>
      <c r="K470" s="76"/>
      <c r="L470" s="76"/>
      <c r="M470" s="76"/>
      <c r="N470" s="76"/>
      <c r="O470" s="54"/>
      <c r="P470" s="54"/>
      <c r="Q470" s="54"/>
      <c r="R470" s="86"/>
      <c r="S470" s="86"/>
      <c r="T470" s="86"/>
      <c r="U470" s="86"/>
      <c r="V470" s="86"/>
      <c r="W470" s="87"/>
      <c r="X470" s="70"/>
      <c r="Y470" s="59"/>
      <c r="Z470" s="60"/>
      <c r="AA470" s="64">
        <f t="shared" si="59"/>
        <v>976</v>
      </c>
    </row>
    <row r="471" spans="1:27">
      <c r="A471" t="s">
        <v>17</v>
      </c>
      <c r="B471" s="29">
        <v>45244</v>
      </c>
      <c r="C471" s="44">
        <v>19</v>
      </c>
      <c r="D471" s="69">
        <v>587</v>
      </c>
      <c r="E471" s="69"/>
      <c r="F471" s="69"/>
      <c r="G471" s="69"/>
      <c r="H471" s="69"/>
      <c r="I471" s="75"/>
      <c r="J471" s="75"/>
      <c r="K471" s="76"/>
      <c r="L471" s="76"/>
      <c r="M471" s="76"/>
      <c r="N471" s="76"/>
      <c r="O471" s="54"/>
      <c r="P471" s="54"/>
      <c r="Q471" s="54"/>
      <c r="R471" s="86"/>
      <c r="S471" s="86"/>
      <c r="T471" s="86">
        <v>541.6</v>
      </c>
      <c r="V471" s="86"/>
      <c r="W471" s="86"/>
      <c r="X471" s="70"/>
      <c r="Y471" s="59"/>
      <c r="Z471" s="60"/>
      <c r="AA471" s="64">
        <f t="shared" si="59"/>
        <v>1128.5999999999999</v>
      </c>
    </row>
    <row r="472" spans="1:27">
      <c r="A472" t="s">
        <v>18</v>
      </c>
      <c r="B472" s="29">
        <v>45245</v>
      </c>
      <c r="C472" s="44">
        <v>20</v>
      </c>
      <c r="D472" s="69">
        <v>412</v>
      </c>
      <c r="E472" s="69">
        <f>55+88+140</f>
        <v>283</v>
      </c>
      <c r="F472" s="69"/>
      <c r="G472" s="69"/>
      <c r="H472" s="69"/>
      <c r="I472" s="75"/>
      <c r="J472" s="75"/>
      <c r="K472" s="76"/>
      <c r="L472" s="76"/>
      <c r="M472" s="76"/>
      <c r="N472" s="76"/>
      <c r="O472" s="54"/>
      <c r="P472" s="54"/>
      <c r="Q472" s="54"/>
      <c r="R472" s="86"/>
      <c r="S472" s="86"/>
      <c r="T472" s="86"/>
      <c r="U472" s="86"/>
      <c r="V472" s="86"/>
      <c r="W472" s="86"/>
      <c r="X472" s="70"/>
      <c r="Y472" s="59"/>
      <c r="Z472" s="60"/>
      <c r="AA472" s="64">
        <f t="shared" si="59"/>
        <v>695</v>
      </c>
    </row>
    <row r="473" spans="1:27">
      <c r="A473" t="s">
        <v>19</v>
      </c>
      <c r="B473" s="29">
        <v>45246</v>
      </c>
      <c r="C473" s="44">
        <v>21</v>
      </c>
      <c r="D473" s="69">
        <v>610</v>
      </c>
      <c r="E473" s="69"/>
      <c r="F473" s="69"/>
      <c r="G473" s="69"/>
      <c r="H473" s="69"/>
      <c r="I473" s="75"/>
      <c r="J473" s="75"/>
      <c r="K473" s="76"/>
      <c r="L473" s="76"/>
      <c r="M473" s="76"/>
      <c r="N473" s="76"/>
      <c r="O473" s="54"/>
      <c r="P473" s="54"/>
      <c r="Q473" s="54"/>
      <c r="R473" s="86"/>
      <c r="S473" s="86"/>
      <c r="T473" s="86"/>
      <c r="U473" s="86"/>
      <c r="V473" s="86"/>
      <c r="W473" s="86"/>
      <c r="X473" s="70"/>
      <c r="Y473" s="59">
        <v>12000</v>
      </c>
      <c r="Z473" s="60"/>
      <c r="AA473" s="64">
        <f t="shared" si="59"/>
        <v>12610</v>
      </c>
    </row>
    <row r="474" spans="1:27">
      <c r="A474" t="s">
        <v>20</v>
      </c>
      <c r="B474" s="29">
        <v>45247</v>
      </c>
      <c r="C474" s="44">
        <v>22</v>
      </c>
      <c r="D474" s="69">
        <v>495</v>
      </c>
      <c r="E474" s="69">
        <v>43</v>
      </c>
      <c r="F474" s="69"/>
      <c r="G474" s="69"/>
      <c r="H474" s="69">
        <v>839</v>
      </c>
      <c r="I474" s="75"/>
      <c r="J474" s="75">
        <v>254</v>
      </c>
      <c r="K474" s="76"/>
      <c r="L474" s="76"/>
      <c r="M474" s="76"/>
      <c r="N474" s="76"/>
      <c r="O474" s="54"/>
      <c r="P474" s="54"/>
      <c r="Q474" s="54"/>
      <c r="R474" s="86">
        <v>350</v>
      </c>
      <c r="S474" s="86"/>
      <c r="T474" s="86"/>
      <c r="U474" s="86"/>
      <c r="V474" s="86"/>
      <c r="W474" s="86"/>
      <c r="X474" s="70"/>
      <c r="Y474" s="59"/>
      <c r="Z474" s="60"/>
      <c r="AA474" s="64">
        <f t="shared" si="59"/>
        <v>1981</v>
      </c>
    </row>
    <row r="475" spans="1:27">
      <c r="A475" t="s">
        <v>21</v>
      </c>
      <c r="B475" s="29">
        <v>45248</v>
      </c>
      <c r="C475" s="44">
        <v>23</v>
      </c>
      <c r="D475" s="69"/>
      <c r="E475" s="69"/>
      <c r="F475" s="69"/>
      <c r="G475" s="69"/>
      <c r="H475" s="69"/>
      <c r="I475" s="75"/>
      <c r="J475" s="75"/>
      <c r="K475" s="76"/>
      <c r="L475" s="76"/>
      <c r="M475" s="76"/>
      <c r="N475" s="76"/>
      <c r="O475" s="54"/>
      <c r="P475" s="54"/>
      <c r="Q475" s="54"/>
      <c r="R475" s="86"/>
      <c r="S475" s="86"/>
      <c r="T475" s="86"/>
      <c r="U475" s="86"/>
      <c r="V475" s="86"/>
      <c r="W475" s="87"/>
      <c r="X475" s="70"/>
      <c r="Y475" s="59"/>
      <c r="Z475" s="60"/>
      <c r="AA475" s="64">
        <f>SUM(D475:Z475)</f>
        <v>0</v>
      </c>
    </row>
    <row r="476" spans="1:27">
      <c r="A476" t="s">
        <v>22</v>
      </c>
      <c r="B476" s="29">
        <v>45249</v>
      </c>
      <c r="C476" s="44">
        <v>24</v>
      </c>
      <c r="D476" s="69"/>
      <c r="E476" s="69"/>
      <c r="F476" s="69"/>
      <c r="G476" s="69"/>
      <c r="H476" s="69"/>
      <c r="I476" s="75"/>
      <c r="J476" s="75"/>
      <c r="K476" s="76"/>
      <c r="L476" s="76"/>
      <c r="M476" s="76"/>
      <c r="N476" s="76"/>
      <c r="O476" s="54"/>
      <c r="P476" s="54"/>
      <c r="Q476" s="54"/>
      <c r="R476" s="86"/>
      <c r="S476" s="86"/>
      <c r="T476" s="86"/>
      <c r="U476" s="86"/>
      <c r="V476" s="86"/>
      <c r="W476" s="86"/>
      <c r="X476" s="70"/>
      <c r="Y476" s="59"/>
      <c r="Z476" s="60"/>
      <c r="AA476" s="64">
        <f t="shared" ref="AA476:AA484" si="60">SUM(D476:Z476)</f>
        <v>0</v>
      </c>
    </row>
    <row r="477" spans="1:27">
      <c r="A477" t="s">
        <v>26</v>
      </c>
      <c r="B477" s="29">
        <v>45250</v>
      </c>
      <c r="C477" s="44">
        <v>25</v>
      </c>
      <c r="D477" s="69">
        <v>514</v>
      </c>
      <c r="E477" s="69">
        <v>60</v>
      </c>
      <c r="F477" s="69"/>
      <c r="G477" s="69"/>
      <c r="H477" s="69"/>
      <c r="I477" s="75"/>
      <c r="J477" s="75">
        <v>1000</v>
      </c>
      <c r="K477" s="76"/>
      <c r="L477" s="76"/>
      <c r="M477" s="76"/>
      <c r="N477" s="76"/>
      <c r="O477" s="54"/>
      <c r="P477" s="54"/>
      <c r="Q477" s="54"/>
      <c r="R477" s="86"/>
      <c r="S477" s="86"/>
      <c r="T477" s="86"/>
      <c r="U477" s="86"/>
      <c r="V477" s="86"/>
      <c r="W477" s="86"/>
      <c r="X477" s="70"/>
      <c r="Y477" s="59">
        <v>10000</v>
      </c>
      <c r="Z477" s="60"/>
      <c r="AA477" s="64">
        <f t="shared" si="60"/>
        <v>11574</v>
      </c>
    </row>
    <row r="478" spans="1:27">
      <c r="A478" t="s">
        <v>17</v>
      </c>
      <c r="B478" s="29">
        <v>45251</v>
      </c>
      <c r="C478" s="44">
        <v>26</v>
      </c>
      <c r="D478" s="69"/>
      <c r="E478" s="69"/>
      <c r="F478" s="69"/>
      <c r="G478" s="69"/>
      <c r="H478" s="69"/>
      <c r="I478" s="75"/>
      <c r="J478" s="75"/>
      <c r="K478" s="76"/>
      <c r="L478" s="76"/>
      <c r="M478" s="76"/>
      <c r="N478" s="76"/>
      <c r="O478" s="54"/>
      <c r="P478" s="54"/>
      <c r="Q478" s="54"/>
      <c r="R478" s="86"/>
      <c r="S478" s="86"/>
      <c r="T478" s="86"/>
      <c r="U478" s="86"/>
      <c r="V478" s="86"/>
      <c r="W478" s="86"/>
      <c r="X478" s="70"/>
      <c r="Y478" s="59">
        <v>5000</v>
      </c>
      <c r="Z478" s="60"/>
      <c r="AA478" s="64">
        <f t="shared" si="60"/>
        <v>5000</v>
      </c>
    </row>
    <row r="479" spans="1:27">
      <c r="A479" t="s">
        <v>18</v>
      </c>
      <c r="B479" s="29">
        <v>45252</v>
      </c>
      <c r="C479" s="44">
        <v>27</v>
      </c>
      <c r="D479" s="69">
        <v>508</v>
      </c>
      <c r="E479" s="69">
        <f>25+60</f>
        <v>85</v>
      </c>
      <c r="F479" s="69"/>
      <c r="G479" s="69"/>
      <c r="H479" s="69"/>
      <c r="I479" s="75">
        <v>270</v>
      </c>
      <c r="J479" s="75"/>
      <c r="K479" s="76"/>
      <c r="L479" s="76"/>
      <c r="M479" s="76"/>
      <c r="N479" s="76"/>
      <c r="O479" s="54"/>
      <c r="P479" s="54"/>
      <c r="Q479" s="54"/>
      <c r="R479" s="86"/>
      <c r="S479" s="86"/>
      <c r="T479" s="86"/>
      <c r="U479" s="86"/>
      <c r="V479" s="86"/>
      <c r="W479" s="86"/>
      <c r="X479" s="71"/>
      <c r="Y479" s="59">
        <v>10000</v>
      </c>
      <c r="Z479" s="60"/>
      <c r="AA479" s="64">
        <f t="shared" si="60"/>
        <v>10863</v>
      </c>
    </row>
    <row r="480" spans="1:27">
      <c r="A480" t="s">
        <v>19</v>
      </c>
      <c r="B480" s="29">
        <v>45253</v>
      </c>
      <c r="C480" s="44">
        <v>28</v>
      </c>
      <c r="D480" s="69"/>
      <c r="E480" s="69"/>
      <c r="F480" s="69"/>
      <c r="G480" s="69"/>
      <c r="H480" s="69"/>
      <c r="I480" s="75"/>
      <c r="J480" s="75"/>
      <c r="K480" s="76"/>
      <c r="L480" s="76"/>
      <c r="M480" s="76"/>
      <c r="N480" s="76"/>
      <c r="O480" s="54"/>
      <c r="P480" s="54"/>
      <c r="Q480" s="54"/>
      <c r="R480" s="86"/>
      <c r="S480" s="86"/>
      <c r="T480" s="86">
        <v>425</v>
      </c>
      <c r="U480" s="86"/>
      <c r="V480" s="86">
        <v>700</v>
      </c>
      <c r="W480" s="86"/>
      <c r="X480" s="70"/>
      <c r="Y480" s="59">
        <v>10000</v>
      </c>
      <c r="Z480" s="60"/>
      <c r="AA480" s="64">
        <f t="shared" si="60"/>
        <v>11125</v>
      </c>
    </row>
    <row r="481" spans="1:27">
      <c r="A481" t="s">
        <v>20</v>
      </c>
      <c r="B481" s="29">
        <v>45254</v>
      </c>
      <c r="C481" s="44">
        <v>29</v>
      </c>
      <c r="D481" s="69"/>
      <c r="E481" s="69"/>
      <c r="F481" s="69"/>
      <c r="G481" s="69"/>
      <c r="H481" s="69"/>
      <c r="I481" s="75">
        <v>450</v>
      </c>
      <c r="J481" s="75"/>
      <c r="K481" s="76"/>
      <c r="L481" s="76"/>
      <c r="M481" s="76"/>
      <c r="N481" s="76"/>
      <c r="O481" s="54"/>
      <c r="P481" s="54"/>
      <c r="Q481" s="54"/>
      <c r="R481" s="86"/>
      <c r="S481" s="86"/>
      <c r="T481" s="86">
        <v>825.58</v>
      </c>
      <c r="U481" s="86"/>
      <c r="V481" s="86"/>
      <c r="W481" s="86"/>
      <c r="X481" s="70">
        <v>1422</v>
      </c>
      <c r="Y481" s="59">
        <v>10000</v>
      </c>
      <c r="Z481" s="60"/>
      <c r="AA481" s="64">
        <f t="shared" si="60"/>
        <v>12697.58</v>
      </c>
    </row>
    <row r="482" spans="1:27">
      <c r="A482" t="s">
        <v>21</v>
      </c>
      <c r="B482" s="29">
        <v>45255</v>
      </c>
      <c r="C482" s="44">
        <v>30</v>
      </c>
      <c r="D482" s="69"/>
      <c r="E482" s="69"/>
      <c r="F482" s="69"/>
      <c r="G482" s="69"/>
      <c r="H482" s="69"/>
      <c r="I482" s="75"/>
      <c r="J482" s="75"/>
      <c r="K482" s="76"/>
      <c r="L482" s="76"/>
      <c r="M482" s="76"/>
      <c r="N482" s="76"/>
      <c r="O482" s="54"/>
      <c r="P482" s="54"/>
      <c r="Q482" s="54"/>
      <c r="R482" s="86"/>
      <c r="S482" s="86"/>
      <c r="T482" s="86"/>
      <c r="U482" s="86"/>
      <c r="V482" s="86"/>
      <c r="W482" s="86"/>
      <c r="X482" s="70"/>
      <c r="Y482" s="59"/>
      <c r="Z482" s="60"/>
      <c r="AA482" s="64">
        <f t="shared" si="60"/>
        <v>0</v>
      </c>
    </row>
    <row r="483" spans="1:27">
      <c r="A483" t="s">
        <v>22</v>
      </c>
      <c r="B483" s="29">
        <v>45256</v>
      </c>
      <c r="C483" s="44">
        <v>31</v>
      </c>
      <c r="D483" s="69"/>
      <c r="E483" s="69"/>
      <c r="F483" s="69"/>
      <c r="G483" s="69"/>
      <c r="H483" s="69"/>
      <c r="I483" s="75"/>
      <c r="J483" s="75"/>
      <c r="K483" s="76"/>
      <c r="L483" s="76"/>
      <c r="M483" s="76"/>
      <c r="N483" s="76"/>
      <c r="O483" s="54"/>
      <c r="P483" s="54"/>
      <c r="Q483" s="54"/>
      <c r="R483" s="86"/>
      <c r="S483" s="86"/>
      <c r="T483" s="86"/>
      <c r="U483" s="86"/>
      <c r="V483" s="86"/>
      <c r="W483" s="86"/>
      <c r="X483" s="70"/>
      <c r="Y483" s="59"/>
      <c r="Z483" s="60"/>
      <c r="AA483" s="64"/>
    </row>
    <row r="484" spans="1:27">
      <c r="A484" s="129" t="s">
        <v>52</v>
      </c>
      <c r="B484" s="130"/>
      <c r="C484" s="131"/>
      <c r="D484" s="69">
        <f t="shared" ref="D484:Z484" si="61">SUM(D453:D482)</f>
        <v>7537</v>
      </c>
      <c r="E484" s="69">
        <f t="shared" si="61"/>
        <v>823</v>
      </c>
      <c r="F484" s="69">
        <f t="shared" si="61"/>
        <v>855</v>
      </c>
      <c r="G484" s="69">
        <f t="shared" si="61"/>
        <v>0</v>
      </c>
      <c r="H484" s="69">
        <f t="shared" si="61"/>
        <v>839</v>
      </c>
      <c r="I484" s="69">
        <f t="shared" si="61"/>
        <v>1803</v>
      </c>
      <c r="J484" s="69">
        <f t="shared" si="61"/>
        <v>1254</v>
      </c>
      <c r="K484" s="69">
        <f t="shared" si="61"/>
        <v>3200</v>
      </c>
      <c r="L484" s="69">
        <f t="shared" si="61"/>
        <v>0</v>
      </c>
      <c r="M484" s="69">
        <f t="shared" si="61"/>
        <v>0</v>
      </c>
      <c r="N484" s="69">
        <f t="shared" si="61"/>
        <v>0</v>
      </c>
      <c r="O484" s="69">
        <f t="shared" si="61"/>
        <v>0</v>
      </c>
      <c r="P484" s="69">
        <f t="shared" si="61"/>
        <v>0</v>
      </c>
      <c r="Q484" s="69">
        <f t="shared" si="61"/>
        <v>0</v>
      </c>
      <c r="R484" s="69">
        <f t="shared" si="61"/>
        <v>700</v>
      </c>
      <c r="S484" s="69">
        <f t="shared" si="61"/>
        <v>0</v>
      </c>
      <c r="T484" s="69">
        <f t="shared" si="61"/>
        <v>2925.4</v>
      </c>
      <c r="U484" s="69">
        <f t="shared" si="61"/>
        <v>28554</v>
      </c>
      <c r="V484" s="69">
        <f t="shared" si="61"/>
        <v>700</v>
      </c>
      <c r="W484" s="69">
        <f t="shared" si="61"/>
        <v>200</v>
      </c>
      <c r="X484" s="69">
        <f t="shared" si="61"/>
        <v>1422</v>
      </c>
      <c r="Y484" s="69">
        <f t="shared" si="61"/>
        <v>103400</v>
      </c>
      <c r="Z484" s="69">
        <f t="shared" si="61"/>
        <v>0</v>
      </c>
      <c r="AA484" s="64">
        <f t="shared" si="60"/>
        <v>154212.4</v>
      </c>
    </row>
    <row r="485" spans="1:27">
      <c r="A485" s="133" t="s">
        <v>53</v>
      </c>
      <c r="B485" s="134"/>
      <c r="C485" s="135"/>
      <c r="D485" s="136">
        <f>SUM(D484:H484)</f>
        <v>10054</v>
      </c>
      <c r="E485" s="136"/>
      <c r="F485" s="136"/>
      <c r="G485" s="136"/>
      <c r="H485" s="136"/>
      <c r="I485" s="136">
        <f>SUM(I484:J484)</f>
        <v>3057</v>
      </c>
      <c r="J485" s="136"/>
      <c r="K485" s="129">
        <f>SUM(K484:N484)</f>
        <v>3200</v>
      </c>
      <c r="L485" s="130"/>
      <c r="M485" s="130"/>
      <c r="N485" s="131"/>
      <c r="O485" s="129">
        <f>SUM(O484:Q484)</f>
        <v>0</v>
      </c>
      <c r="P485" s="130"/>
      <c r="Q485" s="131"/>
      <c r="R485" s="129">
        <f>SUM(R484:W484)</f>
        <v>33079.4</v>
      </c>
      <c r="S485" s="130"/>
      <c r="T485" s="130"/>
      <c r="U485" s="130"/>
      <c r="V485" s="130"/>
      <c r="W485" s="131"/>
      <c r="X485" s="85">
        <f>SUM(X484)</f>
        <v>1422</v>
      </c>
      <c r="Y485" s="42">
        <f>SUM(Y484)</f>
        <v>103400</v>
      </c>
      <c r="Z485" s="6">
        <f>SUM(Z484)</f>
        <v>0</v>
      </c>
      <c r="AA485" s="64">
        <f>SUM(D485:Z485)</f>
        <v>154212.4</v>
      </c>
    </row>
    <row r="486" spans="1:27">
      <c r="A486" s="132" t="s">
        <v>69</v>
      </c>
      <c r="B486" s="132"/>
      <c r="C486" s="132"/>
      <c r="D486" s="62">
        <v>7000</v>
      </c>
      <c r="E486" s="62"/>
      <c r="F486" s="62">
        <v>2000</v>
      </c>
      <c r="G486" s="62">
        <v>4000</v>
      </c>
      <c r="H486" s="62">
        <v>3000</v>
      </c>
      <c r="I486" s="62"/>
      <c r="J486" s="62">
        <v>5000</v>
      </c>
      <c r="K486" s="62">
        <v>4000</v>
      </c>
      <c r="L486" s="62"/>
      <c r="M486" s="62"/>
      <c r="N486" s="62"/>
      <c r="O486" s="62"/>
      <c r="P486" s="62"/>
      <c r="Q486" s="62"/>
      <c r="R486" s="62">
        <v>1500</v>
      </c>
      <c r="S486" s="62">
        <v>2000</v>
      </c>
      <c r="T486" s="62"/>
      <c r="U486" s="62"/>
      <c r="V486" s="62">
        <v>700</v>
      </c>
      <c r="W486" s="62"/>
      <c r="X486" s="62">
        <v>12000</v>
      </c>
      <c r="Y486" s="62"/>
      <c r="Z486" s="62"/>
      <c r="AA486" s="62">
        <f>SUM(D486:Z486)</f>
        <v>41200</v>
      </c>
    </row>
    <row r="487" spans="1:27">
      <c r="A487" s="34"/>
      <c r="B487" s="34"/>
      <c r="C487" s="34"/>
      <c r="D487" s="132">
        <f>SUM(D486:H486)</f>
        <v>16000</v>
      </c>
      <c r="E487" s="132"/>
      <c r="F487" s="132"/>
      <c r="G487" s="132"/>
      <c r="H487" s="132"/>
      <c r="I487" s="132">
        <f>SUM(I486:J486)</f>
        <v>5000</v>
      </c>
      <c r="J487" s="132"/>
      <c r="K487" s="132">
        <f>SUM(K486:N486)</f>
        <v>4000</v>
      </c>
      <c r="L487" s="132"/>
      <c r="M487" s="132"/>
      <c r="N487" s="132"/>
      <c r="O487" s="132">
        <f>SUM(O486:Q486)</f>
        <v>0</v>
      </c>
      <c r="P487" s="132"/>
      <c r="Q487" s="132"/>
      <c r="R487" s="132">
        <f>SUM(R486:W486)</f>
        <v>4200</v>
      </c>
      <c r="S487" s="132"/>
      <c r="T487" s="132"/>
      <c r="U487" s="132"/>
      <c r="V487" s="132"/>
      <c r="W487" s="132"/>
      <c r="X487" s="62">
        <f>X486</f>
        <v>12000</v>
      </c>
      <c r="Y487" s="62">
        <f>SUM(Y486)</f>
        <v>0</v>
      </c>
      <c r="Z487" s="62">
        <f>SUM(Z486)</f>
        <v>0</v>
      </c>
      <c r="AA487" s="62"/>
    </row>
    <row r="488" spans="1:27" ht="15.75" thickBot="1"/>
    <row r="489" spans="1:27" ht="27" thickBot="1">
      <c r="C489" s="137" t="s">
        <v>85</v>
      </c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</row>
    <row r="490" spans="1:27">
      <c r="A490" s="6" t="s">
        <v>23</v>
      </c>
      <c r="B490" s="6" t="s">
        <v>0</v>
      </c>
      <c r="C490" s="65" t="s">
        <v>68</v>
      </c>
      <c r="D490" s="139" t="s">
        <v>1</v>
      </c>
      <c r="E490" s="140"/>
      <c r="F490" s="140"/>
      <c r="G490" s="140"/>
      <c r="H490" s="141"/>
      <c r="I490" s="142" t="s">
        <v>2</v>
      </c>
      <c r="J490" s="142"/>
      <c r="K490" s="143" t="s">
        <v>5</v>
      </c>
      <c r="L490" s="143"/>
      <c r="M490" s="143"/>
      <c r="N490" s="143"/>
      <c r="O490" s="144" t="s">
        <v>73</v>
      </c>
      <c r="P490" s="145"/>
      <c r="Q490" s="145"/>
      <c r="R490" s="146" t="s">
        <v>66</v>
      </c>
      <c r="S490" s="146"/>
      <c r="T490" s="146"/>
      <c r="U490" s="146"/>
      <c r="V490" s="146"/>
      <c r="W490" s="146"/>
      <c r="X490" s="147" t="s">
        <v>60</v>
      </c>
      <c r="Y490" s="149" t="s">
        <v>37</v>
      </c>
      <c r="Z490" s="151" t="s">
        <v>67</v>
      </c>
      <c r="AA490" s="153" t="s">
        <v>8</v>
      </c>
    </row>
    <row r="491" spans="1:27" ht="30">
      <c r="D491" s="45" t="s">
        <v>47</v>
      </c>
      <c r="E491" s="45" t="s">
        <v>48</v>
      </c>
      <c r="F491" s="45" t="s">
        <v>50</v>
      </c>
      <c r="G491" s="45" t="s">
        <v>49</v>
      </c>
      <c r="H491" s="45" t="s">
        <v>51</v>
      </c>
      <c r="I491" s="47" t="s">
        <v>54</v>
      </c>
      <c r="J491" s="47" t="s">
        <v>55</v>
      </c>
      <c r="K491" s="49" t="s">
        <v>56</v>
      </c>
      <c r="L491" s="49" t="s">
        <v>57</v>
      </c>
      <c r="M491" s="50" t="s">
        <v>58</v>
      </c>
      <c r="N491" s="91" t="s">
        <v>123</v>
      </c>
      <c r="O491" s="83" t="s">
        <v>74</v>
      </c>
      <c r="P491" s="84" t="s">
        <v>75</v>
      </c>
      <c r="Q491" s="52" t="s">
        <v>62</v>
      </c>
      <c r="R491" s="55" t="s">
        <v>3</v>
      </c>
      <c r="S491" s="55" t="s">
        <v>65</v>
      </c>
      <c r="T491" s="55" t="s">
        <v>63</v>
      </c>
      <c r="U491" s="55" t="s">
        <v>36</v>
      </c>
      <c r="V491" s="56" t="s">
        <v>64</v>
      </c>
      <c r="W491" s="55" t="s">
        <v>7</v>
      </c>
      <c r="X491" s="148"/>
      <c r="Y491" s="150"/>
      <c r="Z491" s="152"/>
      <c r="AA491" s="154"/>
    </row>
    <row r="492" spans="1:27">
      <c r="A492" t="s">
        <v>26</v>
      </c>
      <c r="B492" s="29">
        <v>45257</v>
      </c>
      <c r="C492" s="44">
        <v>1</v>
      </c>
      <c r="D492" s="69"/>
      <c r="E492" s="69"/>
      <c r="F492" s="69"/>
      <c r="G492" s="69"/>
      <c r="H492" s="69"/>
      <c r="I492" s="75"/>
      <c r="J492" s="75"/>
      <c r="K492" s="76"/>
      <c r="L492" s="76"/>
      <c r="M492" s="76"/>
      <c r="N492" s="76"/>
      <c r="O492" s="54"/>
      <c r="P492" s="54"/>
      <c r="Q492" s="54"/>
      <c r="R492" s="86"/>
      <c r="S492" s="86"/>
      <c r="T492" s="86"/>
      <c r="U492" s="86"/>
      <c r="V492" s="86"/>
      <c r="W492" s="86"/>
      <c r="X492" s="70"/>
      <c r="Y492" s="59"/>
      <c r="Z492" s="60"/>
      <c r="AA492" s="64">
        <f>SUM(D492:Z492)</f>
        <v>0</v>
      </c>
    </row>
    <row r="493" spans="1:27">
      <c r="A493" t="s">
        <v>17</v>
      </c>
      <c r="B493" s="29">
        <v>45258</v>
      </c>
      <c r="C493" s="44">
        <v>2</v>
      </c>
      <c r="D493" s="69"/>
      <c r="E493" s="69"/>
      <c r="F493" s="69"/>
      <c r="G493" s="69"/>
      <c r="H493" s="69"/>
      <c r="I493" s="75"/>
      <c r="J493" s="75"/>
      <c r="K493" s="76"/>
      <c r="L493" s="76"/>
      <c r="M493" s="76"/>
      <c r="N493" s="76"/>
      <c r="O493" s="54"/>
      <c r="P493" s="54"/>
      <c r="Q493" s="54"/>
      <c r="R493" s="86"/>
      <c r="S493" s="86"/>
      <c r="T493" s="86"/>
      <c r="U493" s="86">
        <v>954</v>
      </c>
      <c r="V493" s="86"/>
      <c r="W493" s="86"/>
      <c r="X493" s="71"/>
      <c r="Y493" s="59"/>
      <c r="Z493" s="60"/>
      <c r="AA493" s="64">
        <f t="shared" ref="AA493:AA513" si="62">SUM(D493:Z493)</f>
        <v>954</v>
      </c>
    </row>
    <row r="494" spans="1:27">
      <c r="A494" t="s">
        <v>18</v>
      </c>
      <c r="B494" s="29">
        <v>45259</v>
      </c>
      <c r="C494" s="44">
        <v>3</v>
      </c>
      <c r="D494" s="69"/>
      <c r="E494" s="69"/>
      <c r="F494" s="69"/>
      <c r="G494" s="69"/>
      <c r="H494" s="69"/>
      <c r="I494" s="75"/>
      <c r="J494" s="75"/>
      <c r="K494" s="76"/>
      <c r="L494" s="76"/>
      <c r="M494" s="76"/>
      <c r="N494" s="76"/>
      <c r="O494" s="54"/>
      <c r="P494" s="54"/>
      <c r="Q494" s="54"/>
      <c r="R494" s="86"/>
      <c r="S494" s="86"/>
      <c r="T494" s="77">
        <f>562.5+145.72</f>
        <v>708.22</v>
      </c>
      <c r="U494" s="86"/>
      <c r="V494" s="86"/>
      <c r="W494" s="86"/>
      <c r="X494" s="70"/>
      <c r="Y494" s="59"/>
      <c r="Z494" s="60"/>
      <c r="AA494" s="64">
        <f t="shared" si="62"/>
        <v>708.22</v>
      </c>
    </row>
    <row r="495" spans="1:27">
      <c r="A495" t="s">
        <v>19</v>
      </c>
      <c r="B495" s="29">
        <v>45260</v>
      </c>
      <c r="C495" s="44">
        <v>4</v>
      </c>
      <c r="D495" s="69"/>
      <c r="E495" s="69"/>
      <c r="F495" s="69"/>
      <c r="G495" s="69"/>
      <c r="H495" s="69"/>
      <c r="I495" s="75"/>
      <c r="J495" s="75"/>
      <c r="K495" s="76"/>
      <c r="L495" s="76"/>
      <c r="M495" s="76"/>
      <c r="N495" s="76"/>
      <c r="O495" s="54"/>
      <c r="P495" s="54"/>
      <c r="Q495" s="54"/>
      <c r="R495" s="86">
        <v>350</v>
      </c>
      <c r="S495" s="86"/>
      <c r="T495" s="86"/>
      <c r="U495" s="86"/>
      <c r="V495" s="86"/>
      <c r="W495" s="86">
        <v>336</v>
      </c>
      <c r="X495" s="71"/>
      <c r="Y495" s="59">
        <v>10000</v>
      </c>
      <c r="Z495" s="60"/>
      <c r="AA495" s="64">
        <f t="shared" si="62"/>
        <v>10686</v>
      </c>
    </row>
    <row r="496" spans="1:27">
      <c r="A496" t="s">
        <v>20</v>
      </c>
      <c r="B496" s="29">
        <v>45261</v>
      </c>
      <c r="C496" s="44">
        <v>5</v>
      </c>
      <c r="D496" s="69"/>
      <c r="E496" s="69"/>
      <c r="F496" s="69"/>
      <c r="G496" s="69"/>
      <c r="H496" s="69"/>
      <c r="I496" s="75"/>
      <c r="J496" s="75"/>
      <c r="K496" s="76"/>
      <c r="L496" s="76"/>
      <c r="M496" s="76"/>
      <c r="N496" s="76"/>
      <c r="O496" s="54"/>
      <c r="P496" s="54"/>
      <c r="Q496" s="54"/>
      <c r="R496" s="87"/>
      <c r="S496" s="86"/>
      <c r="T496" s="86"/>
      <c r="U496" s="86"/>
      <c r="V496" s="86"/>
      <c r="W496" s="86">
        <f>1190+1994</f>
        <v>3184</v>
      </c>
      <c r="X496" s="70"/>
      <c r="Y496" s="59"/>
      <c r="Z496" s="60"/>
      <c r="AA496" s="64">
        <f t="shared" si="62"/>
        <v>3184</v>
      </c>
    </row>
    <row r="497" spans="1:27">
      <c r="A497" t="s">
        <v>21</v>
      </c>
      <c r="B497" s="29">
        <v>45262</v>
      </c>
      <c r="C497" s="44">
        <v>6</v>
      </c>
      <c r="D497" s="69"/>
      <c r="E497" s="69"/>
      <c r="F497" s="69"/>
      <c r="G497" s="69">
        <v>1070</v>
      </c>
      <c r="H497" s="69"/>
      <c r="I497" s="75"/>
      <c r="J497" s="75">
        <v>1000</v>
      </c>
      <c r="K497" s="76"/>
      <c r="L497" s="76"/>
      <c r="M497" s="76"/>
      <c r="N497" s="76">
        <v>1200</v>
      </c>
      <c r="O497" s="54"/>
      <c r="P497" s="54"/>
      <c r="Q497" s="54"/>
      <c r="R497" s="86"/>
      <c r="S497" s="86"/>
      <c r="T497" s="77">
        <v>425</v>
      </c>
      <c r="U497" s="86"/>
      <c r="V497" s="86"/>
      <c r="W497" s="86"/>
      <c r="X497" s="88"/>
      <c r="Y497" s="59"/>
      <c r="Z497" s="60"/>
      <c r="AA497" s="64">
        <f t="shared" si="62"/>
        <v>3695</v>
      </c>
    </row>
    <row r="498" spans="1:27">
      <c r="A498" t="s">
        <v>22</v>
      </c>
      <c r="B498" s="29">
        <v>45263</v>
      </c>
      <c r="C498" s="44">
        <v>7</v>
      </c>
      <c r="D498" s="69"/>
      <c r="E498" s="69"/>
      <c r="F498" s="69">
        <v>591</v>
      </c>
      <c r="G498" s="69"/>
      <c r="H498" s="69"/>
      <c r="I498" s="75"/>
      <c r="J498" s="75"/>
      <c r="K498" s="76"/>
      <c r="L498" s="76"/>
      <c r="M498" s="76"/>
      <c r="N498" s="76">
        <v>1300</v>
      </c>
      <c r="O498" s="54"/>
      <c r="P498" s="54"/>
      <c r="Q498" s="54"/>
      <c r="R498" s="86"/>
      <c r="S498" s="86"/>
      <c r="T498" s="86"/>
      <c r="U498">
        <v>17600</v>
      </c>
      <c r="V498" s="86"/>
      <c r="W498" s="86"/>
      <c r="X498" s="70"/>
      <c r="Y498" s="59"/>
      <c r="Z498" s="60"/>
      <c r="AA498" s="64">
        <f t="shared" si="62"/>
        <v>19491</v>
      </c>
    </row>
    <row r="499" spans="1:27">
      <c r="A499" t="s">
        <v>26</v>
      </c>
      <c r="B499" s="29">
        <v>45264</v>
      </c>
      <c r="C499" s="44">
        <v>8</v>
      </c>
      <c r="D499" s="69"/>
      <c r="E499" s="69"/>
      <c r="F499" s="69"/>
      <c r="G499" s="69"/>
      <c r="H499" s="69"/>
      <c r="I499" s="75"/>
      <c r="J499" s="75"/>
      <c r="K499" s="76"/>
      <c r="L499" s="76"/>
      <c r="M499" s="76"/>
      <c r="N499" s="76"/>
      <c r="O499" s="54"/>
      <c r="P499" s="54"/>
      <c r="Q499" s="54"/>
      <c r="R499" s="86"/>
      <c r="S499" s="86"/>
      <c r="T499" s="86"/>
      <c r="U499" s="86">
        <v>10001</v>
      </c>
      <c r="V499" s="86"/>
      <c r="W499" s="86">
        <f>1346+63</f>
        <v>1409</v>
      </c>
      <c r="X499" s="70"/>
      <c r="Y499" s="59"/>
      <c r="Z499" s="60"/>
      <c r="AA499" s="64">
        <f t="shared" si="62"/>
        <v>11410</v>
      </c>
    </row>
    <row r="500" spans="1:27">
      <c r="A500" t="s">
        <v>17</v>
      </c>
      <c r="B500" s="29">
        <v>45265</v>
      </c>
      <c r="C500" s="44">
        <v>9</v>
      </c>
      <c r="D500" s="69"/>
      <c r="E500" s="69"/>
      <c r="F500" s="69"/>
      <c r="G500" s="69"/>
      <c r="H500" s="69"/>
      <c r="I500" s="75"/>
      <c r="J500" s="75"/>
      <c r="K500" s="76"/>
      <c r="L500" s="76"/>
      <c r="M500" s="76"/>
      <c r="N500" s="76"/>
      <c r="O500" s="54"/>
      <c r="P500" s="54"/>
      <c r="Q500" s="54"/>
      <c r="R500" s="86"/>
      <c r="S500" s="86"/>
      <c r="T500" s="86"/>
      <c r="U500" s="86">
        <v>6570</v>
      </c>
      <c r="V500" s="86"/>
      <c r="W500" s="86"/>
      <c r="X500" s="71"/>
      <c r="Y500" s="59"/>
      <c r="Z500" s="60"/>
      <c r="AA500" s="64">
        <f t="shared" si="62"/>
        <v>6570</v>
      </c>
    </row>
    <row r="501" spans="1:27">
      <c r="A501" t="s">
        <v>18</v>
      </c>
      <c r="B501" s="29">
        <v>45266</v>
      </c>
      <c r="C501" s="44">
        <v>10</v>
      </c>
      <c r="D501" s="69"/>
      <c r="E501" s="69"/>
      <c r="F501" s="69"/>
      <c r="G501" s="69"/>
      <c r="H501" s="69"/>
      <c r="I501" s="75"/>
      <c r="J501" s="75">
        <v>1000</v>
      </c>
      <c r="K501" s="76"/>
      <c r="L501" s="76"/>
      <c r="M501" s="76"/>
      <c r="N501" s="76"/>
      <c r="O501" s="54"/>
      <c r="P501" s="54"/>
      <c r="Q501" s="54"/>
      <c r="R501" s="86"/>
      <c r="S501" s="86"/>
      <c r="T501" s="86"/>
      <c r="U501" s="86"/>
      <c r="V501" s="86"/>
      <c r="W501" s="86"/>
      <c r="X501" s="71"/>
      <c r="Y501" s="59"/>
      <c r="Z501" s="60"/>
      <c r="AA501" s="64">
        <f t="shared" si="62"/>
        <v>1000</v>
      </c>
    </row>
    <row r="502" spans="1:27">
      <c r="A502" t="s">
        <v>19</v>
      </c>
      <c r="B502" s="29">
        <v>45267</v>
      </c>
      <c r="C502" s="44">
        <v>11</v>
      </c>
      <c r="D502" s="69"/>
      <c r="E502" s="69">
        <v>357</v>
      </c>
      <c r="F502" s="69"/>
      <c r="G502" s="69"/>
      <c r="H502" s="69"/>
      <c r="I502" s="75"/>
      <c r="J502" s="75"/>
      <c r="K502" s="76"/>
      <c r="L502" s="76"/>
      <c r="M502" s="76"/>
      <c r="N502" s="76"/>
      <c r="O502" s="54"/>
      <c r="P502" s="54"/>
      <c r="Q502" s="54"/>
      <c r="R502" s="86"/>
      <c r="S502" s="86"/>
      <c r="T502" s="86"/>
      <c r="U502" s="86"/>
      <c r="V502" s="86"/>
      <c r="W502" s="86">
        <v>1400</v>
      </c>
      <c r="X502" s="70"/>
      <c r="Y502" s="59"/>
      <c r="Z502" s="60"/>
      <c r="AA502" s="64">
        <f t="shared" si="62"/>
        <v>1757</v>
      </c>
    </row>
    <row r="503" spans="1:27">
      <c r="A503" t="s">
        <v>20</v>
      </c>
      <c r="B503" s="29">
        <v>45268</v>
      </c>
      <c r="C503" s="44">
        <v>12</v>
      </c>
      <c r="D503" s="69"/>
      <c r="E503" s="69"/>
      <c r="F503" s="69"/>
      <c r="G503" s="69"/>
      <c r="H503" s="69"/>
      <c r="I503" s="75"/>
      <c r="J503" s="75"/>
      <c r="K503" s="76"/>
      <c r="L503" s="76"/>
      <c r="M503" s="76"/>
      <c r="N503" s="76"/>
      <c r="O503" s="54"/>
      <c r="P503" s="54"/>
      <c r="Q503" s="54"/>
      <c r="R503" s="86"/>
      <c r="S503" s="86"/>
      <c r="T503" s="86"/>
      <c r="U503" s="86"/>
      <c r="V503" s="86"/>
      <c r="W503" s="86"/>
      <c r="X503" s="70"/>
      <c r="Y503" s="59"/>
      <c r="Z503" s="60"/>
      <c r="AA503" s="64">
        <f t="shared" si="62"/>
        <v>0</v>
      </c>
    </row>
    <row r="504" spans="1:27">
      <c r="A504" t="s">
        <v>21</v>
      </c>
      <c r="B504" s="29">
        <v>45269</v>
      </c>
      <c r="C504" s="44">
        <v>13</v>
      </c>
      <c r="D504" s="69"/>
      <c r="E504" s="69"/>
      <c r="F504" s="69"/>
      <c r="G504" s="69"/>
      <c r="H504" s="69"/>
      <c r="I504" s="75"/>
      <c r="J504" s="75"/>
      <c r="K504" s="76"/>
      <c r="L504" s="76"/>
      <c r="M504" s="76"/>
      <c r="N504" s="76"/>
      <c r="O504" s="54"/>
      <c r="P504" s="54"/>
      <c r="Q504" s="54"/>
      <c r="R504" s="86"/>
      <c r="S504" s="86"/>
      <c r="T504" s="86"/>
      <c r="U504" s="86"/>
      <c r="V504" s="86"/>
      <c r="W504" s="86"/>
      <c r="X504" s="71"/>
      <c r="Y504" s="59"/>
      <c r="Z504" s="60"/>
      <c r="AA504" s="64">
        <f t="shared" si="62"/>
        <v>0</v>
      </c>
    </row>
    <row r="505" spans="1:27">
      <c r="A505" t="s">
        <v>22</v>
      </c>
      <c r="B505" s="29">
        <v>45270</v>
      </c>
      <c r="C505" s="44">
        <v>14</v>
      </c>
      <c r="D505" s="69"/>
      <c r="E505" s="69">
        <v>69</v>
      </c>
      <c r="F505" s="69"/>
      <c r="G505" s="69"/>
      <c r="H505" s="69"/>
      <c r="I505" s="75"/>
      <c r="J505" s="75">
        <v>1000</v>
      </c>
      <c r="K505" s="76"/>
      <c r="L505" s="76"/>
      <c r="M505" s="76"/>
      <c r="N505" s="76"/>
      <c r="O505" s="54"/>
      <c r="P505" s="54"/>
      <c r="Q505" s="54"/>
      <c r="R505" s="86"/>
      <c r="S505" s="86"/>
      <c r="T505" s="86"/>
      <c r="U505" s="86"/>
      <c r="V505" s="86"/>
      <c r="W505" s="86"/>
      <c r="X505" s="70"/>
      <c r="Y505" s="59"/>
      <c r="Z505" s="60"/>
      <c r="AA505" s="64">
        <f t="shared" si="62"/>
        <v>1069</v>
      </c>
    </row>
    <row r="506" spans="1:27">
      <c r="A506" t="s">
        <v>26</v>
      </c>
      <c r="B506" s="29">
        <v>45271</v>
      </c>
      <c r="C506" s="44">
        <v>15</v>
      </c>
      <c r="D506" s="69">
        <v>508</v>
      </c>
      <c r="E506" s="69"/>
      <c r="F506" s="69"/>
      <c r="G506" s="69"/>
      <c r="H506" s="69">
        <v>709</v>
      </c>
      <c r="I506" s="75"/>
      <c r="J506" s="75"/>
      <c r="K506" s="76"/>
      <c r="L506" s="76"/>
      <c r="M506" s="76"/>
      <c r="N506" s="76"/>
      <c r="O506" s="54"/>
      <c r="P506" s="54"/>
      <c r="Q506" s="54"/>
      <c r="R506" s="86"/>
      <c r="S506" s="86"/>
      <c r="T506" s="86"/>
      <c r="U506" s="86"/>
      <c r="V506" s="86"/>
      <c r="W506" s="86"/>
      <c r="X506" s="70"/>
      <c r="Y506" s="59"/>
      <c r="Z506" s="60"/>
      <c r="AA506" s="64">
        <f t="shared" si="62"/>
        <v>1217</v>
      </c>
    </row>
    <row r="507" spans="1:27">
      <c r="A507" t="s">
        <v>17</v>
      </c>
      <c r="B507" s="29">
        <v>45272</v>
      </c>
      <c r="C507" s="44">
        <v>16</v>
      </c>
      <c r="D507" s="69">
        <v>458</v>
      </c>
      <c r="E507" s="69"/>
      <c r="F507" s="69"/>
      <c r="G507" s="69"/>
      <c r="H507" s="69"/>
      <c r="I507" s="75"/>
      <c r="J507" s="75"/>
      <c r="K507" s="76"/>
      <c r="L507" s="76"/>
      <c r="M507" s="76"/>
      <c r="N507" s="76"/>
      <c r="O507" s="54"/>
      <c r="P507" s="54"/>
      <c r="Q507" s="54"/>
      <c r="R507" s="86"/>
      <c r="S507" s="86"/>
      <c r="T507" s="86"/>
      <c r="U507" s="86"/>
      <c r="V507" s="86"/>
      <c r="W507" s="86"/>
      <c r="X507" s="70"/>
      <c r="Y507" s="59"/>
      <c r="Z507" s="60"/>
      <c r="AA507" s="64">
        <f t="shared" si="62"/>
        <v>458</v>
      </c>
    </row>
    <row r="508" spans="1:27">
      <c r="A508" t="s">
        <v>18</v>
      </c>
      <c r="B508" s="29">
        <v>45273</v>
      </c>
      <c r="C508" s="44">
        <v>17</v>
      </c>
      <c r="D508" s="69">
        <v>550</v>
      </c>
      <c r="E508" s="69"/>
      <c r="F508" s="69"/>
      <c r="G508" s="69"/>
      <c r="H508" s="69"/>
      <c r="I508" s="75">
        <v>287</v>
      </c>
      <c r="J508" s="75"/>
      <c r="K508" s="76"/>
      <c r="L508" s="76"/>
      <c r="M508" s="76"/>
      <c r="N508" s="76"/>
      <c r="O508" s="54"/>
      <c r="P508" s="54"/>
      <c r="Q508" s="54"/>
      <c r="R508" s="86"/>
      <c r="S508" s="86"/>
      <c r="T508" s="86"/>
      <c r="U508" s="86"/>
      <c r="V508" s="86"/>
      <c r="W508" s="86"/>
      <c r="X508" s="70"/>
      <c r="Y508" s="59"/>
      <c r="Z508" s="60"/>
      <c r="AA508" s="64">
        <f t="shared" si="62"/>
        <v>837</v>
      </c>
    </row>
    <row r="509" spans="1:27">
      <c r="A509" t="s">
        <v>19</v>
      </c>
      <c r="B509" s="29">
        <v>45274</v>
      </c>
      <c r="C509" s="44">
        <v>18</v>
      </c>
      <c r="D509" s="69">
        <f>165+530</f>
        <v>695</v>
      </c>
      <c r="E509" s="69"/>
      <c r="F509" s="69"/>
      <c r="G509" s="69"/>
      <c r="H509" s="69"/>
      <c r="I509" s="75"/>
      <c r="J509" s="75">
        <v>1000</v>
      </c>
      <c r="K509" s="76"/>
      <c r="L509" s="76"/>
      <c r="M509" s="76"/>
      <c r="N509" s="76"/>
      <c r="O509" s="54"/>
      <c r="P509" s="54"/>
      <c r="Q509" s="54"/>
      <c r="R509" s="86"/>
      <c r="S509" s="86"/>
      <c r="T509" s="86">
        <v>541.6</v>
      </c>
      <c r="V509" s="86"/>
      <c r="W509" s="87"/>
      <c r="X509" s="70"/>
      <c r="Y509" s="59"/>
      <c r="Z509" s="60"/>
      <c r="AA509" s="64">
        <f t="shared" si="62"/>
        <v>2236.6</v>
      </c>
    </row>
    <row r="510" spans="1:27">
      <c r="A510" t="s">
        <v>20</v>
      </c>
      <c r="B510" s="29">
        <v>45275</v>
      </c>
      <c r="C510" s="44">
        <v>19</v>
      </c>
      <c r="D510" s="69">
        <v>228</v>
      </c>
      <c r="E510" s="69"/>
      <c r="F510" s="69"/>
      <c r="G510" s="69"/>
      <c r="H510" s="69">
        <v>753</v>
      </c>
      <c r="I510" s="75"/>
      <c r="J510" s="75"/>
      <c r="K510" s="76"/>
      <c r="L510" s="76"/>
      <c r="M510" s="76"/>
      <c r="N510" s="76"/>
      <c r="O510" s="54"/>
      <c r="P510" s="54"/>
      <c r="Q510" s="54"/>
      <c r="R510" s="86"/>
      <c r="S510" s="86"/>
      <c r="T510" s="86"/>
      <c r="U510" s="86"/>
      <c r="V510" s="86"/>
      <c r="W510" s="86">
        <v>255</v>
      </c>
      <c r="X510" s="70"/>
      <c r="Y510" s="59"/>
      <c r="Z510" s="60"/>
      <c r="AA510" s="64">
        <f t="shared" si="62"/>
        <v>1236</v>
      </c>
    </row>
    <row r="511" spans="1:27">
      <c r="A511" t="s">
        <v>21</v>
      </c>
      <c r="B511" s="29">
        <v>45276</v>
      </c>
      <c r="C511" s="44">
        <v>20</v>
      </c>
      <c r="D511" s="69"/>
      <c r="E511" s="69">
        <f>175+853</f>
        <v>1028</v>
      </c>
      <c r="F511" s="69"/>
      <c r="G511" s="69"/>
      <c r="H511" s="69"/>
      <c r="I511" s="75"/>
      <c r="J511" s="75"/>
      <c r="K511" s="76"/>
      <c r="L511" s="76"/>
      <c r="M511" s="76"/>
      <c r="N511" s="76"/>
      <c r="O511" s="54"/>
      <c r="P511" s="54"/>
      <c r="Q511" s="54"/>
      <c r="R511" s="86"/>
      <c r="S511" s="86">
        <f>2564+175</f>
        <v>2739</v>
      </c>
      <c r="T511" s="86"/>
      <c r="U511" s="86"/>
      <c r="V511" s="86"/>
      <c r="W511" s="86"/>
      <c r="X511" s="70"/>
      <c r="Y511" s="59"/>
      <c r="Z511" s="60"/>
      <c r="AA511" s="64">
        <f t="shared" si="62"/>
        <v>3767</v>
      </c>
    </row>
    <row r="512" spans="1:27">
      <c r="A512" t="s">
        <v>22</v>
      </c>
      <c r="B512" s="29">
        <v>45277</v>
      </c>
      <c r="C512" s="44">
        <v>21</v>
      </c>
      <c r="D512" s="69"/>
      <c r="E512" s="69"/>
      <c r="F512" s="69"/>
      <c r="G512" s="69"/>
      <c r="H512" s="69"/>
      <c r="I512" s="75"/>
      <c r="J512" s="75"/>
      <c r="K512" s="76"/>
      <c r="L512" s="76"/>
      <c r="M512" s="76"/>
      <c r="N512" s="76"/>
      <c r="O512" s="54"/>
      <c r="P512" s="54"/>
      <c r="Q512" s="54"/>
      <c r="R512" s="86"/>
      <c r="S512" s="86"/>
      <c r="T512" s="86"/>
      <c r="U512" s="86"/>
      <c r="V512" s="86"/>
      <c r="W512" s="86"/>
      <c r="X512" s="70"/>
      <c r="Y512" s="59"/>
      <c r="Z512" s="60"/>
      <c r="AA512" s="64">
        <f t="shared" si="62"/>
        <v>0</v>
      </c>
    </row>
    <row r="513" spans="1:29">
      <c r="A513" t="s">
        <v>26</v>
      </c>
      <c r="B513" s="29">
        <v>45278</v>
      </c>
      <c r="C513" s="44">
        <v>22</v>
      </c>
      <c r="D513" s="69">
        <v>538</v>
      </c>
      <c r="E513" s="69"/>
      <c r="F513" s="69"/>
      <c r="G513" s="69"/>
      <c r="H513" s="69"/>
      <c r="I513" s="75">
        <v>284</v>
      </c>
      <c r="J513" s="75"/>
      <c r="K513" s="76"/>
      <c r="L513" s="76"/>
      <c r="M513" s="76"/>
      <c r="N513" s="76"/>
      <c r="O513" s="54"/>
      <c r="P513" s="54"/>
      <c r="Q513" s="54"/>
      <c r="R513" s="86"/>
      <c r="S513" s="86"/>
      <c r="T513" s="86"/>
      <c r="U513" s="86"/>
      <c r="V513" s="86"/>
      <c r="W513" s="86"/>
      <c r="X513" s="70"/>
      <c r="Y513" s="59"/>
      <c r="Z513" s="60"/>
      <c r="AA513" s="64">
        <f t="shared" si="62"/>
        <v>822</v>
      </c>
    </row>
    <row r="514" spans="1:29">
      <c r="A514" t="s">
        <v>17</v>
      </c>
      <c r="B514" s="29">
        <v>45279</v>
      </c>
      <c r="C514" s="44">
        <v>23</v>
      </c>
      <c r="D514" s="69">
        <v>392</v>
      </c>
      <c r="E514" s="69"/>
      <c r="F514" s="69"/>
      <c r="G514" s="69"/>
      <c r="H514" s="69"/>
      <c r="I514" s="75">
        <v>334</v>
      </c>
      <c r="J514" s="75"/>
      <c r="K514" s="76"/>
      <c r="L514" s="76"/>
      <c r="M514" s="76"/>
      <c r="N514" s="76"/>
      <c r="O514" s="54"/>
      <c r="P514" s="54"/>
      <c r="Q514" s="54"/>
      <c r="R514" s="86"/>
      <c r="S514" s="86"/>
      <c r="T514" s="86"/>
      <c r="U514" s="86"/>
      <c r="V514" s="86"/>
      <c r="W514" s="87"/>
      <c r="X514" s="70"/>
      <c r="Y514" s="59"/>
      <c r="Z514" s="60"/>
      <c r="AA514" s="64">
        <f>SUM(D514:Z514)</f>
        <v>726</v>
      </c>
    </row>
    <row r="515" spans="1:29">
      <c r="A515" t="s">
        <v>18</v>
      </c>
      <c r="B515" s="29">
        <v>45280</v>
      </c>
      <c r="C515" s="44">
        <v>24</v>
      </c>
      <c r="D515" s="69">
        <v>574</v>
      </c>
      <c r="E515" s="69">
        <v>777</v>
      </c>
      <c r="F515" s="69"/>
      <c r="G515" s="69"/>
      <c r="H515" s="69"/>
      <c r="I515" s="75"/>
      <c r="J515" s="75"/>
      <c r="K515" s="76"/>
      <c r="L515" s="76"/>
      <c r="M515" s="76"/>
      <c r="N515" s="76"/>
      <c r="O515" s="54"/>
      <c r="P515" s="54"/>
      <c r="Q515" s="54"/>
      <c r="R515" s="86"/>
      <c r="S515" s="86"/>
      <c r="T515" s="86"/>
      <c r="U515" s="86"/>
      <c r="V515" s="86"/>
      <c r="W515" s="86"/>
      <c r="X515" s="70"/>
      <c r="Y515" s="59"/>
      <c r="Z515" s="60"/>
      <c r="AA515" s="64">
        <f t="shared" ref="AA515:AA522" si="63">SUM(D515:Z515)</f>
        <v>1351</v>
      </c>
    </row>
    <row r="516" spans="1:29">
      <c r="A516" t="s">
        <v>19</v>
      </c>
      <c r="B516" s="29">
        <v>45281</v>
      </c>
      <c r="C516" s="44">
        <v>25</v>
      </c>
      <c r="D516" s="69">
        <v>366</v>
      </c>
      <c r="E516" s="69"/>
      <c r="F516" s="69"/>
      <c r="G516" s="69"/>
      <c r="H516" s="69"/>
      <c r="I516" s="75"/>
      <c r="J516" s="75"/>
      <c r="K516" s="76"/>
      <c r="L516" s="76"/>
      <c r="M516" s="76"/>
      <c r="N516" s="76"/>
      <c r="O516" s="54"/>
      <c r="P516" s="54"/>
      <c r="Q516" s="54"/>
      <c r="R516" s="86"/>
      <c r="S516" s="86"/>
      <c r="T516" s="86"/>
      <c r="U516" s="86"/>
      <c r="V516" s="86"/>
      <c r="W516" s="86"/>
      <c r="X516" s="70"/>
      <c r="Y516" s="59"/>
      <c r="Z516" s="60"/>
      <c r="AA516" s="64">
        <f t="shared" si="63"/>
        <v>366</v>
      </c>
    </row>
    <row r="517" spans="1:29">
      <c r="A517" t="s">
        <v>20</v>
      </c>
      <c r="B517" s="29">
        <v>45282</v>
      </c>
      <c r="C517" s="44">
        <v>26</v>
      </c>
      <c r="D517" s="69">
        <v>420</v>
      </c>
      <c r="E517" s="69"/>
      <c r="F517" s="69"/>
      <c r="G517" s="69"/>
      <c r="H517" s="69"/>
      <c r="I517" s="75"/>
      <c r="J517" s="75"/>
      <c r="K517" s="76"/>
      <c r="L517" s="76"/>
      <c r="M517" s="76"/>
      <c r="N517" s="76"/>
      <c r="O517" s="54"/>
      <c r="P517" s="54"/>
      <c r="Q517" s="54"/>
      <c r="R517" s="86"/>
      <c r="S517" s="86"/>
      <c r="T517" s="86"/>
      <c r="U517" s="86"/>
      <c r="V517" s="86"/>
      <c r="W517" s="86">
        <v>150</v>
      </c>
      <c r="X517" s="70"/>
      <c r="Y517" s="59"/>
      <c r="Z517" s="60"/>
      <c r="AA517" s="64">
        <f t="shared" si="63"/>
        <v>570</v>
      </c>
    </row>
    <row r="518" spans="1:29">
      <c r="A518" t="s">
        <v>21</v>
      </c>
      <c r="B518" s="29">
        <v>45283</v>
      </c>
      <c r="C518" s="44">
        <v>27</v>
      </c>
      <c r="D518" s="69"/>
      <c r="E518" s="69"/>
      <c r="F518" s="69">
        <v>183</v>
      </c>
      <c r="G518" s="69"/>
      <c r="H518" s="69"/>
      <c r="I518" s="75"/>
      <c r="J518" s="75"/>
      <c r="K518" s="76"/>
      <c r="L518" s="76"/>
      <c r="M518" s="76"/>
      <c r="N518" s="76"/>
      <c r="O518" s="54"/>
      <c r="P518" s="54"/>
      <c r="Q518" s="54"/>
      <c r="R518" s="86"/>
      <c r="S518" s="86"/>
      <c r="T518" s="86">
        <v>425</v>
      </c>
      <c r="U518" s="86"/>
      <c r="V518" s="86"/>
      <c r="W518" s="86"/>
      <c r="X518" s="71"/>
      <c r="Y518" s="59"/>
      <c r="Z518" s="60"/>
      <c r="AA518" s="64">
        <f t="shared" si="63"/>
        <v>608</v>
      </c>
    </row>
    <row r="519" spans="1:29">
      <c r="A519" t="s">
        <v>22</v>
      </c>
      <c r="B519" s="29">
        <v>45284</v>
      </c>
      <c r="C519" s="44">
        <v>28</v>
      </c>
      <c r="D519" s="69"/>
      <c r="E519" s="69"/>
      <c r="F519" s="69"/>
      <c r="G519" s="69"/>
      <c r="H519" s="69"/>
      <c r="I519" s="75"/>
      <c r="J519" s="75"/>
      <c r="K519" s="76"/>
      <c r="L519" s="76"/>
      <c r="M519" s="76"/>
      <c r="N519" s="76"/>
      <c r="O519" s="54"/>
      <c r="P519" s="54"/>
      <c r="Q519" s="54"/>
      <c r="R519" s="86"/>
      <c r="S519" s="86"/>
      <c r="T519" s="86">
        <v>825.58</v>
      </c>
      <c r="U519" s="86"/>
      <c r="V519" s="86"/>
      <c r="W519" s="86"/>
      <c r="X519" s="70"/>
      <c r="Y519" s="59"/>
      <c r="Z519" s="60"/>
      <c r="AA519" s="64">
        <f t="shared" si="63"/>
        <v>825.58</v>
      </c>
    </row>
    <row r="520" spans="1:29">
      <c r="A520" t="s">
        <v>26</v>
      </c>
      <c r="B520" s="29">
        <v>45285</v>
      </c>
      <c r="C520" s="44">
        <v>29</v>
      </c>
      <c r="D520" s="69">
        <v>436</v>
      </c>
      <c r="E520" s="69">
        <v>157</v>
      </c>
      <c r="F520" s="69"/>
      <c r="G520" s="69"/>
      <c r="H520" s="69"/>
      <c r="I520" s="75">
        <v>280</v>
      </c>
      <c r="J520" s="75"/>
      <c r="K520" s="76"/>
      <c r="L520" s="76"/>
      <c r="M520" s="76"/>
      <c r="N520" s="76"/>
      <c r="O520" s="54"/>
      <c r="P520" s="54"/>
      <c r="Q520" s="54"/>
      <c r="R520" s="86"/>
      <c r="S520" s="86"/>
      <c r="T520" s="86"/>
      <c r="U520" s="86"/>
      <c r="V520" s="86">
        <v>700</v>
      </c>
      <c r="W520" s="86"/>
      <c r="X520" s="70"/>
      <c r="Y520" s="59"/>
      <c r="Z520" s="60"/>
      <c r="AA520" s="64">
        <f t="shared" si="63"/>
        <v>1573</v>
      </c>
    </row>
    <row r="521" spans="1:29">
      <c r="A521" t="s">
        <v>17</v>
      </c>
      <c r="B521" s="29">
        <v>45286</v>
      </c>
      <c r="C521" s="44">
        <v>30</v>
      </c>
      <c r="D521" s="69">
        <v>553</v>
      </c>
      <c r="E521" s="69">
        <f>450 + 80</f>
        <v>530</v>
      </c>
      <c r="F521" s="69"/>
      <c r="G521" s="69"/>
      <c r="H521" s="69"/>
      <c r="I521" s="75"/>
      <c r="J521" s="75"/>
      <c r="K521" s="76"/>
      <c r="L521" s="76"/>
      <c r="M521" s="76"/>
      <c r="N521" s="76"/>
      <c r="O521" s="54"/>
      <c r="P521" s="54"/>
      <c r="Q521" s="54"/>
      <c r="R521" s="86"/>
      <c r="S521" s="86"/>
      <c r="T521" s="86"/>
      <c r="U521" s="86"/>
      <c r="V521" s="86"/>
      <c r="W521" s="86">
        <v>545</v>
      </c>
      <c r="X521" s="70"/>
      <c r="Y521" s="59"/>
      <c r="Z521" s="60"/>
      <c r="AA521" s="64"/>
      <c r="AC521" s="104">
        <f>Y523+Y485+Y446+Y408</f>
        <v>131985</v>
      </c>
    </row>
    <row r="522" spans="1:29">
      <c r="A522" s="129" t="s">
        <v>52</v>
      </c>
      <c r="B522" s="130"/>
      <c r="C522" s="131"/>
      <c r="D522" s="69">
        <f t="shared" ref="D522:Z522" si="64">SUM(D492:D520)</f>
        <v>5165</v>
      </c>
      <c r="E522" s="69">
        <f t="shared" si="64"/>
        <v>2388</v>
      </c>
      <c r="F522" s="69">
        <f t="shared" si="64"/>
        <v>774</v>
      </c>
      <c r="G522" s="69">
        <f t="shared" si="64"/>
        <v>1070</v>
      </c>
      <c r="H522" s="69">
        <f t="shared" si="64"/>
        <v>1462</v>
      </c>
      <c r="I522" s="69">
        <f t="shared" si="64"/>
        <v>1185</v>
      </c>
      <c r="J522" s="69">
        <f t="shared" si="64"/>
        <v>4000</v>
      </c>
      <c r="K522" s="69">
        <f t="shared" si="64"/>
        <v>0</v>
      </c>
      <c r="L522" s="69">
        <f t="shared" si="64"/>
        <v>0</v>
      </c>
      <c r="M522" s="69">
        <f t="shared" si="64"/>
        <v>0</v>
      </c>
      <c r="N522" s="69">
        <f t="shared" si="64"/>
        <v>2500</v>
      </c>
      <c r="O522" s="69">
        <f t="shared" si="64"/>
        <v>0</v>
      </c>
      <c r="P522" s="69">
        <f t="shared" si="64"/>
        <v>0</v>
      </c>
      <c r="Q522" s="69">
        <f t="shared" si="64"/>
        <v>0</v>
      </c>
      <c r="R522" s="69">
        <f t="shared" si="64"/>
        <v>350</v>
      </c>
      <c r="S522" s="69">
        <f t="shared" si="64"/>
        <v>2739</v>
      </c>
      <c r="T522" s="69">
        <f t="shared" si="64"/>
        <v>2925.4</v>
      </c>
      <c r="U522" s="69">
        <f t="shared" si="64"/>
        <v>35125</v>
      </c>
      <c r="V522" s="69">
        <f t="shared" si="64"/>
        <v>700</v>
      </c>
      <c r="W522" s="69">
        <f t="shared" si="64"/>
        <v>6734</v>
      </c>
      <c r="X522" s="69">
        <f t="shared" si="64"/>
        <v>0</v>
      </c>
      <c r="Y522" s="69">
        <f t="shared" si="64"/>
        <v>10000</v>
      </c>
      <c r="Z522" s="69">
        <f t="shared" si="64"/>
        <v>0</v>
      </c>
      <c r="AA522" s="64">
        <f t="shared" si="63"/>
        <v>77117.399999999994</v>
      </c>
    </row>
    <row r="523" spans="1:29">
      <c r="A523" s="133" t="s">
        <v>53</v>
      </c>
      <c r="B523" s="134"/>
      <c r="C523" s="135"/>
      <c r="D523" s="136">
        <f>SUM(D522:H522)</f>
        <v>10859</v>
      </c>
      <c r="E523" s="136"/>
      <c r="F523" s="136"/>
      <c r="G523" s="136"/>
      <c r="H523" s="136"/>
      <c r="I523" s="136">
        <f>SUM(I522:J522)</f>
        <v>5185</v>
      </c>
      <c r="J523" s="136"/>
      <c r="K523" s="129">
        <f>SUM(K522:N522)</f>
        <v>2500</v>
      </c>
      <c r="L523" s="130"/>
      <c r="M523" s="130"/>
      <c r="N523" s="131"/>
      <c r="O523" s="129">
        <f>SUM(O522:Q522)</f>
        <v>0</v>
      </c>
      <c r="P523" s="130"/>
      <c r="Q523" s="131"/>
      <c r="R523" s="129">
        <f>SUM(R522:W522)</f>
        <v>48573.4</v>
      </c>
      <c r="S523" s="130"/>
      <c r="T523" s="130"/>
      <c r="U523" s="130"/>
      <c r="V523" s="130"/>
      <c r="W523" s="131"/>
      <c r="X523" s="85">
        <f>SUM(X522)</f>
        <v>0</v>
      </c>
      <c r="Y523" s="42">
        <f>SUM(Y522)</f>
        <v>10000</v>
      </c>
      <c r="Z523" s="6">
        <f>SUM(Z522)</f>
        <v>0</v>
      </c>
      <c r="AA523" s="64">
        <f>SUM(D523:Z523)</f>
        <v>77117.399999999994</v>
      </c>
    </row>
    <row r="524" spans="1:29">
      <c r="A524" s="132" t="s">
        <v>69</v>
      </c>
      <c r="B524" s="132"/>
      <c r="C524" s="132"/>
      <c r="D524" s="62">
        <v>7000</v>
      </c>
      <c r="E524" s="62"/>
      <c r="F524" s="62">
        <v>2000</v>
      </c>
      <c r="G524" s="62">
        <v>4000</v>
      </c>
      <c r="H524" s="62">
        <v>3000</v>
      </c>
      <c r="I524" s="62"/>
      <c r="J524" s="62">
        <v>5000</v>
      </c>
      <c r="K524" s="62">
        <v>4000</v>
      </c>
      <c r="L524" s="62"/>
      <c r="M524" s="62"/>
      <c r="N524" s="62"/>
      <c r="O524" s="62"/>
      <c r="P524" s="62"/>
      <c r="Q524" s="62"/>
      <c r="R524" s="62">
        <v>1500</v>
      </c>
      <c r="S524" s="62">
        <v>2000</v>
      </c>
      <c r="T524" s="62"/>
      <c r="U524" s="62"/>
      <c r="V524" s="62">
        <v>700</v>
      </c>
      <c r="W524" s="62"/>
      <c r="X524" s="62">
        <v>12000</v>
      </c>
      <c r="Y524" s="62"/>
      <c r="Z524" s="62"/>
      <c r="AA524" s="62">
        <f>SUM(D524:Z524)</f>
        <v>41200</v>
      </c>
    </row>
    <row r="525" spans="1:29">
      <c r="A525" s="34"/>
      <c r="B525" s="34"/>
      <c r="C525" s="34"/>
      <c r="D525" s="132">
        <f>SUM(D524:H524)</f>
        <v>16000</v>
      </c>
      <c r="E525" s="132"/>
      <c r="F525" s="132"/>
      <c r="G525" s="132"/>
      <c r="H525" s="132"/>
      <c r="I525" s="132">
        <f>SUM(I524:J524)</f>
        <v>5000</v>
      </c>
      <c r="J525" s="132"/>
      <c r="K525" s="132">
        <f>SUM(K524:N524)</f>
        <v>4000</v>
      </c>
      <c r="L525" s="132"/>
      <c r="M525" s="132"/>
      <c r="N525" s="132"/>
      <c r="O525" s="132">
        <f>SUM(O524:Q524)</f>
        <v>0</v>
      </c>
      <c r="P525" s="132"/>
      <c r="Q525" s="132"/>
      <c r="R525" s="132">
        <f>SUM(R524:W524)</f>
        <v>4200</v>
      </c>
      <c r="S525" s="132"/>
      <c r="T525" s="132"/>
      <c r="U525" s="132"/>
      <c r="V525" s="132"/>
      <c r="W525" s="132"/>
      <c r="X525" s="62">
        <f>X524</f>
        <v>12000</v>
      </c>
      <c r="Y525" s="62">
        <f>SUM(Y524)</f>
        <v>0</v>
      </c>
      <c r="Z525" s="62">
        <f>SUM(Z524)</f>
        <v>0</v>
      </c>
      <c r="AA525" s="62"/>
    </row>
    <row r="526" spans="1:29" ht="15.75" thickBot="1"/>
    <row r="527" spans="1:29" ht="27" thickBot="1">
      <c r="C527" s="137" t="s">
        <v>86</v>
      </c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</row>
    <row r="528" spans="1:29">
      <c r="A528" s="6" t="s">
        <v>23</v>
      </c>
      <c r="B528" s="6" t="s">
        <v>0</v>
      </c>
      <c r="C528" s="65" t="s">
        <v>68</v>
      </c>
      <c r="D528" s="139" t="s">
        <v>1</v>
      </c>
      <c r="E528" s="140"/>
      <c r="F528" s="140"/>
      <c r="G528" s="140"/>
      <c r="H528" s="141"/>
      <c r="I528" s="142" t="s">
        <v>2</v>
      </c>
      <c r="J528" s="142"/>
      <c r="K528" s="143" t="s">
        <v>5</v>
      </c>
      <c r="L528" s="143"/>
      <c r="M528" s="143"/>
      <c r="N528" s="143"/>
      <c r="O528" s="144" t="s">
        <v>73</v>
      </c>
      <c r="P528" s="145"/>
      <c r="Q528" s="145"/>
      <c r="R528" s="146" t="s">
        <v>66</v>
      </c>
      <c r="S528" s="146"/>
      <c r="T528" s="146"/>
      <c r="U528" s="146"/>
      <c r="V528" s="146"/>
      <c r="W528" s="146"/>
      <c r="X528" s="147" t="s">
        <v>60</v>
      </c>
      <c r="Y528" s="149" t="s">
        <v>37</v>
      </c>
      <c r="Z528" s="151" t="s">
        <v>67</v>
      </c>
      <c r="AA528" s="153" t="s">
        <v>8</v>
      </c>
    </row>
    <row r="529" spans="1:27" ht="30">
      <c r="D529" s="45" t="s">
        <v>47</v>
      </c>
      <c r="E529" s="45" t="s">
        <v>48</v>
      </c>
      <c r="F529" s="45" t="s">
        <v>50</v>
      </c>
      <c r="G529" s="45" t="s">
        <v>49</v>
      </c>
      <c r="H529" s="45" t="s">
        <v>51</v>
      </c>
      <c r="I529" s="47" t="s">
        <v>54</v>
      </c>
      <c r="J529" s="47" t="s">
        <v>55</v>
      </c>
      <c r="K529" s="49" t="s">
        <v>56</v>
      </c>
      <c r="L529" s="49" t="s">
        <v>57</v>
      </c>
      <c r="M529" s="50" t="s">
        <v>58</v>
      </c>
      <c r="N529" s="91" t="s">
        <v>123</v>
      </c>
      <c r="O529" s="83" t="s">
        <v>74</v>
      </c>
      <c r="P529" s="84" t="s">
        <v>75</v>
      </c>
      <c r="Q529" s="52" t="s">
        <v>62</v>
      </c>
      <c r="R529" s="55" t="s">
        <v>3</v>
      </c>
      <c r="S529" s="55" t="s">
        <v>65</v>
      </c>
      <c r="T529" s="55" t="s">
        <v>63</v>
      </c>
      <c r="U529" s="55" t="s">
        <v>36</v>
      </c>
      <c r="V529" s="56" t="s">
        <v>64</v>
      </c>
      <c r="W529" s="55" t="s">
        <v>7</v>
      </c>
      <c r="X529" s="148"/>
      <c r="Y529" s="150"/>
      <c r="Z529" s="152"/>
      <c r="AA529" s="154"/>
    </row>
    <row r="530" spans="1:27">
      <c r="A530" t="s">
        <v>18</v>
      </c>
      <c r="B530" s="29">
        <v>45287</v>
      </c>
      <c r="C530" s="44">
        <v>1</v>
      </c>
      <c r="D530" s="69"/>
      <c r="E530" s="69"/>
      <c r="F530" s="69"/>
      <c r="G530" s="69"/>
      <c r="H530" s="69"/>
      <c r="I530" s="75"/>
      <c r="J530" s="75"/>
      <c r="K530" s="76"/>
      <c r="L530" s="76"/>
      <c r="M530" s="76"/>
      <c r="N530" s="76"/>
      <c r="O530" s="54"/>
      <c r="P530" s="54"/>
      <c r="Q530" s="54"/>
      <c r="R530" s="86"/>
      <c r="S530" s="86"/>
      <c r="T530" s="86"/>
      <c r="U530" s="86"/>
      <c r="V530" s="86"/>
      <c r="W530" s="86"/>
      <c r="X530" s="70"/>
      <c r="Y530" s="59"/>
      <c r="Z530" s="60"/>
      <c r="AA530" s="64">
        <f>SUM(D530:Z530)</f>
        <v>0</v>
      </c>
    </row>
    <row r="531" spans="1:27">
      <c r="A531" t="s">
        <v>19</v>
      </c>
      <c r="B531" s="29">
        <v>45288</v>
      </c>
      <c r="C531" s="44">
        <v>2</v>
      </c>
      <c r="D531" s="69">
        <v>342</v>
      </c>
      <c r="E531" s="69"/>
      <c r="F531" s="69"/>
      <c r="G531" s="69"/>
      <c r="H531" s="69">
        <v>847</v>
      </c>
      <c r="I531" s="75"/>
      <c r="J531" s="75"/>
      <c r="K531" s="76"/>
      <c r="L531" s="76"/>
      <c r="M531" s="76"/>
      <c r="N531" s="76"/>
      <c r="O531" s="54"/>
      <c r="P531" s="54"/>
      <c r="Q531" s="54"/>
      <c r="R531" s="86"/>
      <c r="S531" s="86"/>
      <c r="T531" s="86"/>
      <c r="U531" s="86">
        <v>954</v>
      </c>
      <c r="V531" s="86"/>
      <c r="W531" s="86">
        <v>322</v>
      </c>
      <c r="X531" s="71"/>
      <c r="Y531" s="59"/>
      <c r="Z531" s="60"/>
      <c r="AA531" s="64">
        <f t="shared" ref="AA531:AA551" si="65">SUM(D531:Z531)</f>
        <v>2465</v>
      </c>
    </row>
    <row r="532" spans="1:27">
      <c r="A532" t="s">
        <v>20</v>
      </c>
      <c r="B532" s="29">
        <v>45289</v>
      </c>
      <c r="C532" s="44">
        <v>3</v>
      </c>
      <c r="D532" s="69"/>
      <c r="E532" s="69"/>
      <c r="F532" s="69"/>
      <c r="G532" s="69"/>
      <c r="H532" s="69"/>
      <c r="I532" s="75">
        <v>550</v>
      </c>
      <c r="J532" s="75"/>
      <c r="K532" s="76"/>
      <c r="L532" s="76"/>
      <c r="M532" s="76"/>
      <c r="N532" s="76"/>
      <c r="O532" s="54"/>
      <c r="P532" s="54"/>
      <c r="Q532" s="54"/>
      <c r="R532" s="86"/>
      <c r="S532" s="86"/>
      <c r="T532" s="77">
        <f>562.5+145.72</f>
        <v>708.22</v>
      </c>
      <c r="U532" s="86"/>
      <c r="V532" s="86"/>
      <c r="W532" s="86"/>
      <c r="X532" s="70"/>
      <c r="Y532" s="59"/>
      <c r="Z532" s="60"/>
      <c r="AA532" s="64">
        <f t="shared" si="65"/>
        <v>1258.22</v>
      </c>
    </row>
    <row r="533" spans="1:27">
      <c r="A533" t="s">
        <v>21</v>
      </c>
      <c r="B533" s="29">
        <v>45290</v>
      </c>
      <c r="C533" s="44">
        <v>4</v>
      </c>
      <c r="D533" s="69"/>
      <c r="E533" s="69"/>
      <c r="F533" s="69"/>
      <c r="G533" s="69"/>
      <c r="H533" s="69"/>
      <c r="I533" s="75"/>
      <c r="J533" s="75">
        <v>1000</v>
      </c>
      <c r="K533" s="76"/>
      <c r="L533" s="76"/>
      <c r="M533" s="76"/>
      <c r="N533" s="76">
        <v>1200</v>
      </c>
      <c r="O533" s="54"/>
      <c r="P533" s="54"/>
      <c r="Q533" s="54"/>
      <c r="R533" s="86"/>
      <c r="S533" s="86"/>
      <c r="T533" s="86"/>
      <c r="U533" s="86"/>
      <c r="V533" s="86"/>
      <c r="W533" s="86">
        <v>1035</v>
      </c>
      <c r="X533" s="71"/>
      <c r="Y533" s="59"/>
      <c r="Z533" s="60"/>
      <c r="AA533" s="64">
        <f t="shared" si="65"/>
        <v>3235</v>
      </c>
    </row>
    <row r="534" spans="1:27">
      <c r="A534" t="s">
        <v>22</v>
      </c>
      <c r="B534" s="29">
        <v>45291</v>
      </c>
      <c r="C534" s="44">
        <v>5</v>
      </c>
      <c r="D534" s="69"/>
      <c r="E534" s="69"/>
      <c r="F534" s="69"/>
      <c r="G534" s="69"/>
      <c r="H534" s="69"/>
      <c r="I534" s="75"/>
      <c r="J534" s="75"/>
      <c r="K534" s="76"/>
      <c r="L534" s="76"/>
      <c r="M534" s="76"/>
      <c r="N534" s="76"/>
      <c r="O534" s="54"/>
      <c r="P534" s="54"/>
      <c r="Q534" s="54"/>
      <c r="R534" s="87"/>
      <c r="S534" s="86"/>
      <c r="T534" s="86"/>
      <c r="U534" s="86"/>
      <c r="V534" s="86"/>
      <c r="W534" s="86">
        <v>1413</v>
      </c>
      <c r="X534" s="70"/>
      <c r="Y534" s="59"/>
      <c r="Z534" s="60"/>
      <c r="AA534" s="64">
        <f t="shared" si="65"/>
        <v>1413</v>
      </c>
    </row>
    <row r="535" spans="1:27">
      <c r="A535" t="s">
        <v>26</v>
      </c>
      <c r="B535" s="29">
        <v>45292</v>
      </c>
      <c r="C535" s="44">
        <v>6</v>
      </c>
      <c r="D535" s="69"/>
      <c r="E535" s="69"/>
      <c r="F535" s="69"/>
      <c r="G535" s="69"/>
      <c r="H535" s="69"/>
      <c r="I535" s="75"/>
      <c r="J535" s="75"/>
      <c r="K535" s="76"/>
      <c r="L535" s="76"/>
      <c r="M535" s="76"/>
      <c r="N535" s="76"/>
      <c r="O535" s="54"/>
      <c r="P535" s="54"/>
      <c r="Q535" s="54"/>
      <c r="R535" s="86"/>
      <c r="S535" s="86"/>
      <c r="T535" s="86"/>
      <c r="U535" s="86"/>
      <c r="V535" s="86"/>
      <c r="W535" s="86"/>
      <c r="X535" s="88"/>
      <c r="Y535" s="59"/>
      <c r="Z535" s="60"/>
      <c r="AA535" s="64">
        <f t="shared" si="65"/>
        <v>0</v>
      </c>
    </row>
    <row r="536" spans="1:27">
      <c r="A536" t="s">
        <v>17</v>
      </c>
      <c r="B536" s="29">
        <v>45293</v>
      </c>
      <c r="C536" s="44">
        <v>7</v>
      </c>
      <c r="D536" s="69"/>
      <c r="E536" s="69"/>
      <c r="F536" s="69"/>
      <c r="G536" s="69"/>
      <c r="H536" s="69"/>
      <c r="I536" s="75"/>
      <c r="J536" s="75"/>
      <c r="K536" s="76"/>
      <c r="L536" s="76"/>
      <c r="M536" s="76"/>
      <c r="N536" s="76"/>
      <c r="O536" s="54"/>
      <c r="P536" s="54"/>
      <c r="Q536" s="54"/>
      <c r="R536" s="86"/>
      <c r="S536" s="86"/>
      <c r="T536" s="77">
        <v>425</v>
      </c>
      <c r="U536" s="86"/>
      <c r="V536" s="86"/>
      <c r="W536" s="86"/>
      <c r="X536" s="70"/>
      <c r="Y536" s="59"/>
      <c r="Z536" s="60"/>
      <c r="AA536" s="64">
        <f t="shared" si="65"/>
        <v>425</v>
      </c>
    </row>
    <row r="537" spans="1:27">
      <c r="A537" t="s">
        <v>18</v>
      </c>
      <c r="B537" s="29">
        <v>45294</v>
      </c>
      <c r="C537" s="44">
        <v>8</v>
      </c>
      <c r="D537" s="69"/>
      <c r="E537" s="69"/>
      <c r="F537" s="69"/>
      <c r="G537" s="69"/>
      <c r="H537" s="69"/>
      <c r="I537" s="75"/>
      <c r="J537" s="75"/>
      <c r="K537" s="76"/>
      <c r="L537" s="76"/>
      <c r="M537" s="76"/>
      <c r="N537" s="76"/>
      <c r="O537" s="54"/>
      <c r="P537" s="54"/>
      <c r="Q537" s="54"/>
      <c r="R537" s="86"/>
      <c r="S537" s="86"/>
      <c r="T537" s="86"/>
      <c r="U537" s="86"/>
      <c r="V537" s="86"/>
      <c r="W537" s="86"/>
      <c r="X537" s="70"/>
      <c r="Y537" s="59"/>
      <c r="Z537" s="60"/>
      <c r="AA537" s="64">
        <f t="shared" si="65"/>
        <v>0</v>
      </c>
    </row>
    <row r="538" spans="1:27">
      <c r="A538" t="s">
        <v>19</v>
      </c>
      <c r="B538" s="29">
        <v>45295</v>
      </c>
      <c r="C538" s="44">
        <v>9</v>
      </c>
      <c r="D538" s="69"/>
      <c r="E538" s="69"/>
      <c r="F538" s="69"/>
      <c r="G538" s="69"/>
      <c r="H538" s="69"/>
      <c r="I538" s="75"/>
      <c r="J538" s="75"/>
      <c r="K538" s="76"/>
      <c r="L538" s="76"/>
      <c r="M538" s="76"/>
      <c r="N538" s="76"/>
      <c r="O538" s="54"/>
      <c r="P538" s="54"/>
      <c r="Q538" s="54"/>
      <c r="R538" s="86"/>
      <c r="S538" s="86"/>
      <c r="T538" s="86"/>
      <c r="U538" s="86">
        <v>6750</v>
      </c>
      <c r="V538" s="86"/>
      <c r="W538" s="86"/>
      <c r="X538" s="71"/>
      <c r="Y538" s="59"/>
      <c r="Z538" s="60"/>
      <c r="AA538" s="64">
        <f t="shared" si="65"/>
        <v>6750</v>
      </c>
    </row>
    <row r="539" spans="1:27">
      <c r="A539" t="s">
        <v>20</v>
      </c>
      <c r="B539" s="29">
        <v>45296</v>
      </c>
      <c r="C539" s="44">
        <v>10</v>
      </c>
      <c r="D539" s="69"/>
      <c r="E539" s="69"/>
      <c r="F539" s="69"/>
      <c r="G539" s="69"/>
      <c r="H539" s="69"/>
      <c r="I539" s="75"/>
      <c r="J539" s="75"/>
      <c r="K539" s="76"/>
      <c r="L539" s="76"/>
      <c r="M539" s="76"/>
      <c r="N539" s="76"/>
      <c r="O539" s="54"/>
      <c r="P539" s="54"/>
      <c r="Q539" s="54"/>
      <c r="R539" s="86"/>
      <c r="S539" s="86"/>
      <c r="T539" s="86"/>
      <c r="U539" s="86"/>
      <c r="V539" s="86"/>
      <c r="W539" s="86"/>
      <c r="X539" s="71"/>
      <c r="Y539" s="59"/>
      <c r="Z539" s="60"/>
      <c r="AA539" s="64">
        <f t="shared" si="65"/>
        <v>0</v>
      </c>
    </row>
    <row r="540" spans="1:27">
      <c r="A540" t="s">
        <v>21</v>
      </c>
      <c r="B540" s="29">
        <v>45297</v>
      </c>
      <c r="C540" s="44">
        <v>11</v>
      </c>
      <c r="D540" s="69"/>
      <c r="E540" s="69"/>
      <c r="F540" s="69"/>
      <c r="G540" s="69"/>
      <c r="H540" s="69"/>
      <c r="I540" s="75"/>
      <c r="J540" s="75"/>
      <c r="K540" s="76"/>
      <c r="L540" s="76"/>
      <c r="M540" s="76"/>
      <c r="N540" s="76"/>
      <c r="O540" s="54"/>
      <c r="P540" s="54"/>
      <c r="Q540" s="54"/>
      <c r="R540" s="86"/>
      <c r="S540" s="86"/>
      <c r="T540" s="86"/>
      <c r="U540" s="86"/>
      <c r="V540" s="86"/>
      <c r="W540" s="86"/>
      <c r="X540" s="70"/>
      <c r="Y540" s="59"/>
      <c r="Z540" s="60"/>
      <c r="AA540" s="64">
        <f t="shared" si="65"/>
        <v>0</v>
      </c>
    </row>
    <row r="541" spans="1:27">
      <c r="A541" t="s">
        <v>22</v>
      </c>
      <c r="B541" s="29">
        <v>45298</v>
      </c>
      <c r="C541" s="44">
        <v>12</v>
      </c>
      <c r="D541" s="69"/>
      <c r="E541" s="69"/>
      <c r="F541" s="69"/>
      <c r="G541" s="69"/>
      <c r="H541" s="69">
        <v>1970</v>
      </c>
      <c r="I541" s="75"/>
      <c r="J541" s="75"/>
      <c r="K541" s="76"/>
      <c r="L541" s="76"/>
      <c r="M541" s="76"/>
      <c r="N541" s="76"/>
      <c r="O541" s="54"/>
      <c r="P541" s="54"/>
      <c r="Q541" s="54"/>
      <c r="R541" s="86"/>
      <c r="S541" s="86"/>
      <c r="T541" s="86"/>
      <c r="U541" s="86">
        <v>10001</v>
      </c>
      <c r="V541" s="86"/>
      <c r="W541" s="86">
        <v>5000</v>
      </c>
      <c r="X541" s="70"/>
      <c r="Y541" s="59"/>
      <c r="Z541" s="60"/>
      <c r="AA541" s="64">
        <f t="shared" si="65"/>
        <v>16971</v>
      </c>
    </row>
    <row r="542" spans="1:27">
      <c r="A542" t="s">
        <v>26</v>
      </c>
      <c r="B542" s="29">
        <v>45299</v>
      </c>
      <c r="C542" s="44">
        <v>13</v>
      </c>
      <c r="D542" s="69">
        <v>1259</v>
      </c>
      <c r="E542" s="69"/>
      <c r="F542" s="69"/>
      <c r="G542" s="69"/>
      <c r="H542" s="69"/>
      <c r="I542" s="75"/>
      <c r="J542" s="75"/>
      <c r="K542" s="76"/>
      <c r="L542" s="76"/>
      <c r="M542" s="76"/>
      <c r="N542" s="76"/>
      <c r="O542" s="54"/>
      <c r="P542" s="54"/>
      <c r="Q542" s="54"/>
      <c r="R542" s="86"/>
      <c r="S542" s="86"/>
      <c r="T542" s="86"/>
      <c r="U542" s="86"/>
      <c r="V542" s="86"/>
      <c r="W542" s="86"/>
      <c r="X542" s="71"/>
      <c r="Y542" s="59"/>
      <c r="Z542" s="60"/>
      <c r="AA542" s="64">
        <f t="shared" si="65"/>
        <v>1259</v>
      </c>
    </row>
    <row r="543" spans="1:27">
      <c r="A543" t="s">
        <v>17</v>
      </c>
      <c r="B543" s="29">
        <v>45300</v>
      </c>
      <c r="C543" s="44">
        <v>14</v>
      </c>
      <c r="D543" s="69">
        <v>364</v>
      </c>
      <c r="E543" s="69"/>
      <c r="F543" s="69"/>
      <c r="G543" s="69"/>
      <c r="H543" s="69"/>
      <c r="I543" s="75"/>
      <c r="J543" s="75"/>
      <c r="K543" s="76"/>
      <c r="L543" s="76"/>
      <c r="M543" s="76"/>
      <c r="N543" s="76"/>
      <c r="O543" s="54"/>
      <c r="P543" s="54"/>
      <c r="Q543" s="54"/>
      <c r="R543" s="86"/>
      <c r="S543" s="86"/>
      <c r="T543" s="86"/>
      <c r="U543" s="86"/>
      <c r="V543" s="86"/>
      <c r="W543" s="86"/>
      <c r="X543" s="70"/>
      <c r="Y543" s="59"/>
      <c r="Z543" s="60"/>
      <c r="AA543" s="64">
        <f t="shared" si="65"/>
        <v>364</v>
      </c>
    </row>
    <row r="544" spans="1:27">
      <c r="A544" t="s">
        <v>18</v>
      </c>
      <c r="B544" s="29">
        <v>45301</v>
      </c>
      <c r="C544" s="44">
        <v>15</v>
      </c>
      <c r="D544" s="69">
        <v>424</v>
      </c>
      <c r="E544" s="69"/>
      <c r="F544" s="69"/>
      <c r="G544" s="69"/>
      <c r="H544" s="69"/>
      <c r="I544" s="75"/>
      <c r="J544" s="75"/>
      <c r="K544" s="76"/>
      <c r="L544" s="76"/>
      <c r="M544" s="76"/>
      <c r="N544" s="76"/>
      <c r="O544" s="54"/>
      <c r="P544" s="54"/>
      <c r="Q544" s="54"/>
      <c r="R544" s="86"/>
      <c r="S544" s="86"/>
      <c r="T544" s="86"/>
      <c r="U544" s="86"/>
      <c r="V544" s="86"/>
      <c r="W544" s="86"/>
      <c r="X544" s="70"/>
      <c r="Y544" s="59"/>
      <c r="Z544" s="60"/>
      <c r="AA544" s="64">
        <f t="shared" si="65"/>
        <v>424</v>
      </c>
    </row>
    <row r="545" spans="1:27">
      <c r="A545" t="s">
        <v>19</v>
      </c>
      <c r="B545" s="29">
        <v>45302</v>
      </c>
      <c r="C545" s="44">
        <v>16</v>
      </c>
      <c r="D545" s="69">
        <v>489</v>
      </c>
      <c r="E545" s="69"/>
      <c r="F545" s="69"/>
      <c r="G545" s="69"/>
      <c r="H545" s="69"/>
      <c r="I545" s="75"/>
      <c r="J545" s="75"/>
      <c r="K545" s="76"/>
      <c r="L545" s="76"/>
      <c r="M545" s="76"/>
      <c r="N545" s="76"/>
      <c r="O545" s="54"/>
      <c r="P545" s="54"/>
      <c r="Q545" s="54"/>
      <c r="R545" s="86"/>
      <c r="S545" s="86"/>
      <c r="T545" s="86"/>
      <c r="U545" s="86">
        <v>889</v>
      </c>
      <c r="V545" s="86"/>
      <c r="W545" s="86"/>
      <c r="X545" s="70"/>
      <c r="Y545" s="59"/>
      <c r="Z545" s="60"/>
      <c r="AA545" s="64">
        <f t="shared" si="65"/>
        <v>1378</v>
      </c>
    </row>
    <row r="546" spans="1:27">
      <c r="A546" t="s">
        <v>20</v>
      </c>
      <c r="B546" s="29">
        <v>45303</v>
      </c>
      <c r="C546" s="44">
        <v>17</v>
      </c>
      <c r="D546" s="69">
        <v>476</v>
      </c>
      <c r="E546" s="69"/>
      <c r="F546" s="69"/>
      <c r="G546" s="69"/>
      <c r="H546" s="69"/>
      <c r="I546" s="75">
        <v>254</v>
      </c>
      <c r="J546" s="75"/>
      <c r="K546" s="76"/>
      <c r="L546" s="76"/>
      <c r="M546" s="76"/>
      <c r="N546" s="76"/>
      <c r="O546" s="54"/>
      <c r="P546" s="54"/>
      <c r="Q546" s="54"/>
      <c r="R546" s="86">
        <v>500</v>
      </c>
      <c r="S546" s="86"/>
      <c r="T546" s="86"/>
      <c r="U546" s="86"/>
      <c r="V546" s="86"/>
      <c r="W546" s="86"/>
      <c r="X546" s="70"/>
      <c r="Y546" s="59"/>
      <c r="Z546" s="60"/>
      <c r="AA546" s="64">
        <f t="shared" si="65"/>
        <v>1230</v>
      </c>
    </row>
    <row r="547" spans="1:27">
      <c r="A547" t="s">
        <v>21</v>
      </c>
      <c r="B547" s="29">
        <v>45304</v>
      </c>
      <c r="C547" s="44">
        <v>18</v>
      </c>
      <c r="D547" s="69"/>
      <c r="E547" s="69"/>
      <c r="F547" s="69"/>
      <c r="G547" s="69"/>
      <c r="H547" s="69"/>
      <c r="I547" s="75"/>
      <c r="J547" s="75"/>
      <c r="K547" s="76"/>
      <c r="L547" s="76"/>
      <c r="M547" s="76"/>
      <c r="N547" s="76"/>
      <c r="O547" s="54"/>
      <c r="P547" s="54"/>
      <c r="Q547" s="54"/>
      <c r="R547" s="86"/>
      <c r="S547" s="86"/>
      <c r="T547" s="86">
        <v>500</v>
      </c>
      <c r="U547" s="86"/>
      <c r="V547" s="86"/>
      <c r="W547" s="87">
        <v>1400</v>
      </c>
      <c r="X547" s="70"/>
      <c r="Y547" s="59"/>
      <c r="Z547" s="60"/>
      <c r="AA547" s="64">
        <f t="shared" si="65"/>
        <v>1900</v>
      </c>
    </row>
    <row r="548" spans="1:27">
      <c r="A548" t="s">
        <v>22</v>
      </c>
      <c r="B548" s="29">
        <v>45305</v>
      </c>
      <c r="C548" s="44">
        <v>19</v>
      </c>
      <c r="D548" s="69"/>
      <c r="E548" s="69"/>
      <c r="F548" s="69"/>
      <c r="G548" s="69"/>
      <c r="H548" s="69"/>
      <c r="I548" s="75"/>
      <c r="J548" s="75"/>
      <c r="K548" s="76"/>
      <c r="L548" s="76"/>
      <c r="M548" s="76"/>
      <c r="N548" s="76"/>
      <c r="O548" s="54"/>
      <c r="P548" s="54"/>
      <c r="Q548" s="54"/>
      <c r="R548" s="86"/>
      <c r="S548" s="86"/>
      <c r="T548" s="86">
        <v>541.6</v>
      </c>
      <c r="V548" s="86"/>
      <c r="W548" s="86"/>
      <c r="X548" s="70"/>
      <c r="Y548" s="59"/>
      <c r="Z548" s="60"/>
      <c r="AA548" s="64">
        <f t="shared" si="65"/>
        <v>541.6</v>
      </c>
    </row>
    <row r="549" spans="1:27">
      <c r="A549" t="s">
        <v>26</v>
      </c>
      <c r="B549" s="29">
        <v>45306</v>
      </c>
      <c r="C549" s="44">
        <v>20</v>
      </c>
      <c r="D549" s="69">
        <v>637</v>
      </c>
      <c r="E549" s="69">
        <v>582</v>
      </c>
      <c r="F549" s="69"/>
      <c r="G549" s="69"/>
      <c r="H549" s="69"/>
      <c r="I549" s="75"/>
      <c r="J549" s="75"/>
      <c r="K549" s="76"/>
      <c r="L549" s="76"/>
      <c r="M549" s="76"/>
      <c r="N549" s="76"/>
      <c r="O549" s="54"/>
      <c r="P549" s="54"/>
      <c r="Q549" s="54"/>
      <c r="R549" s="86"/>
      <c r="S549" s="86"/>
      <c r="T549" s="86"/>
      <c r="U549" s="86"/>
      <c r="V549" s="86"/>
      <c r="W549" s="86">
        <v>1001</v>
      </c>
      <c r="X549" s="70"/>
      <c r="Y549" s="59"/>
      <c r="Z549" s="60"/>
      <c r="AA549" s="64">
        <f t="shared" si="65"/>
        <v>2220</v>
      </c>
    </row>
    <row r="550" spans="1:27">
      <c r="A550" t="s">
        <v>17</v>
      </c>
      <c r="B550" s="29">
        <v>45307</v>
      </c>
      <c r="C550" s="44">
        <v>21</v>
      </c>
      <c r="D550" s="69">
        <v>420</v>
      </c>
      <c r="E550" s="69"/>
      <c r="F550" s="69"/>
      <c r="G550" s="69"/>
      <c r="H550" s="69"/>
      <c r="I550" s="75">
        <v>283</v>
      </c>
      <c r="J550" s="75"/>
      <c r="K550" s="76"/>
      <c r="L550" s="76"/>
      <c r="M550" s="76"/>
      <c r="N550" s="76"/>
      <c r="O550" s="54"/>
      <c r="P550" s="54"/>
      <c r="Q550" s="54"/>
      <c r="R550" s="86"/>
      <c r="S550" s="86"/>
      <c r="T550" s="86"/>
      <c r="U550" s="86">
        <v>17600</v>
      </c>
      <c r="V550" s="86"/>
      <c r="W550" s="86"/>
      <c r="X550" s="70"/>
      <c r="Y550" s="59"/>
      <c r="Z550" s="60"/>
      <c r="AA550" s="64">
        <f t="shared" si="65"/>
        <v>18303</v>
      </c>
    </row>
    <row r="551" spans="1:27">
      <c r="A551" t="s">
        <v>18</v>
      </c>
      <c r="B551" s="29">
        <v>45308</v>
      </c>
      <c r="C551" s="44">
        <v>22</v>
      </c>
      <c r="D551" s="69">
        <v>646</v>
      </c>
      <c r="E551" s="69">
        <v>207</v>
      </c>
      <c r="F551" s="69"/>
      <c r="G551" s="69"/>
      <c r="H551" s="69"/>
      <c r="I551" s="75"/>
      <c r="J551" s="75"/>
      <c r="K551" s="76"/>
      <c r="L551" s="76"/>
      <c r="M551" s="76"/>
      <c r="N551" s="76"/>
      <c r="O551" s="54"/>
      <c r="P551" s="54"/>
      <c r="Q551" s="54"/>
      <c r="R551" s="86"/>
      <c r="S551" s="86"/>
      <c r="T551" s="86"/>
      <c r="U551" s="86"/>
      <c r="V551" s="86"/>
      <c r="W551" s="86"/>
      <c r="X551" s="70"/>
      <c r="Y551" s="59"/>
      <c r="Z551" s="60"/>
      <c r="AA551" s="64">
        <f t="shared" si="65"/>
        <v>853</v>
      </c>
    </row>
    <row r="552" spans="1:27">
      <c r="A552" t="s">
        <v>19</v>
      </c>
      <c r="B552" s="29">
        <v>45309</v>
      </c>
      <c r="C552" s="44">
        <v>23</v>
      </c>
      <c r="D552" s="69">
        <v>526</v>
      </c>
      <c r="E552" s="69"/>
      <c r="F552" s="69"/>
      <c r="G552" s="69"/>
      <c r="H552" s="69"/>
      <c r="I552" s="75"/>
      <c r="J552" s="75"/>
      <c r="K552" s="76"/>
      <c r="L552" s="76"/>
      <c r="M552" s="76"/>
      <c r="N552" s="76"/>
      <c r="O552" s="54"/>
      <c r="P552" s="54"/>
      <c r="Q552" s="54"/>
      <c r="R552" s="86"/>
      <c r="S552" s="86"/>
      <c r="T552" s="86"/>
      <c r="U552" s="86"/>
      <c r="V552" s="86"/>
      <c r="W552" s="87"/>
      <c r="X552" s="70"/>
      <c r="Y552" s="59"/>
      <c r="Z552" s="60"/>
      <c r="AA552" s="64">
        <f>SUM(D552:Z552)</f>
        <v>526</v>
      </c>
    </row>
    <row r="553" spans="1:27">
      <c r="A553" t="s">
        <v>20</v>
      </c>
      <c r="B553" s="29">
        <v>45310</v>
      </c>
      <c r="C553" s="44">
        <v>24</v>
      </c>
      <c r="D553" s="69">
        <v>536</v>
      </c>
      <c r="E553" s="69"/>
      <c r="F553" s="69"/>
      <c r="G553" s="69"/>
      <c r="H553" s="69"/>
      <c r="I553" s="75">
        <v>241</v>
      </c>
      <c r="J553" s="75">
        <v>1000</v>
      </c>
      <c r="K553" s="76"/>
      <c r="L553" s="76"/>
      <c r="M553" s="76"/>
      <c r="N553" s="76"/>
      <c r="O553" s="54"/>
      <c r="P553" s="54"/>
      <c r="Q553" s="54"/>
      <c r="R553" s="86"/>
      <c r="S553" s="86"/>
      <c r="T553" s="86"/>
      <c r="U553" s="86"/>
      <c r="V553" s="86"/>
      <c r="W553" s="86"/>
      <c r="X553" s="70"/>
      <c r="Y553" s="59"/>
      <c r="Z553" s="60"/>
      <c r="AA553" s="64">
        <f t="shared" ref="AA553:AA561" si="66">SUM(D553:Z553)</f>
        <v>1777</v>
      </c>
    </row>
    <row r="554" spans="1:27">
      <c r="A554" t="s">
        <v>21</v>
      </c>
      <c r="B554" s="29">
        <v>45311</v>
      </c>
      <c r="C554" s="44">
        <v>25</v>
      </c>
      <c r="D554" s="69"/>
      <c r="E554" s="69"/>
      <c r="F554" s="69"/>
      <c r="G554" s="69">
        <v>830</v>
      </c>
      <c r="H554" s="69">
        <v>1440</v>
      </c>
      <c r="I554" s="75"/>
      <c r="J554" s="75"/>
      <c r="K554" s="76"/>
      <c r="L554" s="76"/>
      <c r="M554" s="76">
        <v>3496</v>
      </c>
      <c r="N554" s="76">
        <v>2000</v>
      </c>
      <c r="O554" s="54"/>
      <c r="P554" s="54"/>
      <c r="Q554" s="54"/>
      <c r="R554" s="86"/>
      <c r="S554" s="86"/>
      <c r="T554" s="86"/>
      <c r="U554" s="86"/>
      <c r="V554" s="86"/>
      <c r="W554" s="86"/>
      <c r="X554" s="70"/>
      <c r="Y554" s="59"/>
      <c r="Z554" s="60"/>
      <c r="AA554" s="64">
        <f t="shared" si="66"/>
        <v>7766</v>
      </c>
    </row>
    <row r="555" spans="1:27">
      <c r="A555" t="s">
        <v>22</v>
      </c>
      <c r="B555" s="29">
        <v>45312</v>
      </c>
      <c r="C555" s="44">
        <v>26</v>
      </c>
      <c r="D555" s="69"/>
      <c r="E555" s="69"/>
      <c r="F555" s="69"/>
      <c r="G555" s="69">
        <v>1230</v>
      </c>
      <c r="H555" s="69"/>
      <c r="I555" s="75"/>
      <c r="J555" s="75"/>
      <c r="K555" s="76"/>
      <c r="L555" s="76"/>
      <c r="M555" s="76"/>
      <c r="N555" s="76"/>
      <c r="O555" s="54"/>
      <c r="P555" s="54"/>
      <c r="Q555" s="54"/>
      <c r="R555" s="86">
        <v>500</v>
      </c>
      <c r="S555" s="86"/>
      <c r="T555" s="86"/>
      <c r="U555" s="86"/>
      <c r="V555" s="86"/>
      <c r="W555" s="86">
        <v>280</v>
      </c>
      <c r="X555" s="70"/>
      <c r="Y555" s="59"/>
      <c r="Z555" s="60"/>
      <c r="AA555" s="64">
        <f t="shared" si="66"/>
        <v>2010</v>
      </c>
    </row>
    <row r="556" spans="1:27">
      <c r="A556" t="s">
        <v>26</v>
      </c>
      <c r="B556" s="29">
        <v>45313</v>
      </c>
      <c r="C556" s="44">
        <v>27</v>
      </c>
      <c r="D556" s="69">
        <v>607</v>
      </c>
      <c r="E556" s="69"/>
      <c r="F556" s="69"/>
      <c r="G556" s="69"/>
      <c r="H556" s="69"/>
      <c r="I556" s="75"/>
      <c r="J556" s="75"/>
      <c r="K556" s="76"/>
      <c r="L556" s="76"/>
      <c r="M556" s="76"/>
      <c r="N556" s="76"/>
      <c r="O556" s="54"/>
      <c r="P556" s="54"/>
      <c r="Q556" s="54"/>
      <c r="R556" s="86"/>
      <c r="S556" s="86"/>
      <c r="T556" s="86"/>
      <c r="U556" s="86"/>
      <c r="V556" s="86"/>
      <c r="W556" s="86"/>
      <c r="X556" s="71"/>
      <c r="Y556" s="59"/>
      <c r="Z556" s="60"/>
      <c r="AA556" s="64">
        <f t="shared" si="66"/>
        <v>607</v>
      </c>
    </row>
    <row r="557" spans="1:27">
      <c r="A557" t="s">
        <v>17</v>
      </c>
      <c r="B557" s="29">
        <v>45314</v>
      </c>
      <c r="C557" s="44">
        <v>28</v>
      </c>
      <c r="D557" s="69">
        <v>574</v>
      </c>
      <c r="E557" s="69"/>
      <c r="F557" s="69"/>
      <c r="G557" s="69"/>
      <c r="H557" s="69"/>
      <c r="I557" s="75"/>
      <c r="J557" s="75"/>
      <c r="K557" s="76"/>
      <c r="L557" s="76"/>
      <c r="M557" s="76"/>
      <c r="N557" s="76"/>
      <c r="O557" s="54"/>
      <c r="P557" s="54"/>
      <c r="Q557" s="54"/>
      <c r="R557" s="86"/>
      <c r="S557" s="86"/>
      <c r="T557" s="86">
        <v>425</v>
      </c>
      <c r="U557" s="86"/>
      <c r="V557" s="86"/>
      <c r="W557" s="86"/>
      <c r="X557" s="70"/>
      <c r="Y557" s="59"/>
      <c r="Z557" s="60"/>
      <c r="AA557" s="64">
        <f t="shared" si="66"/>
        <v>999</v>
      </c>
    </row>
    <row r="558" spans="1:27">
      <c r="A558" t="s">
        <v>18</v>
      </c>
      <c r="B558" s="29">
        <v>45315</v>
      </c>
      <c r="C558" s="44">
        <v>29</v>
      </c>
      <c r="D558" s="69">
        <v>574</v>
      </c>
      <c r="E558" s="69">
        <v>665</v>
      </c>
      <c r="F558" s="69"/>
      <c r="G558" s="69"/>
      <c r="H558" s="69"/>
      <c r="I558" s="75"/>
      <c r="J558" s="75"/>
      <c r="K558" s="76"/>
      <c r="L558" s="76"/>
      <c r="M558" s="76"/>
      <c r="N558" s="76"/>
      <c r="O558" s="54"/>
      <c r="P558" s="54"/>
      <c r="Q558" s="54"/>
      <c r="R558" s="86"/>
      <c r="S558" s="86"/>
      <c r="T558" s="86">
        <v>825.58</v>
      </c>
      <c r="U558" s="86"/>
      <c r="V558" s="86">
        <v>700</v>
      </c>
      <c r="W558" s="86"/>
      <c r="X558" s="70"/>
      <c r="Y558" s="59"/>
      <c r="Z558" s="60"/>
      <c r="AA558" s="64">
        <f t="shared" si="66"/>
        <v>2764.58</v>
      </c>
    </row>
    <row r="559" spans="1:27">
      <c r="A559" t="s">
        <v>19</v>
      </c>
      <c r="B559" s="29">
        <v>45316</v>
      </c>
      <c r="C559" s="44">
        <v>30</v>
      </c>
      <c r="D559" s="69">
        <v>587</v>
      </c>
      <c r="E559" s="69">
        <v>217</v>
      </c>
      <c r="F559" s="69"/>
      <c r="G559" s="69"/>
      <c r="H559" s="69"/>
      <c r="I559" s="75"/>
      <c r="J559" s="75"/>
      <c r="K559" s="76"/>
      <c r="L559" s="76"/>
      <c r="M559" s="76"/>
      <c r="N559" s="76"/>
      <c r="O559" s="54"/>
      <c r="P559" s="54"/>
      <c r="Q559" s="54"/>
      <c r="R559" s="86"/>
      <c r="S559" s="86"/>
      <c r="T559" s="86"/>
      <c r="U559" s="86"/>
      <c r="V559" s="86"/>
      <c r="W559" s="86"/>
      <c r="X559" s="70"/>
      <c r="Y559" s="59"/>
      <c r="Z559" s="60"/>
      <c r="AA559" s="64">
        <f t="shared" si="66"/>
        <v>804</v>
      </c>
    </row>
    <row r="560" spans="1:27">
      <c r="A560" t="s">
        <v>20</v>
      </c>
      <c r="B560" s="29">
        <v>45317</v>
      </c>
      <c r="C560" s="44">
        <v>31</v>
      </c>
      <c r="D560" s="69"/>
      <c r="E560" s="69"/>
      <c r="F560" s="69"/>
      <c r="G560" s="69"/>
      <c r="H560" s="69"/>
      <c r="I560" s="75"/>
      <c r="J560" s="75"/>
      <c r="K560" s="76"/>
      <c r="L560" s="76"/>
      <c r="M560" s="76"/>
      <c r="N560" s="76"/>
      <c r="O560" s="54"/>
      <c r="P560" s="54"/>
      <c r="Q560" s="54"/>
      <c r="R560" s="86"/>
      <c r="S560" s="86"/>
      <c r="T560" s="86"/>
      <c r="U560" s="86"/>
      <c r="V560" s="86"/>
      <c r="W560" s="86"/>
      <c r="X560" s="70"/>
      <c r="Y560" s="59"/>
      <c r="Z560" s="60"/>
      <c r="AA560" s="64"/>
    </row>
    <row r="561" spans="1:27">
      <c r="A561" s="129" t="s">
        <v>52</v>
      </c>
      <c r="B561" s="130"/>
      <c r="C561" s="131"/>
      <c r="D561" s="69">
        <f t="shared" ref="D561:Z561" si="67">SUM(D530:D559)</f>
        <v>8461</v>
      </c>
      <c r="E561" s="69">
        <f t="shared" si="67"/>
        <v>1671</v>
      </c>
      <c r="F561" s="69">
        <f t="shared" si="67"/>
        <v>0</v>
      </c>
      <c r="G561" s="69">
        <f t="shared" si="67"/>
        <v>2060</v>
      </c>
      <c r="H561" s="69">
        <f t="shared" si="67"/>
        <v>4257</v>
      </c>
      <c r="I561" s="69">
        <f t="shared" si="67"/>
        <v>1328</v>
      </c>
      <c r="J561" s="69">
        <f t="shared" si="67"/>
        <v>2000</v>
      </c>
      <c r="K561" s="69">
        <f t="shared" si="67"/>
        <v>0</v>
      </c>
      <c r="L561" s="69">
        <f t="shared" si="67"/>
        <v>0</v>
      </c>
      <c r="M561" s="69">
        <f t="shared" si="67"/>
        <v>3496</v>
      </c>
      <c r="N561" s="69">
        <f t="shared" si="67"/>
        <v>3200</v>
      </c>
      <c r="O561" s="69">
        <f t="shared" si="67"/>
        <v>0</v>
      </c>
      <c r="P561" s="69">
        <f t="shared" si="67"/>
        <v>0</v>
      </c>
      <c r="Q561" s="69">
        <f t="shared" si="67"/>
        <v>0</v>
      </c>
      <c r="R561" s="69">
        <f t="shared" si="67"/>
        <v>1000</v>
      </c>
      <c r="S561" s="69">
        <f t="shared" si="67"/>
        <v>0</v>
      </c>
      <c r="T561" s="69">
        <f t="shared" si="67"/>
        <v>3425.4</v>
      </c>
      <c r="U561" s="69">
        <f t="shared" si="67"/>
        <v>36194</v>
      </c>
      <c r="V561" s="69">
        <f t="shared" si="67"/>
        <v>700</v>
      </c>
      <c r="W561" s="69">
        <f t="shared" si="67"/>
        <v>10451</v>
      </c>
      <c r="X561" s="69">
        <f t="shared" si="67"/>
        <v>0</v>
      </c>
      <c r="Y561" s="69">
        <f t="shared" si="67"/>
        <v>0</v>
      </c>
      <c r="Z561" s="69">
        <f t="shared" si="67"/>
        <v>0</v>
      </c>
      <c r="AA561" s="64">
        <f t="shared" si="66"/>
        <v>78243.399999999994</v>
      </c>
    </row>
    <row r="562" spans="1:27">
      <c r="A562" s="133" t="s">
        <v>53</v>
      </c>
      <c r="B562" s="134"/>
      <c r="C562" s="135"/>
      <c r="D562" s="136">
        <f>SUM(D561:H561)</f>
        <v>16449</v>
      </c>
      <c r="E562" s="136"/>
      <c r="F562" s="136"/>
      <c r="G562" s="136"/>
      <c r="H562" s="136"/>
      <c r="I562" s="136">
        <f>SUM(I561:J561)</f>
        <v>3328</v>
      </c>
      <c r="J562" s="136"/>
      <c r="K562" s="129">
        <f>SUM(K561:N561)</f>
        <v>6696</v>
      </c>
      <c r="L562" s="130"/>
      <c r="M562" s="130"/>
      <c r="N562" s="131"/>
      <c r="O562" s="129">
        <f>SUM(O561:Q561)</f>
        <v>0</v>
      </c>
      <c r="P562" s="130"/>
      <c r="Q562" s="131"/>
      <c r="R562" s="129">
        <f>SUM(R561:W561)</f>
        <v>51770.400000000001</v>
      </c>
      <c r="S562" s="130"/>
      <c r="T562" s="130"/>
      <c r="U562" s="130"/>
      <c r="V562" s="130"/>
      <c r="W562" s="131"/>
      <c r="X562" s="85">
        <f>SUM(X561)</f>
        <v>0</v>
      </c>
      <c r="Y562" s="42">
        <f>SUM(Y561)</f>
        <v>0</v>
      </c>
      <c r="Z562" s="6">
        <f>SUM(Z561)</f>
        <v>0</v>
      </c>
      <c r="AA562" s="64">
        <f>SUM(D562:Z562)</f>
        <v>78243.399999999994</v>
      </c>
    </row>
    <row r="563" spans="1:27">
      <c r="A563" s="132" t="s">
        <v>69</v>
      </c>
      <c r="B563" s="132"/>
      <c r="C563" s="132"/>
      <c r="D563" s="62">
        <v>7000</v>
      </c>
      <c r="E563" s="62"/>
      <c r="F563" s="62">
        <v>2000</v>
      </c>
      <c r="G563" s="62">
        <v>4000</v>
      </c>
      <c r="H563" s="62">
        <v>3000</v>
      </c>
      <c r="I563" s="62"/>
      <c r="J563" s="62">
        <v>5000</v>
      </c>
      <c r="K563" s="62">
        <v>4000</v>
      </c>
      <c r="L563" s="62"/>
      <c r="M563" s="62"/>
      <c r="N563" s="62"/>
      <c r="O563" s="62"/>
      <c r="P563" s="62"/>
      <c r="Q563" s="62"/>
      <c r="R563" s="62">
        <v>1500</v>
      </c>
      <c r="S563" s="62">
        <v>2000</v>
      </c>
      <c r="T563" s="62"/>
      <c r="U563" s="62"/>
      <c r="V563" s="62">
        <v>700</v>
      </c>
      <c r="W563" s="62"/>
      <c r="X563" s="62">
        <v>12000</v>
      </c>
      <c r="Y563" s="62"/>
      <c r="Z563" s="62"/>
      <c r="AA563" s="62">
        <f>SUM(D563:Z563)</f>
        <v>41200</v>
      </c>
    </row>
    <row r="564" spans="1:27">
      <c r="A564" s="34"/>
      <c r="B564" s="34"/>
      <c r="C564" s="34"/>
      <c r="D564" s="132">
        <f>SUM(D563:H563)</f>
        <v>16000</v>
      </c>
      <c r="E564" s="132"/>
      <c r="F564" s="132"/>
      <c r="G564" s="132"/>
      <c r="H564" s="132"/>
      <c r="I564" s="132">
        <f>SUM(I563:J563)</f>
        <v>5000</v>
      </c>
      <c r="J564" s="132"/>
      <c r="K564" s="132">
        <f>SUM(K563:N563)</f>
        <v>4000</v>
      </c>
      <c r="L564" s="132"/>
      <c r="M564" s="132"/>
      <c r="N564" s="132"/>
      <c r="O564" s="132">
        <f>SUM(O563:Q563)</f>
        <v>0</v>
      </c>
      <c r="P564" s="132"/>
      <c r="Q564" s="132"/>
      <c r="R564" s="132">
        <f>SUM(R563:W563)</f>
        <v>4200</v>
      </c>
      <c r="S564" s="132"/>
      <c r="T564" s="132"/>
      <c r="U564" s="132"/>
      <c r="V564" s="132"/>
      <c r="W564" s="132"/>
      <c r="X564" s="62">
        <f>X563</f>
        <v>12000</v>
      </c>
      <c r="Y564" s="62">
        <f>SUM(Y563)</f>
        <v>0</v>
      </c>
      <c r="Z564" s="62">
        <f>SUM(Z563)</f>
        <v>0</v>
      </c>
      <c r="AA564" s="62"/>
    </row>
    <row r="565" spans="1:27" ht="15.75" thickBot="1"/>
    <row r="566" spans="1:27" ht="27" thickBot="1">
      <c r="C566" s="137" t="s">
        <v>87</v>
      </c>
      <c r="D566" s="138"/>
      <c r="E566" s="138"/>
      <c r="F566" s="138"/>
      <c r="G566" s="138"/>
      <c r="H566" s="183"/>
      <c r="I566" s="183"/>
      <c r="J566" s="183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</row>
    <row r="567" spans="1:27">
      <c r="A567" s="6" t="s">
        <v>23</v>
      </c>
      <c r="B567" s="6" t="s">
        <v>0</v>
      </c>
      <c r="C567" s="65" t="s">
        <v>68</v>
      </c>
      <c r="D567" s="120" t="s">
        <v>1</v>
      </c>
      <c r="E567" s="121"/>
      <c r="F567" s="121"/>
      <c r="G567" s="121"/>
      <c r="H567" s="122" t="s">
        <v>2</v>
      </c>
      <c r="I567" s="122"/>
      <c r="J567" s="122"/>
      <c r="K567" s="143" t="s">
        <v>5</v>
      </c>
      <c r="L567" s="143"/>
      <c r="M567" s="143"/>
      <c r="N567" s="143"/>
      <c r="O567" s="124" t="s">
        <v>66</v>
      </c>
      <c r="P567" s="125"/>
      <c r="Q567" s="125"/>
      <c r="R567" s="125"/>
      <c r="S567" s="125"/>
      <c r="T567" s="125"/>
      <c r="U567" s="125"/>
      <c r="V567" s="125"/>
      <c r="W567" s="126"/>
      <c r="X567" s="147" t="s">
        <v>60</v>
      </c>
      <c r="Y567" s="149" t="s">
        <v>37</v>
      </c>
      <c r="Z567" s="151" t="s">
        <v>67</v>
      </c>
      <c r="AA567" s="153" t="s">
        <v>8</v>
      </c>
    </row>
    <row r="568" spans="1:27" ht="55.5" customHeight="1">
      <c r="D568" s="45" t="s">
        <v>47</v>
      </c>
      <c r="E568" s="45" t="s">
        <v>48</v>
      </c>
      <c r="F568" s="116" t="s">
        <v>129</v>
      </c>
      <c r="G568" s="117"/>
      <c r="H568" s="109" t="s">
        <v>130</v>
      </c>
      <c r="I568" s="47" t="s">
        <v>54</v>
      </c>
      <c r="J568" s="47" t="s">
        <v>55</v>
      </c>
      <c r="K568" s="111" t="s">
        <v>123</v>
      </c>
      <c r="L568" s="91" t="s">
        <v>131</v>
      </c>
      <c r="M568" s="91" t="s">
        <v>132</v>
      </c>
      <c r="N568" s="91" t="s">
        <v>133</v>
      </c>
      <c r="O568" s="84" t="s">
        <v>134</v>
      </c>
      <c r="P568" s="84" t="s">
        <v>135</v>
      </c>
      <c r="Q568" s="84" t="s">
        <v>136</v>
      </c>
      <c r="R568" s="113" t="s">
        <v>137</v>
      </c>
      <c r="S568" s="113" t="s">
        <v>138</v>
      </c>
      <c r="T568" s="112" t="s">
        <v>3</v>
      </c>
      <c r="U568" s="113" t="s">
        <v>64</v>
      </c>
      <c r="V568" s="113" t="s">
        <v>7</v>
      </c>
      <c r="W568" s="55" t="s">
        <v>7</v>
      </c>
      <c r="X568" s="148"/>
      <c r="Y568" s="150"/>
      <c r="Z568" s="152"/>
      <c r="AA568" s="154"/>
    </row>
    <row r="569" spans="1:27">
      <c r="A569" t="s">
        <v>21</v>
      </c>
      <c r="B569" s="29">
        <v>45318</v>
      </c>
      <c r="C569" s="44">
        <v>1</v>
      </c>
      <c r="D569" s="69"/>
      <c r="E569" s="69"/>
      <c r="F569" s="118"/>
      <c r="G569" s="119"/>
      <c r="H569" s="107"/>
      <c r="I569" s="75"/>
      <c r="J569" s="75"/>
      <c r="K569" s="76"/>
      <c r="L569" s="76"/>
      <c r="M569" s="76"/>
      <c r="N569" s="76"/>
      <c r="O569" s="54"/>
      <c r="P569" s="54"/>
      <c r="Q569" s="54"/>
      <c r="R569" s="86"/>
      <c r="S569" s="86"/>
      <c r="T569" s="86"/>
      <c r="U569" s="86"/>
      <c r="V569" s="86"/>
      <c r="W569" s="86"/>
      <c r="X569" s="70"/>
      <c r="Y569" s="59"/>
      <c r="Z569" s="60"/>
      <c r="AA569" s="64">
        <f>SUM(D569:Z569)</f>
        <v>0</v>
      </c>
    </row>
    <row r="570" spans="1:27">
      <c r="A570" t="s">
        <v>22</v>
      </c>
      <c r="B570" s="29">
        <v>45319</v>
      </c>
      <c r="C570" s="44">
        <v>2</v>
      </c>
      <c r="D570" s="69"/>
      <c r="E570" s="69"/>
      <c r="F570" s="105"/>
      <c r="G570" s="106"/>
      <c r="H570" s="108"/>
      <c r="I570" s="75"/>
      <c r="J570" s="75"/>
      <c r="K570" s="76"/>
      <c r="L570" s="76"/>
      <c r="M570" s="76"/>
      <c r="N570" s="76"/>
      <c r="O570" s="54"/>
      <c r="P570" s="54"/>
      <c r="Q570" s="54"/>
      <c r="R570" s="86"/>
      <c r="S570" s="86">
        <v>954</v>
      </c>
      <c r="T570" s="86"/>
      <c r="V570" s="86"/>
      <c r="W570" s="86"/>
      <c r="X570" s="71"/>
      <c r="Y570" s="59"/>
      <c r="Z570" s="60"/>
      <c r="AA570" s="64">
        <f t="shared" ref="AA570:AA590" si="68">SUM(D570:Z570)</f>
        <v>954</v>
      </c>
    </row>
    <row r="571" spans="1:27">
      <c r="A571" t="s">
        <v>26</v>
      </c>
      <c r="B571" s="29">
        <v>45320</v>
      </c>
      <c r="C571" s="44">
        <v>3</v>
      </c>
      <c r="D571" s="69"/>
      <c r="E571" s="69"/>
      <c r="F571" s="105"/>
      <c r="G571" s="106"/>
      <c r="H571" s="108"/>
      <c r="I571" s="75"/>
      <c r="J571" s="75"/>
      <c r="K571" s="76"/>
      <c r="L571" s="76"/>
      <c r="M571" s="76"/>
      <c r="N571" s="76"/>
      <c r="O571" s="54"/>
      <c r="P571" s="54"/>
      <c r="Q571" s="54"/>
      <c r="R571" s="77">
        <f>562.5+145.72</f>
        <v>708.22</v>
      </c>
      <c r="S571" s="86"/>
      <c r="U571" s="86"/>
      <c r="V571" s="86"/>
      <c r="W571" s="86"/>
      <c r="X571" s="70"/>
      <c r="Y571" s="59"/>
      <c r="Z571" s="60"/>
      <c r="AA571" s="64">
        <f t="shared" si="68"/>
        <v>708.22</v>
      </c>
    </row>
    <row r="572" spans="1:27">
      <c r="A572" t="s">
        <v>17</v>
      </c>
      <c r="B572" s="29">
        <v>45321</v>
      </c>
      <c r="C572" s="44">
        <v>4</v>
      </c>
      <c r="D572" s="69"/>
      <c r="E572" s="69"/>
      <c r="F572" s="105"/>
      <c r="G572" s="106"/>
      <c r="H572" s="108"/>
      <c r="I572" s="75"/>
      <c r="J572" s="75"/>
      <c r="K572" s="76"/>
      <c r="L572" s="76"/>
      <c r="M572" s="76"/>
      <c r="N572" s="76"/>
      <c r="O572" s="54"/>
      <c r="P572" s="54"/>
      <c r="Q572" s="54"/>
      <c r="R572" s="86"/>
      <c r="S572" s="86"/>
      <c r="T572" s="86"/>
      <c r="U572" s="86"/>
      <c r="V572" s="86"/>
      <c r="W572" s="86"/>
      <c r="X572" s="71"/>
      <c r="Y572" s="59"/>
      <c r="Z572" s="60"/>
      <c r="AA572" s="64">
        <f t="shared" si="68"/>
        <v>0</v>
      </c>
    </row>
    <row r="573" spans="1:27">
      <c r="A573" t="s">
        <v>18</v>
      </c>
      <c r="B573" s="29">
        <v>45322</v>
      </c>
      <c r="C573" s="44">
        <v>5</v>
      </c>
      <c r="D573" s="69"/>
      <c r="E573" s="69"/>
      <c r="F573" s="105"/>
      <c r="G573" s="106"/>
      <c r="H573" s="108"/>
      <c r="I573" s="75"/>
      <c r="J573" s="75"/>
      <c r="K573" s="76"/>
      <c r="L573" s="76"/>
      <c r="M573" s="76"/>
      <c r="N573" s="76"/>
      <c r="O573" s="54"/>
      <c r="P573" s="54"/>
      <c r="Q573" s="54"/>
      <c r="R573" s="87"/>
      <c r="S573" s="86"/>
      <c r="T573" s="86"/>
      <c r="U573" s="86"/>
      <c r="V573" s="86"/>
      <c r="W573" s="86"/>
      <c r="X573" s="70"/>
      <c r="Y573" s="59"/>
      <c r="Z573" s="60"/>
      <c r="AA573" s="64">
        <f t="shared" si="68"/>
        <v>0</v>
      </c>
    </row>
    <row r="574" spans="1:27">
      <c r="A574" t="s">
        <v>19</v>
      </c>
      <c r="B574" s="29">
        <v>45323</v>
      </c>
      <c r="C574" s="44">
        <v>6</v>
      </c>
      <c r="D574" s="69"/>
      <c r="E574" s="69"/>
      <c r="F574" s="105"/>
      <c r="G574" s="106"/>
      <c r="H574" s="108"/>
      <c r="I574" s="75"/>
      <c r="J574" s="75"/>
      <c r="K574" s="76"/>
      <c r="L574" s="76"/>
      <c r="M574" s="76"/>
      <c r="N574" s="76"/>
      <c r="O574" s="54"/>
      <c r="P574" s="54"/>
      <c r="Q574" s="54"/>
      <c r="R574" s="86"/>
      <c r="S574" s="86"/>
      <c r="T574" s="86"/>
      <c r="U574" s="86"/>
      <c r="V574" s="86"/>
      <c r="W574" s="86"/>
      <c r="X574" s="88"/>
      <c r="Y574" s="59"/>
      <c r="Z574" s="60"/>
      <c r="AA574" s="64">
        <f t="shared" si="68"/>
        <v>0</v>
      </c>
    </row>
    <row r="575" spans="1:27">
      <c r="A575" t="s">
        <v>20</v>
      </c>
      <c r="B575" s="29">
        <v>45324</v>
      </c>
      <c r="C575" s="44">
        <v>7</v>
      </c>
      <c r="D575" s="69"/>
      <c r="E575" s="69"/>
      <c r="F575" s="105"/>
      <c r="G575" s="106"/>
      <c r="H575" s="108"/>
      <c r="I575" s="75"/>
      <c r="J575" s="75"/>
      <c r="K575" s="76"/>
      <c r="L575" s="76"/>
      <c r="M575" s="76"/>
      <c r="N575" s="76"/>
      <c r="O575" s="54"/>
      <c r="P575" s="54"/>
      <c r="Q575" s="54"/>
      <c r="R575" s="77">
        <v>425</v>
      </c>
      <c r="S575" s="86"/>
      <c r="U575" s="86"/>
      <c r="V575" s="86"/>
      <c r="W575" s="86"/>
      <c r="X575" s="70"/>
      <c r="Y575" s="59"/>
      <c r="Z575" s="60"/>
      <c r="AA575" s="64">
        <f t="shared" si="68"/>
        <v>425</v>
      </c>
    </row>
    <row r="576" spans="1:27">
      <c r="A576" t="s">
        <v>21</v>
      </c>
      <c r="B576" s="29">
        <v>45325</v>
      </c>
      <c r="C576" s="44">
        <v>8</v>
      </c>
      <c r="D576" s="69"/>
      <c r="E576" s="69"/>
      <c r="F576" s="105"/>
      <c r="G576" s="106"/>
      <c r="H576" s="108"/>
      <c r="I576" s="75"/>
      <c r="J576" s="75"/>
      <c r="K576" s="76"/>
      <c r="L576" s="76"/>
      <c r="M576" s="76"/>
      <c r="N576" s="76"/>
      <c r="O576" s="54"/>
      <c r="P576" s="54"/>
      <c r="Q576" s="54"/>
      <c r="R576" s="86"/>
      <c r="S576" s="86"/>
      <c r="T576" s="86"/>
      <c r="U576" s="86"/>
      <c r="V576" s="86"/>
      <c r="W576" s="86"/>
      <c r="X576" s="70"/>
      <c r="Y576" s="59"/>
      <c r="Z576" s="60"/>
      <c r="AA576" s="64">
        <f t="shared" si="68"/>
        <v>0</v>
      </c>
    </row>
    <row r="577" spans="1:27">
      <c r="A577" t="s">
        <v>22</v>
      </c>
      <c r="B577" s="29">
        <v>45326</v>
      </c>
      <c r="C577" s="44">
        <v>9</v>
      </c>
      <c r="D577" s="69"/>
      <c r="E577" s="69"/>
      <c r="F577" s="105"/>
      <c r="G577" s="106"/>
      <c r="H577" s="108"/>
      <c r="I577" s="75"/>
      <c r="J577" s="75"/>
      <c r="K577" s="76"/>
      <c r="L577" s="76"/>
      <c r="M577" s="76"/>
      <c r="N577" s="76"/>
      <c r="O577" s="54"/>
      <c r="P577" s="54"/>
      <c r="Q577" s="54"/>
      <c r="R577" s="86"/>
      <c r="S577" s="86"/>
      <c r="T577" s="86"/>
      <c r="U577" s="86"/>
      <c r="V577" s="86"/>
      <c r="W577" s="86"/>
      <c r="X577" s="71"/>
      <c r="Y577" s="59"/>
      <c r="Z577" s="60"/>
      <c r="AA577" s="64">
        <f t="shared" si="68"/>
        <v>0</v>
      </c>
    </row>
    <row r="578" spans="1:27">
      <c r="A578" t="s">
        <v>26</v>
      </c>
      <c r="B578" s="29">
        <v>45327</v>
      </c>
      <c r="C578" s="44">
        <v>10</v>
      </c>
      <c r="D578" s="69"/>
      <c r="E578" s="69"/>
      <c r="F578" s="105"/>
      <c r="G578" s="106"/>
      <c r="H578" s="108"/>
      <c r="I578" s="75"/>
      <c r="J578" s="75"/>
      <c r="K578" s="76"/>
      <c r="L578" s="76"/>
      <c r="M578" s="76"/>
      <c r="N578" s="76"/>
      <c r="O578" s="54"/>
      <c r="P578" s="54"/>
      <c r="Q578" s="54"/>
      <c r="R578" s="86"/>
      <c r="S578" s="86"/>
      <c r="T578" s="86"/>
      <c r="U578" s="86"/>
      <c r="V578" s="86"/>
      <c r="W578" s="86"/>
      <c r="X578" s="71"/>
      <c r="Y578" s="59"/>
      <c r="Z578" s="60"/>
      <c r="AA578" s="64">
        <f t="shared" si="68"/>
        <v>0</v>
      </c>
    </row>
    <row r="579" spans="1:27">
      <c r="A579" t="s">
        <v>17</v>
      </c>
      <c r="B579" s="29">
        <v>45328</v>
      </c>
      <c r="C579" s="44">
        <v>11</v>
      </c>
      <c r="D579" s="69"/>
      <c r="E579" s="69"/>
      <c r="F579" s="105"/>
      <c r="G579" s="106"/>
      <c r="H579" s="108"/>
      <c r="I579" s="75"/>
      <c r="J579" s="75"/>
      <c r="K579" s="76"/>
      <c r="L579" s="76"/>
      <c r="M579" s="76"/>
      <c r="N579" s="76"/>
      <c r="O579" s="54"/>
      <c r="P579" s="54"/>
      <c r="Q579" s="54"/>
      <c r="R579" s="86"/>
      <c r="S579" s="86"/>
      <c r="T579" s="86"/>
      <c r="U579" s="86"/>
      <c r="V579" s="86"/>
      <c r="W579" s="86"/>
      <c r="X579" s="70"/>
      <c r="Y579" s="59"/>
      <c r="Z579" s="60"/>
      <c r="AA579" s="64">
        <f t="shared" si="68"/>
        <v>0</v>
      </c>
    </row>
    <row r="580" spans="1:27">
      <c r="A580" t="s">
        <v>18</v>
      </c>
      <c r="B580" s="29">
        <v>45329</v>
      </c>
      <c r="C580" s="44">
        <v>12</v>
      </c>
      <c r="D580" s="69"/>
      <c r="E580" s="69"/>
      <c r="F580" s="105"/>
      <c r="G580" s="106"/>
      <c r="H580" s="108"/>
      <c r="I580" s="75"/>
      <c r="J580" s="75"/>
      <c r="K580" s="76"/>
      <c r="L580" s="76"/>
      <c r="M580" s="76"/>
      <c r="N580" s="76"/>
      <c r="O580" s="54"/>
      <c r="P580" s="54"/>
      <c r="Q580" s="54"/>
      <c r="R580" s="86"/>
      <c r="S580" s="86"/>
      <c r="T580" s="86"/>
      <c r="U580" s="86"/>
      <c r="V580" s="86"/>
      <c r="W580" s="86"/>
      <c r="X580" s="70"/>
      <c r="Y580" s="59"/>
      <c r="Z580" s="60"/>
      <c r="AA580" s="64">
        <f t="shared" si="68"/>
        <v>0</v>
      </c>
    </row>
    <row r="581" spans="1:27">
      <c r="A581" t="s">
        <v>19</v>
      </c>
      <c r="B581" s="29">
        <v>45330</v>
      </c>
      <c r="C581" s="44">
        <v>13</v>
      </c>
      <c r="D581" s="69"/>
      <c r="E581" s="69"/>
      <c r="F581" s="105"/>
      <c r="G581" s="106"/>
      <c r="H581" s="108"/>
      <c r="I581" s="75"/>
      <c r="J581" s="75"/>
      <c r="K581" s="76"/>
      <c r="L581" s="76"/>
      <c r="M581" s="76"/>
      <c r="N581" s="76"/>
      <c r="O581" s="54"/>
      <c r="P581" s="54"/>
      <c r="Q581" s="54"/>
      <c r="R581" s="86"/>
      <c r="S581" s="86"/>
      <c r="T581" s="86"/>
      <c r="U581" s="86"/>
      <c r="V581" s="86"/>
      <c r="W581" s="86"/>
      <c r="X581" s="71"/>
      <c r="Y581" s="59"/>
      <c r="Z581" s="60"/>
      <c r="AA581" s="64">
        <f t="shared" si="68"/>
        <v>0</v>
      </c>
    </row>
    <row r="582" spans="1:27">
      <c r="A582" t="s">
        <v>20</v>
      </c>
      <c r="B582" s="29">
        <v>45331</v>
      </c>
      <c r="C582" s="44">
        <v>14</v>
      </c>
      <c r="D582" s="69"/>
      <c r="E582" s="69"/>
      <c r="F582" s="105"/>
      <c r="G582" s="106"/>
      <c r="H582" s="108"/>
      <c r="I582" s="75"/>
      <c r="J582" s="75"/>
      <c r="K582" s="76"/>
      <c r="L582" s="76"/>
      <c r="M582" s="76"/>
      <c r="N582" s="76"/>
      <c r="O582" s="54"/>
      <c r="P582" s="54"/>
      <c r="Q582" s="54"/>
      <c r="R582" s="86"/>
      <c r="S582" s="86"/>
      <c r="T582" s="86"/>
      <c r="U582" s="86"/>
      <c r="V582" s="86"/>
      <c r="W582" s="86"/>
      <c r="X582" s="70"/>
      <c r="Y582" s="59"/>
      <c r="Z582" s="60"/>
      <c r="AA582" s="64">
        <f t="shared" si="68"/>
        <v>0</v>
      </c>
    </row>
    <row r="583" spans="1:27">
      <c r="A583" t="s">
        <v>21</v>
      </c>
      <c r="B583" s="29">
        <v>45332</v>
      </c>
      <c r="C583" s="44">
        <v>15</v>
      </c>
      <c r="D583" s="69"/>
      <c r="E583" s="69"/>
      <c r="F583" s="105"/>
      <c r="G583" s="106"/>
      <c r="H583" s="108"/>
      <c r="I583" s="75"/>
      <c r="J583" s="75"/>
      <c r="K583" s="76"/>
      <c r="L583" s="76"/>
      <c r="M583" s="76"/>
      <c r="N583" s="76"/>
      <c r="O583" s="54"/>
      <c r="P583" s="54"/>
      <c r="Q583" s="54"/>
      <c r="R583" s="86"/>
      <c r="S583" s="86"/>
      <c r="T583" s="86"/>
      <c r="U583" s="86"/>
      <c r="V583" s="86"/>
      <c r="W583" s="86"/>
      <c r="X583" s="70"/>
      <c r="Y583" s="59"/>
      <c r="Z583" s="60"/>
      <c r="AA583" s="64">
        <f t="shared" si="68"/>
        <v>0</v>
      </c>
    </row>
    <row r="584" spans="1:27">
      <c r="A584" t="s">
        <v>22</v>
      </c>
      <c r="B584" s="29">
        <v>45333</v>
      </c>
      <c r="C584" s="44">
        <v>16</v>
      </c>
      <c r="D584" s="69"/>
      <c r="E584" s="69"/>
      <c r="F584" s="105"/>
      <c r="G584" s="106"/>
      <c r="H584" s="108"/>
      <c r="I584" s="75"/>
      <c r="J584" s="75"/>
      <c r="K584" s="76"/>
      <c r="L584" s="76"/>
      <c r="M584" s="76"/>
      <c r="N584" s="76"/>
      <c r="O584" s="54"/>
      <c r="P584" s="54"/>
      <c r="Q584" s="86">
        <v>889</v>
      </c>
      <c r="R584" s="86"/>
      <c r="S584" s="86"/>
      <c r="T584" s="86"/>
      <c r="V584" s="86"/>
      <c r="W584" s="86"/>
      <c r="X584" s="70"/>
      <c r="Y584" s="59"/>
      <c r="Z584" s="60"/>
      <c r="AA584" s="64">
        <f t="shared" si="68"/>
        <v>889</v>
      </c>
    </row>
    <row r="585" spans="1:27">
      <c r="A585" t="s">
        <v>26</v>
      </c>
      <c r="B585" s="29">
        <v>45334</v>
      </c>
      <c r="C585" s="44">
        <v>17</v>
      </c>
      <c r="D585" s="69"/>
      <c r="E585" s="69"/>
      <c r="F585" s="105"/>
      <c r="G585" s="106"/>
      <c r="H585" s="108"/>
      <c r="I585" s="75"/>
      <c r="J585" s="75"/>
      <c r="K585" s="76"/>
      <c r="L585" s="76"/>
      <c r="M585" s="76"/>
      <c r="N585" s="76"/>
      <c r="O585" s="54"/>
      <c r="P585" s="54"/>
      <c r="Q585" s="54"/>
      <c r="R585" s="86"/>
      <c r="S585" s="86"/>
      <c r="T585" s="86"/>
      <c r="U585" s="86"/>
      <c r="V585" s="86"/>
      <c r="W585" s="86"/>
      <c r="X585" s="70"/>
      <c r="Y585" s="59"/>
      <c r="Z585" s="60"/>
      <c r="AA585" s="64">
        <f t="shared" si="68"/>
        <v>0</v>
      </c>
    </row>
    <row r="586" spans="1:27">
      <c r="A586" t="s">
        <v>17</v>
      </c>
      <c r="B586" s="29">
        <v>45335</v>
      </c>
      <c r="C586" s="44">
        <v>18</v>
      </c>
      <c r="D586" s="69"/>
      <c r="E586" s="69"/>
      <c r="F586" s="105"/>
      <c r="G586" s="106"/>
      <c r="H586" s="108"/>
      <c r="I586" s="75"/>
      <c r="J586" s="75"/>
      <c r="K586" s="76"/>
      <c r="L586" s="76"/>
      <c r="M586" s="76"/>
      <c r="N586" s="76"/>
      <c r="O586" s="54"/>
      <c r="P586" s="54"/>
      <c r="Q586" s="54"/>
      <c r="R586" s="86">
        <v>500</v>
      </c>
      <c r="S586" s="86"/>
      <c r="U586" s="86"/>
      <c r="V586" s="86"/>
      <c r="W586" s="87"/>
      <c r="X586" s="70"/>
      <c r="Y586" s="59"/>
      <c r="Z586" s="60"/>
      <c r="AA586" s="64">
        <f t="shared" si="68"/>
        <v>500</v>
      </c>
    </row>
    <row r="587" spans="1:27">
      <c r="A587" t="s">
        <v>18</v>
      </c>
      <c r="B587" s="29">
        <v>45336</v>
      </c>
      <c r="C587" s="44">
        <v>19</v>
      </c>
      <c r="D587" s="69"/>
      <c r="E587" s="69"/>
      <c r="F587" s="105"/>
      <c r="G587" s="106"/>
      <c r="H587" s="108"/>
      <c r="I587" s="75"/>
      <c r="J587" s="75"/>
      <c r="K587" s="76"/>
      <c r="L587" s="76"/>
      <c r="M587" s="76"/>
      <c r="N587" s="76"/>
      <c r="O587" s="54"/>
      <c r="P587" s="54"/>
      <c r="Q587" s="54"/>
      <c r="R587" s="86">
        <v>541.6</v>
      </c>
      <c r="S587" s="86"/>
      <c r="V587" s="86"/>
      <c r="W587" s="86"/>
      <c r="X587" s="70"/>
      <c r="Y587" s="59"/>
      <c r="Z587" s="60"/>
      <c r="AA587" s="64">
        <f t="shared" si="68"/>
        <v>541.6</v>
      </c>
    </row>
    <row r="588" spans="1:27">
      <c r="A588" t="s">
        <v>19</v>
      </c>
      <c r="B588" s="29">
        <v>45337</v>
      </c>
      <c r="C588" s="44">
        <v>20</v>
      </c>
      <c r="D588" s="69"/>
      <c r="E588" s="69"/>
      <c r="F588" s="105"/>
      <c r="G588" s="106"/>
      <c r="H588" s="108"/>
      <c r="I588" s="75"/>
      <c r="J588" s="75"/>
      <c r="K588" s="76"/>
      <c r="L588" s="76"/>
      <c r="M588" s="76"/>
      <c r="N588" s="76"/>
      <c r="O588" s="54"/>
      <c r="P588" s="54"/>
      <c r="Q588" s="54"/>
      <c r="R588" s="86"/>
      <c r="S588" s="86"/>
      <c r="T588" s="86"/>
      <c r="U588" s="86"/>
      <c r="V588" s="86"/>
      <c r="W588" s="86"/>
      <c r="X588" s="70"/>
      <c r="Y588" s="59"/>
      <c r="Z588" s="60"/>
      <c r="AA588" s="64">
        <f t="shared" si="68"/>
        <v>0</v>
      </c>
    </row>
    <row r="589" spans="1:27">
      <c r="A589" t="s">
        <v>20</v>
      </c>
      <c r="B589" s="29">
        <v>45338</v>
      </c>
      <c r="C589" s="44">
        <v>21</v>
      </c>
      <c r="D589" s="69"/>
      <c r="E589" s="69"/>
      <c r="F589" s="105"/>
      <c r="G589" s="106"/>
      <c r="H589" s="108"/>
      <c r="I589" s="75"/>
      <c r="J589" s="75"/>
      <c r="K589" s="76"/>
      <c r="L589" s="76"/>
      <c r="M589" s="76"/>
      <c r="N589" s="76"/>
      <c r="O589" s="54"/>
      <c r="P589" s="54"/>
      <c r="Q589" s="54"/>
      <c r="R589" s="86"/>
      <c r="S589" s="86"/>
      <c r="T589" s="86"/>
      <c r="U589" s="86"/>
      <c r="V589" s="86"/>
      <c r="W589" s="86"/>
      <c r="X589" s="70"/>
      <c r="Y589" s="59"/>
      <c r="Z589" s="60"/>
      <c r="AA589" s="64">
        <f t="shared" si="68"/>
        <v>0</v>
      </c>
    </row>
    <row r="590" spans="1:27">
      <c r="A590" t="s">
        <v>21</v>
      </c>
      <c r="B590" s="29">
        <v>45339</v>
      </c>
      <c r="C590" s="44">
        <v>22</v>
      </c>
      <c r="D590" s="69"/>
      <c r="E590" s="69"/>
      <c r="F590" s="105"/>
      <c r="G590" s="106"/>
      <c r="H590" s="108"/>
      <c r="I590" s="75"/>
      <c r="J590" s="75"/>
      <c r="K590" s="76"/>
      <c r="L590" s="76"/>
      <c r="M590" s="76"/>
      <c r="N590" s="76"/>
      <c r="O590" s="54"/>
      <c r="P590" s="54"/>
      <c r="Q590" s="54"/>
      <c r="R590" s="86"/>
      <c r="S590" s="86"/>
      <c r="T590" s="86"/>
      <c r="U590" s="86"/>
      <c r="V590" s="86"/>
      <c r="W590" s="86"/>
      <c r="X590" s="70"/>
      <c r="Y590" s="59"/>
      <c r="Z590" s="60"/>
      <c r="AA590" s="64">
        <f t="shared" si="68"/>
        <v>0</v>
      </c>
    </row>
    <row r="591" spans="1:27">
      <c r="A591" t="s">
        <v>22</v>
      </c>
      <c r="B591" s="29">
        <v>45340</v>
      </c>
      <c r="C591" s="44">
        <v>23</v>
      </c>
      <c r="D591" s="69"/>
      <c r="E591" s="69"/>
      <c r="F591" s="105"/>
      <c r="G591" s="106"/>
      <c r="H591" s="108"/>
      <c r="I591" s="75"/>
      <c r="J591" s="75"/>
      <c r="K591" s="76"/>
      <c r="L591" s="76"/>
      <c r="M591" s="76"/>
      <c r="N591" s="76"/>
      <c r="O591" s="54"/>
      <c r="P591" s="54"/>
      <c r="Q591" s="54"/>
      <c r="R591" s="86"/>
      <c r="S591" s="86"/>
      <c r="T591" s="86"/>
      <c r="U591" s="86"/>
      <c r="V591" s="86"/>
      <c r="W591" s="87"/>
      <c r="X591" s="70"/>
      <c r="Y591" s="59"/>
      <c r="Z591" s="60"/>
      <c r="AA591" s="64">
        <f>SUM(D591:Z591)</f>
        <v>0</v>
      </c>
    </row>
    <row r="592" spans="1:27">
      <c r="A592" t="s">
        <v>26</v>
      </c>
      <c r="B592" s="29">
        <v>45341</v>
      </c>
      <c r="C592" s="44">
        <v>24</v>
      </c>
      <c r="D592" s="69"/>
      <c r="E592" s="69"/>
      <c r="F592" s="105"/>
      <c r="G592" s="106"/>
      <c r="H592" s="108"/>
      <c r="I592" s="75"/>
      <c r="J592" s="75"/>
      <c r="K592" s="76"/>
      <c r="L592" s="76"/>
      <c r="M592" s="76"/>
      <c r="N592" s="76"/>
      <c r="O592" s="54"/>
      <c r="P592" s="54"/>
      <c r="Q592" s="54"/>
      <c r="R592" s="86"/>
      <c r="S592" s="86"/>
      <c r="T592" s="86"/>
      <c r="U592" s="86"/>
      <c r="V592" s="86"/>
      <c r="W592" s="86"/>
      <c r="X592" s="70"/>
      <c r="Y592" s="59"/>
      <c r="Z592" s="60"/>
      <c r="AA592" s="64">
        <f t="shared" ref="AA592:AA600" si="69">SUM(D592:Z592)</f>
        <v>0</v>
      </c>
    </row>
    <row r="593" spans="1:27">
      <c r="A593" t="s">
        <v>17</v>
      </c>
      <c r="B593" s="29">
        <v>45342</v>
      </c>
      <c r="C593" s="44">
        <v>25</v>
      </c>
      <c r="D593" s="69"/>
      <c r="E593" s="69"/>
      <c r="F593" s="105"/>
      <c r="G593" s="106"/>
      <c r="H593" s="108"/>
      <c r="I593" s="75"/>
      <c r="J593" s="75"/>
      <c r="K593" s="76"/>
      <c r="L593" s="76"/>
      <c r="M593" s="76"/>
      <c r="N593" s="76"/>
      <c r="O593" s="54"/>
      <c r="P593" s="54"/>
      <c r="Q593" s="54"/>
      <c r="R593" s="86"/>
      <c r="S593" s="86"/>
      <c r="T593" s="86"/>
      <c r="U593" s="86"/>
      <c r="V593" s="86"/>
      <c r="W593" s="86"/>
      <c r="X593" s="70"/>
      <c r="Y593" s="59"/>
      <c r="Z593" s="60"/>
      <c r="AA593" s="64">
        <f t="shared" si="69"/>
        <v>0</v>
      </c>
    </row>
    <row r="594" spans="1:27">
      <c r="A594" t="s">
        <v>18</v>
      </c>
      <c r="B594" s="29">
        <v>45343</v>
      </c>
      <c r="C594" s="44">
        <v>26</v>
      </c>
      <c r="D594" s="69"/>
      <c r="E594" s="69"/>
      <c r="F594" s="105"/>
      <c r="G594" s="106"/>
      <c r="H594" s="108"/>
      <c r="I594" s="75"/>
      <c r="J594" s="75"/>
      <c r="K594" s="76"/>
      <c r="L594" s="76"/>
      <c r="M594" s="76"/>
      <c r="N594" s="76"/>
      <c r="O594" s="54"/>
      <c r="P594" s="54"/>
      <c r="Q594" s="54"/>
      <c r="R594" s="86"/>
      <c r="S594" s="86"/>
      <c r="T594" s="86"/>
      <c r="U594" s="86"/>
      <c r="V594" s="86"/>
      <c r="W594" s="86"/>
      <c r="X594" s="70"/>
      <c r="Y594" s="59"/>
      <c r="Z594" s="60"/>
      <c r="AA594" s="64">
        <f t="shared" si="69"/>
        <v>0</v>
      </c>
    </row>
    <row r="595" spans="1:27">
      <c r="A595" t="s">
        <v>19</v>
      </c>
      <c r="B595" s="29">
        <v>45344</v>
      </c>
      <c r="C595" s="44">
        <v>27</v>
      </c>
      <c r="D595" s="69"/>
      <c r="E595" s="69"/>
      <c r="F595" s="105"/>
      <c r="G595" s="106"/>
      <c r="H595" s="108"/>
      <c r="I595" s="75"/>
      <c r="J595" s="75"/>
      <c r="K595" s="76"/>
      <c r="L595" s="76"/>
      <c r="M595" s="76"/>
      <c r="N595" s="76"/>
      <c r="O595" s="54"/>
      <c r="P595" s="54"/>
      <c r="Q595" s="54"/>
      <c r="R595" s="86"/>
      <c r="S595" s="86"/>
      <c r="T595" s="86"/>
      <c r="U595" s="86"/>
      <c r="V595" s="86"/>
      <c r="W595" s="86"/>
      <c r="X595" s="71"/>
      <c r="Y595" s="59"/>
      <c r="Z595" s="60"/>
      <c r="AA595" s="64">
        <f t="shared" si="69"/>
        <v>0</v>
      </c>
    </row>
    <row r="596" spans="1:27">
      <c r="A596" t="s">
        <v>20</v>
      </c>
      <c r="B596" s="29">
        <v>45345</v>
      </c>
      <c r="C596" s="44">
        <v>28</v>
      </c>
      <c r="D596" s="69"/>
      <c r="E596" s="69"/>
      <c r="F596" s="105"/>
      <c r="G596" s="106"/>
      <c r="H596" s="108"/>
      <c r="I596" s="75"/>
      <c r="J596" s="75"/>
      <c r="K596" s="76"/>
      <c r="L596" s="76"/>
      <c r="M596" s="76"/>
      <c r="N596" s="76"/>
      <c r="O596" s="54"/>
      <c r="P596" s="54"/>
      <c r="R596" s="86">
        <v>425</v>
      </c>
      <c r="S596" s="86"/>
      <c r="U596" s="86"/>
      <c r="V596" s="86"/>
      <c r="W596" s="86"/>
      <c r="X596" s="70"/>
      <c r="Y596" s="59"/>
      <c r="Z596" s="60"/>
      <c r="AA596" s="64">
        <f t="shared" si="69"/>
        <v>425</v>
      </c>
    </row>
    <row r="597" spans="1:27">
      <c r="A597" t="s">
        <v>21</v>
      </c>
      <c r="B597" s="29">
        <v>45346</v>
      </c>
      <c r="C597" s="44">
        <v>29</v>
      </c>
      <c r="D597" s="69"/>
      <c r="E597" s="69"/>
      <c r="F597" s="105"/>
      <c r="G597" s="106"/>
      <c r="H597" s="108"/>
      <c r="I597" s="75"/>
      <c r="J597" s="75"/>
      <c r="K597" s="76"/>
      <c r="L597" s="76"/>
      <c r="M597" s="76"/>
      <c r="N597" s="76"/>
      <c r="O597" s="54"/>
      <c r="P597" s="54"/>
      <c r="Q597" s="54"/>
      <c r="R597" s="86">
        <v>825.58</v>
      </c>
      <c r="S597" s="86"/>
      <c r="U597" s="86"/>
      <c r="V597" s="86"/>
      <c r="W597" s="86"/>
      <c r="X597" s="70"/>
      <c r="Y597" s="59"/>
      <c r="Z597" s="60"/>
      <c r="AA597" s="64">
        <f t="shared" si="69"/>
        <v>825.58</v>
      </c>
    </row>
    <row r="598" spans="1:27">
      <c r="A598" t="s">
        <v>22</v>
      </c>
      <c r="B598" s="29">
        <v>45347</v>
      </c>
      <c r="C598" s="44">
        <v>30</v>
      </c>
      <c r="D598" s="69"/>
      <c r="E598" s="69"/>
      <c r="F598" s="105"/>
      <c r="G598" s="106"/>
      <c r="H598" s="108"/>
      <c r="I598" s="75"/>
      <c r="J598" s="75"/>
      <c r="K598" s="76"/>
      <c r="L598" s="76"/>
      <c r="M598" s="76"/>
      <c r="N598" s="76"/>
      <c r="O598" s="54"/>
      <c r="P598" s="54"/>
      <c r="Q598" s="54"/>
      <c r="R598" s="86"/>
      <c r="S598" s="86"/>
      <c r="T598" s="86"/>
      <c r="U598" s="86"/>
      <c r="V598" s="86"/>
      <c r="W598" s="86"/>
      <c r="X598" s="70"/>
      <c r="Y598" s="59"/>
      <c r="Z598" s="60"/>
      <c r="AA598" s="64"/>
    </row>
    <row r="599" spans="1:27">
      <c r="A599" t="s">
        <v>26</v>
      </c>
      <c r="B599" s="29">
        <v>45348</v>
      </c>
      <c r="C599" s="44">
        <v>31</v>
      </c>
      <c r="D599" s="69"/>
      <c r="E599" s="69"/>
      <c r="F599" s="105"/>
      <c r="G599" s="106"/>
      <c r="H599" s="108"/>
      <c r="I599" s="75"/>
      <c r="J599" s="75"/>
      <c r="K599" s="76"/>
      <c r="L599" s="76"/>
      <c r="M599" s="76"/>
      <c r="N599" s="76"/>
      <c r="O599" s="54"/>
      <c r="P599" s="54"/>
      <c r="Q599" s="54"/>
      <c r="R599" s="86"/>
      <c r="S599" s="86"/>
      <c r="T599" s="86"/>
      <c r="U599" s="86"/>
      <c r="V599" s="86"/>
      <c r="W599" s="86"/>
      <c r="X599" s="70"/>
      <c r="Y599" s="59"/>
      <c r="Z599" s="60"/>
      <c r="AA599" s="64">
        <f t="shared" si="69"/>
        <v>0</v>
      </c>
    </row>
    <row r="600" spans="1:27">
      <c r="A600" s="129" t="s">
        <v>52</v>
      </c>
      <c r="B600" s="130"/>
      <c r="C600" s="131"/>
      <c r="D600" s="69">
        <f t="shared" ref="D600:Z600" si="70">SUM(D569:D599)</f>
        <v>0</v>
      </c>
      <c r="E600" s="69">
        <f t="shared" si="70"/>
        <v>0</v>
      </c>
      <c r="F600" s="123"/>
      <c r="G600" s="123"/>
      <c r="H600" s="110"/>
      <c r="I600" s="69">
        <f t="shared" si="70"/>
        <v>0</v>
      </c>
      <c r="J600" s="69">
        <f t="shared" si="70"/>
        <v>0</v>
      </c>
      <c r="K600" s="69">
        <f t="shared" si="70"/>
        <v>0</v>
      </c>
      <c r="L600" s="69">
        <f t="shared" si="70"/>
        <v>0</v>
      </c>
      <c r="M600" s="69">
        <f t="shared" si="70"/>
        <v>0</v>
      </c>
      <c r="N600" s="69">
        <f t="shared" si="70"/>
        <v>0</v>
      </c>
      <c r="O600" s="69">
        <f t="shared" si="70"/>
        <v>0</v>
      </c>
      <c r="P600" s="69">
        <f t="shared" si="70"/>
        <v>0</v>
      </c>
      <c r="Q600" s="69">
        <f t="shared" si="70"/>
        <v>889</v>
      </c>
      <c r="R600" s="69">
        <f t="shared" si="70"/>
        <v>3425.4</v>
      </c>
      <c r="S600" s="69">
        <f t="shared" si="70"/>
        <v>954</v>
      </c>
      <c r="T600" s="69">
        <f t="shared" si="70"/>
        <v>0</v>
      </c>
      <c r="U600" s="69">
        <f t="shared" si="70"/>
        <v>0</v>
      </c>
      <c r="V600" s="69">
        <f t="shared" si="70"/>
        <v>0</v>
      </c>
      <c r="W600" s="69">
        <f t="shared" si="70"/>
        <v>0</v>
      </c>
      <c r="X600" s="69">
        <f t="shared" si="70"/>
        <v>0</v>
      </c>
      <c r="Y600" s="69">
        <f t="shared" si="70"/>
        <v>0</v>
      </c>
      <c r="Z600" s="69">
        <f t="shared" si="70"/>
        <v>0</v>
      </c>
      <c r="AA600" s="64">
        <f t="shared" si="69"/>
        <v>5268.4</v>
      </c>
    </row>
    <row r="601" spans="1:27">
      <c r="A601" s="133" t="s">
        <v>53</v>
      </c>
      <c r="B601" s="134"/>
      <c r="C601" s="135"/>
      <c r="D601" s="136">
        <f>SUM(D600:H600)</f>
        <v>0</v>
      </c>
      <c r="E601" s="136"/>
      <c r="F601" s="136"/>
      <c r="G601" s="136"/>
      <c r="H601" s="136"/>
      <c r="I601" s="136">
        <f>SUM(I600:J600)</f>
        <v>0</v>
      </c>
      <c r="J601" s="136"/>
      <c r="K601" s="129">
        <f>SUM(K600:N600)</f>
        <v>0</v>
      </c>
      <c r="L601" s="130"/>
      <c r="M601" s="130"/>
      <c r="N601" s="131"/>
      <c r="O601" s="129">
        <f>SUM(O600:Q600)</f>
        <v>889</v>
      </c>
      <c r="P601" s="130"/>
      <c r="Q601" s="131"/>
      <c r="R601" s="129">
        <f>SUM(R600:W600)</f>
        <v>4379.3999999999996</v>
      </c>
      <c r="S601" s="130"/>
      <c r="T601" s="130"/>
      <c r="U601" s="130"/>
      <c r="V601" s="130"/>
      <c r="W601" s="131"/>
      <c r="X601" s="85">
        <f>SUM(X600)</f>
        <v>0</v>
      </c>
      <c r="Y601" s="42">
        <f>SUM(Y600)</f>
        <v>0</v>
      </c>
      <c r="Z601" s="6">
        <f>SUM(Z600)</f>
        <v>0</v>
      </c>
      <c r="AA601" s="64">
        <f>SUM(D601:Z601)</f>
        <v>5268.4</v>
      </c>
    </row>
    <row r="602" spans="1:27">
      <c r="A602" s="132" t="s">
        <v>69</v>
      </c>
      <c r="B602" s="132"/>
      <c r="C602" s="132"/>
      <c r="D602" s="62">
        <v>7000</v>
      </c>
      <c r="E602" s="62"/>
      <c r="F602" s="62">
        <v>2000</v>
      </c>
      <c r="G602" s="62">
        <v>4000</v>
      </c>
      <c r="H602" s="62">
        <v>3000</v>
      </c>
      <c r="I602" s="62"/>
      <c r="J602" s="62">
        <v>5000</v>
      </c>
      <c r="K602" s="62">
        <v>4000</v>
      </c>
      <c r="L602" s="62"/>
      <c r="M602" s="62"/>
      <c r="N602" s="62"/>
      <c r="O602" s="62"/>
      <c r="P602" s="62"/>
      <c r="Q602" s="62"/>
      <c r="R602" s="62">
        <v>1500</v>
      </c>
      <c r="S602" s="62">
        <v>2000</v>
      </c>
      <c r="T602" s="62"/>
      <c r="U602" s="62"/>
      <c r="V602" s="62">
        <v>700</v>
      </c>
      <c r="W602" s="62"/>
      <c r="X602" s="62">
        <v>12000</v>
      </c>
      <c r="Y602" s="62"/>
      <c r="Z602" s="62"/>
      <c r="AA602" s="62">
        <f>SUM(D602:Z602)</f>
        <v>41200</v>
      </c>
    </row>
    <row r="603" spans="1:27">
      <c r="A603" s="34"/>
      <c r="B603" s="34"/>
      <c r="C603" s="34"/>
      <c r="D603" s="132">
        <f>SUM(D602:H602)</f>
        <v>16000</v>
      </c>
      <c r="E603" s="132"/>
      <c r="F603" s="132"/>
      <c r="G603" s="132"/>
      <c r="H603" s="132"/>
      <c r="I603" s="132">
        <f>SUM(I602:J602)</f>
        <v>5000</v>
      </c>
      <c r="J603" s="132"/>
      <c r="K603" s="132">
        <f>SUM(K602:N602)</f>
        <v>4000</v>
      </c>
      <c r="L603" s="132"/>
      <c r="M603" s="132"/>
      <c r="N603" s="132"/>
      <c r="O603" s="132">
        <f>SUM(O602:Q602)</f>
        <v>0</v>
      </c>
      <c r="P603" s="132"/>
      <c r="Q603" s="132"/>
      <c r="R603" s="132">
        <f>SUM(R602:W602)</f>
        <v>4200</v>
      </c>
      <c r="S603" s="132"/>
      <c r="T603" s="132"/>
      <c r="U603" s="132"/>
      <c r="V603" s="132"/>
      <c r="W603" s="132"/>
      <c r="X603" s="62">
        <f>X602</f>
        <v>12000</v>
      </c>
      <c r="Y603" s="62">
        <f>SUM(Y602)</f>
        <v>0</v>
      </c>
      <c r="Z603" s="62">
        <f>SUM(Z602)</f>
        <v>0</v>
      </c>
      <c r="AA603" s="62"/>
    </row>
    <row r="604" spans="1:27" ht="15.75" thickBot="1"/>
    <row r="605" spans="1:27" ht="27" thickBot="1">
      <c r="C605" s="137" t="s">
        <v>88</v>
      </c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</row>
    <row r="606" spans="1:27">
      <c r="A606" s="6" t="s">
        <v>23</v>
      </c>
      <c r="B606" s="6" t="s">
        <v>0</v>
      </c>
      <c r="C606" s="65" t="s">
        <v>68</v>
      </c>
      <c r="D606" s="139" t="s">
        <v>1</v>
      </c>
      <c r="E606" s="140"/>
      <c r="F606" s="140"/>
      <c r="G606" s="140"/>
      <c r="H606" s="141"/>
      <c r="I606" s="142" t="s">
        <v>2</v>
      </c>
      <c r="J606" s="142"/>
      <c r="K606" s="143" t="s">
        <v>5</v>
      </c>
      <c r="L606" s="143"/>
      <c r="M606" s="143"/>
      <c r="N606" s="143"/>
      <c r="O606" s="144" t="s">
        <v>73</v>
      </c>
      <c r="P606" s="145"/>
      <c r="Q606" s="145"/>
      <c r="R606" s="146" t="s">
        <v>66</v>
      </c>
      <c r="S606" s="146"/>
      <c r="T606" s="146"/>
      <c r="U606" s="146"/>
      <c r="V606" s="146"/>
      <c r="W606" s="146"/>
      <c r="X606" s="147" t="s">
        <v>60</v>
      </c>
      <c r="Y606" s="149" t="s">
        <v>37</v>
      </c>
      <c r="Z606" s="151" t="s">
        <v>67</v>
      </c>
      <c r="AA606" s="153" t="s">
        <v>8</v>
      </c>
    </row>
    <row r="607" spans="1:27" ht="30">
      <c r="D607" s="45" t="s">
        <v>47</v>
      </c>
      <c r="E607" s="45" t="s">
        <v>48</v>
      </c>
      <c r="F607" s="116" t="s">
        <v>129</v>
      </c>
      <c r="G607" s="117" t="s">
        <v>49</v>
      </c>
      <c r="H607" s="109" t="s">
        <v>130</v>
      </c>
      <c r="I607" s="47" t="s">
        <v>54</v>
      </c>
      <c r="J607" s="47" t="s">
        <v>55</v>
      </c>
      <c r="K607" s="111" t="s">
        <v>123</v>
      </c>
      <c r="L607" s="91" t="s">
        <v>131</v>
      </c>
      <c r="M607" s="91" t="s">
        <v>132</v>
      </c>
      <c r="N607" s="91" t="s">
        <v>133</v>
      </c>
      <c r="O607" s="84" t="s">
        <v>134</v>
      </c>
      <c r="P607" s="84" t="s">
        <v>135</v>
      </c>
      <c r="Q607" s="84" t="s">
        <v>136</v>
      </c>
      <c r="R607" s="113" t="s">
        <v>158</v>
      </c>
      <c r="S607" s="113" t="s">
        <v>138</v>
      </c>
      <c r="T607" s="112" t="s">
        <v>3</v>
      </c>
      <c r="U607" s="113" t="s">
        <v>64</v>
      </c>
      <c r="V607" s="113" t="s">
        <v>159</v>
      </c>
      <c r="W607" s="55" t="s">
        <v>7</v>
      </c>
      <c r="X607" s="148"/>
      <c r="Y607" s="150"/>
      <c r="Z607" s="152"/>
      <c r="AA607" s="154"/>
    </row>
    <row r="608" spans="1:27">
      <c r="A608" t="s">
        <v>17</v>
      </c>
      <c r="B608" s="29">
        <v>45349</v>
      </c>
      <c r="C608" s="44">
        <v>1</v>
      </c>
      <c r="D608" s="69">
        <v>500</v>
      </c>
      <c r="E608" s="69"/>
      <c r="F608" s="118"/>
      <c r="G608" s="119"/>
      <c r="H608" s="107"/>
      <c r="I608" s="75"/>
      <c r="J608" s="75"/>
      <c r="K608" s="76"/>
      <c r="L608" s="76"/>
      <c r="M608" s="76"/>
      <c r="N608" s="76"/>
      <c r="O608" s="54"/>
      <c r="P608" s="54"/>
      <c r="Q608" s="54"/>
      <c r="R608" s="86"/>
      <c r="S608" s="86"/>
      <c r="T608" s="86"/>
      <c r="U608" s="86"/>
      <c r="V608" s="86"/>
      <c r="W608" s="86"/>
      <c r="X608" s="70"/>
      <c r="Y608" s="59"/>
      <c r="Z608" s="60"/>
      <c r="AA608" s="64">
        <f>SUM(D608:Z608)</f>
        <v>500</v>
      </c>
    </row>
    <row r="609" spans="1:27">
      <c r="A609" t="s">
        <v>18</v>
      </c>
      <c r="B609" s="29">
        <v>45350</v>
      </c>
      <c r="C609" s="44">
        <v>2</v>
      </c>
      <c r="D609" s="69">
        <f>154+90+308</f>
        <v>552</v>
      </c>
      <c r="E609" s="69">
        <v>581</v>
      </c>
      <c r="F609" s="105"/>
      <c r="G609" s="106"/>
      <c r="H609" s="108"/>
      <c r="I609" s="75"/>
      <c r="J609" s="75"/>
      <c r="K609" s="76"/>
      <c r="L609" s="76"/>
      <c r="M609" s="76"/>
      <c r="N609" s="76"/>
      <c r="O609" s="54"/>
      <c r="P609" s="54"/>
      <c r="Q609" s="54"/>
      <c r="R609" s="86"/>
      <c r="S609">
        <v>954</v>
      </c>
      <c r="V609" s="86">
        <v>1135</v>
      </c>
      <c r="W609" s="86"/>
      <c r="X609" s="71"/>
      <c r="Y609" s="59"/>
      <c r="Z609" s="60"/>
      <c r="AA609" s="64">
        <f t="shared" ref="AA609:AA629" si="71">SUM(D609:Z609)</f>
        <v>3222</v>
      </c>
    </row>
    <row r="610" spans="1:27">
      <c r="A610" t="s">
        <v>19</v>
      </c>
      <c r="B610" s="29">
        <v>45351</v>
      </c>
      <c r="C610" s="44">
        <v>3</v>
      </c>
      <c r="D610" s="69">
        <f>175+308</f>
        <v>483</v>
      </c>
      <c r="E610" s="69"/>
      <c r="F610" s="105"/>
      <c r="G610" s="106"/>
      <c r="H610" s="108"/>
      <c r="I610" s="75"/>
      <c r="J610" s="75"/>
      <c r="K610" s="76"/>
      <c r="L610" s="76"/>
      <c r="M610" s="76"/>
      <c r="N610" s="76"/>
      <c r="O610" s="54"/>
      <c r="P610" s="54"/>
      <c r="Q610" s="54"/>
      <c r="R610" s="86">
        <f>562.5+145.72</f>
        <v>708.22</v>
      </c>
      <c r="S610" s="86"/>
      <c r="U610" s="86"/>
      <c r="V610" s="86"/>
      <c r="W610" s="86"/>
      <c r="X610" s="70"/>
      <c r="Y610" s="59"/>
      <c r="Z610" s="60"/>
      <c r="AA610" s="64">
        <f t="shared" si="71"/>
        <v>1191.22</v>
      </c>
    </row>
    <row r="611" spans="1:27">
      <c r="A611" t="s">
        <v>20</v>
      </c>
      <c r="B611" s="29">
        <v>45352</v>
      </c>
      <c r="C611" s="44">
        <v>4</v>
      </c>
      <c r="D611" s="69">
        <f>195+359</f>
        <v>554</v>
      </c>
      <c r="E611" s="69"/>
      <c r="F611" s="105"/>
      <c r="G611" s="106"/>
      <c r="H611" s="108">
        <v>252</v>
      </c>
      <c r="I611" s="75"/>
      <c r="J611" s="75">
        <v>1000</v>
      </c>
      <c r="K611" s="76"/>
      <c r="L611" s="76"/>
      <c r="M611" s="76"/>
      <c r="N611" s="76"/>
      <c r="O611" s="54">
        <v>6210</v>
      </c>
      <c r="P611" s="54"/>
      <c r="Q611" s="54"/>
      <c r="R611" s="86"/>
      <c r="S611" s="86"/>
      <c r="T611" s="86"/>
      <c r="U611" s="86"/>
      <c r="V611" s="86"/>
      <c r="W611" s="86"/>
      <c r="X611" s="71"/>
      <c r="Y611" s="59"/>
      <c r="Z611" s="60"/>
      <c r="AA611" s="64">
        <f t="shared" si="71"/>
        <v>8016</v>
      </c>
    </row>
    <row r="612" spans="1:27">
      <c r="A612" t="s">
        <v>21</v>
      </c>
      <c r="B612" s="29">
        <v>45353</v>
      </c>
      <c r="C612" s="44">
        <v>5</v>
      </c>
      <c r="D612" s="69"/>
      <c r="E612" s="69"/>
      <c r="F612" s="105"/>
      <c r="G612" s="106"/>
      <c r="H612" s="108"/>
      <c r="I612" s="75"/>
      <c r="J612" s="75"/>
      <c r="K612" s="76">
        <v>1200</v>
      </c>
      <c r="L612" s="76"/>
      <c r="M612" s="76"/>
      <c r="N612" s="76"/>
      <c r="O612" s="54">
        <v>17600</v>
      </c>
      <c r="P612" s="54"/>
      <c r="Q612" s="54"/>
      <c r="R612" s="86">
        <v>425</v>
      </c>
      <c r="S612" s="86"/>
      <c r="U612" s="86"/>
      <c r="V612" s="86"/>
      <c r="W612" s="86"/>
      <c r="X612" s="70"/>
      <c r="Y612" s="59"/>
      <c r="Z612" s="60"/>
      <c r="AA612" s="64">
        <f t="shared" si="71"/>
        <v>19225</v>
      </c>
    </row>
    <row r="613" spans="1:27">
      <c r="A613" t="s">
        <v>22</v>
      </c>
      <c r="B613" s="29">
        <v>45354</v>
      </c>
      <c r="C613" s="44">
        <v>6</v>
      </c>
      <c r="D613" s="69"/>
      <c r="E613" s="69"/>
      <c r="F613" s="105"/>
      <c r="G613" s="106"/>
      <c r="H613" s="108"/>
      <c r="I613" s="75"/>
      <c r="J613" s="75"/>
      <c r="K613" s="76"/>
      <c r="L613" s="76">
        <f>575</f>
        <v>575</v>
      </c>
      <c r="M613" s="76">
        <f>241+141+1000+332</f>
        <v>1714</v>
      </c>
      <c r="N613" s="76"/>
      <c r="O613" s="54"/>
      <c r="P613" s="54"/>
      <c r="Q613" s="54"/>
      <c r="R613" s="86"/>
      <c r="S613" s="86"/>
      <c r="T613" s="86"/>
      <c r="U613" s="86"/>
      <c r="V613" s="86"/>
      <c r="W613" s="86"/>
      <c r="X613" s="88"/>
      <c r="Y613" s="59"/>
      <c r="Z613" s="60"/>
      <c r="AA613" s="64">
        <f t="shared" si="71"/>
        <v>2289</v>
      </c>
    </row>
    <row r="614" spans="1:27">
      <c r="A614" t="s">
        <v>26</v>
      </c>
      <c r="B614" s="29">
        <v>45355</v>
      </c>
      <c r="C614" s="44">
        <v>7</v>
      </c>
      <c r="D614" s="69">
        <v>300</v>
      </c>
      <c r="E614" s="69">
        <f>387+728</f>
        <v>1115</v>
      </c>
      <c r="F614" s="105"/>
      <c r="G614" s="106"/>
      <c r="H614" s="108"/>
      <c r="I614" s="75"/>
      <c r="J614" s="75"/>
      <c r="K614" s="76"/>
      <c r="L614" s="76"/>
      <c r="M614" s="76"/>
      <c r="N614" s="76"/>
      <c r="O614" s="54"/>
      <c r="P614" s="54"/>
      <c r="Q614" s="54"/>
      <c r="R614" s="77"/>
      <c r="S614" s="86"/>
      <c r="U614" s="86"/>
      <c r="V614" s="86"/>
      <c r="W614" s="86"/>
      <c r="X614" s="70"/>
      <c r="Y614" s="59"/>
      <c r="Z614" s="60"/>
      <c r="AA614" s="64">
        <f t="shared" si="71"/>
        <v>1415</v>
      </c>
    </row>
    <row r="615" spans="1:27">
      <c r="A615" t="s">
        <v>17</v>
      </c>
      <c r="B615" s="29">
        <v>45356</v>
      </c>
      <c r="C615" s="44">
        <v>8</v>
      </c>
      <c r="D615" s="69">
        <f>369+244</f>
        <v>613</v>
      </c>
      <c r="E615" s="69"/>
      <c r="F615" s="105"/>
      <c r="G615" s="106"/>
      <c r="H615" s="108"/>
      <c r="I615" s="75"/>
      <c r="J615" s="75"/>
      <c r="K615" s="76"/>
      <c r="L615" s="76"/>
      <c r="M615" s="76"/>
      <c r="N615" s="76"/>
      <c r="O615" s="54"/>
      <c r="P615" s="54"/>
      <c r="Q615" s="54"/>
      <c r="R615" s="86"/>
      <c r="S615" s="86"/>
      <c r="T615" s="86"/>
      <c r="U615" s="86"/>
      <c r="V615" s="86"/>
      <c r="W615" s="86"/>
      <c r="X615" s="70"/>
      <c r="Y615" s="59"/>
      <c r="Z615" s="60"/>
      <c r="AA615" s="64">
        <f t="shared" si="71"/>
        <v>613</v>
      </c>
    </row>
    <row r="616" spans="1:27">
      <c r="A616" t="s">
        <v>18</v>
      </c>
      <c r="B616" s="29">
        <v>45357</v>
      </c>
      <c r="C616" s="44">
        <v>9</v>
      </c>
      <c r="D616" s="69">
        <v>685</v>
      </c>
      <c r="E616" s="69">
        <v>1063</v>
      </c>
      <c r="F616" s="105"/>
      <c r="G616" s="106"/>
      <c r="H616" s="108"/>
      <c r="I616" s="75"/>
      <c r="J616" s="75"/>
      <c r="K616" s="76"/>
      <c r="L616" s="76"/>
      <c r="M616" s="76"/>
      <c r="N616" s="76"/>
      <c r="O616" s="54"/>
      <c r="P616" s="54"/>
      <c r="Q616" s="54"/>
      <c r="R616" s="86"/>
      <c r="S616" s="86"/>
      <c r="T616" s="86"/>
      <c r="U616" s="86"/>
      <c r="V616" s="86"/>
      <c r="W616" s="86"/>
      <c r="X616" s="71"/>
      <c r="Y616" s="59"/>
      <c r="Z616" s="60"/>
      <c r="AA616" s="64">
        <f t="shared" si="71"/>
        <v>1748</v>
      </c>
    </row>
    <row r="617" spans="1:27">
      <c r="A617" t="s">
        <v>19</v>
      </c>
      <c r="B617" s="29">
        <v>45358</v>
      </c>
      <c r="C617" s="44">
        <v>10</v>
      </c>
      <c r="D617" s="69"/>
      <c r="E617" s="69"/>
      <c r="F617" s="105"/>
      <c r="G617" s="106"/>
      <c r="H617" s="108"/>
      <c r="I617" s="75"/>
      <c r="J617" s="75"/>
      <c r="K617" s="76"/>
      <c r="L617" s="76"/>
      <c r="M617" s="76"/>
      <c r="N617" s="76"/>
      <c r="O617" s="54"/>
      <c r="P617" s="54"/>
      <c r="Q617" s="54"/>
      <c r="R617" s="86"/>
      <c r="S617" s="86"/>
      <c r="T617" s="86"/>
      <c r="U617" s="86"/>
      <c r="V617" s="86"/>
      <c r="W617" s="86"/>
      <c r="X617" s="71"/>
      <c r="Y617" s="59"/>
      <c r="Z617" s="60"/>
      <c r="AA617" s="64">
        <f t="shared" si="71"/>
        <v>0</v>
      </c>
    </row>
    <row r="618" spans="1:27">
      <c r="A618" t="s">
        <v>20</v>
      </c>
      <c r="B618" s="29">
        <v>45359</v>
      </c>
      <c r="C618" s="44">
        <v>11</v>
      </c>
      <c r="D618" s="69"/>
      <c r="E618" s="69"/>
      <c r="F618" s="105"/>
      <c r="G618" s="106"/>
      <c r="H618" s="108"/>
      <c r="I618" s="75"/>
      <c r="J618" s="75"/>
      <c r="K618" s="76"/>
      <c r="L618" s="76"/>
      <c r="M618" s="76"/>
      <c r="N618" s="76"/>
      <c r="O618" s="54"/>
      <c r="P618" s="54"/>
      <c r="Q618" s="54"/>
      <c r="R618" s="86"/>
      <c r="S618" s="86"/>
      <c r="T618" s="86"/>
      <c r="U618" s="86"/>
      <c r="V618" s="86"/>
      <c r="W618" s="86"/>
      <c r="X618" s="70"/>
      <c r="Y618" s="59"/>
      <c r="Z618" s="60"/>
      <c r="AA618" s="64">
        <f t="shared" si="71"/>
        <v>0</v>
      </c>
    </row>
    <row r="619" spans="1:27">
      <c r="A619" t="s">
        <v>21</v>
      </c>
      <c r="B619" s="29">
        <v>45360</v>
      </c>
      <c r="C619" s="44">
        <v>12</v>
      </c>
      <c r="D619" s="69"/>
      <c r="E619" s="69"/>
      <c r="F619" s="105"/>
      <c r="G619" s="106"/>
      <c r="H619" s="108"/>
      <c r="I619" s="75"/>
      <c r="J619" s="75"/>
      <c r="K619" s="76"/>
      <c r="L619" s="76"/>
      <c r="M619" s="76"/>
      <c r="N619" s="76"/>
      <c r="O619" s="54"/>
      <c r="P619" s="54">
        <v>10002</v>
      </c>
      <c r="Q619" s="54"/>
      <c r="R619" s="86"/>
      <c r="S619" s="86"/>
      <c r="T619" s="86"/>
      <c r="U619" s="86"/>
      <c r="V619" s="86"/>
      <c r="W619" s="86"/>
      <c r="X619" s="70"/>
      <c r="Y619" s="59"/>
      <c r="Z619" s="60"/>
      <c r="AA619" s="64">
        <f t="shared" si="71"/>
        <v>10002</v>
      </c>
    </row>
    <row r="620" spans="1:27">
      <c r="A620" t="s">
        <v>22</v>
      </c>
      <c r="B620" s="29">
        <v>45361</v>
      </c>
      <c r="C620" s="44">
        <v>13</v>
      </c>
      <c r="D620" s="69"/>
      <c r="E620" s="69"/>
      <c r="F620" s="105"/>
      <c r="G620" s="106"/>
      <c r="H620" s="108"/>
      <c r="I620" s="75"/>
      <c r="J620" s="75"/>
      <c r="K620" s="76"/>
      <c r="L620" s="76"/>
      <c r="M620" s="76"/>
      <c r="N620" s="76"/>
      <c r="O620" s="54"/>
      <c r="P620" s="54"/>
      <c r="Q620" s="54"/>
      <c r="R620" s="86"/>
      <c r="S620" s="86"/>
      <c r="T620" s="86"/>
      <c r="U620" s="86"/>
      <c r="V620" s="86"/>
      <c r="W620" s="86"/>
      <c r="X620" s="71"/>
      <c r="Y620" s="59"/>
      <c r="Z620" s="60"/>
      <c r="AA620" s="64">
        <f t="shared" si="71"/>
        <v>0</v>
      </c>
    </row>
    <row r="621" spans="1:27">
      <c r="A621" t="s">
        <v>26</v>
      </c>
      <c r="B621" s="29">
        <v>45362</v>
      </c>
      <c r="C621" s="44">
        <v>14</v>
      </c>
      <c r="D621" s="203">
        <v>600</v>
      </c>
      <c r="E621" s="69"/>
      <c r="F621" s="105"/>
      <c r="G621" s="106"/>
      <c r="H621" s="108"/>
      <c r="I621" s="75"/>
      <c r="J621" s="75"/>
      <c r="K621" s="76"/>
      <c r="L621" s="76"/>
      <c r="M621" s="76"/>
      <c r="N621" s="76"/>
      <c r="O621" s="54"/>
      <c r="P621" s="54"/>
      <c r="Q621" s="86">
        <v>889</v>
      </c>
      <c r="R621" s="86"/>
      <c r="S621" s="86"/>
      <c r="T621" s="86"/>
      <c r="V621" s="86"/>
      <c r="W621" s="86"/>
      <c r="X621" s="70"/>
      <c r="Y621" s="59"/>
      <c r="Z621" s="60"/>
      <c r="AA621" s="64">
        <f t="shared" si="71"/>
        <v>1489</v>
      </c>
    </row>
    <row r="622" spans="1:27">
      <c r="A622" t="s">
        <v>17</v>
      </c>
      <c r="B622" s="29">
        <v>45363</v>
      </c>
      <c r="C622" s="44">
        <v>15</v>
      </c>
      <c r="D622" s="203">
        <v>600</v>
      </c>
      <c r="E622" s="69"/>
      <c r="F622" s="105"/>
      <c r="G622" s="106"/>
      <c r="H622" s="108"/>
      <c r="I622" s="75"/>
      <c r="J622" s="75"/>
      <c r="K622" s="76"/>
      <c r="L622" s="76"/>
      <c r="M622" s="76"/>
      <c r="N622" s="76"/>
      <c r="O622" s="54"/>
      <c r="P622" s="54"/>
      <c r="Q622" s="54"/>
      <c r="R622" s="86"/>
      <c r="S622" s="86"/>
      <c r="T622" s="86"/>
      <c r="U622" s="86"/>
      <c r="V622" s="86"/>
      <c r="W622" s="86"/>
      <c r="X622" s="70"/>
      <c r="Y622" s="59"/>
      <c r="Z622" s="60"/>
      <c r="AA622" s="64">
        <f t="shared" si="71"/>
        <v>600</v>
      </c>
    </row>
    <row r="623" spans="1:27">
      <c r="A623" t="s">
        <v>18</v>
      </c>
      <c r="B623" s="29">
        <v>45364</v>
      </c>
      <c r="C623" s="44">
        <v>16</v>
      </c>
      <c r="D623" s="203">
        <v>600</v>
      </c>
      <c r="E623" s="69"/>
      <c r="F623" s="105"/>
      <c r="G623" s="106"/>
      <c r="H623" s="108"/>
      <c r="I623" s="75"/>
      <c r="J623" s="75"/>
      <c r="K623" s="76"/>
      <c r="L623" s="76"/>
      <c r="M623" s="76"/>
      <c r="N623" s="76"/>
      <c r="O623" s="54"/>
      <c r="P623" s="54"/>
      <c r="Q623" s="86"/>
      <c r="R623" s="86">
        <v>500</v>
      </c>
      <c r="S623" s="86"/>
      <c r="V623" s="86"/>
      <c r="W623" s="86"/>
      <c r="X623" s="70"/>
      <c r="Y623" s="59"/>
      <c r="Z623" s="60"/>
      <c r="AA623" s="64">
        <f t="shared" si="71"/>
        <v>1100</v>
      </c>
    </row>
    <row r="624" spans="1:27">
      <c r="A624" t="s">
        <v>19</v>
      </c>
      <c r="B624" s="29">
        <v>45365</v>
      </c>
      <c r="C624" s="44">
        <v>17</v>
      </c>
      <c r="D624" s="203">
        <v>600</v>
      </c>
      <c r="E624" s="69"/>
      <c r="F624" s="105"/>
      <c r="G624" s="106"/>
      <c r="H624" s="108"/>
      <c r="I624" s="75"/>
      <c r="J624" s="75"/>
      <c r="K624" s="76"/>
      <c r="L624" s="76"/>
      <c r="M624" s="76"/>
      <c r="N624" s="76"/>
      <c r="O624" s="54"/>
      <c r="P624" s="54"/>
      <c r="Q624" s="54"/>
      <c r="R624" s="86">
        <v>541.6</v>
      </c>
      <c r="S624" s="86"/>
      <c r="U624" s="86"/>
      <c r="V624" s="86"/>
      <c r="W624" s="86"/>
      <c r="X624" s="70"/>
      <c r="Y624" s="59"/>
      <c r="Z624" s="60"/>
      <c r="AA624" s="64">
        <f t="shared" si="71"/>
        <v>1141.5999999999999</v>
      </c>
    </row>
    <row r="625" spans="1:27">
      <c r="A625" t="s">
        <v>20</v>
      </c>
      <c r="B625" s="29">
        <v>45366</v>
      </c>
      <c r="C625" s="44">
        <v>18</v>
      </c>
      <c r="D625" s="203">
        <v>600</v>
      </c>
      <c r="E625" s="69"/>
      <c r="F625" s="105"/>
      <c r="G625" s="106"/>
      <c r="H625" s="204">
        <v>250</v>
      </c>
      <c r="I625" s="75"/>
      <c r="J625" s="75"/>
      <c r="K625" s="76"/>
      <c r="L625" s="76"/>
      <c r="M625" s="76"/>
      <c r="N625" s="76"/>
      <c r="O625" s="54"/>
      <c r="P625" s="54"/>
      <c r="Q625" s="54"/>
      <c r="R625" s="86"/>
      <c r="S625" s="86"/>
      <c r="U625" s="86"/>
      <c r="V625" s="86"/>
      <c r="W625" s="87"/>
      <c r="X625" s="70"/>
      <c r="Y625" s="59"/>
      <c r="Z625" s="60"/>
      <c r="AA625" s="64">
        <f t="shared" si="71"/>
        <v>850</v>
      </c>
    </row>
    <row r="626" spans="1:27">
      <c r="A626" t="s">
        <v>21</v>
      </c>
      <c r="B626" s="29">
        <v>45367</v>
      </c>
      <c r="C626" s="44">
        <v>19</v>
      </c>
      <c r="D626" s="69"/>
      <c r="E626" s="69"/>
      <c r="F626" s="105"/>
      <c r="G626" s="106"/>
      <c r="H626" s="108"/>
      <c r="I626" s="75"/>
      <c r="J626" s="75"/>
      <c r="K626" s="76"/>
      <c r="L626" s="76"/>
      <c r="M626" s="76"/>
      <c r="N626" s="76"/>
      <c r="O626" s="54"/>
      <c r="P626" s="54"/>
      <c r="Q626" s="54"/>
      <c r="R626" s="86"/>
      <c r="S626" s="86"/>
      <c r="V626" s="86"/>
      <c r="W626" s="86"/>
      <c r="X626" s="70"/>
      <c r="Y626" s="59"/>
      <c r="Z626" s="60"/>
      <c r="AA626" s="64">
        <f t="shared" si="71"/>
        <v>0</v>
      </c>
    </row>
    <row r="627" spans="1:27">
      <c r="A627" t="s">
        <v>22</v>
      </c>
      <c r="B627" s="29">
        <v>45368</v>
      </c>
      <c r="C627" s="44">
        <v>20</v>
      </c>
      <c r="D627" s="69"/>
      <c r="E627" s="69"/>
      <c r="F627" s="105"/>
      <c r="G627" s="106"/>
      <c r="H627" s="108"/>
      <c r="I627" s="75"/>
      <c r="J627" s="75"/>
      <c r="K627" s="76"/>
      <c r="L627" s="76"/>
      <c r="M627" s="76"/>
      <c r="N627" s="76"/>
      <c r="O627" s="54"/>
      <c r="P627" s="54"/>
      <c r="Q627" s="54"/>
      <c r="R627" s="86"/>
      <c r="S627" s="86"/>
      <c r="T627" s="86"/>
      <c r="U627" s="86"/>
      <c r="V627" s="86"/>
      <c r="W627" s="86"/>
      <c r="X627" s="70"/>
      <c r="Y627" s="59"/>
      <c r="Z627" s="60"/>
      <c r="AA627" s="64">
        <f t="shared" si="71"/>
        <v>0</v>
      </c>
    </row>
    <row r="628" spans="1:27">
      <c r="A628" t="s">
        <v>26</v>
      </c>
      <c r="B628" s="29">
        <v>45369</v>
      </c>
      <c r="C628" s="44">
        <v>21</v>
      </c>
      <c r="D628" s="203">
        <v>600</v>
      </c>
      <c r="E628" s="69"/>
      <c r="F628" s="105"/>
      <c r="G628" s="106"/>
      <c r="H628" s="108"/>
      <c r="I628" s="75"/>
      <c r="J628" s="75"/>
      <c r="K628" s="76"/>
      <c r="L628" s="76"/>
      <c r="M628" s="76"/>
      <c r="N628" s="76"/>
      <c r="O628" s="54"/>
      <c r="P628" s="54"/>
      <c r="Q628" s="54"/>
      <c r="R628" s="86"/>
      <c r="S628" s="86"/>
      <c r="T628" s="86"/>
      <c r="U628" s="86"/>
      <c r="V628" s="86"/>
      <c r="W628" s="86"/>
      <c r="X628" s="70"/>
      <c r="Y628" s="59"/>
      <c r="Z628" s="60"/>
      <c r="AA628" s="64">
        <f t="shared" si="71"/>
        <v>600</v>
      </c>
    </row>
    <row r="629" spans="1:27">
      <c r="A629" t="s">
        <v>17</v>
      </c>
      <c r="B629" s="29">
        <v>45370</v>
      </c>
      <c r="C629" s="44">
        <v>22</v>
      </c>
      <c r="D629" s="203">
        <v>600</v>
      </c>
      <c r="E629" s="69"/>
      <c r="F629" s="105"/>
      <c r="G629" s="106"/>
      <c r="H629" s="108"/>
      <c r="I629" s="75"/>
      <c r="J629" s="75"/>
      <c r="K629" s="76"/>
      <c r="L629" s="76"/>
      <c r="M629" s="76"/>
      <c r="N629" s="76"/>
      <c r="O629" s="54"/>
      <c r="P629" s="54"/>
      <c r="Q629" s="54"/>
      <c r="R629" s="86"/>
      <c r="S629" s="86"/>
      <c r="T629" s="86"/>
      <c r="U629" s="86"/>
      <c r="V629" s="86"/>
      <c r="W629" s="86"/>
      <c r="X629" s="70"/>
      <c r="Y629" s="59"/>
      <c r="Z629" s="60"/>
      <c r="AA629" s="64">
        <f t="shared" si="71"/>
        <v>600</v>
      </c>
    </row>
    <row r="630" spans="1:27">
      <c r="A630" t="s">
        <v>18</v>
      </c>
      <c r="B630" s="29">
        <v>45371</v>
      </c>
      <c r="C630" s="44">
        <v>23</v>
      </c>
      <c r="D630" s="203">
        <v>600</v>
      </c>
      <c r="E630" s="69"/>
      <c r="F630" s="105"/>
      <c r="G630" s="106"/>
      <c r="H630" s="108"/>
      <c r="I630" s="75"/>
      <c r="J630" s="75"/>
      <c r="K630" s="76"/>
      <c r="L630" s="76"/>
      <c r="M630" s="76"/>
      <c r="N630" s="76"/>
      <c r="O630" s="54"/>
      <c r="P630" s="54"/>
      <c r="Q630" s="54"/>
      <c r="R630" s="86"/>
      <c r="S630" s="86"/>
      <c r="T630" s="86"/>
      <c r="U630" s="86"/>
      <c r="V630" s="86"/>
      <c r="W630" s="87"/>
      <c r="X630" s="70"/>
      <c r="Y630" s="59"/>
      <c r="Z630" s="60"/>
      <c r="AA630" s="64">
        <f>SUM(D630:Z630)</f>
        <v>600</v>
      </c>
    </row>
    <row r="631" spans="1:27">
      <c r="A631" t="s">
        <v>19</v>
      </c>
      <c r="B631" s="29">
        <v>45372</v>
      </c>
      <c r="C631" s="44">
        <v>24</v>
      </c>
      <c r="D631" s="69"/>
      <c r="E631" s="69"/>
      <c r="F631" s="105"/>
      <c r="G631" s="106"/>
      <c r="H631" s="108"/>
      <c r="I631" s="75"/>
      <c r="J631" s="75"/>
      <c r="K631" s="76"/>
      <c r="L631" s="76"/>
      <c r="M631" s="76"/>
      <c r="N631" s="76"/>
      <c r="O631" s="54"/>
      <c r="P631" s="54"/>
      <c r="Q631" s="54"/>
      <c r="R631" s="86"/>
      <c r="S631" s="86"/>
      <c r="T631" s="86"/>
      <c r="U631" s="86"/>
      <c r="V631" s="86"/>
      <c r="W631" s="86"/>
      <c r="X631" s="70"/>
      <c r="Y631" s="59"/>
      <c r="Z631" s="60"/>
      <c r="AA631" s="64">
        <f t="shared" ref="AA631:AA637" si="72">SUM(D631:Z631)</f>
        <v>0</v>
      </c>
    </row>
    <row r="632" spans="1:27">
      <c r="A632" t="s">
        <v>20</v>
      </c>
      <c r="B632" s="29">
        <v>45373</v>
      </c>
      <c r="C632" s="44">
        <v>25</v>
      </c>
      <c r="D632" s="69"/>
      <c r="E632" s="69"/>
      <c r="F632" s="105"/>
      <c r="G632" s="106"/>
      <c r="H632" s="108"/>
      <c r="I632" s="75"/>
      <c r="J632" s="75"/>
      <c r="K632" s="76"/>
      <c r="L632" s="76"/>
      <c r="M632" s="76"/>
      <c r="N632" s="76"/>
      <c r="O632" s="54"/>
      <c r="P632" s="54"/>
      <c r="Q632" s="54"/>
      <c r="R632" s="86"/>
      <c r="S632" s="86"/>
      <c r="T632" s="86"/>
      <c r="U632" s="86"/>
      <c r="V632" s="86"/>
      <c r="W632" s="86"/>
      <c r="X632" s="70"/>
      <c r="Y632" s="59"/>
      <c r="Z632" s="60"/>
      <c r="AA632" s="64">
        <f t="shared" si="72"/>
        <v>0</v>
      </c>
    </row>
    <row r="633" spans="1:27">
      <c r="A633" t="s">
        <v>21</v>
      </c>
      <c r="B633" s="29">
        <v>45374</v>
      </c>
      <c r="C633" s="44">
        <v>26</v>
      </c>
      <c r="D633" s="69"/>
      <c r="E633" s="69"/>
      <c r="F633" s="105"/>
      <c r="G633" s="106"/>
      <c r="H633" s="108"/>
      <c r="I633" s="75"/>
      <c r="J633" s="75"/>
      <c r="K633" s="76"/>
      <c r="L633" s="76"/>
      <c r="M633" s="76"/>
      <c r="N633" s="76"/>
      <c r="O633" s="54"/>
      <c r="P633" s="54"/>
      <c r="Q633" s="54"/>
      <c r="R633" s="86">
        <v>425</v>
      </c>
      <c r="S633" s="86"/>
      <c r="U633" s="86"/>
      <c r="V633" s="86"/>
      <c r="W633" s="86"/>
      <c r="X633" s="70"/>
      <c r="Y633" s="59"/>
      <c r="Z633" s="60"/>
      <c r="AA633" s="64">
        <f t="shared" si="72"/>
        <v>425</v>
      </c>
    </row>
    <row r="634" spans="1:27">
      <c r="A634" t="s">
        <v>22</v>
      </c>
      <c r="B634" s="29">
        <v>45375</v>
      </c>
      <c r="C634" s="44">
        <v>27</v>
      </c>
      <c r="D634" s="69"/>
      <c r="E634" s="69"/>
      <c r="F634" s="105"/>
      <c r="G634" s="106"/>
      <c r="H634" s="108"/>
      <c r="I634" s="75"/>
      <c r="J634" s="75"/>
      <c r="K634" s="76"/>
      <c r="L634" s="76"/>
      <c r="M634" s="76"/>
      <c r="N634" s="76"/>
      <c r="O634" s="54"/>
      <c r="P634" s="54"/>
      <c r="Q634" s="54"/>
      <c r="R634" s="86">
        <v>825.58</v>
      </c>
      <c r="S634" s="86"/>
      <c r="U634" s="86"/>
      <c r="V634" s="86"/>
      <c r="W634" s="86"/>
      <c r="X634" s="71"/>
      <c r="Y634" s="59"/>
      <c r="Z634" s="60"/>
      <c r="AA634" s="64">
        <f t="shared" si="72"/>
        <v>825.58</v>
      </c>
    </row>
    <row r="635" spans="1:27">
      <c r="A635" t="s">
        <v>26</v>
      </c>
      <c r="B635" s="29">
        <v>45376</v>
      </c>
      <c r="C635" s="44">
        <v>28</v>
      </c>
      <c r="D635" s="69"/>
      <c r="E635" s="69"/>
      <c r="F635" s="105"/>
      <c r="G635" s="106"/>
      <c r="H635" s="108"/>
      <c r="I635" s="75"/>
      <c r="J635" s="75"/>
      <c r="K635" s="76"/>
      <c r="L635" s="76"/>
      <c r="M635" s="76"/>
      <c r="N635" s="76"/>
      <c r="O635" s="54"/>
      <c r="P635" s="54"/>
      <c r="R635" s="86"/>
      <c r="S635" s="86"/>
      <c r="U635" s="206">
        <v>700</v>
      </c>
      <c r="V635" s="86"/>
      <c r="W635" s="86"/>
      <c r="X635" s="70"/>
      <c r="Y635" s="59"/>
      <c r="Z635" s="60"/>
      <c r="AA635" s="64">
        <f t="shared" si="72"/>
        <v>700</v>
      </c>
    </row>
    <row r="636" spans="1:27">
      <c r="A636" t="s">
        <v>17</v>
      </c>
      <c r="B636" s="29">
        <v>45377</v>
      </c>
      <c r="C636" s="44">
        <v>29</v>
      </c>
      <c r="D636" s="69"/>
      <c r="E636" s="69"/>
      <c r="F636" s="105"/>
      <c r="G636" s="106"/>
      <c r="H636" s="108"/>
      <c r="I636" s="75"/>
      <c r="J636" s="75"/>
      <c r="K636" s="76"/>
      <c r="L636" s="76"/>
      <c r="M636" s="76"/>
      <c r="N636" s="76"/>
      <c r="O636" s="54"/>
      <c r="P636" s="54"/>
      <c r="Q636" s="54"/>
      <c r="R636" s="86"/>
      <c r="S636" s="86"/>
      <c r="U636" s="86"/>
      <c r="V636" s="86"/>
      <c r="W636" s="86"/>
      <c r="X636" s="70"/>
      <c r="Y636" s="59"/>
      <c r="Z636" s="60"/>
      <c r="AA636" s="64"/>
    </row>
    <row r="637" spans="1:27">
      <c r="A637" s="129" t="s">
        <v>52</v>
      </c>
      <c r="B637" s="130"/>
      <c r="C637" s="131"/>
      <c r="D637" s="69">
        <f t="shared" ref="D637:Z637" si="73">SUM(D608:D635)</f>
        <v>8487</v>
      </c>
      <c r="E637" s="69">
        <f t="shared" si="73"/>
        <v>2759</v>
      </c>
      <c r="F637" s="69">
        <f t="shared" si="73"/>
        <v>0</v>
      </c>
      <c r="G637" s="69">
        <f t="shared" si="73"/>
        <v>0</v>
      </c>
      <c r="H637" s="69">
        <f t="shared" si="73"/>
        <v>502</v>
      </c>
      <c r="I637" s="69">
        <f t="shared" si="73"/>
        <v>0</v>
      </c>
      <c r="J637" s="69">
        <f t="shared" si="73"/>
        <v>1000</v>
      </c>
      <c r="K637" s="69">
        <f t="shared" si="73"/>
        <v>1200</v>
      </c>
      <c r="L637" s="69">
        <f t="shared" si="73"/>
        <v>575</v>
      </c>
      <c r="M637" s="69">
        <f t="shared" si="73"/>
        <v>1714</v>
      </c>
      <c r="N637" s="69">
        <f t="shared" si="73"/>
        <v>0</v>
      </c>
      <c r="O637" s="69">
        <f t="shared" si="73"/>
        <v>23810</v>
      </c>
      <c r="P637" s="69">
        <f t="shared" si="73"/>
        <v>10002</v>
      </c>
      <c r="Q637" s="69">
        <f t="shared" si="73"/>
        <v>889</v>
      </c>
      <c r="R637" s="69">
        <f t="shared" si="73"/>
        <v>3425.4</v>
      </c>
      <c r="S637" s="69">
        <f t="shared" si="73"/>
        <v>954</v>
      </c>
      <c r="T637" s="69">
        <f t="shared" si="73"/>
        <v>0</v>
      </c>
      <c r="U637" s="69">
        <f t="shared" si="73"/>
        <v>700</v>
      </c>
      <c r="V637" s="69">
        <f t="shared" si="73"/>
        <v>1135</v>
      </c>
      <c r="W637" s="69">
        <f t="shared" si="73"/>
        <v>0</v>
      </c>
      <c r="X637" s="69">
        <f t="shared" si="73"/>
        <v>0</v>
      </c>
      <c r="Y637" s="69">
        <f t="shared" si="73"/>
        <v>0</v>
      </c>
      <c r="Z637" s="69">
        <f t="shared" si="73"/>
        <v>0</v>
      </c>
      <c r="AA637" s="64">
        <f t="shared" si="72"/>
        <v>57152.4</v>
      </c>
    </row>
    <row r="638" spans="1:27">
      <c r="A638" s="133" t="s">
        <v>53</v>
      </c>
      <c r="B638" s="134"/>
      <c r="C638" s="135"/>
      <c r="D638" s="136">
        <f>SUM(D637:H637)</f>
        <v>11748</v>
      </c>
      <c r="E638" s="136"/>
      <c r="F638" s="136"/>
      <c r="G638" s="136"/>
      <c r="H638" s="136"/>
      <c r="I638" s="136">
        <f>SUM(I637:J637)</f>
        <v>1000</v>
      </c>
      <c r="J638" s="136"/>
      <c r="K638" s="129">
        <f>SUM(K637:N637)</f>
        <v>3489</v>
      </c>
      <c r="L638" s="130"/>
      <c r="M638" s="130"/>
      <c r="N638" s="131"/>
      <c r="O638" s="129">
        <f>SUM(O637:Q637)</f>
        <v>34701</v>
      </c>
      <c r="P638" s="130"/>
      <c r="Q638" s="131"/>
      <c r="R638" s="129">
        <f>SUM(R637:W637)</f>
        <v>6214.4</v>
      </c>
      <c r="S638" s="130"/>
      <c r="T638" s="130"/>
      <c r="U638" s="130"/>
      <c r="V638" s="130"/>
      <c r="W638" s="131"/>
      <c r="X638" s="85">
        <f>SUM(X637)</f>
        <v>0</v>
      </c>
      <c r="Y638" s="42">
        <f>SUM(Y637)</f>
        <v>0</v>
      </c>
      <c r="Z638" s="6">
        <f>SUM(Z637)</f>
        <v>0</v>
      </c>
      <c r="AA638" s="64">
        <f>SUM(D638:Z638)</f>
        <v>57152.4</v>
      </c>
    </row>
    <row r="639" spans="1:27">
      <c r="A639" s="132" t="s">
        <v>69</v>
      </c>
      <c r="B639" s="132"/>
      <c r="C639" s="132"/>
      <c r="D639" s="62">
        <v>7000</v>
      </c>
      <c r="E639" s="62"/>
      <c r="F639" s="62">
        <v>2000</v>
      </c>
      <c r="G639" s="62">
        <v>4000</v>
      </c>
      <c r="H639" s="62">
        <v>3000</v>
      </c>
      <c r="I639" s="62"/>
      <c r="J639" s="62">
        <v>5000</v>
      </c>
      <c r="K639" s="62">
        <v>4000</v>
      </c>
      <c r="L639" s="62"/>
      <c r="M639" s="62"/>
      <c r="N639" s="62"/>
      <c r="O639" s="62"/>
      <c r="P639" s="62"/>
      <c r="Q639" s="62"/>
      <c r="R639" s="62">
        <v>1500</v>
      </c>
      <c r="S639" s="62">
        <v>2000</v>
      </c>
      <c r="T639" s="62"/>
      <c r="U639" s="62"/>
      <c r="V639" s="62">
        <v>700</v>
      </c>
      <c r="W639" s="62"/>
      <c r="X639" s="62">
        <v>12000</v>
      </c>
      <c r="Y639" s="62"/>
      <c r="Z639" s="62"/>
      <c r="AA639" s="62">
        <f>SUM(D639:Z639)</f>
        <v>41200</v>
      </c>
    </row>
    <row r="640" spans="1:27">
      <c r="A640" s="34"/>
      <c r="B640" s="34"/>
      <c r="C640" s="34"/>
      <c r="D640" s="132">
        <f>SUM(D639:H639)</f>
        <v>16000</v>
      </c>
      <c r="E640" s="132"/>
      <c r="F640" s="132"/>
      <c r="G640" s="132"/>
      <c r="H640" s="132"/>
      <c r="I640" s="132">
        <f>SUM(I639:J639)</f>
        <v>5000</v>
      </c>
      <c r="J640" s="132"/>
      <c r="K640" s="132">
        <f>SUM(K639:N639)</f>
        <v>4000</v>
      </c>
      <c r="L640" s="132"/>
      <c r="M640" s="132"/>
      <c r="N640" s="132"/>
      <c r="O640" s="132">
        <f>SUM(O639:Q639)</f>
        <v>0</v>
      </c>
      <c r="P640" s="132"/>
      <c r="Q640" s="132"/>
      <c r="R640" s="132">
        <f>SUM(R639:W639)</f>
        <v>4200</v>
      </c>
      <c r="S640" s="132"/>
      <c r="T640" s="132"/>
      <c r="U640" s="132"/>
      <c r="V640" s="132"/>
      <c r="W640" s="132"/>
      <c r="X640" s="62">
        <f>X639</f>
        <v>12000</v>
      </c>
      <c r="Y640" s="62">
        <f>SUM(Y639)</f>
        <v>0</v>
      </c>
      <c r="Z640" s="62">
        <f>SUM(Z639)</f>
        <v>0</v>
      </c>
      <c r="AA640" s="62"/>
    </row>
    <row r="641" spans="1:27" ht="15.75" thickBot="1"/>
    <row r="642" spans="1:27" ht="27" thickBot="1">
      <c r="C642" s="137" t="s">
        <v>89</v>
      </c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</row>
    <row r="643" spans="1:27">
      <c r="A643" s="6" t="s">
        <v>23</v>
      </c>
      <c r="B643" s="6" t="s">
        <v>0</v>
      </c>
      <c r="C643" s="65"/>
      <c r="D643" s="139" t="s">
        <v>1</v>
      </c>
      <c r="E643" s="140"/>
      <c r="F643" s="140"/>
      <c r="G643" s="140"/>
      <c r="H643" s="141"/>
      <c r="I643" s="142" t="s">
        <v>2</v>
      </c>
      <c r="J643" s="142"/>
      <c r="K643" s="143" t="s">
        <v>5</v>
      </c>
      <c r="L643" s="143"/>
      <c r="M643" s="143"/>
      <c r="N643" s="143"/>
      <c r="O643" s="144" t="s">
        <v>73</v>
      </c>
      <c r="P643" s="145"/>
      <c r="Q643" s="145"/>
      <c r="R643" s="146" t="s">
        <v>66</v>
      </c>
      <c r="S643" s="146"/>
      <c r="T643" s="146"/>
      <c r="U643" s="146"/>
      <c r="V643" s="146"/>
      <c r="W643" s="146"/>
      <c r="X643" s="147" t="s">
        <v>60</v>
      </c>
      <c r="Y643" s="149" t="s">
        <v>37</v>
      </c>
      <c r="Z643" s="151" t="s">
        <v>67</v>
      </c>
      <c r="AA643" s="153" t="s">
        <v>8</v>
      </c>
    </row>
    <row r="644" spans="1:27" ht="30">
      <c r="D644" s="45" t="s">
        <v>47</v>
      </c>
      <c r="E644" s="45" t="s">
        <v>48</v>
      </c>
      <c r="F644" s="116" t="s">
        <v>129</v>
      </c>
      <c r="G644" s="117" t="s">
        <v>49</v>
      </c>
      <c r="H644" s="109" t="s">
        <v>130</v>
      </c>
      <c r="I644" s="47" t="s">
        <v>54</v>
      </c>
      <c r="J644" s="47" t="s">
        <v>55</v>
      </c>
      <c r="K644" s="111" t="s">
        <v>123</v>
      </c>
      <c r="L644" s="91" t="s">
        <v>131</v>
      </c>
      <c r="M644" s="91" t="s">
        <v>132</v>
      </c>
      <c r="N644" s="91" t="s">
        <v>133</v>
      </c>
      <c r="O644" s="84" t="s">
        <v>134</v>
      </c>
      <c r="P644" s="84" t="s">
        <v>135</v>
      </c>
      <c r="Q644" s="84" t="s">
        <v>136</v>
      </c>
      <c r="R644" s="113" t="s">
        <v>158</v>
      </c>
      <c r="S644" s="113" t="s">
        <v>138</v>
      </c>
      <c r="T644" s="112" t="s">
        <v>3</v>
      </c>
      <c r="U644" s="113" t="s">
        <v>64</v>
      </c>
      <c r="V644" s="113" t="s">
        <v>159</v>
      </c>
      <c r="W644" s="55" t="s">
        <v>7</v>
      </c>
      <c r="X644" s="148"/>
      <c r="Y644" s="150"/>
      <c r="Z644" s="152"/>
      <c r="AA644" s="154"/>
    </row>
    <row r="645" spans="1:27">
      <c r="A645" t="s">
        <v>18</v>
      </c>
      <c r="B645" s="29">
        <v>45378</v>
      </c>
      <c r="C645" s="44">
        <v>1</v>
      </c>
      <c r="D645" s="203">
        <v>500</v>
      </c>
      <c r="E645" s="69"/>
      <c r="F645" s="118"/>
      <c r="G645" s="119"/>
      <c r="H645" s="107"/>
      <c r="I645" s="75"/>
      <c r="J645" s="75"/>
      <c r="K645" s="76"/>
      <c r="L645" s="76"/>
      <c r="M645" s="76"/>
      <c r="N645" s="76"/>
      <c r="O645" s="54"/>
      <c r="P645" s="54"/>
      <c r="Q645" s="54"/>
      <c r="R645" s="86"/>
      <c r="S645" s="86"/>
      <c r="T645" s="86"/>
      <c r="U645" s="86"/>
      <c r="V645" s="86"/>
      <c r="W645" s="86"/>
      <c r="X645" s="70"/>
      <c r="Y645" s="59"/>
      <c r="Z645" s="60"/>
      <c r="AA645" s="64">
        <f>SUM(D645:Z645)</f>
        <v>500</v>
      </c>
    </row>
    <row r="646" spans="1:27">
      <c r="A646" t="s">
        <v>19</v>
      </c>
      <c r="B646" s="29">
        <v>45379</v>
      </c>
      <c r="C646" s="44">
        <v>2</v>
      </c>
      <c r="D646" s="203">
        <v>500</v>
      </c>
      <c r="E646" s="69"/>
      <c r="F646" s="105"/>
      <c r="G646" s="106"/>
      <c r="H646" s="108"/>
      <c r="I646" s="75"/>
      <c r="J646" s="75"/>
      <c r="K646" s="76"/>
      <c r="L646" s="76"/>
      <c r="M646" s="76"/>
      <c r="N646" s="76"/>
      <c r="O646" s="54"/>
      <c r="P646" s="54"/>
      <c r="Q646" s="54"/>
      <c r="R646" s="86"/>
      <c r="U646">
        <v>954</v>
      </c>
      <c r="V646" s="86"/>
      <c r="W646" s="86"/>
      <c r="X646" s="71"/>
      <c r="Y646" s="59"/>
      <c r="Z646" s="60"/>
      <c r="AA646" s="64">
        <f t="shared" ref="AA646:AA666" si="74">SUM(D646:Z646)</f>
        <v>1454</v>
      </c>
    </row>
    <row r="647" spans="1:27">
      <c r="A647" t="s">
        <v>20</v>
      </c>
      <c r="B647" s="29">
        <v>45380</v>
      </c>
      <c r="C647" s="44">
        <v>3</v>
      </c>
      <c r="D647" s="203">
        <v>500</v>
      </c>
      <c r="E647" s="69"/>
      <c r="F647" s="105"/>
      <c r="G647" s="106"/>
      <c r="H647" s="204">
        <v>250</v>
      </c>
      <c r="I647" s="75"/>
      <c r="J647" s="217">
        <v>1000</v>
      </c>
      <c r="K647" s="76"/>
      <c r="L647" s="76"/>
      <c r="M647" s="76"/>
      <c r="N647" s="76"/>
      <c r="O647" s="54"/>
      <c r="P647" s="54"/>
      <c r="Q647" s="54"/>
      <c r="R647" s="86"/>
      <c r="S647" s="86"/>
      <c r="T647">
        <f>562.5+145.72</f>
        <v>708.22</v>
      </c>
      <c r="U647" s="86"/>
      <c r="V647" s="86"/>
      <c r="W647" s="86"/>
      <c r="X647" s="70"/>
      <c r="Y647" s="59"/>
      <c r="Z647" s="60"/>
      <c r="AA647" s="64">
        <f t="shared" si="74"/>
        <v>2458.2200000000003</v>
      </c>
    </row>
    <row r="648" spans="1:27">
      <c r="A648" t="s">
        <v>21</v>
      </c>
      <c r="B648" s="29">
        <v>45381</v>
      </c>
      <c r="C648" s="44">
        <v>4</v>
      </c>
      <c r="D648" s="69"/>
      <c r="E648" s="69"/>
      <c r="F648" s="105"/>
      <c r="G648" s="106"/>
      <c r="H648" s="108"/>
      <c r="I648" s="75"/>
      <c r="J648" s="75"/>
      <c r="K648" s="76"/>
      <c r="L648" s="76"/>
      <c r="M648" s="76"/>
      <c r="N648" s="76"/>
      <c r="O648" s="54"/>
      <c r="P648" s="54"/>
      <c r="Q648" s="54"/>
      <c r="R648" s="86"/>
      <c r="S648" s="86"/>
      <c r="T648" s="86"/>
      <c r="U648" s="86"/>
      <c r="V648" s="86"/>
      <c r="W648" s="86"/>
      <c r="X648" s="71"/>
      <c r="Y648" s="59"/>
      <c r="Z648" s="60"/>
      <c r="AA648" s="64">
        <f t="shared" si="74"/>
        <v>0</v>
      </c>
    </row>
    <row r="649" spans="1:27">
      <c r="A649" t="s">
        <v>22</v>
      </c>
      <c r="B649" s="29">
        <v>45382</v>
      </c>
      <c r="C649" s="44">
        <v>5</v>
      </c>
      <c r="D649" s="69"/>
      <c r="E649" s="69"/>
      <c r="F649" s="105"/>
      <c r="G649" s="106"/>
      <c r="H649" s="108"/>
      <c r="I649" s="75"/>
      <c r="J649" s="75"/>
      <c r="K649" s="76"/>
      <c r="L649" s="76"/>
      <c r="M649" s="76"/>
      <c r="N649" s="76"/>
      <c r="O649" s="205">
        <v>6570</v>
      </c>
      <c r="P649" s="54"/>
      <c r="Q649" s="54"/>
      <c r="R649" s="86"/>
      <c r="S649" s="86"/>
      <c r="U649" s="86"/>
      <c r="V649" s="86"/>
      <c r="W649" s="86"/>
      <c r="X649" s="70"/>
      <c r="Y649" s="59"/>
      <c r="Z649" s="60"/>
      <c r="AA649" s="64">
        <f t="shared" si="74"/>
        <v>6570</v>
      </c>
    </row>
    <row r="650" spans="1:27">
      <c r="A650" t="s">
        <v>26</v>
      </c>
      <c r="B650" s="29">
        <v>45383</v>
      </c>
      <c r="C650" s="44">
        <v>6</v>
      </c>
      <c r="D650" s="203">
        <v>500</v>
      </c>
      <c r="E650" s="69"/>
      <c r="F650" s="105"/>
      <c r="G650" s="106"/>
      <c r="H650" s="108"/>
      <c r="I650" s="75"/>
      <c r="J650" s="75"/>
      <c r="K650" s="76"/>
      <c r="L650" s="76"/>
      <c r="M650" s="76"/>
      <c r="N650" s="76"/>
      <c r="O650" s="54"/>
      <c r="P650" s="54"/>
      <c r="Q650" s="54"/>
      <c r="R650" s="86"/>
      <c r="S650" s="86"/>
      <c r="T650" s="86"/>
      <c r="U650" s="86"/>
      <c r="V650" s="86"/>
      <c r="W650" s="86"/>
      <c r="X650" s="88"/>
      <c r="Y650" s="59"/>
      <c r="Z650" s="60"/>
      <c r="AA650" s="64">
        <f t="shared" si="74"/>
        <v>500</v>
      </c>
    </row>
    <row r="651" spans="1:27">
      <c r="A651" t="s">
        <v>17</v>
      </c>
      <c r="B651" s="29">
        <v>45384</v>
      </c>
      <c r="C651" s="44">
        <v>7</v>
      </c>
      <c r="D651" s="203">
        <v>500</v>
      </c>
      <c r="E651" s="69"/>
      <c r="F651" s="105"/>
      <c r="G651" s="106"/>
      <c r="H651" s="108"/>
      <c r="I651" s="75"/>
      <c r="J651" s="75"/>
      <c r="K651" s="76"/>
      <c r="L651" s="76"/>
      <c r="M651" s="76"/>
      <c r="N651" s="76"/>
      <c r="O651" s="205">
        <v>17600</v>
      </c>
      <c r="P651" s="54"/>
      <c r="Q651" s="54"/>
      <c r="R651" s="77"/>
      <c r="S651" s="86"/>
      <c r="T651">
        <v>425</v>
      </c>
      <c r="U651" s="86"/>
      <c r="V651" s="86"/>
      <c r="W651" s="86"/>
      <c r="X651" s="70"/>
      <c r="Y651" s="59"/>
      <c r="Z651" s="60"/>
      <c r="AA651" s="64">
        <f t="shared" si="74"/>
        <v>18525</v>
      </c>
    </row>
    <row r="652" spans="1:27">
      <c r="A652" t="s">
        <v>18</v>
      </c>
      <c r="B652" s="29">
        <v>45385</v>
      </c>
      <c r="C652" s="44">
        <v>8</v>
      </c>
      <c r="D652" s="203">
        <v>500</v>
      </c>
      <c r="E652" s="69"/>
      <c r="F652" s="105"/>
      <c r="G652" s="106"/>
      <c r="H652" s="108"/>
      <c r="I652" s="75"/>
      <c r="J652" s="75"/>
      <c r="K652" s="76"/>
      <c r="L652" s="76"/>
      <c r="M652" s="76"/>
      <c r="N652" s="76"/>
      <c r="O652" s="54"/>
      <c r="P652" s="54"/>
      <c r="Q652" s="54"/>
      <c r="R652" s="86"/>
      <c r="S652" s="86"/>
      <c r="T652" s="86"/>
      <c r="U652" s="86"/>
      <c r="V652" s="86"/>
      <c r="W652" s="86"/>
      <c r="X652" s="70"/>
      <c r="Y652" s="59"/>
      <c r="Z652" s="60"/>
      <c r="AA652" s="64">
        <f t="shared" si="74"/>
        <v>500</v>
      </c>
    </row>
    <row r="653" spans="1:27">
      <c r="A653" t="s">
        <v>19</v>
      </c>
      <c r="B653" s="29">
        <v>45386</v>
      </c>
      <c r="C653" s="44">
        <v>9</v>
      </c>
      <c r="D653" s="203">
        <v>500</v>
      </c>
      <c r="E653" s="69"/>
      <c r="F653" s="105"/>
      <c r="G653" s="106"/>
      <c r="H653" s="108"/>
      <c r="I653" s="75"/>
      <c r="J653" s="75"/>
      <c r="K653" s="76"/>
      <c r="L653" s="76"/>
      <c r="M653" s="76"/>
      <c r="N653" s="76"/>
      <c r="O653" s="54"/>
      <c r="P653" s="54"/>
      <c r="Q653" s="54"/>
      <c r="R653" s="86"/>
      <c r="S653" s="86"/>
      <c r="T653" s="86"/>
      <c r="U653" s="86"/>
      <c r="V653" s="86"/>
      <c r="W653" s="86"/>
      <c r="X653" s="71"/>
      <c r="Y653" s="59"/>
      <c r="Z653" s="60"/>
      <c r="AA653" s="64">
        <f t="shared" si="74"/>
        <v>500</v>
      </c>
    </row>
    <row r="654" spans="1:27">
      <c r="A654" t="s">
        <v>20</v>
      </c>
      <c r="B654" s="29">
        <v>45387</v>
      </c>
      <c r="C654" s="44">
        <v>10</v>
      </c>
      <c r="D654" s="203">
        <v>500</v>
      </c>
      <c r="E654" s="69"/>
      <c r="F654" s="105"/>
      <c r="G654" s="106"/>
      <c r="H654" s="204">
        <v>250</v>
      </c>
      <c r="I654" s="75"/>
      <c r="J654" s="217">
        <v>1000</v>
      </c>
      <c r="K654" s="76"/>
      <c r="L654" s="76"/>
      <c r="M654" s="76"/>
      <c r="N654" s="76"/>
      <c r="O654" s="54"/>
      <c r="P654" s="54"/>
      <c r="Q654" s="54"/>
      <c r="R654" s="86"/>
      <c r="S654" s="86"/>
      <c r="T654" s="86"/>
      <c r="U654" s="86"/>
      <c r="V654" s="86"/>
      <c r="W654" s="86"/>
      <c r="X654" s="71"/>
      <c r="Y654" s="59"/>
      <c r="Z654" s="60"/>
      <c r="AA654" s="64">
        <f t="shared" si="74"/>
        <v>1750</v>
      </c>
    </row>
    <row r="655" spans="1:27">
      <c r="A655" t="s">
        <v>21</v>
      </c>
      <c r="B655" s="29">
        <v>45388</v>
      </c>
      <c r="C655" s="44">
        <v>11</v>
      </c>
      <c r="D655" s="69"/>
      <c r="E655" s="69"/>
      <c r="F655" s="105"/>
      <c r="G655" s="106"/>
      <c r="H655" s="108"/>
      <c r="I655" s="75"/>
      <c r="J655" s="75"/>
      <c r="K655" s="76"/>
      <c r="L655" s="76"/>
      <c r="M655" s="76"/>
      <c r="N655" s="76"/>
      <c r="O655" s="54"/>
      <c r="P655" s="54"/>
      <c r="Q655" s="54"/>
      <c r="R655" s="86"/>
      <c r="S655" s="86"/>
      <c r="T655" s="86"/>
      <c r="U655" s="86"/>
      <c r="V655" s="86"/>
      <c r="W655" s="86"/>
      <c r="X655" s="70"/>
      <c r="Y655" s="59"/>
      <c r="Z655" s="60"/>
      <c r="AA655" s="64">
        <f t="shared" si="74"/>
        <v>0</v>
      </c>
    </row>
    <row r="656" spans="1:27">
      <c r="A656" t="s">
        <v>22</v>
      </c>
      <c r="B656" s="29">
        <v>45389</v>
      </c>
      <c r="C656" s="44">
        <v>12</v>
      </c>
      <c r="D656" s="69"/>
      <c r="E656" s="69"/>
      <c r="F656" s="105"/>
      <c r="G656" s="106"/>
      <c r="H656" s="108"/>
      <c r="I656" s="75"/>
      <c r="J656" s="75"/>
      <c r="K656" s="76"/>
      <c r="L656" s="76"/>
      <c r="M656" s="76"/>
      <c r="N656" s="76"/>
      <c r="O656" s="54"/>
      <c r="P656" s="205">
        <v>10002</v>
      </c>
      <c r="Q656" s="54"/>
      <c r="R656" s="86"/>
      <c r="S656" s="86"/>
      <c r="T656" s="86"/>
      <c r="U656" s="86"/>
      <c r="V656" s="86"/>
      <c r="W656" s="86"/>
      <c r="X656" s="70"/>
      <c r="Y656" s="59"/>
      <c r="Z656" s="60"/>
      <c r="AA656" s="64">
        <f t="shared" si="74"/>
        <v>10002</v>
      </c>
    </row>
    <row r="657" spans="1:27">
      <c r="A657" t="s">
        <v>26</v>
      </c>
      <c r="B657" s="29">
        <v>45390</v>
      </c>
      <c r="C657" s="44">
        <v>13</v>
      </c>
      <c r="D657" s="203">
        <v>500</v>
      </c>
      <c r="E657" s="69"/>
      <c r="F657" s="105"/>
      <c r="G657" s="106"/>
      <c r="H657" s="108"/>
      <c r="I657" s="75"/>
      <c r="J657" s="75"/>
      <c r="K657" s="76"/>
      <c r="L657" s="76"/>
      <c r="M657" s="76"/>
      <c r="N657" s="76"/>
      <c r="O657" s="54"/>
      <c r="P657" s="54"/>
      <c r="Q657" s="54"/>
      <c r="R657" s="86"/>
      <c r="S657" s="86"/>
      <c r="T657" s="86"/>
      <c r="U657" s="86"/>
      <c r="V657" s="86"/>
      <c r="W657" s="86"/>
      <c r="X657" s="71"/>
      <c r="Y657" s="59"/>
      <c r="Z657" s="60"/>
      <c r="AA657" s="64">
        <f t="shared" si="74"/>
        <v>500</v>
      </c>
    </row>
    <row r="658" spans="1:27">
      <c r="A658" t="s">
        <v>17</v>
      </c>
      <c r="B658" s="29">
        <v>45391</v>
      </c>
      <c r="C658" s="44">
        <v>14</v>
      </c>
      <c r="D658" s="203">
        <v>500</v>
      </c>
      <c r="E658" s="69"/>
      <c r="F658" s="105"/>
      <c r="G658" s="106"/>
      <c r="H658" s="108"/>
      <c r="I658" s="75"/>
      <c r="J658" s="75"/>
      <c r="K658" s="76"/>
      <c r="L658" s="76"/>
      <c r="M658" s="76"/>
      <c r="N658" s="76"/>
      <c r="O658" s="54"/>
      <c r="P658" s="54"/>
      <c r="Q658" s="86"/>
      <c r="R658" s="86"/>
      <c r="S658" s="86"/>
      <c r="T658" s="86"/>
      <c r="V658" s="86"/>
      <c r="W658" s="86"/>
      <c r="X658" s="70"/>
      <c r="Y658" s="59"/>
      <c r="Z658" s="60"/>
      <c r="AA658" s="64">
        <f t="shared" si="74"/>
        <v>500</v>
      </c>
    </row>
    <row r="659" spans="1:27">
      <c r="A659" t="s">
        <v>18</v>
      </c>
      <c r="B659" s="29">
        <v>45392</v>
      </c>
      <c r="C659" s="44">
        <v>15</v>
      </c>
      <c r="D659" s="203">
        <v>500</v>
      </c>
      <c r="E659" s="69"/>
      <c r="F659" s="105"/>
      <c r="G659" s="106"/>
      <c r="H659" s="108"/>
      <c r="I659" s="75"/>
      <c r="J659" s="75"/>
      <c r="K659" s="76"/>
      <c r="L659" s="76"/>
      <c r="M659" s="76"/>
      <c r="N659" s="76"/>
      <c r="O659" s="54"/>
      <c r="P659" s="54"/>
      <c r="Q659" s="54"/>
      <c r="R659" s="86"/>
      <c r="S659" s="86"/>
      <c r="T659" s="86"/>
      <c r="U659" s="86"/>
      <c r="V659" s="86"/>
      <c r="W659" s="86"/>
      <c r="X659" s="70"/>
      <c r="Y659" s="59"/>
      <c r="Z659" s="60"/>
      <c r="AA659" s="64">
        <f t="shared" si="74"/>
        <v>500</v>
      </c>
    </row>
    <row r="660" spans="1:27">
      <c r="A660" t="s">
        <v>19</v>
      </c>
      <c r="B660" s="29">
        <v>45393</v>
      </c>
      <c r="C660" s="44">
        <v>16</v>
      </c>
      <c r="D660" s="203">
        <v>500</v>
      </c>
      <c r="E660" s="69"/>
      <c r="F660" s="105"/>
      <c r="G660" s="106"/>
      <c r="H660" s="108"/>
      <c r="I660" s="75"/>
      <c r="J660" s="75"/>
      <c r="K660" s="76"/>
      <c r="L660" s="76"/>
      <c r="M660" s="76"/>
      <c r="N660" s="76"/>
      <c r="O660" s="54"/>
      <c r="P660" s="54"/>
      <c r="Q660" s="86"/>
      <c r="R660" s="86"/>
      <c r="S660" s="86"/>
      <c r="U660">
        <v>889</v>
      </c>
      <c r="V660" s="86"/>
      <c r="W660" s="86"/>
      <c r="X660" s="70"/>
      <c r="Y660" s="59"/>
      <c r="Z660" s="60"/>
      <c r="AA660" s="64">
        <f t="shared" si="74"/>
        <v>1389</v>
      </c>
    </row>
    <row r="661" spans="1:27">
      <c r="A661" t="s">
        <v>20</v>
      </c>
      <c r="B661" s="29">
        <v>45394</v>
      </c>
      <c r="C661" s="44">
        <v>17</v>
      </c>
      <c r="D661" s="203">
        <v>500</v>
      </c>
      <c r="E661" s="69"/>
      <c r="F661" s="105"/>
      <c r="G661" s="106"/>
      <c r="H661" s="204">
        <v>250</v>
      </c>
      <c r="I661" s="75"/>
      <c r="J661" s="217">
        <v>1000</v>
      </c>
      <c r="K661" s="76"/>
      <c r="L661" s="76"/>
      <c r="M661" s="76"/>
      <c r="N661" s="76"/>
      <c r="O661" s="54"/>
      <c r="P661" s="54"/>
      <c r="Q661" s="54"/>
      <c r="R661" s="86"/>
      <c r="S661" s="86"/>
      <c r="U661" s="86"/>
      <c r="V661" s="86"/>
      <c r="W661" s="86"/>
      <c r="X661" s="70"/>
      <c r="Y661" s="59"/>
      <c r="Z661" s="60"/>
      <c r="AA661" s="64">
        <f t="shared" si="74"/>
        <v>1750</v>
      </c>
    </row>
    <row r="662" spans="1:27">
      <c r="A662" t="s">
        <v>21</v>
      </c>
      <c r="B662" s="29">
        <v>45395</v>
      </c>
      <c r="C662" s="44">
        <v>18</v>
      </c>
      <c r="D662" s="203"/>
      <c r="E662" s="69"/>
      <c r="F662" s="105"/>
      <c r="G662" s="106"/>
      <c r="H662" s="204"/>
      <c r="I662" s="75"/>
      <c r="J662" s="75"/>
      <c r="K662" s="76"/>
      <c r="L662" s="76"/>
      <c r="M662" s="76"/>
      <c r="N662" s="76"/>
      <c r="O662" s="54"/>
      <c r="P662" s="54"/>
      <c r="Q662" s="54"/>
      <c r="R662" s="86"/>
      <c r="S662" s="86"/>
      <c r="T662">
        <v>500</v>
      </c>
      <c r="U662" s="86"/>
      <c r="V662" s="86"/>
      <c r="W662" s="87"/>
      <c r="X662" s="70"/>
      <c r="Y662" s="59"/>
      <c r="Z662" s="60"/>
      <c r="AA662" s="64">
        <f t="shared" si="74"/>
        <v>500</v>
      </c>
    </row>
    <row r="663" spans="1:27">
      <c r="A663" t="s">
        <v>22</v>
      </c>
      <c r="B663" s="29">
        <v>45396</v>
      </c>
      <c r="C663" s="44">
        <v>19</v>
      </c>
      <c r="D663" s="69"/>
      <c r="E663" s="69"/>
      <c r="F663" s="105"/>
      <c r="G663" s="106"/>
      <c r="H663" s="108"/>
      <c r="I663" s="75"/>
      <c r="J663" s="75"/>
      <c r="K663" s="76"/>
      <c r="L663" s="76"/>
      <c r="M663" s="76"/>
      <c r="N663" s="76"/>
      <c r="O663" s="54"/>
      <c r="P663" s="54"/>
      <c r="Q663" s="54"/>
      <c r="R663" s="86"/>
      <c r="S663" s="86"/>
      <c r="T663">
        <v>541.6</v>
      </c>
      <c r="V663" s="86"/>
      <c r="W663" s="86"/>
      <c r="X663" s="70"/>
      <c r="Y663" s="59"/>
      <c r="Z663" s="60"/>
      <c r="AA663" s="64">
        <f t="shared" si="74"/>
        <v>541.6</v>
      </c>
    </row>
    <row r="664" spans="1:27">
      <c r="A664" t="s">
        <v>26</v>
      </c>
      <c r="B664" s="29">
        <v>45397</v>
      </c>
      <c r="C664" s="44">
        <v>20</v>
      </c>
      <c r="D664" s="203">
        <v>250</v>
      </c>
      <c r="E664" s="69"/>
      <c r="F664" s="105"/>
      <c r="G664" s="106"/>
      <c r="H664" s="108"/>
      <c r="I664" s="75"/>
      <c r="J664" s="75"/>
      <c r="K664" s="76"/>
      <c r="L664" s="76"/>
      <c r="M664" s="76"/>
      <c r="N664" s="76"/>
      <c r="O664" s="54"/>
      <c r="P664" s="54"/>
      <c r="Q664" s="54"/>
      <c r="R664" s="86"/>
      <c r="S664" s="86"/>
      <c r="T664" s="86"/>
      <c r="U664" s="86"/>
      <c r="V664" s="86"/>
      <c r="W664" s="86"/>
      <c r="X664" s="70"/>
      <c r="Y664" s="59"/>
      <c r="Z664" s="60"/>
      <c r="AA664" s="64">
        <f t="shared" si="74"/>
        <v>250</v>
      </c>
    </row>
    <row r="665" spans="1:27">
      <c r="A665" t="s">
        <v>17</v>
      </c>
      <c r="B665" s="29">
        <v>45398</v>
      </c>
      <c r="C665" s="44">
        <v>21</v>
      </c>
      <c r="D665" s="203">
        <v>500</v>
      </c>
      <c r="E665" s="69"/>
      <c r="F665" s="105"/>
      <c r="G665" s="106"/>
      <c r="H665" s="108"/>
      <c r="I665" s="75"/>
      <c r="J665" s="75"/>
      <c r="K665" s="76"/>
      <c r="L665" s="76"/>
      <c r="M665" s="76"/>
      <c r="N665" s="76"/>
      <c r="O665" s="54"/>
      <c r="P665" s="54"/>
      <c r="Q665" s="54"/>
      <c r="R665" s="86"/>
      <c r="S665" s="86"/>
      <c r="T665" s="86"/>
      <c r="U665" s="86"/>
      <c r="V665" s="86"/>
      <c r="W665" s="86"/>
      <c r="X665" s="70"/>
      <c r="Y665" s="59"/>
      <c r="Z665" s="60"/>
      <c r="AA665" s="64">
        <f t="shared" si="74"/>
        <v>500</v>
      </c>
    </row>
    <row r="666" spans="1:27">
      <c r="A666" t="s">
        <v>18</v>
      </c>
      <c r="B666" s="29">
        <v>45399</v>
      </c>
      <c r="C666" s="44">
        <v>22</v>
      </c>
      <c r="D666" s="203">
        <v>500</v>
      </c>
      <c r="E666" s="69"/>
      <c r="F666" s="105"/>
      <c r="G666" s="106"/>
      <c r="H666" s="108"/>
      <c r="I666" s="75"/>
      <c r="J666" s="75"/>
      <c r="K666" s="76"/>
      <c r="L666" s="76"/>
      <c r="M666" s="76"/>
      <c r="N666" s="76"/>
      <c r="O666" s="54"/>
      <c r="P666" s="54"/>
      <c r="Q666" s="54"/>
      <c r="R666" s="86"/>
      <c r="S666" s="86"/>
      <c r="T666" s="86"/>
      <c r="U666" s="86"/>
      <c r="V666" s="86"/>
      <c r="W666" s="86"/>
      <c r="X666" s="70"/>
      <c r="Y666" s="59"/>
      <c r="Z666" s="60"/>
      <c r="AA666" s="64">
        <f t="shared" si="74"/>
        <v>500</v>
      </c>
    </row>
    <row r="667" spans="1:27">
      <c r="A667" t="s">
        <v>19</v>
      </c>
      <c r="B667" s="29">
        <v>45400</v>
      </c>
      <c r="C667" s="44">
        <v>23</v>
      </c>
      <c r="D667" s="203">
        <v>500</v>
      </c>
      <c r="E667" s="69"/>
      <c r="F667" s="105"/>
      <c r="G667" s="106"/>
      <c r="H667" s="108"/>
      <c r="I667" s="75"/>
      <c r="J667" s="75"/>
      <c r="K667" s="76"/>
      <c r="L667" s="76"/>
      <c r="M667" s="76"/>
      <c r="N667" s="76"/>
      <c r="O667" s="54"/>
      <c r="P667" s="54"/>
      <c r="Q667" s="54"/>
      <c r="R667" s="86"/>
      <c r="S667" s="86"/>
      <c r="T667" s="86"/>
      <c r="U667" s="86"/>
      <c r="V667" s="86"/>
      <c r="W667" s="87"/>
      <c r="X667" s="70"/>
      <c r="Y667" s="59"/>
      <c r="Z667" s="60"/>
      <c r="AA667" s="64">
        <f>SUM(D667:Z667)</f>
        <v>500</v>
      </c>
    </row>
    <row r="668" spans="1:27">
      <c r="A668" t="s">
        <v>20</v>
      </c>
      <c r="B668" s="29">
        <v>45401</v>
      </c>
      <c r="C668" s="44">
        <v>24</v>
      </c>
      <c r="D668" s="203">
        <v>500</v>
      </c>
      <c r="E668" s="69"/>
      <c r="F668" s="105"/>
      <c r="G668" s="106"/>
      <c r="H668" s="204">
        <v>250</v>
      </c>
      <c r="I668" s="75"/>
      <c r="J668" s="217">
        <v>1000</v>
      </c>
      <c r="K668" s="76"/>
      <c r="L668" s="76"/>
      <c r="M668" s="76"/>
      <c r="N668" s="76"/>
      <c r="O668" s="54"/>
      <c r="P668" s="54"/>
      <c r="Q668" s="54"/>
      <c r="R668" s="86"/>
      <c r="S668" s="86"/>
      <c r="T668" s="86"/>
      <c r="U668" s="86"/>
      <c r="V668" s="86"/>
      <c r="W668" s="86"/>
      <c r="X668" s="70"/>
      <c r="Y668" s="59"/>
      <c r="Z668" s="60"/>
      <c r="AA668" s="64">
        <f t="shared" ref="AA668:AA676" si="75">SUM(D668:Z668)</f>
        <v>1750</v>
      </c>
    </row>
    <row r="669" spans="1:27">
      <c r="A669" t="s">
        <v>21</v>
      </c>
      <c r="B669" s="29">
        <v>45402</v>
      </c>
      <c r="C669" s="44">
        <v>25</v>
      </c>
      <c r="D669" s="69"/>
      <c r="E669" s="69"/>
      <c r="F669" s="105"/>
      <c r="G669" s="106"/>
      <c r="H669" s="108"/>
      <c r="I669" s="75"/>
      <c r="J669" s="75"/>
      <c r="K669" s="76"/>
      <c r="L669" s="76"/>
      <c r="M669" s="76"/>
      <c r="N669" s="76"/>
      <c r="O669" s="54"/>
      <c r="P669" s="54"/>
      <c r="Q669" s="54"/>
      <c r="R669" s="86"/>
      <c r="S669" s="86"/>
      <c r="T669" s="86"/>
      <c r="U669" s="86"/>
      <c r="V669" s="86"/>
      <c r="W669" s="86"/>
      <c r="X669" s="70"/>
      <c r="Y669" s="59"/>
      <c r="Z669" s="60"/>
      <c r="AA669" s="64">
        <f t="shared" si="75"/>
        <v>0</v>
      </c>
    </row>
    <row r="670" spans="1:27">
      <c r="A670" t="s">
        <v>22</v>
      </c>
      <c r="B670" s="29">
        <v>45403</v>
      </c>
      <c r="C670" s="44">
        <v>26</v>
      </c>
      <c r="D670" s="69"/>
      <c r="E670" s="69"/>
      <c r="F670" s="105"/>
      <c r="G670" s="106"/>
      <c r="H670" s="108"/>
      <c r="I670" s="75"/>
      <c r="J670" s="75"/>
      <c r="K670" s="76"/>
      <c r="L670" s="76"/>
      <c r="M670" s="76"/>
      <c r="N670" s="76"/>
      <c r="O670" s="54"/>
      <c r="P670" s="54"/>
      <c r="Q670" s="54"/>
      <c r="R670" s="86"/>
      <c r="S670" s="86"/>
      <c r="U670" s="86"/>
      <c r="V670" s="86"/>
      <c r="W670" s="86"/>
      <c r="X670" s="70"/>
      <c r="Y670" s="59"/>
      <c r="Z670" s="60"/>
      <c r="AA670" s="64">
        <f t="shared" si="75"/>
        <v>0</v>
      </c>
    </row>
    <row r="671" spans="1:27">
      <c r="A671" t="s">
        <v>26</v>
      </c>
      <c r="B671" s="29">
        <v>45404</v>
      </c>
      <c r="C671" s="44">
        <v>27</v>
      </c>
      <c r="D671" s="203">
        <v>500</v>
      </c>
      <c r="E671" s="69"/>
      <c r="F671" s="105"/>
      <c r="G671" s="106"/>
      <c r="H671" s="108"/>
      <c r="I671" s="75"/>
      <c r="J671" s="75"/>
      <c r="K671" s="76"/>
      <c r="L671" s="76"/>
      <c r="M671" s="76"/>
      <c r="N671" s="76"/>
      <c r="O671" s="54"/>
      <c r="P671" s="54"/>
      <c r="Q671" s="54"/>
      <c r="R671" s="86"/>
      <c r="S671" s="86"/>
      <c r="U671" s="86"/>
      <c r="V671" s="86"/>
      <c r="W671" s="86"/>
      <c r="X671" s="71"/>
      <c r="Y671" s="59"/>
      <c r="Z671" s="60"/>
      <c r="AA671" s="64">
        <f t="shared" si="75"/>
        <v>500</v>
      </c>
    </row>
    <row r="672" spans="1:27">
      <c r="A672" t="s">
        <v>17</v>
      </c>
      <c r="B672" s="29">
        <v>45405</v>
      </c>
      <c r="C672" s="44">
        <v>28</v>
      </c>
      <c r="D672" s="203">
        <v>500</v>
      </c>
      <c r="E672" s="69"/>
      <c r="F672" s="105"/>
      <c r="G672" s="106"/>
      <c r="H672" s="108"/>
      <c r="I672" s="75"/>
      <c r="J672" s="75"/>
      <c r="K672" s="76"/>
      <c r="L672" s="76"/>
      <c r="M672" s="76"/>
      <c r="N672" s="76"/>
      <c r="O672" s="54"/>
      <c r="P672" s="54"/>
      <c r="R672" s="86"/>
      <c r="S672" s="86"/>
      <c r="T672">
        <v>425</v>
      </c>
      <c r="U672" s="86"/>
      <c r="V672" s="86"/>
      <c r="W672" s="86"/>
      <c r="X672" s="70"/>
      <c r="Y672" s="59"/>
      <c r="Z672" s="60"/>
      <c r="AA672" s="64">
        <f t="shared" si="75"/>
        <v>925</v>
      </c>
    </row>
    <row r="673" spans="1:27">
      <c r="A673" t="s">
        <v>18</v>
      </c>
      <c r="B673" s="29">
        <v>45406</v>
      </c>
      <c r="C673" s="44">
        <v>29</v>
      </c>
      <c r="D673" s="203">
        <v>500</v>
      </c>
      <c r="E673" s="69"/>
      <c r="F673" s="105"/>
      <c r="G673" s="106"/>
      <c r="H673" s="108"/>
      <c r="I673" s="75"/>
      <c r="J673" s="75"/>
      <c r="K673" s="76"/>
      <c r="L673" s="76"/>
      <c r="M673" s="76"/>
      <c r="N673" s="76"/>
      <c r="O673" s="54"/>
      <c r="P673" s="54"/>
      <c r="Q673" s="54"/>
      <c r="R673" s="86"/>
      <c r="S673" s="86"/>
      <c r="T673">
        <v>825.58</v>
      </c>
      <c r="U673" s="86"/>
      <c r="V673" s="86"/>
      <c r="W673" s="86"/>
      <c r="X673" s="70"/>
      <c r="Y673" s="59"/>
      <c r="Z673" s="60"/>
      <c r="AA673" s="64">
        <f t="shared" si="75"/>
        <v>1325.58</v>
      </c>
    </row>
    <row r="674" spans="1:27">
      <c r="A674" t="s">
        <v>19</v>
      </c>
      <c r="B674" s="29">
        <v>45407</v>
      </c>
      <c r="C674" s="44">
        <v>30</v>
      </c>
      <c r="D674" s="204">
        <v>500</v>
      </c>
      <c r="E674" s="212"/>
      <c r="F674" s="212"/>
      <c r="G674" s="212"/>
      <c r="H674" s="212"/>
      <c r="I674" s="215"/>
      <c r="J674" s="216"/>
      <c r="K674" s="143"/>
      <c r="L674" s="143"/>
      <c r="M674" s="143"/>
      <c r="N674" s="143"/>
      <c r="O674" s="144"/>
      <c r="P674" s="145"/>
      <c r="Q674" s="145"/>
      <c r="R674" s="219"/>
      <c r="S674" s="220"/>
      <c r="T674" s="220"/>
      <c r="U674" s="222">
        <v>700</v>
      </c>
      <c r="V674" s="220"/>
      <c r="W674" s="221"/>
      <c r="X674" s="70"/>
      <c r="Y674" s="59"/>
      <c r="Z674" s="60"/>
      <c r="AA674" s="64">
        <f t="shared" si="75"/>
        <v>1200</v>
      </c>
    </row>
    <row r="675" spans="1:27">
      <c r="A675" t="s">
        <v>20</v>
      </c>
      <c r="B675" s="29">
        <v>45408</v>
      </c>
      <c r="C675" s="44">
        <v>31</v>
      </c>
      <c r="D675" s="213">
        <v>500</v>
      </c>
      <c r="E675" s="45"/>
      <c r="F675" s="116"/>
      <c r="G675" s="117"/>
      <c r="H675" s="214">
        <v>250</v>
      </c>
      <c r="I675" s="47"/>
      <c r="J675" s="218">
        <v>1000</v>
      </c>
      <c r="K675" s="111"/>
      <c r="L675" s="91"/>
      <c r="M675" s="91"/>
      <c r="N675" s="91"/>
      <c r="O675" s="84"/>
      <c r="P675" s="84"/>
      <c r="Q675" s="84"/>
      <c r="R675" s="113"/>
      <c r="S675" s="113"/>
      <c r="T675" s="112"/>
      <c r="U675" s="113"/>
      <c r="V675" s="113"/>
      <c r="W675" s="55"/>
      <c r="X675" s="70"/>
      <c r="Y675" s="59"/>
      <c r="Z675" s="60"/>
      <c r="AA675" s="64">
        <f t="shared" si="75"/>
        <v>1750</v>
      </c>
    </row>
    <row r="676" spans="1:27">
      <c r="A676" s="129" t="s">
        <v>52</v>
      </c>
      <c r="B676" s="130"/>
      <c r="C676" s="131"/>
      <c r="D676" s="69">
        <f>SUM(D645:D675)</f>
        <v>11250</v>
      </c>
      <c r="E676" s="69">
        <f t="shared" ref="D676:Z676" si="76">SUM(E645:E674)</f>
        <v>0</v>
      </c>
      <c r="F676" s="69">
        <f t="shared" si="76"/>
        <v>0</v>
      </c>
      <c r="G676" s="69">
        <f t="shared" si="76"/>
        <v>0</v>
      </c>
      <c r="H676" s="69">
        <f t="shared" si="76"/>
        <v>1000</v>
      </c>
      <c r="I676" s="69">
        <f t="shared" si="76"/>
        <v>0</v>
      </c>
      <c r="J676" s="69">
        <f t="shared" si="76"/>
        <v>4000</v>
      </c>
      <c r="K676" s="69">
        <f t="shared" si="76"/>
        <v>0</v>
      </c>
      <c r="L676" s="69">
        <f t="shared" si="76"/>
        <v>0</v>
      </c>
      <c r="M676" s="69">
        <f t="shared" si="76"/>
        <v>0</v>
      </c>
      <c r="N676" s="69">
        <f t="shared" si="76"/>
        <v>0</v>
      </c>
      <c r="O676" s="69">
        <f t="shared" si="76"/>
        <v>24170</v>
      </c>
      <c r="P676" s="69">
        <f t="shared" si="76"/>
        <v>10002</v>
      </c>
      <c r="Q676" s="69">
        <f t="shared" si="76"/>
        <v>0</v>
      </c>
      <c r="R676" s="69">
        <f t="shared" si="76"/>
        <v>0</v>
      </c>
      <c r="S676" s="69">
        <f t="shared" si="76"/>
        <v>0</v>
      </c>
      <c r="T676" s="69">
        <f t="shared" si="76"/>
        <v>3425.4</v>
      </c>
      <c r="U676" s="69">
        <f t="shared" si="76"/>
        <v>2543</v>
      </c>
      <c r="V676" s="69">
        <f t="shared" si="76"/>
        <v>0</v>
      </c>
      <c r="W676" s="69">
        <f t="shared" si="76"/>
        <v>0</v>
      </c>
      <c r="X676" s="69">
        <f t="shared" si="76"/>
        <v>0</v>
      </c>
      <c r="Y676" s="69">
        <f t="shared" si="76"/>
        <v>0</v>
      </c>
      <c r="Z676" s="69">
        <f t="shared" si="76"/>
        <v>0</v>
      </c>
      <c r="AA676" s="64">
        <f t="shared" si="75"/>
        <v>56390.400000000001</v>
      </c>
    </row>
    <row r="677" spans="1:27">
      <c r="A677" s="133" t="s">
        <v>53</v>
      </c>
      <c r="B677" s="134"/>
      <c r="C677" s="135"/>
      <c r="D677" s="136">
        <f>SUM(D676:H676)</f>
        <v>12250</v>
      </c>
      <c r="E677" s="136"/>
      <c r="F677" s="136"/>
      <c r="G677" s="136"/>
      <c r="H677" s="136"/>
      <c r="I677" s="136">
        <f>SUM(I676:J676)</f>
        <v>4000</v>
      </c>
      <c r="J677" s="136"/>
      <c r="K677" s="129">
        <f>SUM(K676:N676)</f>
        <v>0</v>
      </c>
      <c r="L677" s="130"/>
      <c r="M677" s="130"/>
      <c r="N677" s="131"/>
      <c r="O677" s="129">
        <f>SUM(O676:Q676)</f>
        <v>34172</v>
      </c>
      <c r="P677" s="130"/>
      <c r="Q677" s="131"/>
      <c r="R677" s="129">
        <f>SUM(R676:W676)</f>
        <v>5968.4</v>
      </c>
      <c r="S677" s="130"/>
      <c r="T677" s="130"/>
      <c r="U677" s="130"/>
      <c r="V677" s="130"/>
      <c r="W677" s="131"/>
      <c r="X677" s="85">
        <f>SUM(X676)</f>
        <v>0</v>
      </c>
      <c r="Y677" s="42">
        <f>SUM(Y676)</f>
        <v>0</v>
      </c>
      <c r="Z677" s="6">
        <f>SUM(Z676)</f>
        <v>0</v>
      </c>
      <c r="AA677" s="64">
        <f>SUM(D677:Z677)</f>
        <v>56390.400000000001</v>
      </c>
    </row>
    <row r="678" spans="1:27">
      <c r="A678" s="132" t="s">
        <v>69</v>
      </c>
      <c r="B678" s="132"/>
      <c r="C678" s="132"/>
      <c r="D678" s="62">
        <v>7000</v>
      </c>
      <c r="E678" s="62"/>
      <c r="F678" s="62">
        <v>2000</v>
      </c>
      <c r="G678" s="62">
        <v>4000</v>
      </c>
      <c r="H678" s="62">
        <v>3000</v>
      </c>
      <c r="I678" s="62"/>
      <c r="J678" s="62">
        <v>5000</v>
      </c>
      <c r="K678" s="62">
        <v>4000</v>
      </c>
      <c r="L678" s="62"/>
      <c r="M678" s="62"/>
      <c r="N678" s="62"/>
      <c r="O678" s="62"/>
      <c r="P678" s="62"/>
      <c r="Q678" s="62"/>
      <c r="R678" s="62">
        <v>1500</v>
      </c>
      <c r="S678" s="62">
        <v>2000</v>
      </c>
      <c r="T678" s="62"/>
      <c r="U678" s="62"/>
      <c r="V678" s="62">
        <v>700</v>
      </c>
      <c r="W678" s="62"/>
      <c r="X678" s="62">
        <v>12000</v>
      </c>
      <c r="Y678" s="62"/>
      <c r="Z678" s="62"/>
      <c r="AA678" s="62">
        <f>SUM(D678:Z678)</f>
        <v>41200</v>
      </c>
    </row>
    <row r="679" spans="1:27">
      <c r="A679" s="34"/>
      <c r="B679" s="34"/>
      <c r="C679" s="34"/>
      <c r="D679" s="132">
        <f>SUM(D678:H678)</f>
        <v>16000</v>
      </c>
      <c r="E679" s="132"/>
      <c r="F679" s="132"/>
      <c r="G679" s="132"/>
      <c r="H679" s="132"/>
      <c r="I679" s="132">
        <f>SUM(I678:J678)</f>
        <v>5000</v>
      </c>
      <c r="J679" s="132"/>
      <c r="K679" s="132">
        <f>SUM(K678:N678)</f>
        <v>4000</v>
      </c>
      <c r="L679" s="132"/>
      <c r="M679" s="132"/>
      <c r="N679" s="132"/>
      <c r="O679" s="132">
        <f>SUM(O678:Q678)</f>
        <v>0</v>
      </c>
      <c r="P679" s="132"/>
      <c r="Q679" s="132"/>
      <c r="R679" s="132">
        <f>SUM(R678:W678)</f>
        <v>4200</v>
      </c>
      <c r="S679" s="132"/>
      <c r="T679" s="132"/>
      <c r="U679" s="132"/>
      <c r="V679" s="132"/>
      <c r="W679" s="132"/>
      <c r="X679" s="62">
        <f>X678</f>
        <v>12000</v>
      </c>
      <c r="Y679" s="62">
        <f>SUM(Y678)</f>
        <v>0</v>
      </c>
      <c r="Z679" s="62">
        <f>SUM(Z678)</f>
        <v>0</v>
      </c>
      <c r="AA679" s="62"/>
    </row>
    <row r="680" spans="1:27" ht="15.75" thickBot="1"/>
    <row r="681" spans="1:27" ht="27" thickBot="1">
      <c r="C681" s="137" t="s">
        <v>90</v>
      </c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</row>
    <row r="682" spans="1:27">
      <c r="A682" s="6" t="s">
        <v>23</v>
      </c>
      <c r="B682" s="6" t="s">
        <v>0</v>
      </c>
      <c r="C682" s="65" t="s">
        <v>68</v>
      </c>
      <c r="D682" s="139" t="s">
        <v>1</v>
      </c>
      <c r="E682" s="140"/>
      <c r="F682" s="140"/>
      <c r="G682" s="140"/>
      <c r="H682" s="141"/>
      <c r="I682" s="142" t="s">
        <v>2</v>
      </c>
      <c r="J682" s="142"/>
      <c r="K682" s="143" t="s">
        <v>5</v>
      </c>
      <c r="L682" s="143"/>
      <c r="M682" s="143"/>
      <c r="N682" s="143"/>
      <c r="O682" s="144" t="s">
        <v>73</v>
      </c>
      <c r="P682" s="145"/>
      <c r="Q682" s="145"/>
      <c r="R682" s="146" t="s">
        <v>66</v>
      </c>
      <c r="S682" s="146"/>
      <c r="T682" s="146"/>
      <c r="U682" s="146"/>
      <c r="V682" s="146"/>
      <c r="W682" s="146"/>
      <c r="X682" s="147" t="s">
        <v>60</v>
      </c>
      <c r="Y682" s="149" t="s">
        <v>37</v>
      </c>
      <c r="Z682" s="151" t="s">
        <v>67</v>
      </c>
      <c r="AA682" s="153" t="s">
        <v>8</v>
      </c>
    </row>
    <row r="683" spans="1:27" ht="30">
      <c r="B683" s="29"/>
      <c r="D683" s="45" t="s">
        <v>47</v>
      </c>
      <c r="E683" s="45" t="s">
        <v>48</v>
      </c>
      <c r="F683" s="45" t="s">
        <v>50</v>
      </c>
      <c r="G683" s="45" t="s">
        <v>49</v>
      </c>
      <c r="H683" s="45" t="s">
        <v>51</v>
      </c>
      <c r="I683" s="47" t="s">
        <v>54</v>
      </c>
      <c r="J683" s="47" t="s">
        <v>55</v>
      </c>
      <c r="K683" s="49" t="s">
        <v>56</v>
      </c>
      <c r="L683" s="49" t="s">
        <v>57</v>
      </c>
      <c r="M683" s="50" t="s">
        <v>58</v>
      </c>
      <c r="N683" s="50" t="s">
        <v>59</v>
      </c>
      <c r="O683" s="83" t="s">
        <v>74</v>
      </c>
      <c r="P683" s="84" t="s">
        <v>75</v>
      </c>
      <c r="Q683" s="52" t="s">
        <v>62</v>
      </c>
      <c r="R683" s="55" t="s">
        <v>3</v>
      </c>
      <c r="S683" s="55" t="s">
        <v>65</v>
      </c>
      <c r="T683" s="55" t="s">
        <v>63</v>
      </c>
      <c r="U683" s="55" t="s">
        <v>36</v>
      </c>
      <c r="V683" s="56" t="s">
        <v>64</v>
      </c>
      <c r="W683" s="55" t="s">
        <v>7</v>
      </c>
      <c r="X683" s="148"/>
      <c r="Y683" s="150"/>
      <c r="Z683" s="152"/>
      <c r="AA683" s="154"/>
    </row>
    <row r="684" spans="1:27">
      <c r="B684" s="29">
        <v>45409</v>
      </c>
      <c r="C684" s="44">
        <v>1</v>
      </c>
      <c r="D684" s="69"/>
      <c r="E684" s="69"/>
      <c r="F684" s="69"/>
      <c r="G684" s="69"/>
      <c r="H684" s="69"/>
      <c r="I684" s="75"/>
      <c r="J684" s="75"/>
      <c r="K684" s="76"/>
      <c r="L684" s="76"/>
      <c r="M684" s="76"/>
      <c r="N684" s="76"/>
      <c r="O684" s="54"/>
      <c r="P684" s="54"/>
      <c r="Q684" s="54"/>
      <c r="R684" s="86"/>
      <c r="S684" s="86"/>
      <c r="T684" s="86"/>
      <c r="U684" s="86"/>
      <c r="V684" s="86"/>
      <c r="W684" s="86"/>
      <c r="X684" s="70"/>
      <c r="Y684" s="59"/>
      <c r="Z684" s="60"/>
      <c r="AA684" s="64">
        <f>SUM(D684:Z684)</f>
        <v>0</v>
      </c>
    </row>
    <row r="685" spans="1:27">
      <c r="B685" s="29">
        <v>45410</v>
      </c>
      <c r="C685" s="44">
        <v>2</v>
      </c>
      <c r="D685" s="69"/>
      <c r="E685" s="69"/>
      <c r="F685" s="69"/>
      <c r="G685" s="69"/>
      <c r="H685" s="69"/>
      <c r="I685" s="75"/>
      <c r="J685" s="75"/>
      <c r="K685" s="76"/>
      <c r="L685" s="76"/>
      <c r="M685" s="76"/>
      <c r="N685" s="76"/>
      <c r="O685" s="54"/>
      <c r="P685" s="54"/>
      <c r="Q685" s="54"/>
      <c r="R685" s="86"/>
      <c r="S685" s="86"/>
      <c r="T685" s="86"/>
      <c r="U685" s="86">
        <v>954</v>
      </c>
      <c r="V685" s="86"/>
      <c r="W685" s="86"/>
      <c r="X685" s="71"/>
      <c r="Y685" s="59"/>
      <c r="Z685" s="60"/>
      <c r="AA685" s="64">
        <f t="shared" ref="AA685:AA705" si="77">SUM(D685:Z685)</f>
        <v>954</v>
      </c>
    </row>
    <row r="686" spans="1:27">
      <c r="B686" s="29">
        <v>45411</v>
      </c>
      <c r="C686" s="44">
        <v>3</v>
      </c>
      <c r="D686" s="69"/>
      <c r="E686" s="69"/>
      <c r="F686" s="69"/>
      <c r="G686" s="69"/>
      <c r="H686" s="69"/>
      <c r="I686" s="75"/>
      <c r="J686" s="75"/>
      <c r="K686" s="76"/>
      <c r="L686" s="76"/>
      <c r="M686" s="76"/>
      <c r="N686" s="76"/>
      <c r="O686" s="54"/>
      <c r="P686" s="54"/>
      <c r="Q686" s="54"/>
      <c r="R686" s="86"/>
      <c r="S686" s="86"/>
      <c r="T686" s="86"/>
      <c r="U686" s="86"/>
      <c r="V686" s="86"/>
      <c r="W686" s="86"/>
      <c r="X686" s="70"/>
      <c r="Y686" s="59"/>
      <c r="Z686" s="60"/>
      <c r="AA686" s="64">
        <f t="shared" si="77"/>
        <v>0</v>
      </c>
    </row>
    <row r="687" spans="1:27">
      <c r="B687" s="29">
        <v>45412</v>
      </c>
      <c r="C687" s="44">
        <v>4</v>
      </c>
      <c r="D687" s="69"/>
      <c r="E687" s="69"/>
      <c r="F687" s="69"/>
      <c r="G687" s="69"/>
      <c r="H687" s="69"/>
      <c r="I687" s="75"/>
      <c r="J687" s="75"/>
      <c r="K687" s="76"/>
      <c r="L687" s="76"/>
      <c r="M687" s="76"/>
      <c r="N687" s="76"/>
      <c r="O687" s="54"/>
      <c r="P687" s="54"/>
      <c r="Q687" s="54"/>
      <c r="R687" s="86"/>
      <c r="S687" s="86"/>
      <c r="T687" s="86">
        <v>145.72</v>
      </c>
      <c r="U687" s="86"/>
      <c r="V687" s="86"/>
      <c r="W687" s="86"/>
      <c r="X687" s="71"/>
      <c r="Y687" s="59"/>
      <c r="Z687" s="60"/>
      <c r="AA687" s="64">
        <f t="shared" si="77"/>
        <v>145.72</v>
      </c>
    </row>
    <row r="688" spans="1:27">
      <c r="B688" s="29">
        <v>45413</v>
      </c>
      <c r="C688" s="44">
        <v>5</v>
      </c>
      <c r="D688" s="69"/>
      <c r="E688" s="69"/>
      <c r="F688" s="69"/>
      <c r="G688" s="69"/>
      <c r="H688" s="69"/>
      <c r="I688" s="75"/>
      <c r="J688" s="75"/>
      <c r="K688" s="76"/>
      <c r="L688" s="76"/>
      <c r="M688" s="76"/>
      <c r="N688" s="76"/>
      <c r="O688" s="54"/>
      <c r="P688" s="54"/>
      <c r="Q688" s="54"/>
      <c r="R688" s="87"/>
      <c r="S688" s="86"/>
      <c r="T688" s="86"/>
      <c r="U688" s="86"/>
      <c r="V688" s="86"/>
      <c r="W688" s="86"/>
      <c r="X688" s="70"/>
      <c r="Y688" s="59"/>
      <c r="Z688" s="60"/>
      <c r="AA688" s="64">
        <f t="shared" si="77"/>
        <v>0</v>
      </c>
    </row>
    <row r="689" spans="2:27">
      <c r="B689" s="29">
        <v>45414</v>
      </c>
      <c r="C689" s="44">
        <v>6</v>
      </c>
      <c r="D689" s="69"/>
      <c r="E689" s="69"/>
      <c r="F689" s="69"/>
      <c r="G689" s="69"/>
      <c r="H689" s="69"/>
      <c r="I689" s="75"/>
      <c r="J689" s="75"/>
      <c r="K689" s="76"/>
      <c r="L689" s="76"/>
      <c r="M689" s="76"/>
      <c r="N689" s="76"/>
      <c r="O689" s="54"/>
      <c r="P689" s="54"/>
      <c r="Q689" s="54"/>
      <c r="R689" s="86"/>
      <c r="S689" s="86"/>
      <c r="T689" s="86"/>
      <c r="U689" s="86"/>
      <c r="V689" s="86"/>
      <c r="W689" s="86"/>
      <c r="X689" s="88"/>
      <c r="Y689" s="59"/>
      <c r="Z689" s="60"/>
      <c r="AA689" s="64">
        <f t="shared" si="77"/>
        <v>0</v>
      </c>
    </row>
    <row r="690" spans="2:27">
      <c r="B690" s="29">
        <v>45415</v>
      </c>
      <c r="C690" s="44">
        <v>7</v>
      </c>
      <c r="D690" s="69"/>
      <c r="E690" s="69"/>
      <c r="F690" s="69"/>
      <c r="G690" s="69"/>
      <c r="H690" s="69"/>
      <c r="I690" s="75"/>
      <c r="J690" s="75"/>
      <c r="K690" s="76"/>
      <c r="L690" s="76"/>
      <c r="M690" s="76"/>
      <c r="N690" s="76"/>
      <c r="O690" s="54"/>
      <c r="P690" s="54"/>
      <c r="Q690" s="54"/>
      <c r="R690" s="86"/>
      <c r="S690" s="86"/>
      <c r="T690" s="77">
        <v>425</v>
      </c>
      <c r="U690" s="86"/>
      <c r="V690" s="86"/>
      <c r="W690" s="86"/>
      <c r="X690" s="70"/>
      <c r="Y690" s="59"/>
      <c r="Z690" s="60"/>
      <c r="AA690" s="64">
        <f t="shared" si="77"/>
        <v>425</v>
      </c>
    </row>
    <row r="691" spans="2:27">
      <c r="B691" s="29">
        <v>45416</v>
      </c>
      <c r="C691" s="44">
        <v>8</v>
      </c>
      <c r="D691" s="69"/>
      <c r="E691" s="69"/>
      <c r="F691" s="69"/>
      <c r="G691" s="69"/>
      <c r="H691" s="69"/>
      <c r="I691" s="75"/>
      <c r="J691" s="75"/>
      <c r="K691" s="76"/>
      <c r="L691" s="76"/>
      <c r="M691" s="76"/>
      <c r="N691" s="76"/>
      <c r="O691" s="54"/>
      <c r="P691" s="54"/>
      <c r="Q691" s="54"/>
      <c r="R691" s="86"/>
      <c r="S691" s="86"/>
      <c r="T691" s="86"/>
      <c r="U691" s="86"/>
      <c r="V691" s="86"/>
      <c r="W691" s="86"/>
      <c r="X691" s="70"/>
      <c r="Y691" s="59"/>
      <c r="Z691" s="60"/>
      <c r="AA691" s="64">
        <f t="shared" si="77"/>
        <v>0</v>
      </c>
    </row>
    <row r="692" spans="2:27">
      <c r="B692" s="29">
        <v>45417</v>
      </c>
      <c r="C692" s="44">
        <v>9</v>
      </c>
      <c r="D692" s="69"/>
      <c r="E692" s="69"/>
      <c r="F692" s="69"/>
      <c r="G692" s="69"/>
      <c r="H692" s="69"/>
      <c r="I692" s="75"/>
      <c r="J692" s="75"/>
      <c r="K692" s="76"/>
      <c r="L692" s="76"/>
      <c r="M692" s="76"/>
      <c r="N692" s="76"/>
      <c r="O692" s="54"/>
      <c r="P692" s="54"/>
      <c r="Q692" s="54"/>
      <c r="R692" s="86"/>
      <c r="S692" s="86"/>
      <c r="T692" s="86"/>
      <c r="U692" s="86"/>
      <c r="V692" s="86"/>
      <c r="W692" s="86"/>
      <c r="X692" s="71"/>
      <c r="Y692" s="59"/>
      <c r="Z692" s="60"/>
      <c r="AA692" s="64">
        <f t="shared" si="77"/>
        <v>0</v>
      </c>
    </row>
    <row r="693" spans="2:27">
      <c r="B693" s="29">
        <v>45418</v>
      </c>
      <c r="C693" s="44">
        <v>10</v>
      </c>
      <c r="D693" s="69"/>
      <c r="E693" s="69"/>
      <c r="F693" s="69"/>
      <c r="G693" s="69"/>
      <c r="H693" s="69"/>
      <c r="I693" s="75"/>
      <c r="J693" s="75"/>
      <c r="K693" s="76"/>
      <c r="L693" s="76"/>
      <c r="M693" s="76"/>
      <c r="N693" s="76"/>
      <c r="O693" s="54"/>
      <c r="P693" s="54"/>
      <c r="Q693" s="54"/>
      <c r="R693" s="86"/>
      <c r="S693" s="86"/>
      <c r="T693" s="86"/>
      <c r="U693" s="86"/>
      <c r="V693" s="86"/>
      <c r="W693" s="86"/>
      <c r="X693" s="71"/>
      <c r="Y693" s="59"/>
      <c r="Z693" s="60"/>
      <c r="AA693" s="64">
        <f t="shared" si="77"/>
        <v>0</v>
      </c>
    </row>
    <row r="694" spans="2:27">
      <c r="B694" s="29">
        <v>45419</v>
      </c>
      <c r="C694" s="44">
        <v>11</v>
      </c>
      <c r="D694" s="69"/>
      <c r="E694" s="69"/>
      <c r="F694" s="69"/>
      <c r="G694" s="69"/>
      <c r="H694" s="69"/>
      <c r="I694" s="75"/>
      <c r="J694" s="75"/>
      <c r="K694" s="76"/>
      <c r="L694" s="76"/>
      <c r="M694" s="76"/>
      <c r="N694" s="76"/>
      <c r="O694" s="54"/>
      <c r="P694" s="54"/>
      <c r="Q694" s="54"/>
      <c r="R694" s="86"/>
      <c r="S694" s="86"/>
      <c r="T694" s="86"/>
      <c r="U694" s="86"/>
      <c r="V694" s="86"/>
      <c r="W694" s="86"/>
      <c r="X694" s="70"/>
      <c r="Y694" s="59"/>
      <c r="Z694" s="60"/>
      <c r="AA694" s="64">
        <f t="shared" si="77"/>
        <v>0</v>
      </c>
    </row>
    <row r="695" spans="2:27">
      <c r="B695" s="29">
        <v>45420</v>
      </c>
      <c r="C695" s="44">
        <v>12</v>
      </c>
      <c r="D695" s="69"/>
      <c r="E695" s="69"/>
      <c r="F695" s="69"/>
      <c r="G695" s="69"/>
      <c r="H695" s="69"/>
      <c r="I695" s="75"/>
      <c r="J695" s="75"/>
      <c r="K695" s="76"/>
      <c r="L695" s="76"/>
      <c r="M695" s="76"/>
      <c r="N695" s="76"/>
      <c r="O695" s="54"/>
      <c r="P695" s="54"/>
      <c r="Q695" s="54"/>
      <c r="R695" s="86"/>
      <c r="S695" s="86"/>
      <c r="T695" s="86"/>
      <c r="U695" s="86"/>
      <c r="V695" s="86"/>
      <c r="W695" s="86"/>
      <c r="X695" s="70"/>
      <c r="Y695" s="59"/>
      <c r="Z695" s="60"/>
      <c r="AA695" s="64">
        <f t="shared" si="77"/>
        <v>0</v>
      </c>
    </row>
    <row r="696" spans="2:27">
      <c r="B696" s="29">
        <v>45421</v>
      </c>
      <c r="C696" s="44">
        <v>13</v>
      </c>
      <c r="D696" s="69"/>
      <c r="E696" s="69"/>
      <c r="F696" s="69"/>
      <c r="G696" s="69"/>
      <c r="H696" s="69"/>
      <c r="I696" s="75"/>
      <c r="J696" s="75"/>
      <c r="K696" s="76"/>
      <c r="L696" s="76"/>
      <c r="M696" s="76"/>
      <c r="N696" s="76"/>
      <c r="O696" s="54"/>
      <c r="P696" s="54"/>
      <c r="Q696" s="54"/>
      <c r="R696" s="86"/>
      <c r="S696" s="86"/>
      <c r="T696" s="86"/>
      <c r="U696" s="86"/>
      <c r="V696" s="86"/>
      <c r="W696" s="86"/>
      <c r="X696" s="71"/>
      <c r="Y696" s="59"/>
      <c r="Z696" s="60"/>
      <c r="AA696" s="64">
        <f t="shared" si="77"/>
        <v>0</v>
      </c>
    </row>
    <row r="697" spans="2:27">
      <c r="B697" s="29">
        <v>45422</v>
      </c>
      <c r="C697" s="44">
        <v>14</v>
      </c>
      <c r="D697" s="69"/>
      <c r="E697" s="69"/>
      <c r="F697" s="69"/>
      <c r="G697" s="69"/>
      <c r="H697" s="69"/>
      <c r="I697" s="75"/>
      <c r="J697" s="75"/>
      <c r="K697" s="76"/>
      <c r="L697" s="76"/>
      <c r="M697" s="76"/>
      <c r="N697" s="76"/>
      <c r="O697" s="54"/>
      <c r="P697" s="54"/>
      <c r="Q697" s="54"/>
      <c r="R697" s="86"/>
      <c r="S697" s="86"/>
      <c r="T697" s="86"/>
      <c r="U697" s="86"/>
      <c r="V697" s="86"/>
      <c r="W697" s="86"/>
      <c r="X697" s="70"/>
      <c r="Y697" s="59"/>
      <c r="Z697" s="60"/>
      <c r="AA697" s="64">
        <f t="shared" si="77"/>
        <v>0</v>
      </c>
    </row>
    <row r="698" spans="2:27">
      <c r="B698" s="29">
        <v>45423</v>
      </c>
      <c r="C698" s="44">
        <v>15</v>
      </c>
      <c r="D698" s="69"/>
      <c r="E698" s="69"/>
      <c r="F698" s="69"/>
      <c r="G698" s="69"/>
      <c r="H698" s="69"/>
      <c r="I698" s="75"/>
      <c r="J698" s="75"/>
      <c r="K698" s="76"/>
      <c r="L698" s="76"/>
      <c r="M698" s="76"/>
      <c r="N698" s="76"/>
      <c r="O698" s="54"/>
      <c r="P698" s="54"/>
      <c r="Q698" s="54"/>
      <c r="R698" s="86"/>
      <c r="S698" s="86"/>
      <c r="T698" s="86"/>
      <c r="U698" s="86">
        <v>889</v>
      </c>
      <c r="V698" s="86"/>
      <c r="W698" s="86"/>
      <c r="X698" s="70"/>
      <c r="Y698" s="59"/>
      <c r="Z698" s="60"/>
      <c r="AA698" s="64">
        <f t="shared" si="77"/>
        <v>889</v>
      </c>
    </row>
    <row r="699" spans="2:27">
      <c r="B699" s="29">
        <v>45424</v>
      </c>
      <c r="C699" s="44">
        <v>16</v>
      </c>
      <c r="D699" s="69"/>
      <c r="E699" s="69"/>
      <c r="F699" s="69"/>
      <c r="G699" s="69"/>
      <c r="H699" s="69"/>
      <c r="I699" s="75"/>
      <c r="J699" s="75"/>
      <c r="K699" s="76"/>
      <c r="L699" s="76"/>
      <c r="M699" s="76"/>
      <c r="N699" s="76"/>
      <c r="O699" s="54"/>
      <c r="P699" s="54"/>
      <c r="Q699" s="54"/>
      <c r="R699" s="86"/>
      <c r="S699" s="86"/>
      <c r="T699" s="86"/>
      <c r="U699" s="86"/>
      <c r="V699" s="86"/>
      <c r="W699" s="86"/>
      <c r="X699" s="70"/>
      <c r="Y699" s="59"/>
      <c r="Z699" s="60"/>
      <c r="AA699" s="64">
        <f t="shared" si="77"/>
        <v>0</v>
      </c>
    </row>
    <row r="700" spans="2:27">
      <c r="B700" s="29">
        <v>45425</v>
      </c>
      <c r="C700" s="44">
        <v>17</v>
      </c>
      <c r="D700" s="69"/>
      <c r="E700" s="69"/>
      <c r="F700" s="69"/>
      <c r="G700" s="69"/>
      <c r="H700" s="69"/>
      <c r="I700" s="75"/>
      <c r="J700" s="75"/>
      <c r="K700" s="76"/>
      <c r="L700" s="76"/>
      <c r="M700" s="76"/>
      <c r="N700" s="76"/>
      <c r="O700" s="54"/>
      <c r="P700" s="54"/>
      <c r="Q700" s="54"/>
      <c r="R700" s="86"/>
      <c r="S700" s="86"/>
      <c r="T700" s="86">
        <v>500</v>
      </c>
      <c r="U700" s="86"/>
      <c r="V700" s="86"/>
      <c r="W700" s="86"/>
      <c r="X700" s="70"/>
      <c r="Y700" s="59"/>
      <c r="Z700" s="60"/>
      <c r="AA700" s="64">
        <f t="shared" si="77"/>
        <v>500</v>
      </c>
    </row>
    <row r="701" spans="2:27">
      <c r="B701" s="29">
        <v>45426</v>
      </c>
      <c r="C701" s="44">
        <v>18</v>
      </c>
      <c r="D701" s="69"/>
      <c r="E701" s="69"/>
      <c r="F701" s="69"/>
      <c r="G701" s="69"/>
      <c r="H701" s="69"/>
      <c r="I701" s="75"/>
      <c r="J701" s="75"/>
      <c r="K701" s="76"/>
      <c r="L701" s="76"/>
      <c r="M701" s="76"/>
      <c r="N701" s="76"/>
      <c r="O701" s="54"/>
      <c r="P701" s="54"/>
      <c r="Q701" s="54"/>
      <c r="R701" s="86"/>
      <c r="S701" s="86"/>
      <c r="T701" s="86">
        <v>541.6</v>
      </c>
      <c r="V701" s="86"/>
      <c r="W701" s="87"/>
      <c r="X701" s="70"/>
      <c r="Y701" s="59"/>
      <c r="Z701" s="60"/>
      <c r="AA701" s="64">
        <f t="shared" si="77"/>
        <v>541.6</v>
      </c>
    </row>
    <row r="702" spans="2:27">
      <c r="B702" s="29">
        <v>45427</v>
      </c>
      <c r="C702" s="44">
        <v>19</v>
      </c>
      <c r="D702" s="69"/>
      <c r="E702" s="69"/>
      <c r="F702" s="69"/>
      <c r="G702" s="69"/>
      <c r="H702" s="69"/>
      <c r="I702" s="75"/>
      <c r="J702" s="75"/>
      <c r="K702" s="76"/>
      <c r="L702" s="76"/>
      <c r="M702" s="76"/>
      <c r="N702" s="76"/>
      <c r="O702" s="54"/>
      <c r="P702" s="54"/>
      <c r="Q702" s="54"/>
      <c r="R702" s="86"/>
      <c r="S702" s="86"/>
      <c r="T702" s="86"/>
      <c r="U702" s="86"/>
      <c r="V702" s="86"/>
      <c r="W702" s="86"/>
      <c r="X702" s="70"/>
      <c r="Y702" s="59"/>
      <c r="Z702" s="60"/>
      <c r="AA702" s="64">
        <f t="shared" si="77"/>
        <v>0</v>
      </c>
    </row>
    <row r="703" spans="2:27">
      <c r="B703" s="29">
        <v>45428</v>
      </c>
      <c r="C703" s="44">
        <v>20</v>
      </c>
      <c r="D703" s="69"/>
      <c r="E703" s="69"/>
      <c r="F703" s="69"/>
      <c r="G703" s="69"/>
      <c r="H703" s="69"/>
      <c r="I703" s="75"/>
      <c r="J703" s="75"/>
      <c r="K703" s="76"/>
      <c r="L703" s="76"/>
      <c r="M703" s="76"/>
      <c r="N703" s="76"/>
      <c r="O703" s="54"/>
      <c r="P703" s="54"/>
      <c r="Q703" s="54"/>
      <c r="R703" s="86"/>
      <c r="S703" s="86"/>
      <c r="T703" s="86"/>
      <c r="U703" s="86"/>
      <c r="V703" s="86"/>
      <c r="W703" s="86"/>
      <c r="X703" s="70"/>
      <c r="Y703" s="59"/>
      <c r="Z703" s="60"/>
      <c r="AA703" s="64">
        <f t="shared" si="77"/>
        <v>0</v>
      </c>
    </row>
    <row r="704" spans="2:27">
      <c r="B704" s="29">
        <v>45429</v>
      </c>
      <c r="C704" s="44">
        <v>21</v>
      </c>
      <c r="D704" s="69"/>
      <c r="E704" s="69"/>
      <c r="F704" s="69"/>
      <c r="G704" s="69"/>
      <c r="H704" s="69"/>
      <c r="I704" s="75"/>
      <c r="J704" s="75"/>
      <c r="K704" s="76"/>
      <c r="L704" s="76"/>
      <c r="M704" s="76"/>
      <c r="N704" s="76"/>
      <c r="O704" s="54"/>
      <c r="P704" s="54"/>
      <c r="Q704" s="54"/>
      <c r="R704" s="86"/>
      <c r="S704" s="86"/>
      <c r="T704" s="86"/>
      <c r="U704" s="86"/>
      <c r="V704" s="86"/>
      <c r="W704" s="86"/>
      <c r="X704" s="70"/>
      <c r="Y704" s="59"/>
      <c r="Z704" s="60"/>
      <c r="AA704" s="64">
        <f t="shared" si="77"/>
        <v>0</v>
      </c>
    </row>
    <row r="705" spans="1:27">
      <c r="B705" s="29">
        <v>45430</v>
      </c>
      <c r="C705" s="44">
        <v>22</v>
      </c>
      <c r="D705" s="69"/>
      <c r="E705" s="69"/>
      <c r="F705" s="69"/>
      <c r="G705" s="69"/>
      <c r="H705" s="69"/>
      <c r="I705" s="75"/>
      <c r="J705" s="75"/>
      <c r="K705" s="76"/>
      <c r="L705" s="76"/>
      <c r="M705" s="76"/>
      <c r="N705" s="76"/>
      <c r="O705" s="54"/>
      <c r="P705" s="54"/>
      <c r="Q705" s="54"/>
      <c r="R705" s="86"/>
      <c r="S705" s="86"/>
      <c r="T705" s="86"/>
      <c r="U705" s="86"/>
      <c r="V705" s="86"/>
      <c r="W705" s="86"/>
      <c r="X705" s="70"/>
      <c r="Y705" s="59"/>
      <c r="Z705" s="60"/>
      <c r="AA705" s="64">
        <f t="shared" si="77"/>
        <v>0</v>
      </c>
    </row>
    <row r="706" spans="1:27">
      <c r="B706" s="29">
        <v>45431</v>
      </c>
      <c r="C706" s="44">
        <v>23</v>
      </c>
      <c r="D706" s="69"/>
      <c r="E706" s="69"/>
      <c r="F706" s="69"/>
      <c r="G706" s="69"/>
      <c r="H706" s="69"/>
      <c r="I706" s="75"/>
      <c r="J706" s="75"/>
      <c r="K706" s="76"/>
      <c r="L706" s="76"/>
      <c r="M706" s="76"/>
      <c r="N706" s="76"/>
      <c r="O706" s="54"/>
      <c r="P706" s="54"/>
      <c r="Q706" s="54"/>
      <c r="R706" s="86"/>
      <c r="S706" s="86"/>
      <c r="T706" s="86"/>
      <c r="U706" s="86"/>
      <c r="V706" s="86"/>
      <c r="W706" s="87"/>
      <c r="X706" s="70"/>
      <c r="Y706" s="59"/>
      <c r="Z706" s="60"/>
      <c r="AA706" s="64">
        <f>SUM(D706:Z706)</f>
        <v>0</v>
      </c>
    </row>
    <row r="707" spans="1:27">
      <c r="B707" s="29">
        <v>45432</v>
      </c>
      <c r="C707" s="44">
        <v>24</v>
      </c>
      <c r="D707" s="69"/>
      <c r="E707" s="69"/>
      <c r="F707" s="69"/>
      <c r="G707" s="69"/>
      <c r="H707" s="69"/>
      <c r="I707" s="75"/>
      <c r="J707" s="75"/>
      <c r="K707" s="76"/>
      <c r="L707" s="76"/>
      <c r="M707" s="76"/>
      <c r="N707" s="76"/>
      <c r="O707" s="54"/>
      <c r="P707" s="54"/>
      <c r="Q707" s="54"/>
      <c r="R707" s="86"/>
      <c r="S707" s="86"/>
      <c r="T707" s="86"/>
      <c r="U707" s="86"/>
      <c r="V707" s="86"/>
      <c r="W707" s="86"/>
      <c r="X707" s="70"/>
      <c r="Y707" s="59"/>
      <c r="Z707" s="60"/>
      <c r="AA707" s="64">
        <f t="shared" ref="AA707:AA714" si="78">SUM(D707:Z707)</f>
        <v>0</v>
      </c>
    </row>
    <row r="708" spans="1:27">
      <c r="B708" s="29">
        <v>45433</v>
      </c>
      <c r="C708" s="44">
        <v>25</v>
      </c>
      <c r="D708" s="69"/>
      <c r="E708" s="69"/>
      <c r="F708" s="69"/>
      <c r="G708" s="69"/>
      <c r="H708" s="69"/>
      <c r="I708" s="75"/>
      <c r="J708" s="75"/>
      <c r="K708" s="76"/>
      <c r="L708" s="76"/>
      <c r="M708" s="76"/>
      <c r="N708" s="76"/>
      <c r="O708" s="54"/>
      <c r="P708" s="54"/>
      <c r="Q708" s="54"/>
      <c r="R708" s="86"/>
      <c r="S708" s="86"/>
      <c r="T708" s="86"/>
      <c r="U708" s="86"/>
      <c r="V708" s="86"/>
      <c r="W708" s="86"/>
      <c r="X708" s="70"/>
      <c r="Y708" s="59"/>
      <c r="Z708" s="60"/>
      <c r="AA708" s="64">
        <f t="shared" si="78"/>
        <v>0</v>
      </c>
    </row>
    <row r="709" spans="1:27">
      <c r="B709" s="29">
        <v>45434</v>
      </c>
      <c r="C709" s="44">
        <v>26</v>
      </c>
      <c r="D709" s="69"/>
      <c r="E709" s="69"/>
      <c r="F709" s="69"/>
      <c r="G709" s="69"/>
      <c r="H709" s="69"/>
      <c r="I709" s="75"/>
      <c r="J709" s="75"/>
      <c r="K709" s="76"/>
      <c r="L709" s="76"/>
      <c r="M709" s="76"/>
      <c r="N709" s="76"/>
      <c r="O709" s="54"/>
      <c r="P709" s="54"/>
      <c r="Q709" s="54"/>
      <c r="R709" s="86"/>
      <c r="S709" s="86"/>
      <c r="T709" s="86"/>
      <c r="U709" s="86"/>
      <c r="V709" s="86"/>
      <c r="W709" s="86"/>
      <c r="X709" s="70"/>
      <c r="Y709" s="59"/>
      <c r="Z709" s="60"/>
      <c r="AA709" s="64">
        <f t="shared" si="78"/>
        <v>0</v>
      </c>
    </row>
    <row r="710" spans="1:27">
      <c r="B710" s="29">
        <v>45435</v>
      </c>
      <c r="C710" s="44">
        <v>27</v>
      </c>
      <c r="D710" s="69"/>
      <c r="E710" s="69"/>
      <c r="F710" s="69"/>
      <c r="G710" s="69"/>
      <c r="H710" s="69"/>
      <c r="I710" s="75"/>
      <c r="J710" s="75"/>
      <c r="K710" s="76"/>
      <c r="L710" s="76"/>
      <c r="M710" s="76"/>
      <c r="N710" s="76"/>
      <c r="O710" s="54"/>
      <c r="P710" s="54"/>
      <c r="Q710" s="54"/>
      <c r="R710" s="86"/>
      <c r="S710" s="86"/>
      <c r="T710" s="86">
        <v>425</v>
      </c>
      <c r="U710" s="86"/>
      <c r="V710" s="86"/>
      <c r="W710" s="86"/>
      <c r="X710" s="71"/>
      <c r="Y710" s="59"/>
      <c r="Z710" s="60"/>
      <c r="AA710" s="64">
        <f t="shared" si="78"/>
        <v>425</v>
      </c>
    </row>
    <row r="711" spans="1:27">
      <c r="B711" s="29">
        <v>45436</v>
      </c>
      <c r="C711" s="44">
        <v>28</v>
      </c>
      <c r="D711" s="69"/>
      <c r="E711" s="69"/>
      <c r="F711" s="69"/>
      <c r="G711" s="69"/>
      <c r="H711" s="69"/>
      <c r="I711" s="75"/>
      <c r="J711" s="75"/>
      <c r="K711" s="76"/>
      <c r="L711" s="76"/>
      <c r="M711" s="76"/>
      <c r="N711" s="76"/>
      <c r="O711" s="54"/>
      <c r="P711" s="54"/>
      <c r="Q711" s="54"/>
      <c r="R711" s="86"/>
      <c r="S711" s="86"/>
      <c r="T711" s="86">
        <v>825.58</v>
      </c>
      <c r="U711" s="86"/>
      <c r="V711" s="86"/>
      <c r="W711" s="86"/>
      <c r="X711" s="70"/>
      <c r="Y711" s="59"/>
      <c r="Z711" s="60"/>
      <c r="AA711" s="64">
        <f t="shared" si="78"/>
        <v>825.58</v>
      </c>
    </row>
    <row r="712" spans="1:27">
      <c r="B712" s="29">
        <v>45437</v>
      </c>
      <c r="C712" s="44">
        <v>29</v>
      </c>
      <c r="D712" s="69"/>
      <c r="E712" s="69"/>
      <c r="F712" s="69"/>
      <c r="G712" s="69"/>
      <c r="H712" s="69"/>
      <c r="I712" s="75"/>
      <c r="J712" s="75"/>
      <c r="K712" s="76"/>
      <c r="L712" s="76"/>
      <c r="M712" s="76"/>
      <c r="N712" s="76"/>
      <c r="O712" s="54"/>
      <c r="P712" s="54"/>
      <c r="Q712" s="54"/>
      <c r="R712" s="86"/>
      <c r="S712" s="86"/>
      <c r="T712" s="86"/>
      <c r="U712" s="86"/>
      <c r="V712" s="86"/>
      <c r="W712" s="86"/>
      <c r="X712" s="70"/>
      <c r="Y712" s="59"/>
      <c r="Z712" s="60"/>
      <c r="AA712" s="64">
        <f t="shared" si="78"/>
        <v>0</v>
      </c>
    </row>
    <row r="713" spans="1:27">
      <c r="B713" s="29">
        <v>45438</v>
      </c>
      <c r="C713" s="44">
        <v>30</v>
      </c>
      <c r="D713" s="69"/>
      <c r="E713" s="69"/>
      <c r="F713" s="69"/>
      <c r="G713" s="69"/>
      <c r="H713" s="69"/>
      <c r="I713" s="75"/>
      <c r="J713" s="75"/>
      <c r="K713" s="76"/>
      <c r="L713" s="76"/>
      <c r="M713" s="76"/>
      <c r="N713" s="76"/>
      <c r="O713" s="54"/>
      <c r="P713" s="54"/>
      <c r="Q713" s="54"/>
      <c r="R713" s="86"/>
      <c r="S713" s="86"/>
      <c r="T713" s="86"/>
      <c r="U713" s="86"/>
      <c r="V713" s="86"/>
      <c r="W713" s="86"/>
      <c r="X713" s="70"/>
      <c r="Y713" s="59"/>
      <c r="Z713" s="60"/>
      <c r="AA713" s="64">
        <f t="shared" si="78"/>
        <v>0</v>
      </c>
    </row>
    <row r="714" spans="1:27">
      <c r="A714" s="129" t="s">
        <v>52</v>
      </c>
      <c r="B714" s="130"/>
      <c r="C714" s="131"/>
      <c r="D714" s="69">
        <f t="shared" ref="D714:Z714" si="79">SUM(D684:D713)</f>
        <v>0</v>
      </c>
      <c r="E714" s="69">
        <f t="shared" si="79"/>
        <v>0</v>
      </c>
      <c r="F714" s="69">
        <f t="shared" si="79"/>
        <v>0</v>
      </c>
      <c r="G714" s="69">
        <f t="shared" si="79"/>
        <v>0</v>
      </c>
      <c r="H714" s="69">
        <f t="shared" si="79"/>
        <v>0</v>
      </c>
      <c r="I714" s="69">
        <f t="shared" si="79"/>
        <v>0</v>
      </c>
      <c r="J714" s="69">
        <f t="shared" si="79"/>
        <v>0</v>
      </c>
      <c r="K714" s="69">
        <f t="shared" si="79"/>
        <v>0</v>
      </c>
      <c r="L714" s="69">
        <f t="shared" si="79"/>
        <v>0</v>
      </c>
      <c r="M714" s="69">
        <f t="shared" si="79"/>
        <v>0</v>
      </c>
      <c r="N714" s="69">
        <f t="shared" si="79"/>
        <v>0</v>
      </c>
      <c r="O714" s="69">
        <f t="shared" si="79"/>
        <v>0</v>
      </c>
      <c r="P714" s="69">
        <f t="shared" si="79"/>
        <v>0</v>
      </c>
      <c r="Q714" s="69">
        <f t="shared" si="79"/>
        <v>0</v>
      </c>
      <c r="R714" s="69">
        <f t="shared" si="79"/>
        <v>0</v>
      </c>
      <c r="S714" s="69">
        <f t="shared" si="79"/>
        <v>0</v>
      </c>
      <c r="T714" s="69">
        <f t="shared" si="79"/>
        <v>2862.9</v>
      </c>
      <c r="U714" s="69">
        <f t="shared" si="79"/>
        <v>1843</v>
      </c>
      <c r="V714" s="69">
        <f t="shared" si="79"/>
        <v>0</v>
      </c>
      <c r="W714" s="69">
        <f t="shared" si="79"/>
        <v>0</v>
      </c>
      <c r="X714" s="69">
        <f t="shared" si="79"/>
        <v>0</v>
      </c>
      <c r="Y714" s="69">
        <f t="shared" si="79"/>
        <v>0</v>
      </c>
      <c r="Z714" s="69">
        <f t="shared" si="79"/>
        <v>0</v>
      </c>
      <c r="AA714" s="64">
        <f t="shared" si="78"/>
        <v>4705.8999999999996</v>
      </c>
    </row>
    <row r="715" spans="1:27">
      <c r="A715" s="133" t="s">
        <v>53</v>
      </c>
      <c r="B715" s="134"/>
      <c r="C715" s="135"/>
      <c r="D715" s="136">
        <f>SUM(D714:H714)</f>
        <v>0</v>
      </c>
      <c r="E715" s="136"/>
      <c r="F715" s="136"/>
      <c r="G715" s="136"/>
      <c r="H715" s="136"/>
      <c r="I715" s="136">
        <f>SUM(I714:J714)</f>
        <v>0</v>
      </c>
      <c r="J715" s="136"/>
      <c r="K715" s="129">
        <f>SUM(K714:N714)</f>
        <v>0</v>
      </c>
      <c r="L715" s="130"/>
      <c r="M715" s="130"/>
      <c r="N715" s="131"/>
      <c r="O715" s="129">
        <f>SUM(O714:Q714)</f>
        <v>0</v>
      </c>
      <c r="P715" s="130"/>
      <c r="Q715" s="131"/>
      <c r="R715" s="129">
        <f>SUM(R714:W714)</f>
        <v>4705.8999999999996</v>
      </c>
      <c r="S715" s="130"/>
      <c r="T715" s="130"/>
      <c r="U715" s="130"/>
      <c r="V715" s="130"/>
      <c r="W715" s="131"/>
      <c r="X715" s="85">
        <f>SUM(X714)</f>
        <v>0</v>
      </c>
      <c r="Y715" s="42">
        <f>SUM(Y714)</f>
        <v>0</v>
      </c>
      <c r="Z715" s="6">
        <f>SUM(Z714)</f>
        <v>0</v>
      </c>
      <c r="AA715" s="64">
        <f>SUM(D715:Z715)</f>
        <v>4705.8999999999996</v>
      </c>
    </row>
    <row r="716" spans="1:27">
      <c r="A716" s="132" t="s">
        <v>69</v>
      </c>
      <c r="B716" s="132"/>
      <c r="C716" s="132"/>
      <c r="D716" s="62">
        <v>7000</v>
      </c>
      <c r="E716" s="62"/>
      <c r="F716" s="62">
        <v>2000</v>
      </c>
      <c r="G716" s="62">
        <v>4000</v>
      </c>
      <c r="H716" s="62">
        <v>3000</v>
      </c>
      <c r="I716" s="62"/>
      <c r="J716" s="62">
        <v>5000</v>
      </c>
      <c r="K716" s="62">
        <v>4000</v>
      </c>
      <c r="L716" s="62"/>
      <c r="M716" s="62"/>
      <c r="N716" s="62"/>
      <c r="O716" s="62"/>
      <c r="P716" s="62"/>
      <c r="Q716" s="62"/>
      <c r="R716" s="62">
        <v>1500</v>
      </c>
      <c r="S716" s="62">
        <v>2000</v>
      </c>
      <c r="T716" s="62"/>
      <c r="U716" s="62"/>
      <c r="V716" s="62">
        <v>700</v>
      </c>
      <c r="W716" s="62"/>
      <c r="X716" s="62">
        <v>12000</v>
      </c>
      <c r="Y716" s="62"/>
      <c r="Z716" s="62"/>
      <c r="AA716" s="62">
        <f>SUM(D716:Z716)</f>
        <v>41200</v>
      </c>
    </row>
    <row r="717" spans="1:27">
      <c r="A717" s="34"/>
      <c r="B717" s="34"/>
      <c r="C717" s="34"/>
      <c r="D717" s="132">
        <f>SUM(D716:H716)</f>
        <v>16000</v>
      </c>
      <c r="E717" s="132"/>
      <c r="F717" s="132"/>
      <c r="G717" s="132"/>
      <c r="H717" s="132"/>
      <c r="I717" s="132">
        <f>SUM(I716:J716)</f>
        <v>5000</v>
      </c>
      <c r="J717" s="132"/>
      <c r="K717" s="132">
        <f>SUM(K716:N716)</f>
        <v>4000</v>
      </c>
      <c r="L717" s="132"/>
      <c r="M717" s="132"/>
      <c r="N717" s="132"/>
      <c r="O717" s="132">
        <f>SUM(O716:Q716)</f>
        <v>0</v>
      </c>
      <c r="P717" s="132"/>
      <c r="Q717" s="132"/>
      <c r="R717" s="132">
        <f>SUM(R716:W716)</f>
        <v>4200</v>
      </c>
      <c r="S717" s="132"/>
      <c r="T717" s="132"/>
      <c r="U717" s="132"/>
      <c r="V717" s="132"/>
      <c r="W717" s="132"/>
      <c r="X717" s="62">
        <f>X716</f>
        <v>12000</v>
      </c>
      <c r="Y717" s="62">
        <f>SUM(Y716)</f>
        <v>0</v>
      </c>
      <c r="Z717" s="62">
        <f>SUM(Z716)</f>
        <v>0</v>
      </c>
      <c r="AA717" s="62"/>
    </row>
    <row r="718" spans="1:27" ht="15.75" thickBot="1"/>
    <row r="719" spans="1:27" ht="27" thickBot="1">
      <c r="C719" s="137" t="s">
        <v>91</v>
      </c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</row>
    <row r="720" spans="1:27">
      <c r="A720" s="6" t="s">
        <v>23</v>
      </c>
      <c r="B720" s="6" t="s">
        <v>0</v>
      </c>
      <c r="C720" s="65" t="s">
        <v>68</v>
      </c>
      <c r="D720" s="139" t="s">
        <v>1</v>
      </c>
      <c r="E720" s="140"/>
      <c r="F720" s="140"/>
      <c r="G720" s="140"/>
      <c r="H720" s="141"/>
      <c r="I720" s="142" t="s">
        <v>2</v>
      </c>
      <c r="J720" s="142"/>
      <c r="K720" s="143" t="s">
        <v>5</v>
      </c>
      <c r="L720" s="143"/>
      <c r="M720" s="143"/>
      <c r="N720" s="143"/>
      <c r="O720" s="144" t="s">
        <v>73</v>
      </c>
      <c r="P720" s="145"/>
      <c r="Q720" s="145"/>
      <c r="R720" s="146" t="s">
        <v>66</v>
      </c>
      <c r="S720" s="146"/>
      <c r="T720" s="146"/>
      <c r="U720" s="146"/>
      <c r="V720" s="146"/>
      <c r="W720" s="146"/>
      <c r="X720" s="147" t="s">
        <v>60</v>
      </c>
      <c r="Y720" s="149" t="s">
        <v>37</v>
      </c>
      <c r="Z720" s="151" t="s">
        <v>67</v>
      </c>
      <c r="AA720" s="153" t="s">
        <v>8</v>
      </c>
    </row>
    <row r="721" spans="2:27" ht="30">
      <c r="D721" s="45" t="s">
        <v>47</v>
      </c>
      <c r="E721" s="45" t="s">
        <v>48</v>
      </c>
      <c r="F721" s="45" t="s">
        <v>50</v>
      </c>
      <c r="G721" s="45" t="s">
        <v>49</v>
      </c>
      <c r="H721" s="45" t="s">
        <v>51</v>
      </c>
      <c r="I721" s="47" t="s">
        <v>54</v>
      </c>
      <c r="J721" s="47" t="s">
        <v>55</v>
      </c>
      <c r="K721" s="49" t="s">
        <v>56</v>
      </c>
      <c r="L721" s="49" t="s">
        <v>57</v>
      </c>
      <c r="M721" s="50" t="s">
        <v>58</v>
      </c>
      <c r="N721" s="50" t="s">
        <v>59</v>
      </c>
      <c r="O721" s="83" t="s">
        <v>74</v>
      </c>
      <c r="P721" s="84" t="s">
        <v>75</v>
      </c>
      <c r="Q721" s="52" t="s">
        <v>62</v>
      </c>
      <c r="R721" s="55" t="s">
        <v>3</v>
      </c>
      <c r="S721" s="55" t="s">
        <v>65</v>
      </c>
      <c r="T721" s="55" t="s">
        <v>63</v>
      </c>
      <c r="U721" s="55" t="s">
        <v>36</v>
      </c>
      <c r="V721" s="56" t="s">
        <v>64</v>
      </c>
      <c r="W721" s="55" t="s">
        <v>7</v>
      </c>
      <c r="X721" s="148"/>
      <c r="Y721" s="150"/>
      <c r="Z721" s="152"/>
      <c r="AA721" s="154"/>
    </row>
    <row r="722" spans="2:27">
      <c r="B722" s="29">
        <v>45439</v>
      </c>
      <c r="C722" s="44">
        <v>1</v>
      </c>
      <c r="D722" s="69"/>
      <c r="E722" s="69"/>
      <c r="F722" s="69"/>
      <c r="G722" s="69"/>
      <c r="H722" s="69"/>
      <c r="I722" s="75"/>
      <c r="J722" s="75"/>
      <c r="K722" s="76"/>
      <c r="L722" s="76"/>
      <c r="M722" s="76"/>
      <c r="N722" s="76"/>
      <c r="O722" s="54"/>
      <c r="P722" s="54"/>
      <c r="Q722" s="54"/>
      <c r="R722" s="86"/>
      <c r="S722" s="86"/>
      <c r="T722" s="86"/>
      <c r="U722" s="86"/>
      <c r="V722" s="86"/>
      <c r="W722" s="86"/>
      <c r="X722" s="70"/>
      <c r="Y722" s="59"/>
      <c r="Z722" s="60"/>
      <c r="AA722" s="64">
        <f>SUM(D722:Z722)</f>
        <v>0</v>
      </c>
    </row>
    <row r="723" spans="2:27">
      <c r="B723" s="29">
        <v>45440</v>
      </c>
      <c r="C723" s="44">
        <v>2</v>
      </c>
      <c r="D723" s="69"/>
      <c r="E723" s="69"/>
      <c r="F723" s="69"/>
      <c r="G723" s="69"/>
      <c r="H723" s="69"/>
      <c r="I723" s="75"/>
      <c r="J723" s="75"/>
      <c r="K723" s="76"/>
      <c r="L723" s="76"/>
      <c r="M723" s="76"/>
      <c r="N723" s="76"/>
      <c r="O723" s="54"/>
      <c r="P723" s="54"/>
      <c r="Q723" s="54"/>
      <c r="R723" s="86"/>
      <c r="S723" s="86"/>
      <c r="T723" s="86"/>
      <c r="U723" s="86"/>
      <c r="V723" s="86"/>
      <c r="W723" s="86"/>
      <c r="X723" s="71"/>
      <c r="Y723" s="59"/>
      <c r="Z723" s="60"/>
      <c r="AA723" s="64">
        <f t="shared" ref="AA723:AA743" si="80">SUM(D723:Z723)</f>
        <v>0</v>
      </c>
    </row>
    <row r="724" spans="2:27">
      <c r="B724" s="29">
        <v>45441</v>
      </c>
      <c r="C724" s="44">
        <v>3</v>
      </c>
      <c r="D724" s="69"/>
      <c r="E724" s="69"/>
      <c r="F724" s="69"/>
      <c r="G724" s="69"/>
      <c r="H724" s="69"/>
      <c r="I724" s="75"/>
      <c r="J724" s="75"/>
      <c r="K724" s="76"/>
      <c r="L724" s="76"/>
      <c r="M724" s="76"/>
      <c r="N724" s="76"/>
      <c r="O724" s="54"/>
      <c r="P724" s="54"/>
      <c r="Q724" s="54"/>
      <c r="R724" s="86"/>
      <c r="S724" s="86"/>
      <c r="T724" s="86">
        <v>145.72</v>
      </c>
      <c r="U724" s="86"/>
      <c r="V724" s="86"/>
      <c r="W724" s="86"/>
      <c r="X724" s="70"/>
      <c r="Y724" s="59"/>
      <c r="Z724" s="60"/>
      <c r="AA724" s="64">
        <f t="shared" si="80"/>
        <v>145.72</v>
      </c>
    </row>
    <row r="725" spans="2:27">
      <c r="B725" s="29">
        <v>45442</v>
      </c>
      <c r="C725" s="44">
        <v>4</v>
      </c>
      <c r="D725" s="69"/>
      <c r="E725" s="69"/>
      <c r="F725" s="69"/>
      <c r="G725" s="69"/>
      <c r="H725" s="69"/>
      <c r="I725" s="75"/>
      <c r="J725" s="75"/>
      <c r="K725" s="76"/>
      <c r="L725" s="76"/>
      <c r="M725" s="76"/>
      <c r="N725" s="76"/>
      <c r="O725" s="54"/>
      <c r="P725" s="54"/>
      <c r="Q725" s="54"/>
      <c r="R725" s="86"/>
      <c r="S725" s="86"/>
      <c r="T725" s="86"/>
      <c r="U725" s="86"/>
      <c r="V725" s="86"/>
      <c r="W725" s="86"/>
      <c r="X725" s="71"/>
      <c r="Y725" s="59"/>
      <c r="Z725" s="60"/>
      <c r="AA725" s="64">
        <f t="shared" si="80"/>
        <v>0</v>
      </c>
    </row>
    <row r="726" spans="2:27">
      <c r="B726" s="29">
        <v>45443</v>
      </c>
      <c r="C726" s="44">
        <v>5</v>
      </c>
      <c r="D726" s="69"/>
      <c r="E726" s="69"/>
      <c r="F726" s="69"/>
      <c r="G726" s="69"/>
      <c r="H726" s="69"/>
      <c r="I726" s="75"/>
      <c r="J726" s="75"/>
      <c r="K726" s="76"/>
      <c r="L726" s="76"/>
      <c r="M726" s="76"/>
      <c r="N726" s="76"/>
      <c r="O726" s="54"/>
      <c r="P726" s="54"/>
      <c r="Q726" s="54"/>
      <c r="R726" s="87"/>
      <c r="S726" s="86"/>
      <c r="T726" s="86"/>
      <c r="U726" s="86"/>
      <c r="V726" s="86"/>
      <c r="W726" s="86"/>
      <c r="X726" s="70"/>
      <c r="Y726" s="59"/>
      <c r="Z726" s="60"/>
      <c r="AA726" s="64">
        <f t="shared" si="80"/>
        <v>0</v>
      </c>
    </row>
    <row r="727" spans="2:27">
      <c r="B727" s="29">
        <v>45444</v>
      </c>
      <c r="C727" s="44">
        <v>6</v>
      </c>
      <c r="D727" s="69"/>
      <c r="E727" s="69"/>
      <c r="F727" s="69"/>
      <c r="G727" s="69"/>
      <c r="H727" s="69"/>
      <c r="I727" s="75"/>
      <c r="J727" s="75"/>
      <c r="K727" s="76"/>
      <c r="L727" s="76"/>
      <c r="M727" s="76"/>
      <c r="N727" s="76"/>
      <c r="O727" s="54"/>
      <c r="P727" s="54"/>
      <c r="Q727" s="54"/>
      <c r="R727" s="86"/>
      <c r="S727" s="86"/>
      <c r="T727" s="86"/>
      <c r="U727" s="86"/>
      <c r="V727" s="86"/>
      <c r="W727" s="86"/>
      <c r="X727" s="88"/>
      <c r="Y727" s="59"/>
      <c r="Z727" s="60"/>
      <c r="AA727" s="64">
        <f t="shared" si="80"/>
        <v>0</v>
      </c>
    </row>
    <row r="728" spans="2:27">
      <c r="B728" s="29">
        <v>45445</v>
      </c>
      <c r="C728" s="44">
        <v>7</v>
      </c>
      <c r="D728" s="69"/>
      <c r="E728" s="69"/>
      <c r="F728" s="69"/>
      <c r="G728" s="69"/>
      <c r="H728" s="69"/>
      <c r="I728" s="75"/>
      <c r="J728" s="75"/>
      <c r="K728" s="76"/>
      <c r="L728" s="76"/>
      <c r="M728" s="76"/>
      <c r="N728" s="76"/>
      <c r="O728" s="54"/>
      <c r="P728" s="54"/>
      <c r="Q728" s="54"/>
      <c r="R728" s="86"/>
      <c r="S728" s="86"/>
      <c r="T728" s="77">
        <v>425</v>
      </c>
      <c r="U728" s="86"/>
      <c r="V728" s="86"/>
      <c r="W728" s="86"/>
      <c r="X728" s="70"/>
      <c r="Y728" s="59"/>
      <c r="Z728" s="60"/>
      <c r="AA728" s="64">
        <f t="shared" si="80"/>
        <v>425</v>
      </c>
    </row>
    <row r="729" spans="2:27">
      <c r="B729" s="29">
        <v>45446</v>
      </c>
      <c r="C729" s="44">
        <v>8</v>
      </c>
      <c r="D729" s="69"/>
      <c r="E729" s="69"/>
      <c r="F729" s="69"/>
      <c r="G729" s="69"/>
      <c r="H729" s="69"/>
      <c r="I729" s="75"/>
      <c r="J729" s="75"/>
      <c r="K729" s="76"/>
      <c r="L729" s="76"/>
      <c r="M729" s="76"/>
      <c r="N729" s="76"/>
      <c r="O729" s="54"/>
      <c r="P729" s="54"/>
      <c r="Q729" s="54"/>
      <c r="R729" s="86"/>
      <c r="S729" s="86"/>
      <c r="T729" s="86"/>
      <c r="U729" s="86"/>
      <c r="V729" s="86"/>
      <c r="W729" s="86"/>
      <c r="X729" s="70"/>
      <c r="Y729" s="59"/>
      <c r="Z729" s="60"/>
      <c r="AA729" s="64">
        <f t="shared" si="80"/>
        <v>0</v>
      </c>
    </row>
    <row r="730" spans="2:27">
      <c r="B730" s="29">
        <v>45447</v>
      </c>
      <c r="C730" s="44">
        <v>9</v>
      </c>
      <c r="D730" s="69"/>
      <c r="E730" s="69"/>
      <c r="F730" s="69"/>
      <c r="G730" s="69"/>
      <c r="H730" s="69"/>
      <c r="I730" s="75"/>
      <c r="J730" s="75"/>
      <c r="K730" s="76"/>
      <c r="L730" s="76"/>
      <c r="M730" s="76"/>
      <c r="N730" s="76"/>
      <c r="O730" s="54"/>
      <c r="P730" s="54"/>
      <c r="Q730" s="54"/>
      <c r="R730" s="86"/>
      <c r="S730" s="86"/>
      <c r="T730" s="86"/>
      <c r="U730" s="86"/>
      <c r="V730" s="86"/>
      <c r="W730" s="86"/>
      <c r="X730" s="71"/>
      <c r="Y730" s="59"/>
      <c r="Z730" s="60"/>
      <c r="AA730" s="64">
        <f t="shared" si="80"/>
        <v>0</v>
      </c>
    </row>
    <row r="731" spans="2:27">
      <c r="B731" s="29">
        <v>45448</v>
      </c>
      <c r="C731" s="44">
        <v>10</v>
      </c>
      <c r="D731" s="69"/>
      <c r="E731" s="69"/>
      <c r="F731" s="69"/>
      <c r="G731" s="69"/>
      <c r="H731" s="69"/>
      <c r="I731" s="75"/>
      <c r="J731" s="75"/>
      <c r="K731" s="76"/>
      <c r="L731" s="76"/>
      <c r="M731" s="76"/>
      <c r="N731" s="76"/>
      <c r="O731" s="54"/>
      <c r="P731" s="54"/>
      <c r="Q731" s="54"/>
      <c r="R731" s="86"/>
      <c r="S731" s="86"/>
      <c r="T731" s="86"/>
      <c r="U731" s="86"/>
      <c r="V731" s="86"/>
      <c r="W731" s="86"/>
      <c r="X731" s="71"/>
      <c r="Y731" s="59"/>
      <c r="Z731" s="60"/>
      <c r="AA731" s="64">
        <f t="shared" si="80"/>
        <v>0</v>
      </c>
    </row>
    <row r="732" spans="2:27">
      <c r="B732" s="29">
        <v>45449</v>
      </c>
      <c r="C732" s="44">
        <v>11</v>
      </c>
      <c r="D732" s="69"/>
      <c r="E732" s="69"/>
      <c r="F732" s="69"/>
      <c r="G732" s="69"/>
      <c r="H732" s="69"/>
      <c r="I732" s="75"/>
      <c r="J732" s="75"/>
      <c r="K732" s="76"/>
      <c r="L732" s="76"/>
      <c r="M732" s="76"/>
      <c r="N732" s="76"/>
      <c r="O732" s="54"/>
      <c r="P732" s="54"/>
      <c r="Q732" s="54"/>
      <c r="R732" s="86"/>
      <c r="S732" s="86"/>
      <c r="T732" s="86"/>
      <c r="U732" s="86"/>
      <c r="V732" s="86"/>
      <c r="W732" s="86"/>
      <c r="X732" s="70"/>
      <c r="Y732" s="59"/>
      <c r="Z732" s="60"/>
      <c r="AA732" s="64">
        <f t="shared" si="80"/>
        <v>0</v>
      </c>
    </row>
    <row r="733" spans="2:27">
      <c r="B733" s="29">
        <v>45450</v>
      </c>
      <c r="C733" s="44">
        <v>12</v>
      </c>
      <c r="D733" s="69"/>
      <c r="E733" s="69"/>
      <c r="F733" s="69"/>
      <c r="G733" s="69"/>
      <c r="H733" s="69"/>
      <c r="I733" s="75"/>
      <c r="J733" s="75"/>
      <c r="K733" s="76"/>
      <c r="L733" s="76"/>
      <c r="M733" s="76"/>
      <c r="N733" s="76"/>
      <c r="O733" s="54"/>
      <c r="P733" s="54"/>
      <c r="Q733" s="54"/>
      <c r="R733" s="86"/>
      <c r="S733" s="86"/>
      <c r="T733" s="86"/>
      <c r="U733" s="86"/>
      <c r="V733" s="86"/>
      <c r="W733" s="86"/>
      <c r="X733" s="70"/>
      <c r="Y733" s="59"/>
      <c r="Z733" s="60"/>
      <c r="AA733" s="64">
        <f t="shared" si="80"/>
        <v>0</v>
      </c>
    </row>
    <row r="734" spans="2:27">
      <c r="B734" s="29">
        <v>45451</v>
      </c>
      <c r="C734" s="44">
        <v>13</v>
      </c>
      <c r="D734" s="69"/>
      <c r="E734" s="69"/>
      <c r="F734" s="69"/>
      <c r="G734" s="69"/>
      <c r="H734" s="69"/>
      <c r="I734" s="75"/>
      <c r="J734" s="75"/>
      <c r="K734" s="76"/>
      <c r="L734" s="76"/>
      <c r="M734" s="76"/>
      <c r="N734" s="76"/>
      <c r="O734" s="54"/>
      <c r="P734" s="54"/>
      <c r="Q734" s="54"/>
      <c r="R734" s="86"/>
      <c r="S734" s="86"/>
      <c r="T734" s="86"/>
      <c r="U734" s="86"/>
      <c r="V734" s="86"/>
      <c r="W734" s="86"/>
      <c r="X734" s="71"/>
      <c r="Y734" s="59"/>
      <c r="Z734" s="60"/>
      <c r="AA734" s="64">
        <f t="shared" si="80"/>
        <v>0</v>
      </c>
    </row>
    <row r="735" spans="2:27">
      <c r="B735" s="29">
        <v>45452</v>
      </c>
      <c r="C735" s="44">
        <v>14</v>
      </c>
      <c r="D735" s="69"/>
      <c r="E735" s="69"/>
      <c r="F735" s="69"/>
      <c r="G735" s="69"/>
      <c r="H735" s="69"/>
      <c r="I735" s="75"/>
      <c r="J735" s="75"/>
      <c r="K735" s="76"/>
      <c r="L735" s="76"/>
      <c r="M735" s="76"/>
      <c r="N735" s="76"/>
      <c r="O735" s="54"/>
      <c r="P735" s="54"/>
      <c r="Q735" s="54"/>
      <c r="R735" s="86"/>
      <c r="S735" s="86"/>
      <c r="T735" s="86"/>
      <c r="U735" s="86"/>
      <c r="V735" s="86"/>
      <c r="W735" s="86"/>
      <c r="X735" s="70"/>
      <c r="Y735" s="59"/>
      <c r="Z735" s="60"/>
      <c r="AA735" s="64">
        <f t="shared" si="80"/>
        <v>0</v>
      </c>
    </row>
    <row r="736" spans="2:27">
      <c r="B736" s="29">
        <v>45453</v>
      </c>
      <c r="C736" s="44">
        <v>15</v>
      </c>
      <c r="D736" s="69"/>
      <c r="E736" s="69"/>
      <c r="F736" s="69"/>
      <c r="G736" s="69"/>
      <c r="H736" s="69"/>
      <c r="I736" s="75"/>
      <c r="J736" s="75"/>
      <c r="K736" s="76"/>
      <c r="L736" s="76"/>
      <c r="M736" s="76"/>
      <c r="N736" s="76"/>
      <c r="O736" s="54"/>
      <c r="P736" s="54"/>
      <c r="Q736" s="54"/>
      <c r="R736" s="86"/>
      <c r="S736" s="86"/>
      <c r="T736" s="86"/>
      <c r="U736" s="86"/>
      <c r="V736" s="86"/>
      <c r="W736" s="86"/>
      <c r="X736" s="70"/>
      <c r="Y736" s="59"/>
      <c r="Z736" s="60"/>
      <c r="AA736" s="64">
        <f t="shared" si="80"/>
        <v>0</v>
      </c>
    </row>
    <row r="737" spans="2:27">
      <c r="B737" s="29">
        <v>45454</v>
      </c>
      <c r="C737" s="44">
        <v>16</v>
      </c>
      <c r="D737" s="69"/>
      <c r="E737" s="69"/>
      <c r="F737" s="69"/>
      <c r="G737" s="69"/>
      <c r="H737" s="69"/>
      <c r="I737" s="75"/>
      <c r="J737" s="75"/>
      <c r="K737" s="76"/>
      <c r="L737" s="76"/>
      <c r="M737" s="76"/>
      <c r="N737" s="76"/>
      <c r="O737" s="54"/>
      <c r="P737" s="54"/>
      <c r="Q737" s="54"/>
      <c r="R737" s="86"/>
      <c r="S737" s="86"/>
      <c r="T737" s="86"/>
      <c r="U737" s="86">
        <v>889</v>
      </c>
      <c r="V737" s="86"/>
      <c r="W737" s="86"/>
      <c r="X737" s="70"/>
      <c r="Y737" s="59"/>
      <c r="Z737" s="60"/>
      <c r="AA737" s="64">
        <f t="shared" si="80"/>
        <v>889</v>
      </c>
    </row>
    <row r="738" spans="2:27">
      <c r="B738" s="29">
        <v>45455</v>
      </c>
      <c r="C738" s="44">
        <v>17</v>
      </c>
      <c r="D738" s="69"/>
      <c r="E738" s="69"/>
      <c r="F738" s="69"/>
      <c r="G738" s="69"/>
      <c r="H738" s="69"/>
      <c r="I738" s="75"/>
      <c r="J738" s="75"/>
      <c r="K738" s="76"/>
      <c r="L738" s="76"/>
      <c r="M738" s="76"/>
      <c r="N738" s="76"/>
      <c r="O738" s="54"/>
      <c r="P738" s="54"/>
      <c r="Q738" s="54"/>
      <c r="R738" s="86"/>
      <c r="S738" s="86"/>
      <c r="T738" s="86"/>
      <c r="U738" s="86"/>
      <c r="V738" s="86"/>
      <c r="W738" s="86"/>
      <c r="X738" s="70"/>
      <c r="Y738" s="59"/>
      <c r="Z738" s="60"/>
      <c r="AA738" s="64">
        <f t="shared" si="80"/>
        <v>0</v>
      </c>
    </row>
    <row r="739" spans="2:27">
      <c r="B739" s="29">
        <v>45456</v>
      </c>
      <c r="C739" s="44">
        <v>18</v>
      </c>
      <c r="D739" s="69"/>
      <c r="E739" s="69"/>
      <c r="F739" s="69"/>
      <c r="G739" s="69"/>
      <c r="H739" s="69"/>
      <c r="I739" s="75"/>
      <c r="J739" s="75"/>
      <c r="K739" s="76"/>
      <c r="L739" s="76"/>
      <c r="M739" s="76"/>
      <c r="N739" s="76"/>
      <c r="O739" s="54"/>
      <c r="P739" s="54"/>
      <c r="Q739" s="54"/>
      <c r="R739" s="86"/>
      <c r="S739" s="86"/>
      <c r="T739" s="86">
        <v>500</v>
      </c>
      <c r="U739" s="86"/>
      <c r="V739" s="86"/>
      <c r="W739" s="87"/>
      <c r="X739" s="70"/>
      <c r="Y739" s="59"/>
      <c r="Z739" s="60"/>
      <c r="AA739" s="64">
        <f t="shared" si="80"/>
        <v>500</v>
      </c>
    </row>
    <row r="740" spans="2:27">
      <c r="B740" s="29">
        <v>45457</v>
      </c>
      <c r="C740" s="44">
        <v>19</v>
      </c>
      <c r="D740" s="69"/>
      <c r="E740" s="69"/>
      <c r="F740" s="69"/>
      <c r="G740" s="69"/>
      <c r="H740" s="69"/>
      <c r="I740" s="75"/>
      <c r="J740" s="75"/>
      <c r="K740" s="76"/>
      <c r="L740" s="76"/>
      <c r="M740" s="76"/>
      <c r="N740" s="76"/>
      <c r="O740" s="54"/>
      <c r="P740" s="54"/>
      <c r="Q740" s="54"/>
      <c r="R740" s="86"/>
      <c r="S740" s="86"/>
      <c r="T740" s="86">
        <v>541.6</v>
      </c>
      <c r="V740" s="86"/>
      <c r="W740" s="86"/>
      <c r="X740" s="70"/>
      <c r="Y740" s="59"/>
      <c r="Z740" s="60"/>
      <c r="AA740" s="64">
        <f t="shared" si="80"/>
        <v>541.6</v>
      </c>
    </row>
    <row r="741" spans="2:27">
      <c r="B741" s="29">
        <v>45458</v>
      </c>
      <c r="C741" s="44">
        <v>20</v>
      </c>
      <c r="D741" s="69"/>
      <c r="E741" s="69"/>
      <c r="F741" s="69"/>
      <c r="G741" s="69"/>
      <c r="H741" s="69"/>
      <c r="I741" s="75"/>
      <c r="J741" s="75"/>
      <c r="K741" s="76"/>
      <c r="L741" s="76"/>
      <c r="M741" s="76"/>
      <c r="N741" s="76"/>
      <c r="O741" s="54"/>
      <c r="P741" s="54"/>
      <c r="Q741" s="54"/>
      <c r="R741" s="86"/>
      <c r="S741" s="86"/>
      <c r="T741" s="86"/>
      <c r="U741" s="86"/>
      <c r="V741" s="86"/>
      <c r="W741" s="86"/>
      <c r="X741" s="70"/>
      <c r="Y741" s="59"/>
      <c r="Z741" s="60"/>
      <c r="AA741" s="64">
        <f t="shared" si="80"/>
        <v>0</v>
      </c>
    </row>
    <row r="742" spans="2:27">
      <c r="B742" s="29">
        <v>45459</v>
      </c>
      <c r="C742" s="44">
        <v>21</v>
      </c>
      <c r="D742" s="69"/>
      <c r="E742" s="69"/>
      <c r="F742" s="69"/>
      <c r="G742" s="69"/>
      <c r="H742" s="69"/>
      <c r="I742" s="75"/>
      <c r="J742" s="75"/>
      <c r="K742" s="76"/>
      <c r="L742" s="76"/>
      <c r="M742" s="76"/>
      <c r="N742" s="76"/>
      <c r="O742" s="54"/>
      <c r="P742" s="54"/>
      <c r="Q742" s="54"/>
      <c r="R742" s="86"/>
      <c r="S742" s="86"/>
      <c r="T742" s="86"/>
      <c r="U742" s="86"/>
      <c r="V742" s="86"/>
      <c r="W742" s="86"/>
      <c r="X742" s="70"/>
      <c r="Y742" s="59"/>
      <c r="Z742" s="60"/>
      <c r="AA742" s="64">
        <f t="shared" si="80"/>
        <v>0</v>
      </c>
    </row>
    <row r="743" spans="2:27">
      <c r="B743" s="29">
        <v>45460</v>
      </c>
      <c r="C743" s="44">
        <v>22</v>
      </c>
      <c r="D743" s="69"/>
      <c r="E743" s="69"/>
      <c r="F743" s="69"/>
      <c r="G743" s="69"/>
      <c r="H743" s="69"/>
      <c r="I743" s="75"/>
      <c r="J743" s="75"/>
      <c r="K743" s="76"/>
      <c r="L743" s="76"/>
      <c r="M743" s="76"/>
      <c r="N743" s="76"/>
      <c r="O743" s="54"/>
      <c r="P743" s="54"/>
      <c r="Q743" s="54"/>
      <c r="R743" s="86"/>
      <c r="S743" s="86"/>
      <c r="T743" s="86"/>
      <c r="U743" s="86"/>
      <c r="V743" s="86"/>
      <c r="W743" s="86"/>
      <c r="X743" s="70"/>
      <c r="Y743" s="59"/>
      <c r="Z743" s="60"/>
      <c r="AA743" s="64">
        <f t="shared" si="80"/>
        <v>0</v>
      </c>
    </row>
    <row r="744" spans="2:27">
      <c r="B744" s="29">
        <v>45461</v>
      </c>
      <c r="C744" s="44">
        <v>23</v>
      </c>
      <c r="D744" s="69"/>
      <c r="E744" s="69"/>
      <c r="F744" s="69"/>
      <c r="G744" s="69"/>
      <c r="H744" s="69"/>
      <c r="I744" s="75"/>
      <c r="J744" s="75"/>
      <c r="K744" s="76"/>
      <c r="L744" s="76"/>
      <c r="M744" s="76"/>
      <c r="N744" s="76"/>
      <c r="O744" s="54"/>
      <c r="P744" s="54"/>
      <c r="Q744" s="54"/>
      <c r="R744" s="86"/>
      <c r="S744" s="86"/>
      <c r="T744" s="86"/>
      <c r="U744" s="86"/>
      <c r="V744" s="86"/>
      <c r="W744" s="87"/>
      <c r="X744" s="70"/>
      <c r="Y744" s="59"/>
      <c r="Z744" s="60"/>
      <c r="AA744" s="64">
        <f>SUM(D744:Z744)</f>
        <v>0</v>
      </c>
    </row>
    <row r="745" spans="2:27">
      <c r="B745" s="29">
        <v>45462</v>
      </c>
      <c r="C745" s="44">
        <v>24</v>
      </c>
      <c r="D745" s="69"/>
      <c r="E745" s="69"/>
      <c r="F745" s="69"/>
      <c r="G745" s="69"/>
      <c r="H745" s="69"/>
      <c r="I745" s="75"/>
      <c r="J745" s="75"/>
      <c r="K745" s="76"/>
      <c r="L745" s="76"/>
      <c r="M745" s="76"/>
      <c r="N745" s="76"/>
      <c r="O745" s="54"/>
      <c r="P745" s="54"/>
      <c r="Q745" s="54"/>
      <c r="R745" s="86"/>
      <c r="S745" s="86"/>
      <c r="T745" s="86"/>
      <c r="U745" s="86"/>
      <c r="V745" s="86"/>
      <c r="W745" s="86"/>
      <c r="X745" s="70"/>
      <c r="Y745" s="59"/>
      <c r="Z745" s="60"/>
      <c r="AA745" s="64">
        <f t="shared" ref="AA745:AA753" si="81">SUM(D745:Z745)</f>
        <v>0</v>
      </c>
    </row>
    <row r="746" spans="2:27">
      <c r="B746" s="29">
        <v>45463</v>
      </c>
      <c r="C746" s="44">
        <v>25</v>
      </c>
      <c r="D746" s="69"/>
      <c r="E746" s="69"/>
      <c r="F746" s="69"/>
      <c r="G746" s="69"/>
      <c r="H746" s="69"/>
      <c r="I746" s="75"/>
      <c r="J746" s="75"/>
      <c r="K746" s="76"/>
      <c r="L746" s="76"/>
      <c r="M746" s="76"/>
      <c r="N746" s="76"/>
      <c r="O746" s="54"/>
      <c r="P746" s="54"/>
      <c r="Q746" s="54"/>
      <c r="R746" s="86"/>
      <c r="S746" s="86"/>
      <c r="T746" s="86"/>
      <c r="U746" s="86"/>
      <c r="V746" s="86"/>
      <c r="W746" s="86"/>
      <c r="X746" s="70"/>
      <c r="Y746" s="59"/>
      <c r="Z746" s="60"/>
      <c r="AA746" s="64">
        <f t="shared" si="81"/>
        <v>0</v>
      </c>
    </row>
    <row r="747" spans="2:27">
      <c r="B747" s="29">
        <v>45464</v>
      </c>
      <c r="C747" s="44">
        <v>26</v>
      </c>
      <c r="D747" s="69"/>
      <c r="E747" s="69"/>
      <c r="F747" s="69"/>
      <c r="G747" s="69"/>
      <c r="H747" s="69"/>
      <c r="I747" s="75"/>
      <c r="J747" s="75"/>
      <c r="K747" s="76"/>
      <c r="L747" s="76"/>
      <c r="M747" s="76"/>
      <c r="N747" s="76"/>
      <c r="O747" s="54"/>
      <c r="P747" s="54"/>
      <c r="Q747" s="54"/>
      <c r="R747" s="86"/>
      <c r="S747" s="86"/>
      <c r="T747" s="86"/>
      <c r="U747" s="86"/>
      <c r="V747" s="86"/>
      <c r="W747" s="86"/>
      <c r="X747" s="70"/>
      <c r="Y747" s="59"/>
      <c r="Z747" s="60"/>
      <c r="AA747" s="64">
        <f t="shared" si="81"/>
        <v>0</v>
      </c>
    </row>
    <row r="748" spans="2:27">
      <c r="B748" s="29">
        <v>45465</v>
      </c>
      <c r="C748" s="44">
        <v>27</v>
      </c>
      <c r="D748" s="69"/>
      <c r="E748" s="69"/>
      <c r="F748" s="69"/>
      <c r="G748" s="69"/>
      <c r="H748" s="69"/>
      <c r="I748" s="75"/>
      <c r="J748" s="75"/>
      <c r="K748" s="76"/>
      <c r="L748" s="76"/>
      <c r="M748" s="76"/>
      <c r="N748" s="76"/>
      <c r="O748" s="54"/>
      <c r="P748" s="54"/>
      <c r="Q748" s="54"/>
      <c r="R748" s="86"/>
      <c r="S748" s="86"/>
      <c r="T748" s="86"/>
      <c r="U748" s="86"/>
      <c r="V748" s="86"/>
      <c r="W748" s="86"/>
      <c r="X748" s="71"/>
      <c r="Y748" s="59"/>
      <c r="Z748" s="60"/>
      <c r="AA748" s="64">
        <f t="shared" si="81"/>
        <v>0</v>
      </c>
    </row>
    <row r="749" spans="2:27">
      <c r="B749" s="29">
        <v>45466</v>
      </c>
      <c r="C749" s="44">
        <v>28</v>
      </c>
      <c r="D749" s="69"/>
      <c r="E749" s="69"/>
      <c r="F749" s="69"/>
      <c r="G749" s="69"/>
      <c r="H749" s="69"/>
      <c r="I749" s="75"/>
      <c r="J749" s="75"/>
      <c r="K749" s="76"/>
      <c r="L749" s="76"/>
      <c r="M749" s="76"/>
      <c r="N749" s="76"/>
      <c r="O749" s="54"/>
      <c r="P749" s="54"/>
      <c r="Q749" s="54"/>
      <c r="R749" s="86"/>
      <c r="S749" s="86"/>
      <c r="T749" s="86">
        <v>425</v>
      </c>
      <c r="U749" s="86"/>
      <c r="V749" s="86"/>
      <c r="W749" s="86"/>
      <c r="X749" s="70"/>
      <c r="Y749" s="59"/>
      <c r="Z749" s="60"/>
      <c r="AA749" s="64">
        <f t="shared" si="81"/>
        <v>425</v>
      </c>
    </row>
    <row r="750" spans="2:27">
      <c r="B750" s="29">
        <v>45467</v>
      </c>
      <c r="C750" s="44">
        <v>29</v>
      </c>
      <c r="D750" s="69"/>
      <c r="E750" s="69"/>
      <c r="F750" s="69"/>
      <c r="G750" s="69"/>
      <c r="H750" s="69"/>
      <c r="I750" s="75"/>
      <c r="J750" s="75"/>
      <c r="K750" s="76"/>
      <c r="L750" s="76"/>
      <c r="M750" s="76"/>
      <c r="N750" s="76"/>
      <c r="O750" s="54"/>
      <c r="P750" s="54"/>
      <c r="Q750" s="54"/>
      <c r="R750" s="86"/>
      <c r="S750" s="86"/>
      <c r="T750" s="86">
        <v>825.58</v>
      </c>
      <c r="U750" s="86"/>
      <c r="V750" s="86"/>
      <c r="W750" s="86"/>
      <c r="X750" s="70"/>
      <c r="Y750" s="59"/>
      <c r="Z750" s="60"/>
      <c r="AA750" s="64">
        <f t="shared" si="81"/>
        <v>825.58</v>
      </c>
    </row>
    <row r="751" spans="2:27">
      <c r="B751" s="29">
        <v>45468</v>
      </c>
      <c r="C751" s="44">
        <v>30</v>
      </c>
      <c r="D751" s="69"/>
      <c r="E751" s="69"/>
      <c r="F751" s="69"/>
      <c r="G751" s="69"/>
      <c r="H751" s="69"/>
      <c r="I751" s="75"/>
      <c r="J751" s="75"/>
      <c r="K751" s="76"/>
      <c r="L751" s="76"/>
      <c r="M751" s="76"/>
      <c r="N751" s="76"/>
      <c r="O751" s="54"/>
      <c r="P751" s="54"/>
      <c r="Q751" s="54"/>
      <c r="R751" s="86"/>
      <c r="S751" s="86"/>
      <c r="T751" s="86"/>
      <c r="U751" s="86"/>
      <c r="V751" s="86"/>
      <c r="W751" s="86"/>
      <c r="X751" s="70"/>
      <c r="Y751" s="59"/>
      <c r="Z751" s="60"/>
      <c r="AA751" s="64">
        <f t="shared" si="81"/>
        <v>0</v>
      </c>
    </row>
    <row r="752" spans="2:27">
      <c r="B752" s="29">
        <v>45469</v>
      </c>
      <c r="C752" s="44">
        <v>31</v>
      </c>
      <c r="D752" s="69"/>
      <c r="E752" s="69"/>
      <c r="F752" s="69"/>
      <c r="G752" s="69"/>
      <c r="H752" s="69"/>
      <c r="I752" s="75"/>
      <c r="J752" s="75"/>
      <c r="K752" s="76"/>
      <c r="L752" s="76"/>
      <c r="M752" s="76"/>
      <c r="N752" s="76"/>
      <c r="O752" s="54"/>
      <c r="P752" s="54"/>
      <c r="Q752" s="54"/>
      <c r="R752" s="86"/>
      <c r="S752" s="86"/>
      <c r="T752" s="86"/>
      <c r="U752" s="86"/>
      <c r="V752" s="86"/>
      <c r="W752" s="86"/>
      <c r="X752" s="70"/>
      <c r="Y752" s="59"/>
      <c r="Z752" s="60"/>
      <c r="AA752" s="64"/>
    </row>
    <row r="753" spans="1:27">
      <c r="A753" s="129" t="s">
        <v>52</v>
      </c>
      <c r="B753" s="130"/>
      <c r="C753" s="131"/>
      <c r="D753" s="69">
        <f t="shared" ref="D753:Z753" si="82">SUM(D722:D751)</f>
        <v>0</v>
      </c>
      <c r="E753" s="69">
        <f t="shared" si="82"/>
        <v>0</v>
      </c>
      <c r="F753" s="69">
        <f t="shared" si="82"/>
        <v>0</v>
      </c>
      <c r="G753" s="69">
        <f t="shared" si="82"/>
        <v>0</v>
      </c>
      <c r="H753" s="69">
        <f t="shared" si="82"/>
        <v>0</v>
      </c>
      <c r="I753" s="69">
        <f t="shared" si="82"/>
        <v>0</v>
      </c>
      <c r="J753" s="69">
        <f t="shared" si="82"/>
        <v>0</v>
      </c>
      <c r="K753" s="69">
        <f t="shared" si="82"/>
        <v>0</v>
      </c>
      <c r="L753" s="69">
        <f t="shared" si="82"/>
        <v>0</v>
      </c>
      <c r="M753" s="69">
        <f t="shared" si="82"/>
        <v>0</v>
      </c>
      <c r="N753" s="69">
        <f t="shared" si="82"/>
        <v>0</v>
      </c>
      <c r="O753" s="69">
        <f t="shared" si="82"/>
        <v>0</v>
      </c>
      <c r="P753" s="69">
        <f t="shared" si="82"/>
        <v>0</v>
      </c>
      <c r="Q753" s="69">
        <f t="shared" si="82"/>
        <v>0</v>
      </c>
      <c r="R753" s="69">
        <f t="shared" si="82"/>
        <v>0</v>
      </c>
      <c r="S753" s="69">
        <f t="shared" si="82"/>
        <v>0</v>
      </c>
      <c r="T753" s="69">
        <f t="shared" si="82"/>
        <v>2862.9</v>
      </c>
      <c r="U753" s="69">
        <f t="shared" si="82"/>
        <v>889</v>
      </c>
      <c r="V753" s="69">
        <f t="shared" si="82"/>
        <v>0</v>
      </c>
      <c r="W753" s="69">
        <f t="shared" si="82"/>
        <v>0</v>
      </c>
      <c r="X753" s="69">
        <f t="shared" si="82"/>
        <v>0</v>
      </c>
      <c r="Y753" s="69">
        <f t="shared" si="82"/>
        <v>0</v>
      </c>
      <c r="Z753" s="69">
        <f t="shared" si="82"/>
        <v>0</v>
      </c>
      <c r="AA753" s="64">
        <f t="shared" si="81"/>
        <v>3751.9</v>
      </c>
    </row>
    <row r="754" spans="1:27">
      <c r="A754" s="133" t="s">
        <v>53</v>
      </c>
      <c r="B754" s="134"/>
      <c r="C754" s="135"/>
      <c r="D754" s="136">
        <f>SUM(D753:H753)</f>
        <v>0</v>
      </c>
      <c r="E754" s="136"/>
      <c r="F754" s="136"/>
      <c r="G754" s="136"/>
      <c r="H754" s="136"/>
      <c r="I754" s="136">
        <f>SUM(I753:J753)</f>
        <v>0</v>
      </c>
      <c r="J754" s="136"/>
      <c r="K754" s="129">
        <f>SUM(K753:N753)</f>
        <v>0</v>
      </c>
      <c r="L754" s="130"/>
      <c r="M754" s="130"/>
      <c r="N754" s="131"/>
      <c r="O754" s="129">
        <f>SUM(O753:Q753)</f>
        <v>0</v>
      </c>
      <c r="P754" s="130"/>
      <c r="Q754" s="131"/>
      <c r="R754" s="129">
        <f>SUM(R753:W753)</f>
        <v>3751.9</v>
      </c>
      <c r="S754" s="130"/>
      <c r="T754" s="130"/>
      <c r="U754" s="130"/>
      <c r="V754" s="130"/>
      <c r="W754" s="131"/>
      <c r="X754" s="85">
        <f>SUM(X753)</f>
        <v>0</v>
      </c>
      <c r="Y754" s="42">
        <f>SUM(Y753)</f>
        <v>0</v>
      </c>
      <c r="Z754" s="6">
        <f>SUM(Z753)</f>
        <v>0</v>
      </c>
      <c r="AA754" s="64">
        <f>SUM(D754:Z754)</f>
        <v>3751.9</v>
      </c>
    </row>
    <row r="755" spans="1:27">
      <c r="A755" s="132" t="s">
        <v>69</v>
      </c>
      <c r="B755" s="132"/>
      <c r="C755" s="132"/>
      <c r="D755" s="62">
        <v>7000</v>
      </c>
      <c r="E755" s="62"/>
      <c r="F755" s="62">
        <v>2000</v>
      </c>
      <c r="G755" s="62">
        <v>4000</v>
      </c>
      <c r="H755" s="62">
        <v>3000</v>
      </c>
      <c r="I755" s="62"/>
      <c r="J755" s="62">
        <v>5000</v>
      </c>
      <c r="K755" s="62">
        <v>4000</v>
      </c>
      <c r="L755" s="62"/>
      <c r="M755" s="62"/>
      <c r="N755" s="62"/>
      <c r="O755" s="62"/>
      <c r="P755" s="62"/>
      <c r="Q755" s="62"/>
      <c r="R755" s="62">
        <v>1500</v>
      </c>
      <c r="S755" s="62">
        <v>2000</v>
      </c>
      <c r="T755" s="62"/>
      <c r="U755" s="62"/>
      <c r="V755" s="62">
        <v>700</v>
      </c>
      <c r="W755" s="62"/>
      <c r="X755" s="62">
        <v>12000</v>
      </c>
      <c r="Y755" s="62"/>
      <c r="Z755" s="62"/>
      <c r="AA755" s="62">
        <f>SUM(D755:Z755)</f>
        <v>41200</v>
      </c>
    </row>
    <row r="756" spans="1:27">
      <c r="A756" s="34"/>
      <c r="B756" s="34"/>
      <c r="C756" s="34"/>
      <c r="D756" s="132">
        <f>SUM(D755:H755)</f>
        <v>16000</v>
      </c>
      <c r="E756" s="132"/>
      <c r="F756" s="132"/>
      <c r="G756" s="132"/>
      <c r="H756" s="132"/>
      <c r="I756" s="132">
        <f>SUM(I755:J755)</f>
        <v>5000</v>
      </c>
      <c r="J756" s="132"/>
      <c r="K756" s="132">
        <f>SUM(K755:N755)</f>
        <v>4000</v>
      </c>
      <c r="L756" s="132"/>
      <c r="M756" s="132"/>
      <c r="N756" s="132"/>
      <c r="O756" s="132">
        <f>SUM(O755:Q755)</f>
        <v>0</v>
      </c>
      <c r="P756" s="132"/>
      <c r="Q756" s="132"/>
      <c r="R756" s="132">
        <f>SUM(R755:W755)</f>
        <v>4200</v>
      </c>
      <c r="S756" s="132"/>
      <c r="T756" s="132"/>
      <c r="U756" s="132"/>
      <c r="V756" s="132"/>
      <c r="W756" s="132"/>
      <c r="X756" s="62">
        <f>X755</f>
        <v>12000</v>
      </c>
      <c r="Y756" s="62">
        <f>SUM(Y755)</f>
        <v>0</v>
      </c>
      <c r="Z756" s="62">
        <f>SUM(Z755)</f>
        <v>0</v>
      </c>
      <c r="AA756" s="62"/>
    </row>
    <row r="757" spans="1:27" ht="15.75" thickBot="1"/>
    <row r="758" spans="1:27" ht="27" thickBot="1">
      <c r="C758" s="137" t="s">
        <v>92</v>
      </c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</row>
    <row r="759" spans="1:27">
      <c r="A759" s="6" t="s">
        <v>23</v>
      </c>
      <c r="B759" s="6" t="s">
        <v>0</v>
      </c>
      <c r="C759" s="65" t="s">
        <v>68</v>
      </c>
      <c r="D759" s="139" t="s">
        <v>1</v>
      </c>
      <c r="E759" s="140"/>
      <c r="F759" s="140"/>
      <c r="G759" s="140"/>
      <c r="H759" s="141"/>
      <c r="I759" s="142" t="s">
        <v>2</v>
      </c>
      <c r="J759" s="142"/>
      <c r="K759" s="143" t="s">
        <v>5</v>
      </c>
      <c r="L759" s="143"/>
      <c r="M759" s="143"/>
      <c r="N759" s="143"/>
      <c r="O759" s="144" t="s">
        <v>73</v>
      </c>
      <c r="P759" s="145"/>
      <c r="Q759" s="145"/>
      <c r="R759" s="146" t="s">
        <v>66</v>
      </c>
      <c r="S759" s="146"/>
      <c r="T759" s="146"/>
      <c r="U759" s="146"/>
      <c r="V759" s="146"/>
      <c r="W759" s="146"/>
      <c r="X759" s="147" t="s">
        <v>60</v>
      </c>
      <c r="Y759" s="149" t="s">
        <v>37</v>
      </c>
      <c r="Z759" s="151" t="s">
        <v>67</v>
      </c>
      <c r="AA759" s="153" t="s">
        <v>8</v>
      </c>
    </row>
    <row r="760" spans="1:27" ht="30">
      <c r="D760" s="45" t="s">
        <v>47</v>
      </c>
      <c r="E760" s="45" t="s">
        <v>48</v>
      </c>
      <c r="F760" s="45" t="s">
        <v>50</v>
      </c>
      <c r="G760" s="45" t="s">
        <v>49</v>
      </c>
      <c r="H760" s="45" t="s">
        <v>51</v>
      </c>
      <c r="I760" s="47" t="s">
        <v>54</v>
      </c>
      <c r="J760" s="47" t="s">
        <v>55</v>
      </c>
      <c r="K760" s="49" t="s">
        <v>56</v>
      </c>
      <c r="L760" s="49" t="s">
        <v>57</v>
      </c>
      <c r="M760" s="50" t="s">
        <v>58</v>
      </c>
      <c r="N760" s="50" t="s">
        <v>59</v>
      </c>
      <c r="O760" s="83" t="s">
        <v>74</v>
      </c>
      <c r="P760" s="84" t="s">
        <v>75</v>
      </c>
      <c r="Q760" s="52" t="s">
        <v>62</v>
      </c>
      <c r="R760" s="55" t="s">
        <v>3</v>
      </c>
      <c r="S760" s="55" t="s">
        <v>65</v>
      </c>
      <c r="T760" s="55" t="s">
        <v>63</v>
      </c>
      <c r="U760" s="55" t="s">
        <v>36</v>
      </c>
      <c r="V760" s="56" t="s">
        <v>64</v>
      </c>
      <c r="W760" s="55" t="s">
        <v>7</v>
      </c>
      <c r="X760" s="148"/>
      <c r="Y760" s="150"/>
      <c r="Z760" s="152"/>
      <c r="AA760" s="154"/>
    </row>
    <row r="761" spans="1:27">
      <c r="B761" s="29">
        <v>45470</v>
      </c>
      <c r="C761" s="44">
        <v>1</v>
      </c>
      <c r="D761" s="69"/>
      <c r="E761" s="69"/>
      <c r="F761" s="69"/>
      <c r="G761" s="69"/>
      <c r="H761" s="69"/>
      <c r="I761" s="75"/>
      <c r="J761" s="75"/>
      <c r="K761" s="76"/>
      <c r="L761" s="76"/>
      <c r="M761" s="76"/>
      <c r="N761" s="76"/>
      <c r="O761" s="54"/>
      <c r="P761" s="54"/>
      <c r="Q761" s="54"/>
      <c r="R761" s="86"/>
      <c r="S761" s="86"/>
      <c r="T761" s="86"/>
      <c r="U761" s="86"/>
      <c r="V761" s="86"/>
      <c r="W761" s="86"/>
      <c r="X761" s="70"/>
      <c r="Y761" s="59"/>
      <c r="Z761" s="60"/>
      <c r="AA761" s="64">
        <f>SUM(D761:Z761)</f>
        <v>0</v>
      </c>
    </row>
    <row r="762" spans="1:27">
      <c r="B762" s="29">
        <v>45471</v>
      </c>
      <c r="C762" s="44">
        <v>2</v>
      </c>
      <c r="D762" s="69"/>
      <c r="E762" s="69"/>
      <c r="F762" s="69"/>
      <c r="G762" s="69"/>
      <c r="H762" s="69"/>
      <c r="I762" s="75"/>
      <c r="J762" s="75"/>
      <c r="K762" s="76"/>
      <c r="L762" s="76"/>
      <c r="M762" s="76"/>
      <c r="N762" s="76"/>
      <c r="O762" s="54"/>
      <c r="P762" s="54"/>
      <c r="Q762" s="54"/>
      <c r="R762" s="86"/>
      <c r="S762" s="86"/>
      <c r="T762" s="86"/>
      <c r="U762" s="86"/>
      <c r="V762" s="86"/>
      <c r="W762" s="86"/>
      <c r="X762" s="71"/>
      <c r="Y762" s="59"/>
      <c r="Z762" s="60"/>
      <c r="AA762" s="64">
        <f t="shared" ref="AA762:AA782" si="83">SUM(D762:Z762)</f>
        <v>0</v>
      </c>
    </row>
    <row r="763" spans="1:27">
      <c r="B763" s="29">
        <v>45472</v>
      </c>
      <c r="C763" s="44">
        <v>3</v>
      </c>
      <c r="D763" s="69"/>
      <c r="E763" s="69"/>
      <c r="F763" s="69"/>
      <c r="G763" s="69"/>
      <c r="H763" s="69"/>
      <c r="I763" s="75"/>
      <c r="J763" s="75"/>
      <c r="K763" s="76"/>
      <c r="L763" s="76"/>
      <c r="M763" s="76"/>
      <c r="N763" s="76"/>
      <c r="O763" s="54"/>
      <c r="P763" s="54"/>
      <c r="Q763" s="54"/>
      <c r="R763" s="86"/>
      <c r="S763" s="86"/>
      <c r="T763" s="86">
        <v>145.72</v>
      </c>
      <c r="U763" s="86"/>
      <c r="V763" s="86"/>
      <c r="W763" s="86"/>
      <c r="X763" s="70"/>
      <c r="Y763" s="59"/>
      <c r="Z763" s="60"/>
      <c r="AA763" s="64">
        <f t="shared" si="83"/>
        <v>145.72</v>
      </c>
    </row>
    <row r="764" spans="1:27">
      <c r="B764" s="29">
        <v>45473</v>
      </c>
      <c r="C764" s="44">
        <v>4</v>
      </c>
      <c r="D764" s="69"/>
      <c r="E764" s="69"/>
      <c r="F764" s="69"/>
      <c r="G764" s="69"/>
      <c r="H764" s="69"/>
      <c r="I764" s="75"/>
      <c r="J764" s="75"/>
      <c r="K764" s="76"/>
      <c r="L764" s="76"/>
      <c r="M764" s="76"/>
      <c r="N764" s="76"/>
      <c r="O764" s="54"/>
      <c r="P764" s="54"/>
      <c r="Q764" s="54"/>
      <c r="R764" s="86"/>
      <c r="S764" s="86"/>
      <c r="T764" s="86"/>
      <c r="U764" s="86"/>
      <c r="V764" s="86"/>
      <c r="W764" s="86"/>
      <c r="X764" s="71"/>
      <c r="Y764" s="59"/>
      <c r="Z764" s="60"/>
      <c r="AA764" s="64">
        <f t="shared" si="83"/>
        <v>0</v>
      </c>
    </row>
    <row r="765" spans="1:27">
      <c r="B765" s="29">
        <v>45474</v>
      </c>
      <c r="C765" s="44">
        <v>5</v>
      </c>
      <c r="D765" s="69"/>
      <c r="E765" s="69"/>
      <c r="F765" s="69"/>
      <c r="G765" s="69"/>
      <c r="H765" s="69"/>
      <c r="I765" s="75"/>
      <c r="J765" s="75"/>
      <c r="K765" s="76"/>
      <c r="L765" s="76"/>
      <c r="M765" s="76"/>
      <c r="N765" s="76"/>
      <c r="O765" s="54"/>
      <c r="P765" s="54"/>
      <c r="Q765" s="54"/>
      <c r="R765" s="87"/>
      <c r="S765" s="86"/>
      <c r="T765" s="86"/>
      <c r="U765" s="86"/>
      <c r="V765" s="86"/>
      <c r="W765" s="86"/>
      <c r="X765" s="70"/>
      <c r="Y765" s="59"/>
      <c r="Z765" s="60"/>
      <c r="AA765" s="64">
        <f t="shared" si="83"/>
        <v>0</v>
      </c>
    </row>
    <row r="766" spans="1:27">
      <c r="B766" s="29">
        <v>45475</v>
      </c>
      <c r="C766" s="44">
        <v>6</v>
      </c>
      <c r="D766" s="69"/>
      <c r="E766" s="69"/>
      <c r="F766" s="69"/>
      <c r="G766" s="69"/>
      <c r="H766" s="69"/>
      <c r="I766" s="75"/>
      <c r="J766" s="75"/>
      <c r="K766" s="76"/>
      <c r="L766" s="76"/>
      <c r="M766" s="76"/>
      <c r="N766" s="76"/>
      <c r="O766" s="54"/>
      <c r="P766" s="54"/>
      <c r="Q766" s="54"/>
      <c r="R766" s="86"/>
      <c r="S766" s="86"/>
      <c r="T766" s="77">
        <v>425</v>
      </c>
      <c r="U766" s="86"/>
      <c r="V766" s="86"/>
      <c r="W766" s="86"/>
      <c r="X766" s="88"/>
      <c r="Y766" s="59"/>
      <c r="Z766" s="60"/>
      <c r="AA766" s="64">
        <f t="shared" si="83"/>
        <v>425</v>
      </c>
    </row>
    <row r="767" spans="1:27">
      <c r="B767" s="29">
        <v>45476</v>
      </c>
      <c r="C767" s="44">
        <v>7</v>
      </c>
      <c r="D767" s="69"/>
      <c r="E767" s="69"/>
      <c r="F767" s="69"/>
      <c r="G767" s="69"/>
      <c r="H767" s="69"/>
      <c r="I767" s="75"/>
      <c r="J767" s="75"/>
      <c r="K767" s="76"/>
      <c r="L767" s="76"/>
      <c r="M767" s="76"/>
      <c r="N767" s="76"/>
      <c r="O767" s="54"/>
      <c r="P767" s="54"/>
      <c r="Q767" s="54"/>
      <c r="R767" s="86"/>
      <c r="S767" s="86"/>
      <c r="T767" s="86"/>
      <c r="U767" s="86"/>
      <c r="V767" s="86"/>
      <c r="W767" s="86"/>
      <c r="X767" s="70"/>
      <c r="Y767" s="59"/>
      <c r="Z767" s="60"/>
      <c r="AA767" s="64">
        <f t="shared" si="83"/>
        <v>0</v>
      </c>
    </row>
    <row r="768" spans="1:27">
      <c r="B768" s="29">
        <v>45477</v>
      </c>
      <c r="C768" s="44">
        <v>8</v>
      </c>
      <c r="D768" s="69"/>
      <c r="E768" s="69"/>
      <c r="F768" s="69"/>
      <c r="G768" s="69"/>
      <c r="H768" s="69"/>
      <c r="I768" s="75"/>
      <c r="J768" s="75"/>
      <c r="K768" s="76"/>
      <c r="L768" s="76"/>
      <c r="M768" s="76"/>
      <c r="N768" s="76"/>
      <c r="O768" s="54"/>
      <c r="P768" s="54"/>
      <c r="Q768" s="54"/>
      <c r="R768" s="86"/>
      <c r="S768" s="86"/>
      <c r="T768" s="86"/>
      <c r="U768" s="86"/>
      <c r="V768" s="86"/>
      <c r="W768" s="86"/>
      <c r="X768" s="70"/>
      <c r="Y768" s="59"/>
      <c r="Z768" s="60"/>
      <c r="AA768" s="64">
        <f t="shared" si="83"/>
        <v>0</v>
      </c>
    </row>
    <row r="769" spans="2:27">
      <c r="B769" s="29">
        <v>45478</v>
      </c>
      <c r="C769" s="44">
        <v>9</v>
      </c>
      <c r="D769" s="69"/>
      <c r="E769" s="69"/>
      <c r="F769" s="69"/>
      <c r="G769" s="69"/>
      <c r="H769" s="69"/>
      <c r="I769" s="75"/>
      <c r="J769" s="75"/>
      <c r="K769" s="76"/>
      <c r="L769" s="76"/>
      <c r="M769" s="76"/>
      <c r="N769" s="76"/>
      <c r="O769" s="54"/>
      <c r="P769" s="54"/>
      <c r="Q769" s="54"/>
      <c r="R769" s="86"/>
      <c r="S769" s="86"/>
      <c r="T769" s="86"/>
      <c r="U769" s="86"/>
      <c r="V769" s="86"/>
      <c r="W769" s="86"/>
      <c r="X769" s="71"/>
      <c r="Y769" s="59"/>
      <c r="Z769" s="60"/>
      <c r="AA769" s="64">
        <f t="shared" si="83"/>
        <v>0</v>
      </c>
    </row>
    <row r="770" spans="2:27">
      <c r="B770" s="29">
        <v>45479</v>
      </c>
      <c r="C770" s="44">
        <v>10</v>
      </c>
      <c r="D770" s="69"/>
      <c r="E770" s="69"/>
      <c r="F770" s="69"/>
      <c r="G770" s="69"/>
      <c r="H770" s="69"/>
      <c r="I770" s="75"/>
      <c r="J770" s="75"/>
      <c r="K770" s="76"/>
      <c r="L770" s="76"/>
      <c r="M770" s="76"/>
      <c r="N770" s="76"/>
      <c r="O770" s="54"/>
      <c r="P770" s="54"/>
      <c r="Q770" s="54"/>
      <c r="R770" s="86"/>
      <c r="S770" s="86"/>
      <c r="T770" s="86"/>
      <c r="U770" s="86"/>
      <c r="V770" s="86"/>
      <c r="W770" s="86"/>
      <c r="X770" s="71"/>
      <c r="Y770" s="59"/>
      <c r="Z770" s="60"/>
      <c r="AA770" s="64">
        <f t="shared" si="83"/>
        <v>0</v>
      </c>
    </row>
    <row r="771" spans="2:27">
      <c r="B771" s="29">
        <v>45480</v>
      </c>
      <c r="C771" s="44">
        <v>11</v>
      </c>
      <c r="D771" s="69"/>
      <c r="E771" s="69"/>
      <c r="F771" s="69"/>
      <c r="G771" s="69"/>
      <c r="H771" s="69"/>
      <c r="I771" s="75"/>
      <c r="J771" s="75"/>
      <c r="K771" s="76"/>
      <c r="L771" s="76"/>
      <c r="M771" s="76"/>
      <c r="N771" s="76"/>
      <c r="O771" s="54"/>
      <c r="P771" s="54"/>
      <c r="Q771" s="54"/>
      <c r="R771" s="86"/>
      <c r="S771" s="86"/>
      <c r="T771" s="86"/>
      <c r="U771" s="86"/>
      <c r="V771" s="86"/>
      <c r="W771" s="86"/>
      <c r="X771" s="70"/>
      <c r="Y771" s="59"/>
      <c r="Z771" s="60"/>
      <c r="AA771" s="64">
        <f t="shared" si="83"/>
        <v>0</v>
      </c>
    </row>
    <row r="772" spans="2:27">
      <c r="B772" s="29">
        <v>45481</v>
      </c>
      <c r="C772" s="44">
        <v>12</v>
      </c>
      <c r="D772" s="69"/>
      <c r="E772" s="69"/>
      <c r="F772" s="69"/>
      <c r="G772" s="69"/>
      <c r="H772" s="69"/>
      <c r="I772" s="75"/>
      <c r="J772" s="75"/>
      <c r="K772" s="76"/>
      <c r="L772" s="76"/>
      <c r="M772" s="76"/>
      <c r="N772" s="76"/>
      <c r="O772" s="54"/>
      <c r="P772" s="54"/>
      <c r="Q772" s="54"/>
      <c r="R772" s="86"/>
      <c r="S772" s="86"/>
      <c r="T772" s="86"/>
      <c r="U772" s="86"/>
      <c r="V772" s="86"/>
      <c r="W772" s="86"/>
      <c r="X772" s="70"/>
      <c r="Y772" s="59"/>
      <c r="Z772" s="60"/>
      <c r="AA772" s="64">
        <f t="shared" si="83"/>
        <v>0</v>
      </c>
    </row>
    <row r="773" spans="2:27">
      <c r="B773" s="29">
        <v>45482</v>
      </c>
      <c r="C773" s="44">
        <v>13</v>
      </c>
      <c r="D773" s="69"/>
      <c r="E773" s="69"/>
      <c r="F773" s="69"/>
      <c r="G773" s="69"/>
      <c r="H773" s="69"/>
      <c r="I773" s="75"/>
      <c r="J773" s="75"/>
      <c r="K773" s="76"/>
      <c r="L773" s="76"/>
      <c r="M773" s="76"/>
      <c r="N773" s="76"/>
      <c r="O773" s="54"/>
      <c r="P773" s="54"/>
      <c r="Q773" s="54"/>
      <c r="R773" s="86"/>
      <c r="S773" s="86"/>
      <c r="T773" s="86"/>
      <c r="U773" s="86"/>
      <c r="V773" s="86"/>
      <c r="W773" s="86"/>
      <c r="X773" s="71"/>
      <c r="Y773" s="59"/>
      <c r="Z773" s="60"/>
      <c r="AA773" s="64">
        <f t="shared" si="83"/>
        <v>0</v>
      </c>
    </row>
    <row r="774" spans="2:27">
      <c r="B774" s="29">
        <v>45483</v>
      </c>
      <c r="C774" s="44">
        <v>14</v>
      </c>
      <c r="D774" s="69"/>
      <c r="E774" s="69"/>
      <c r="F774" s="69"/>
      <c r="G774" s="69"/>
      <c r="H774" s="69"/>
      <c r="I774" s="75"/>
      <c r="J774" s="75"/>
      <c r="K774" s="76"/>
      <c r="L774" s="76"/>
      <c r="M774" s="76"/>
      <c r="N774" s="76"/>
      <c r="O774" s="54"/>
      <c r="P774" s="54"/>
      <c r="Q774" s="54"/>
      <c r="R774" s="86"/>
      <c r="S774" s="86"/>
      <c r="T774" s="86"/>
      <c r="U774" s="86"/>
      <c r="V774" s="86"/>
      <c r="W774" s="86"/>
      <c r="X774" s="70"/>
      <c r="Y774" s="59"/>
      <c r="Z774" s="60"/>
      <c r="AA774" s="64">
        <f t="shared" si="83"/>
        <v>0</v>
      </c>
    </row>
    <row r="775" spans="2:27">
      <c r="B775" s="29">
        <v>45484</v>
      </c>
      <c r="C775" s="44">
        <v>15</v>
      </c>
      <c r="D775" s="69"/>
      <c r="E775" s="69"/>
      <c r="F775" s="69"/>
      <c r="G775" s="69"/>
      <c r="H775" s="69"/>
      <c r="I775" s="75"/>
      <c r="J775" s="75"/>
      <c r="K775" s="76"/>
      <c r="L775" s="76"/>
      <c r="M775" s="76"/>
      <c r="N775" s="76"/>
      <c r="O775" s="54"/>
      <c r="P775" s="54"/>
      <c r="Q775" s="54"/>
      <c r="R775" s="86"/>
      <c r="S775" s="86"/>
      <c r="T775" s="86"/>
      <c r="U775" s="86">
        <v>889</v>
      </c>
      <c r="V775" s="86"/>
      <c r="W775" s="86"/>
      <c r="X775" s="70"/>
      <c r="Y775" s="59"/>
      <c r="Z775" s="60"/>
      <c r="AA775" s="64">
        <f t="shared" si="83"/>
        <v>889</v>
      </c>
    </row>
    <row r="776" spans="2:27">
      <c r="B776" s="29">
        <v>45485</v>
      </c>
      <c r="C776" s="44">
        <v>16</v>
      </c>
      <c r="D776" s="69"/>
      <c r="E776" s="69"/>
      <c r="F776" s="69"/>
      <c r="G776" s="69"/>
      <c r="H776" s="69"/>
      <c r="I776" s="75"/>
      <c r="J776" s="75"/>
      <c r="K776" s="76"/>
      <c r="L776" s="76"/>
      <c r="M776" s="76"/>
      <c r="N776" s="76"/>
      <c r="O776" s="54"/>
      <c r="P776" s="54"/>
      <c r="Q776" s="54"/>
      <c r="R776" s="86"/>
      <c r="S776" s="86"/>
      <c r="T776" s="86"/>
      <c r="U776" s="86"/>
      <c r="V776" s="86"/>
      <c r="W776" s="86"/>
      <c r="X776" s="70"/>
      <c r="Y776" s="59"/>
      <c r="Z776" s="60"/>
      <c r="AA776" s="64">
        <f t="shared" si="83"/>
        <v>0</v>
      </c>
    </row>
    <row r="777" spans="2:27">
      <c r="B777" s="29">
        <v>45486</v>
      </c>
      <c r="C777" s="44">
        <v>17</v>
      </c>
      <c r="D777" s="69"/>
      <c r="E777" s="69"/>
      <c r="F777" s="69"/>
      <c r="G777" s="69"/>
      <c r="H777" s="69"/>
      <c r="I777" s="75"/>
      <c r="J777" s="75"/>
      <c r="K777" s="76"/>
      <c r="L777" s="76"/>
      <c r="M777" s="76"/>
      <c r="N777" s="76"/>
      <c r="O777" s="54"/>
      <c r="P777" s="54"/>
      <c r="Q777" s="54"/>
      <c r="R777" s="86"/>
      <c r="S777" s="86"/>
      <c r="T777" s="86">
        <v>500</v>
      </c>
      <c r="U777" s="86"/>
      <c r="V777" s="86"/>
      <c r="W777" s="86"/>
      <c r="X777" s="70"/>
      <c r="Y777" s="59"/>
      <c r="Z777" s="60"/>
      <c r="AA777" s="64">
        <f t="shared" si="83"/>
        <v>500</v>
      </c>
    </row>
    <row r="778" spans="2:27">
      <c r="B778" s="29">
        <v>45487</v>
      </c>
      <c r="C778" s="44">
        <v>18</v>
      </c>
      <c r="D778" s="69"/>
      <c r="E778" s="69"/>
      <c r="F778" s="69"/>
      <c r="G778" s="69"/>
      <c r="H778" s="69"/>
      <c r="I778" s="75"/>
      <c r="J778" s="75"/>
      <c r="K778" s="76"/>
      <c r="L778" s="76"/>
      <c r="M778" s="76"/>
      <c r="N778" s="76"/>
      <c r="O778" s="54"/>
      <c r="P778" s="54"/>
      <c r="Q778" s="54"/>
      <c r="R778" s="86"/>
      <c r="S778" s="86"/>
      <c r="T778" s="86">
        <v>541.6</v>
      </c>
      <c r="V778" s="86"/>
      <c r="W778" s="87"/>
      <c r="X778" s="70"/>
      <c r="Y778" s="59"/>
      <c r="Z778" s="60"/>
      <c r="AA778" s="64">
        <f t="shared" si="83"/>
        <v>541.6</v>
      </c>
    </row>
    <row r="779" spans="2:27">
      <c r="B779" s="29">
        <v>45488</v>
      </c>
      <c r="C779" s="44">
        <v>19</v>
      </c>
      <c r="D779" s="69"/>
      <c r="E779" s="69"/>
      <c r="F779" s="69"/>
      <c r="G779" s="69"/>
      <c r="H779" s="69"/>
      <c r="I779" s="75"/>
      <c r="J779" s="75"/>
      <c r="K779" s="76"/>
      <c r="L779" s="76"/>
      <c r="M779" s="76"/>
      <c r="N779" s="76"/>
      <c r="O779" s="54"/>
      <c r="P779" s="54"/>
      <c r="Q779" s="54"/>
      <c r="R779" s="86"/>
      <c r="S779" s="86"/>
      <c r="T779" s="86"/>
      <c r="U779" s="86"/>
      <c r="V779" s="86"/>
      <c r="W779" s="86"/>
      <c r="X779" s="70"/>
      <c r="Y779" s="59"/>
      <c r="Z779" s="60"/>
      <c r="AA779" s="64">
        <f t="shared" si="83"/>
        <v>0</v>
      </c>
    </row>
    <row r="780" spans="2:27">
      <c r="B780" s="29">
        <v>45489</v>
      </c>
      <c r="C780" s="44">
        <v>20</v>
      </c>
      <c r="D780" s="69"/>
      <c r="E780" s="69"/>
      <c r="F780" s="69"/>
      <c r="G780" s="69"/>
      <c r="H780" s="69"/>
      <c r="I780" s="75"/>
      <c r="J780" s="75"/>
      <c r="K780" s="76"/>
      <c r="L780" s="76"/>
      <c r="M780" s="76"/>
      <c r="N780" s="76"/>
      <c r="O780" s="54"/>
      <c r="P780" s="54"/>
      <c r="Q780" s="54"/>
      <c r="R780" s="86"/>
      <c r="S780" s="86"/>
      <c r="T780" s="86"/>
      <c r="U780" s="86"/>
      <c r="V780" s="86"/>
      <c r="W780" s="86"/>
      <c r="X780" s="70"/>
      <c r="Y780" s="59"/>
      <c r="Z780" s="60"/>
      <c r="AA780" s="64">
        <f t="shared" si="83"/>
        <v>0</v>
      </c>
    </row>
    <row r="781" spans="2:27">
      <c r="B781" s="29">
        <v>45490</v>
      </c>
      <c r="C781" s="44">
        <v>21</v>
      </c>
      <c r="D781" s="69"/>
      <c r="E781" s="69"/>
      <c r="F781" s="69"/>
      <c r="G781" s="69"/>
      <c r="H781" s="69"/>
      <c r="I781" s="75"/>
      <c r="J781" s="75"/>
      <c r="K781" s="76"/>
      <c r="L781" s="76"/>
      <c r="M781" s="76"/>
      <c r="N781" s="76"/>
      <c r="O781" s="54"/>
      <c r="P781" s="54"/>
      <c r="Q781" s="54"/>
      <c r="R781" s="86"/>
      <c r="S781" s="86"/>
      <c r="T781" s="86"/>
      <c r="U781" s="86"/>
      <c r="V781" s="86"/>
      <c r="W781" s="86"/>
      <c r="X781" s="70"/>
      <c r="Y781" s="59"/>
      <c r="Z781" s="60"/>
      <c r="AA781" s="64">
        <f t="shared" si="83"/>
        <v>0</v>
      </c>
    </row>
    <row r="782" spans="2:27">
      <c r="B782" s="29">
        <v>45491</v>
      </c>
      <c r="C782" s="44">
        <v>22</v>
      </c>
      <c r="D782" s="69"/>
      <c r="E782" s="69"/>
      <c r="F782" s="69"/>
      <c r="G782" s="69"/>
      <c r="H782" s="69"/>
      <c r="I782" s="75"/>
      <c r="J782" s="75"/>
      <c r="K782" s="76"/>
      <c r="L782" s="76"/>
      <c r="M782" s="76"/>
      <c r="N782" s="76"/>
      <c r="O782" s="54"/>
      <c r="P782" s="54"/>
      <c r="Q782" s="54"/>
      <c r="R782" s="86"/>
      <c r="S782" s="86"/>
      <c r="T782" s="86"/>
      <c r="U782" s="86"/>
      <c r="V782" s="86"/>
      <c r="W782" s="86"/>
      <c r="X782" s="70"/>
      <c r="Y782" s="59"/>
      <c r="Z782" s="60"/>
      <c r="AA782" s="64">
        <f t="shared" si="83"/>
        <v>0</v>
      </c>
    </row>
    <row r="783" spans="2:27">
      <c r="B783" s="29">
        <v>45492</v>
      </c>
      <c r="C783" s="44">
        <v>23</v>
      </c>
      <c r="D783" s="69"/>
      <c r="E783" s="69"/>
      <c r="F783" s="69"/>
      <c r="G783" s="69"/>
      <c r="H783" s="69"/>
      <c r="I783" s="75"/>
      <c r="J783" s="75"/>
      <c r="K783" s="76"/>
      <c r="L783" s="76"/>
      <c r="M783" s="76"/>
      <c r="N783" s="76"/>
      <c r="O783" s="54"/>
      <c r="P783" s="54"/>
      <c r="Q783" s="54"/>
      <c r="R783" s="86"/>
      <c r="S783" s="86"/>
      <c r="T783" s="86"/>
      <c r="U783" s="86"/>
      <c r="V783" s="86"/>
      <c r="W783" s="87"/>
      <c r="X783" s="70"/>
      <c r="Y783" s="59"/>
      <c r="Z783" s="60"/>
      <c r="AA783" s="64">
        <f>SUM(D783:Z783)</f>
        <v>0</v>
      </c>
    </row>
    <row r="784" spans="2:27">
      <c r="B784" s="29">
        <v>45493</v>
      </c>
      <c r="C784" s="44">
        <v>24</v>
      </c>
      <c r="D784" s="69"/>
      <c r="E784" s="69"/>
      <c r="F784" s="69"/>
      <c r="G784" s="69"/>
      <c r="H784" s="69"/>
      <c r="I784" s="75"/>
      <c r="J784" s="75"/>
      <c r="K784" s="76"/>
      <c r="L784" s="76"/>
      <c r="M784" s="76"/>
      <c r="N784" s="76"/>
      <c r="O784" s="54"/>
      <c r="P784" s="54"/>
      <c r="Q784" s="54"/>
      <c r="R784" s="86"/>
      <c r="S784" s="86"/>
      <c r="T784" s="86"/>
      <c r="U784" s="86"/>
      <c r="V784" s="86"/>
      <c r="W784" s="86"/>
      <c r="X784" s="70"/>
      <c r="Y784" s="59"/>
      <c r="Z784" s="60"/>
      <c r="AA784" s="64">
        <f t="shared" ref="AA784:AA791" si="84">SUM(D784:Z784)</f>
        <v>0</v>
      </c>
    </row>
    <row r="785" spans="1:27">
      <c r="B785" s="29">
        <v>45494</v>
      </c>
      <c r="C785" s="44">
        <v>25</v>
      </c>
      <c r="D785" s="69"/>
      <c r="E785" s="69"/>
      <c r="F785" s="69"/>
      <c r="G785" s="69"/>
      <c r="H785" s="69"/>
      <c r="I785" s="75"/>
      <c r="J785" s="75"/>
      <c r="K785" s="76"/>
      <c r="L785" s="76"/>
      <c r="M785" s="76"/>
      <c r="N785" s="76"/>
      <c r="O785" s="54"/>
      <c r="P785" s="54"/>
      <c r="Q785" s="54"/>
      <c r="R785" s="86"/>
      <c r="S785" s="86"/>
      <c r="T785" s="86"/>
      <c r="U785" s="86"/>
      <c r="V785" s="86"/>
      <c r="W785" s="86"/>
      <c r="X785" s="70"/>
      <c r="Y785" s="59"/>
      <c r="Z785" s="60"/>
      <c r="AA785" s="64">
        <f t="shared" si="84"/>
        <v>0</v>
      </c>
    </row>
    <row r="786" spans="1:27">
      <c r="B786" s="29">
        <v>45495</v>
      </c>
      <c r="C786" s="44">
        <v>26</v>
      </c>
      <c r="D786" s="69"/>
      <c r="E786" s="69"/>
      <c r="F786" s="69"/>
      <c r="G786" s="69"/>
      <c r="H786" s="69"/>
      <c r="I786" s="75"/>
      <c r="J786" s="75"/>
      <c r="K786" s="76"/>
      <c r="L786" s="76"/>
      <c r="M786" s="76"/>
      <c r="N786" s="76"/>
      <c r="O786" s="54"/>
      <c r="P786" s="54"/>
      <c r="Q786" s="54"/>
      <c r="R786" s="86"/>
      <c r="S786" s="86"/>
      <c r="T786" s="86"/>
      <c r="U786" s="86"/>
      <c r="V786" s="86"/>
      <c r="W786" s="86"/>
      <c r="X786" s="70"/>
      <c r="Y786" s="59"/>
      <c r="Z786" s="60"/>
      <c r="AA786" s="64">
        <f t="shared" si="84"/>
        <v>0</v>
      </c>
    </row>
    <row r="787" spans="1:27">
      <c r="B787" s="29">
        <v>45496</v>
      </c>
      <c r="C787" s="44">
        <v>27</v>
      </c>
      <c r="D787" s="69"/>
      <c r="E787" s="69"/>
      <c r="F787" s="69"/>
      <c r="G787" s="69"/>
      <c r="H787" s="69"/>
      <c r="I787" s="75"/>
      <c r="J787" s="75"/>
      <c r="K787" s="76"/>
      <c r="L787" s="76"/>
      <c r="M787" s="76"/>
      <c r="N787" s="76"/>
      <c r="O787" s="54"/>
      <c r="P787" s="54"/>
      <c r="Q787" s="54"/>
      <c r="R787" s="86"/>
      <c r="S787" s="86"/>
      <c r="T787" s="86">
        <v>425</v>
      </c>
      <c r="U787" s="86"/>
      <c r="V787" s="86"/>
      <c r="W787" s="86"/>
      <c r="X787" s="71"/>
      <c r="Y787" s="59"/>
      <c r="Z787" s="60"/>
      <c r="AA787" s="64">
        <f t="shared" si="84"/>
        <v>425</v>
      </c>
    </row>
    <row r="788" spans="1:27">
      <c r="B788" s="29">
        <v>45497</v>
      </c>
      <c r="C788" s="44">
        <v>28</v>
      </c>
      <c r="D788" s="69"/>
      <c r="E788" s="69"/>
      <c r="F788" s="69"/>
      <c r="G788" s="69"/>
      <c r="H788" s="69"/>
      <c r="I788" s="75"/>
      <c r="J788" s="75"/>
      <c r="K788" s="76"/>
      <c r="L788" s="76"/>
      <c r="M788" s="76"/>
      <c r="N788" s="76"/>
      <c r="O788" s="54"/>
      <c r="P788" s="54"/>
      <c r="Q788" s="54"/>
      <c r="R788" s="86"/>
      <c r="S788" s="86"/>
      <c r="T788" s="86">
        <v>825.58</v>
      </c>
      <c r="U788" s="86"/>
      <c r="V788" s="86"/>
      <c r="W788" s="86"/>
      <c r="X788" s="70"/>
      <c r="Y788" s="59"/>
      <c r="Z788" s="60"/>
      <c r="AA788" s="64">
        <f t="shared" si="84"/>
        <v>825.58</v>
      </c>
    </row>
    <row r="789" spans="1:27">
      <c r="B789" s="29">
        <v>45498</v>
      </c>
      <c r="C789" s="44">
        <v>29</v>
      </c>
      <c r="D789" s="69"/>
      <c r="E789" s="69"/>
      <c r="F789" s="69"/>
      <c r="G789" s="69"/>
      <c r="H789" s="69"/>
      <c r="I789" s="75"/>
      <c r="J789" s="75"/>
      <c r="K789" s="76"/>
      <c r="L789" s="76"/>
      <c r="M789" s="76"/>
      <c r="N789" s="76"/>
      <c r="O789" s="54"/>
      <c r="P789" s="54"/>
      <c r="Q789" s="54"/>
      <c r="R789" s="86"/>
      <c r="S789" s="86"/>
      <c r="T789" s="86"/>
      <c r="U789" s="86"/>
      <c r="V789" s="86"/>
      <c r="W789" s="86"/>
      <c r="X789" s="70"/>
      <c r="Y789" s="59"/>
      <c r="Z789" s="60"/>
      <c r="AA789" s="64">
        <f t="shared" si="84"/>
        <v>0</v>
      </c>
    </row>
    <row r="790" spans="1:27">
      <c r="B790" s="29">
        <v>45499</v>
      </c>
      <c r="C790" s="44">
        <v>30</v>
      </c>
      <c r="D790" s="69"/>
      <c r="E790" s="69"/>
      <c r="F790" s="69"/>
      <c r="G790" s="69"/>
      <c r="H790" s="69"/>
      <c r="I790" s="75"/>
      <c r="J790" s="75"/>
      <c r="K790" s="76"/>
      <c r="L790" s="76"/>
      <c r="M790" s="76"/>
      <c r="N790" s="76"/>
      <c r="O790" s="54"/>
      <c r="P790" s="54"/>
      <c r="Q790" s="54"/>
      <c r="R790" s="86"/>
      <c r="S790" s="86"/>
      <c r="T790" s="86"/>
      <c r="U790" s="86"/>
      <c r="V790" s="86"/>
      <c r="W790" s="86"/>
      <c r="X790" s="70"/>
      <c r="Y790" s="59"/>
      <c r="Z790" s="60"/>
      <c r="AA790" s="64"/>
    </row>
    <row r="791" spans="1:27">
      <c r="A791" s="129" t="s">
        <v>52</v>
      </c>
      <c r="B791" s="130"/>
      <c r="C791" s="131"/>
      <c r="D791" s="69">
        <f t="shared" ref="D791:Z791" si="85">SUM(D761:D789)</f>
        <v>0</v>
      </c>
      <c r="E791" s="69">
        <f t="shared" si="85"/>
        <v>0</v>
      </c>
      <c r="F791" s="69">
        <f t="shared" si="85"/>
        <v>0</v>
      </c>
      <c r="G791" s="69">
        <f t="shared" si="85"/>
        <v>0</v>
      </c>
      <c r="H791" s="69">
        <f t="shared" si="85"/>
        <v>0</v>
      </c>
      <c r="I791" s="69">
        <f t="shared" si="85"/>
        <v>0</v>
      </c>
      <c r="J791" s="69">
        <f t="shared" si="85"/>
        <v>0</v>
      </c>
      <c r="K791" s="69">
        <f t="shared" si="85"/>
        <v>0</v>
      </c>
      <c r="L791" s="69">
        <f t="shared" si="85"/>
        <v>0</v>
      </c>
      <c r="M791" s="69">
        <f t="shared" si="85"/>
        <v>0</v>
      </c>
      <c r="N791" s="69">
        <f t="shared" si="85"/>
        <v>0</v>
      </c>
      <c r="O791" s="69">
        <f t="shared" si="85"/>
        <v>0</v>
      </c>
      <c r="P791" s="69">
        <f t="shared" si="85"/>
        <v>0</v>
      </c>
      <c r="Q791" s="69">
        <f t="shared" si="85"/>
        <v>0</v>
      </c>
      <c r="R791" s="69">
        <f t="shared" si="85"/>
        <v>0</v>
      </c>
      <c r="S791" s="69">
        <f t="shared" si="85"/>
        <v>0</v>
      </c>
      <c r="T791" s="69">
        <f t="shared" si="85"/>
        <v>2862.9</v>
      </c>
      <c r="U791" s="69">
        <f t="shared" si="85"/>
        <v>889</v>
      </c>
      <c r="V791" s="69">
        <f t="shared" si="85"/>
        <v>0</v>
      </c>
      <c r="W791" s="69">
        <f t="shared" si="85"/>
        <v>0</v>
      </c>
      <c r="X791" s="69">
        <f t="shared" si="85"/>
        <v>0</v>
      </c>
      <c r="Y791" s="69">
        <f t="shared" si="85"/>
        <v>0</v>
      </c>
      <c r="Z791" s="69">
        <f t="shared" si="85"/>
        <v>0</v>
      </c>
      <c r="AA791" s="64">
        <f t="shared" si="84"/>
        <v>3751.9</v>
      </c>
    </row>
    <row r="792" spans="1:27">
      <c r="A792" s="133" t="s">
        <v>53</v>
      </c>
      <c r="B792" s="134"/>
      <c r="C792" s="135"/>
      <c r="D792" s="136">
        <f>SUM(D791:H791)</f>
        <v>0</v>
      </c>
      <c r="E792" s="136"/>
      <c r="F792" s="136"/>
      <c r="G792" s="136"/>
      <c r="H792" s="136"/>
      <c r="I792" s="136">
        <f>SUM(I791:J791)</f>
        <v>0</v>
      </c>
      <c r="J792" s="136"/>
      <c r="K792" s="129">
        <f>SUM(K791:N791)</f>
        <v>0</v>
      </c>
      <c r="L792" s="130"/>
      <c r="M792" s="130"/>
      <c r="N792" s="131"/>
      <c r="O792" s="129">
        <f>SUM(O791:Q791)</f>
        <v>0</v>
      </c>
      <c r="P792" s="130"/>
      <c r="Q792" s="131"/>
      <c r="R792" s="129">
        <f>SUM(R791:W791)</f>
        <v>3751.9</v>
      </c>
      <c r="S792" s="130"/>
      <c r="T792" s="130"/>
      <c r="U792" s="130"/>
      <c r="V792" s="130"/>
      <c r="W792" s="131"/>
      <c r="X792" s="85">
        <f>SUM(X791)</f>
        <v>0</v>
      </c>
      <c r="Y792" s="42">
        <f>SUM(Y791)</f>
        <v>0</v>
      </c>
      <c r="Z792" s="6">
        <f>SUM(Z791)</f>
        <v>0</v>
      </c>
      <c r="AA792" s="64">
        <f>SUM(D792:Z792)</f>
        <v>3751.9</v>
      </c>
    </row>
    <row r="793" spans="1:27">
      <c r="A793" s="132" t="s">
        <v>69</v>
      </c>
      <c r="B793" s="132"/>
      <c r="C793" s="132"/>
      <c r="D793" s="62">
        <v>7000</v>
      </c>
      <c r="E793" s="62"/>
      <c r="F793" s="62">
        <v>2000</v>
      </c>
      <c r="G793" s="62">
        <v>4000</v>
      </c>
      <c r="H793" s="62">
        <v>3000</v>
      </c>
      <c r="I793" s="62"/>
      <c r="J793" s="62">
        <v>5000</v>
      </c>
      <c r="K793" s="62">
        <v>4000</v>
      </c>
      <c r="L793" s="62"/>
      <c r="M793" s="62"/>
      <c r="N793" s="62"/>
      <c r="O793" s="62"/>
      <c r="P793" s="62"/>
      <c r="Q793" s="62"/>
      <c r="R793" s="62">
        <v>1500</v>
      </c>
      <c r="S793" s="62">
        <v>2000</v>
      </c>
      <c r="T793" s="62"/>
      <c r="U793" s="62"/>
      <c r="V793" s="62">
        <v>700</v>
      </c>
      <c r="W793" s="62"/>
      <c r="X793" s="62">
        <v>12000</v>
      </c>
      <c r="Y793" s="62"/>
      <c r="Z793" s="62"/>
      <c r="AA793" s="62">
        <f>SUM(D793:Z793)</f>
        <v>41200</v>
      </c>
    </row>
    <row r="794" spans="1:27">
      <c r="A794" s="34"/>
      <c r="B794" s="34"/>
      <c r="C794" s="34"/>
      <c r="D794" s="132">
        <f>SUM(D793:H793)</f>
        <v>16000</v>
      </c>
      <c r="E794" s="132"/>
      <c r="F794" s="132"/>
      <c r="G794" s="132"/>
      <c r="H794" s="132"/>
      <c r="I794" s="132">
        <f>SUM(I793:J793)</f>
        <v>5000</v>
      </c>
      <c r="J794" s="132"/>
      <c r="K794" s="132">
        <f>SUM(K793:N793)</f>
        <v>4000</v>
      </c>
      <c r="L794" s="132"/>
      <c r="M794" s="132"/>
      <c r="N794" s="132"/>
      <c r="O794" s="132">
        <f>SUM(O793:Q793)</f>
        <v>0</v>
      </c>
      <c r="P794" s="132"/>
      <c r="Q794" s="132"/>
      <c r="R794" s="132">
        <f>SUM(R793:W793)</f>
        <v>4200</v>
      </c>
      <c r="S794" s="132"/>
      <c r="T794" s="132"/>
      <c r="U794" s="132"/>
      <c r="V794" s="132"/>
      <c r="W794" s="132"/>
      <c r="X794" s="62">
        <f>X793</f>
        <v>12000</v>
      </c>
      <c r="Y794" s="62">
        <f>SUM(Y793)</f>
        <v>0</v>
      </c>
      <c r="Z794" s="62">
        <f>SUM(Z793)</f>
        <v>0</v>
      </c>
      <c r="AA794" s="62"/>
    </row>
    <row r="795" spans="1:27" ht="15.75" thickBot="1"/>
    <row r="796" spans="1:27" ht="27" thickBot="1">
      <c r="C796" s="137" t="s">
        <v>93</v>
      </c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</row>
    <row r="797" spans="1:27">
      <c r="A797" s="6" t="s">
        <v>23</v>
      </c>
      <c r="B797" s="6" t="s">
        <v>0</v>
      </c>
      <c r="C797" s="65" t="s">
        <v>68</v>
      </c>
      <c r="D797" s="139" t="s">
        <v>1</v>
      </c>
      <c r="E797" s="140"/>
      <c r="F797" s="140"/>
      <c r="G797" s="140"/>
      <c r="H797" s="141"/>
      <c r="I797" s="142" t="s">
        <v>2</v>
      </c>
      <c r="J797" s="142"/>
      <c r="K797" s="143" t="s">
        <v>5</v>
      </c>
      <c r="L797" s="143"/>
      <c r="M797" s="143"/>
      <c r="N797" s="143"/>
      <c r="O797" s="144" t="s">
        <v>73</v>
      </c>
      <c r="P797" s="145"/>
      <c r="Q797" s="145"/>
      <c r="R797" s="146" t="s">
        <v>66</v>
      </c>
      <c r="S797" s="146"/>
      <c r="T797" s="146"/>
      <c r="U797" s="146"/>
      <c r="V797" s="146"/>
      <c r="W797" s="146"/>
      <c r="X797" s="147" t="s">
        <v>60</v>
      </c>
      <c r="Y797" s="149" t="s">
        <v>37</v>
      </c>
      <c r="Z797" s="151" t="s">
        <v>67</v>
      </c>
      <c r="AA797" s="153" t="s">
        <v>8</v>
      </c>
    </row>
    <row r="798" spans="1:27" ht="30">
      <c r="D798" s="45" t="s">
        <v>47</v>
      </c>
      <c r="E798" s="45" t="s">
        <v>48</v>
      </c>
      <c r="F798" s="45" t="s">
        <v>50</v>
      </c>
      <c r="G798" s="45" t="s">
        <v>49</v>
      </c>
      <c r="H798" s="45" t="s">
        <v>51</v>
      </c>
      <c r="I798" s="47" t="s">
        <v>54</v>
      </c>
      <c r="J798" s="47" t="s">
        <v>55</v>
      </c>
      <c r="K798" s="49" t="s">
        <v>56</v>
      </c>
      <c r="L798" s="49" t="s">
        <v>57</v>
      </c>
      <c r="M798" s="50" t="s">
        <v>58</v>
      </c>
      <c r="N798" s="50" t="s">
        <v>59</v>
      </c>
      <c r="O798" s="83" t="s">
        <v>74</v>
      </c>
      <c r="P798" s="84" t="s">
        <v>75</v>
      </c>
      <c r="Q798" s="52" t="s">
        <v>62</v>
      </c>
      <c r="R798" s="55" t="s">
        <v>3</v>
      </c>
      <c r="S798" s="55" t="s">
        <v>65</v>
      </c>
      <c r="T798" s="55" t="s">
        <v>63</v>
      </c>
      <c r="U798" s="55" t="s">
        <v>36</v>
      </c>
      <c r="V798" s="56" t="s">
        <v>64</v>
      </c>
      <c r="W798" s="55" t="s">
        <v>7</v>
      </c>
      <c r="X798" s="148"/>
      <c r="Y798" s="150"/>
      <c r="Z798" s="152"/>
      <c r="AA798" s="154"/>
    </row>
    <row r="799" spans="1:27">
      <c r="B799" s="29">
        <v>45500</v>
      </c>
      <c r="C799" s="44">
        <v>1</v>
      </c>
      <c r="D799" s="69"/>
      <c r="E799" s="69"/>
      <c r="F799" s="69"/>
      <c r="G799" s="69"/>
      <c r="H799" s="69"/>
      <c r="I799" s="75"/>
      <c r="J799" s="75"/>
      <c r="K799" s="76"/>
      <c r="L799" s="76"/>
      <c r="M799" s="76"/>
      <c r="N799" s="76"/>
      <c r="O799" s="54"/>
      <c r="P799" s="54"/>
      <c r="Q799" s="54"/>
      <c r="R799" s="86"/>
      <c r="S799" s="86"/>
      <c r="T799" s="86"/>
      <c r="U799" s="86"/>
      <c r="V799" s="86"/>
      <c r="W799" s="86"/>
      <c r="X799" s="70"/>
      <c r="Y799" s="59"/>
      <c r="Z799" s="60"/>
      <c r="AA799" s="64">
        <f>SUM(D799:Z799)</f>
        <v>0</v>
      </c>
    </row>
    <row r="800" spans="1:27">
      <c r="B800" s="29">
        <v>45501</v>
      </c>
      <c r="C800" s="44">
        <v>2</v>
      </c>
      <c r="D800" s="69"/>
      <c r="E800" s="69"/>
      <c r="F800" s="69"/>
      <c r="G800" s="69"/>
      <c r="H800" s="69"/>
      <c r="I800" s="75"/>
      <c r="J800" s="75"/>
      <c r="K800" s="76"/>
      <c r="L800" s="76"/>
      <c r="M800" s="76"/>
      <c r="N800" s="76"/>
      <c r="O800" s="54"/>
      <c r="P800" s="54"/>
      <c r="Q800" s="54"/>
      <c r="R800" s="86"/>
      <c r="S800" s="86"/>
      <c r="T800" s="86"/>
      <c r="U800" s="86"/>
      <c r="V800" s="86"/>
      <c r="W800" s="86"/>
      <c r="X800" s="71"/>
      <c r="Y800" s="59"/>
      <c r="Z800" s="60"/>
      <c r="AA800" s="64">
        <f t="shared" ref="AA800:AA820" si="86">SUM(D800:Z800)</f>
        <v>0</v>
      </c>
    </row>
    <row r="801" spans="2:27">
      <c r="B801" s="29">
        <v>45502</v>
      </c>
      <c r="C801" s="44">
        <v>3</v>
      </c>
      <c r="D801" s="69"/>
      <c r="E801" s="69"/>
      <c r="F801" s="69"/>
      <c r="G801" s="69"/>
      <c r="H801" s="69"/>
      <c r="I801" s="75"/>
      <c r="J801" s="75"/>
      <c r="K801" s="76"/>
      <c r="L801" s="76"/>
      <c r="M801" s="76"/>
      <c r="N801" s="76"/>
      <c r="O801" s="54"/>
      <c r="P801" s="54"/>
      <c r="Q801" s="54"/>
      <c r="R801" s="86"/>
      <c r="S801" s="86"/>
      <c r="T801" s="86">
        <v>145.72</v>
      </c>
      <c r="U801" s="86"/>
      <c r="V801" s="86"/>
      <c r="W801" s="86"/>
      <c r="X801" s="70"/>
      <c r="Y801" s="59"/>
      <c r="Z801" s="60"/>
      <c r="AA801" s="64">
        <f t="shared" si="86"/>
        <v>145.72</v>
      </c>
    </row>
    <row r="802" spans="2:27">
      <c r="B802" s="29">
        <v>45503</v>
      </c>
      <c r="C802" s="44">
        <v>4</v>
      </c>
      <c r="D802" s="69"/>
      <c r="E802" s="69"/>
      <c r="F802" s="69"/>
      <c r="G802" s="69"/>
      <c r="H802" s="69"/>
      <c r="I802" s="75"/>
      <c r="J802" s="75"/>
      <c r="K802" s="76"/>
      <c r="L802" s="76"/>
      <c r="M802" s="76"/>
      <c r="N802" s="76"/>
      <c r="O802" s="54"/>
      <c r="P802" s="54"/>
      <c r="Q802" s="54"/>
      <c r="R802" s="86"/>
      <c r="S802" s="86"/>
      <c r="T802" s="86"/>
      <c r="U802" s="86"/>
      <c r="V802" s="86"/>
      <c r="W802" s="86"/>
      <c r="X802" s="71"/>
      <c r="Y802" s="59"/>
      <c r="Z802" s="60"/>
      <c r="AA802" s="64">
        <f t="shared" si="86"/>
        <v>0</v>
      </c>
    </row>
    <row r="803" spans="2:27">
      <c r="B803" s="29">
        <v>45504</v>
      </c>
      <c r="C803" s="44">
        <v>5</v>
      </c>
      <c r="D803" s="69"/>
      <c r="E803" s="69"/>
      <c r="F803" s="69"/>
      <c r="G803" s="69"/>
      <c r="H803" s="69"/>
      <c r="I803" s="75"/>
      <c r="J803" s="75"/>
      <c r="K803" s="76"/>
      <c r="L803" s="76"/>
      <c r="M803" s="76"/>
      <c r="N803" s="76"/>
      <c r="O803" s="54"/>
      <c r="P803" s="54"/>
      <c r="Q803" s="54"/>
      <c r="R803" s="87"/>
      <c r="S803" s="86"/>
      <c r="T803" s="86"/>
      <c r="U803" s="86"/>
      <c r="V803" s="86"/>
      <c r="W803" s="86"/>
      <c r="X803" s="70"/>
      <c r="Y803" s="59"/>
      <c r="Z803" s="60"/>
      <c r="AA803" s="64">
        <f t="shared" si="86"/>
        <v>0</v>
      </c>
    </row>
    <row r="804" spans="2:27">
      <c r="B804" s="29">
        <v>45505</v>
      </c>
      <c r="C804" s="44">
        <v>6</v>
      </c>
      <c r="D804" s="69"/>
      <c r="E804" s="69"/>
      <c r="F804" s="69"/>
      <c r="G804" s="69"/>
      <c r="H804" s="69"/>
      <c r="I804" s="75"/>
      <c r="J804" s="75"/>
      <c r="K804" s="76"/>
      <c r="L804" s="76"/>
      <c r="M804" s="76"/>
      <c r="N804" s="76"/>
      <c r="O804" s="54"/>
      <c r="P804" s="54"/>
      <c r="Q804" s="54"/>
      <c r="R804" s="86"/>
      <c r="S804" s="86"/>
      <c r="T804" s="86"/>
      <c r="U804" s="86"/>
      <c r="V804" s="86"/>
      <c r="W804" s="86"/>
      <c r="X804" s="88"/>
      <c r="Y804" s="59"/>
      <c r="Z804" s="60"/>
      <c r="AA804" s="64">
        <f t="shared" si="86"/>
        <v>0</v>
      </c>
    </row>
    <row r="805" spans="2:27">
      <c r="B805" s="29">
        <v>45506</v>
      </c>
      <c r="C805" s="44">
        <v>7</v>
      </c>
      <c r="D805" s="69"/>
      <c r="E805" s="69"/>
      <c r="F805" s="69"/>
      <c r="G805" s="69"/>
      <c r="H805" s="69"/>
      <c r="I805" s="75"/>
      <c r="J805" s="75"/>
      <c r="K805" s="76"/>
      <c r="L805" s="76"/>
      <c r="M805" s="76"/>
      <c r="N805" s="76"/>
      <c r="O805" s="54"/>
      <c r="P805" s="54"/>
      <c r="Q805" s="54"/>
      <c r="R805" s="86"/>
      <c r="S805" s="86"/>
      <c r="T805" s="77">
        <v>425</v>
      </c>
      <c r="U805" s="86"/>
      <c r="V805" s="86"/>
      <c r="W805" s="86"/>
      <c r="X805" s="70"/>
      <c r="Y805" s="59"/>
      <c r="Z805" s="60"/>
      <c r="AA805" s="64">
        <f t="shared" si="86"/>
        <v>425</v>
      </c>
    </row>
    <row r="806" spans="2:27">
      <c r="B806" s="29">
        <v>45507</v>
      </c>
      <c r="C806" s="44">
        <v>8</v>
      </c>
      <c r="D806" s="69"/>
      <c r="E806" s="69"/>
      <c r="F806" s="69"/>
      <c r="G806" s="69"/>
      <c r="H806" s="69"/>
      <c r="I806" s="75"/>
      <c r="J806" s="75"/>
      <c r="K806" s="76"/>
      <c r="L806" s="76"/>
      <c r="M806" s="76"/>
      <c r="N806" s="76"/>
      <c r="O806" s="54"/>
      <c r="P806" s="54"/>
      <c r="Q806" s="54"/>
      <c r="R806" s="86"/>
      <c r="S806" s="86"/>
      <c r="T806" s="86"/>
      <c r="U806" s="86"/>
      <c r="V806" s="86"/>
      <c r="W806" s="86"/>
      <c r="X806" s="70"/>
      <c r="Y806" s="59"/>
      <c r="Z806" s="60"/>
      <c r="AA806" s="64">
        <f t="shared" si="86"/>
        <v>0</v>
      </c>
    </row>
    <row r="807" spans="2:27">
      <c r="B807" s="29">
        <v>45508</v>
      </c>
      <c r="C807" s="44">
        <v>9</v>
      </c>
      <c r="D807" s="69"/>
      <c r="E807" s="69"/>
      <c r="F807" s="69"/>
      <c r="G807" s="69"/>
      <c r="H807" s="69"/>
      <c r="I807" s="75"/>
      <c r="J807" s="75"/>
      <c r="K807" s="76"/>
      <c r="L807" s="76"/>
      <c r="M807" s="76"/>
      <c r="N807" s="76"/>
      <c r="O807" s="54"/>
      <c r="P807" s="54"/>
      <c r="Q807" s="54"/>
      <c r="R807" s="86"/>
      <c r="S807" s="86"/>
      <c r="T807" s="86"/>
      <c r="U807" s="86"/>
      <c r="V807" s="86"/>
      <c r="W807" s="86"/>
      <c r="X807" s="71"/>
      <c r="Y807" s="59"/>
      <c r="Z807" s="60"/>
      <c r="AA807" s="64">
        <f t="shared" si="86"/>
        <v>0</v>
      </c>
    </row>
    <row r="808" spans="2:27">
      <c r="B808" s="29">
        <v>45509</v>
      </c>
      <c r="C808" s="44">
        <v>10</v>
      </c>
      <c r="D808" s="69"/>
      <c r="E808" s="69"/>
      <c r="F808" s="69"/>
      <c r="G808" s="69"/>
      <c r="H808" s="69"/>
      <c r="I808" s="75"/>
      <c r="J808" s="75"/>
      <c r="K808" s="76"/>
      <c r="L808" s="76"/>
      <c r="M808" s="76"/>
      <c r="N808" s="76"/>
      <c r="O808" s="54"/>
      <c r="P808" s="54"/>
      <c r="Q808" s="54"/>
      <c r="R808" s="86"/>
      <c r="S808" s="86"/>
      <c r="T808" s="86"/>
      <c r="U808" s="86"/>
      <c r="V808" s="86"/>
      <c r="W808" s="86"/>
      <c r="X808" s="71"/>
      <c r="Y808" s="59"/>
      <c r="Z808" s="60"/>
      <c r="AA808" s="64">
        <f t="shared" si="86"/>
        <v>0</v>
      </c>
    </row>
    <row r="809" spans="2:27">
      <c r="B809" s="29">
        <v>45510</v>
      </c>
      <c r="C809" s="44">
        <v>11</v>
      </c>
      <c r="D809" s="69"/>
      <c r="E809" s="69"/>
      <c r="F809" s="69"/>
      <c r="G809" s="69"/>
      <c r="H809" s="69"/>
      <c r="I809" s="75"/>
      <c r="J809" s="75"/>
      <c r="K809" s="76"/>
      <c r="L809" s="76"/>
      <c r="M809" s="76"/>
      <c r="N809" s="76"/>
      <c r="O809" s="54"/>
      <c r="P809" s="54"/>
      <c r="Q809" s="54"/>
      <c r="R809" s="86"/>
      <c r="S809" s="86"/>
      <c r="T809" s="86"/>
      <c r="U809" s="86"/>
      <c r="V809" s="86"/>
      <c r="W809" s="86"/>
      <c r="X809" s="70"/>
      <c r="Y809" s="59"/>
      <c r="Z809" s="60"/>
      <c r="AA809" s="64">
        <f t="shared" si="86"/>
        <v>0</v>
      </c>
    </row>
    <row r="810" spans="2:27">
      <c r="B810" s="29">
        <v>45511</v>
      </c>
      <c r="C810" s="44">
        <v>12</v>
      </c>
      <c r="D810" s="69"/>
      <c r="E810" s="69"/>
      <c r="F810" s="69"/>
      <c r="G810" s="69"/>
      <c r="H810" s="69"/>
      <c r="I810" s="75"/>
      <c r="J810" s="75"/>
      <c r="K810" s="76"/>
      <c r="L810" s="76"/>
      <c r="M810" s="76"/>
      <c r="N810" s="76"/>
      <c r="O810" s="54"/>
      <c r="P810" s="54"/>
      <c r="Q810" s="54"/>
      <c r="R810" s="86"/>
      <c r="S810" s="86"/>
      <c r="T810" s="86"/>
      <c r="U810" s="86"/>
      <c r="V810" s="86"/>
      <c r="W810" s="86"/>
      <c r="X810" s="70"/>
      <c r="Y810" s="59"/>
      <c r="Z810" s="60"/>
      <c r="AA810" s="64">
        <f t="shared" si="86"/>
        <v>0</v>
      </c>
    </row>
    <row r="811" spans="2:27">
      <c r="B811" s="29">
        <v>45512</v>
      </c>
      <c r="C811" s="44">
        <v>13</v>
      </c>
      <c r="D811" s="69"/>
      <c r="E811" s="69"/>
      <c r="F811" s="69"/>
      <c r="G811" s="69"/>
      <c r="H811" s="69"/>
      <c r="I811" s="75"/>
      <c r="J811" s="75"/>
      <c r="K811" s="76"/>
      <c r="L811" s="76"/>
      <c r="M811" s="76"/>
      <c r="N811" s="76"/>
      <c r="O811" s="54"/>
      <c r="P811" s="54"/>
      <c r="Q811" s="54"/>
      <c r="R811" s="86"/>
      <c r="S811" s="86"/>
      <c r="T811" s="86"/>
      <c r="U811" s="86"/>
      <c r="V811" s="86"/>
      <c r="W811" s="86"/>
      <c r="X811" s="71"/>
      <c r="Y811" s="59"/>
      <c r="Z811" s="60"/>
      <c r="AA811" s="64">
        <f t="shared" si="86"/>
        <v>0</v>
      </c>
    </row>
    <row r="812" spans="2:27">
      <c r="B812" s="29">
        <v>45513</v>
      </c>
      <c r="C812" s="44">
        <v>14</v>
      </c>
      <c r="D812" s="69"/>
      <c r="E812" s="69"/>
      <c r="F812" s="69"/>
      <c r="G812" s="69"/>
      <c r="H812" s="69"/>
      <c r="I812" s="75"/>
      <c r="J812" s="75"/>
      <c r="K812" s="76"/>
      <c r="L812" s="76"/>
      <c r="M812" s="76"/>
      <c r="N812" s="76"/>
      <c r="O812" s="54"/>
      <c r="P812" s="54"/>
      <c r="Q812" s="54"/>
      <c r="R812" s="86"/>
      <c r="S812" s="86"/>
      <c r="T812" s="86"/>
      <c r="U812" s="86"/>
      <c r="V812" s="86"/>
      <c r="W812" s="86"/>
      <c r="X812" s="70"/>
      <c r="Y812" s="59"/>
      <c r="Z812" s="60"/>
      <c r="AA812" s="64">
        <f t="shared" si="86"/>
        <v>0</v>
      </c>
    </row>
    <row r="813" spans="2:27">
      <c r="B813" s="29">
        <v>45514</v>
      </c>
      <c r="C813" s="44">
        <v>15</v>
      </c>
      <c r="D813" s="69"/>
      <c r="E813" s="69"/>
      <c r="F813" s="69"/>
      <c r="G813" s="69"/>
      <c r="H813" s="69"/>
      <c r="I813" s="75"/>
      <c r="J813" s="75"/>
      <c r="K813" s="76"/>
      <c r="L813" s="76"/>
      <c r="M813" s="76"/>
      <c r="N813" s="76"/>
      <c r="O813" s="54"/>
      <c r="P813" s="54"/>
      <c r="Q813" s="54"/>
      <c r="R813" s="86"/>
      <c r="S813" s="86"/>
      <c r="T813" s="86"/>
      <c r="U813" s="86"/>
      <c r="V813" s="86"/>
      <c r="W813" s="86"/>
      <c r="X813" s="70"/>
      <c r="Y813" s="59"/>
      <c r="Z813" s="60"/>
      <c r="AA813" s="64">
        <f t="shared" si="86"/>
        <v>0</v>
      </c>
    </row>
    <row r="814" spans="2:27">
      <c r="B814" s="29">
        <v>45515</v>
      </c>
      <c r="C814" s="44">
        <v>16</v>
      </c>
      <c r="D814" s="69"/>
      <c r="E814" s="69"/>
      <c r="F814" s="69"/>
      <c r="G814" s="69"/>
      <c r="H814" s="69"/>
      <c r="I814" s="75"/>
      <c r="J814" s="75"/>
      <c r="K814" s="76"/>
      <c r="L814" s="76"/>
      <c r="M814" s="76"/>
      <c r="N814" s="76"/>
      <c r="O814" s="54"/>
      <c r="P814" s="54"/>
      <c r="Q814" s="54"/>
      <c r="R814" s="86"/>
      <c r="S814" s="86"/>
      <c r="T814" s="86"/>
      <c r="U814" s="86">
        <v>889</v>
      </c>
      <c r="V814" s="86"/>
      <c r="W814" s="86"/>
      <c r="X814" s="70"/>
      <c r="Y814" s="59"/>
      <c r="Z814" s="60"/>
      <c r="AA814" s="64">
        <f t="shared" si="86"/>
        <v>889</v>
      </c>
    </row>
    <row r="815" spans="2:27">
      <c r="B815" s="29">
        <v>45516</v>
      </c>
      <c r="C815" s="44">
        <v>17</v>
      </c>
      <c r="D815" s="69"/>
      <c r="E815" s="69"/>
      <c r="F815" s="69"/>
      <c r="G815" s="69"/>
      <c r="H815" s="69"/>
      <c r="I815" s="75"/>
      <c r="J815" s="75"/>
      <c r="K815" s="76"/>
      <c r="L815" s="76"/>
      <c r="M815" s="76"/>
      <c r="N815" s="76"/>
      <c r="O815" s="54"/>
      <c r="P815" s="54"/>
      <c r="Q815" s="54"/>
      <c r="R815" s="86"/>
      <c r="S815" s="86"/>
      <c r="T815" s="86"/>
      <c r="U815" s="86"/>
      <c r="V815" s="86"/>
      <c r="W815" s="86"/>
      <c r="X815" s="70"/>
      <c r="Y815" s="59"/>
      <c r="Z815" s="60"/>
      <c r="AA815" s="64">
        <f t="shared" si="86"/>
        <v>0</v>
      </c>
    </row>
    <row r="816" spans="2:27">
      <c r="B816" s="29">
        <v>45517</v>
      </c>
      <c r="C816" s="44">
        <v>18</v>
      </c>
      <c r="D816" s="69"/>
      <c r="E816" s="69"/>
      <c r="F816" s="69"/>
      <c r="G816" s="69"/>
      <c r="H816" s="69"/>
      <c r="I816" s="75"/>
      <c r="J816" s="75"/>
      <c r="K816" s="76"/>
      <c r="L816" s="76"/>
      <c r="M816" s="76"/>
      <c r="N816" s="76"/>
      <c r="O816" s="54"/>
      <c r="P816" s="54"/>
      <c r="Q816" s="54"/>
      <c r="R816" s="86"/>
      <c r="S816" s="86"/>
      <c r="T816" s="86">
        <v>500</v>
      </c>
      <c r="U816" s="86"/>
      <c r="V816" s="86"/>
      <c r="W816" s="87"/>
      <c r="X816" s="70"/>
      <c r="Y816" s="59"/>
      <c r="Z816" s="60"/>
      <c r="AA816" s="64">
        <f t="shared" si="86"/>
        <v>500</v>
      </c>
    </row>
    <row r="817" spans="1:27">
      <c r="B817" s="29">
        <v>45518</v>
      </c>
      <c r="C817" s="44">
        <v>19</v>
      </c>
      <c r="D817" s="69"/>
      <c r="E817" s="69"/>
      <c r="F817" s="69"/>
      <c r="G817" s="69"/>
      <c r="H817" s="69"/>
      <c r="I817" s="75"/>
      <c r="J817" s="75"/>
      <c r="K817" s="76"/>
      <c r="L817" s="76"/>
      <c r="M817" s="76"/>
      <c r="N817" s="76"/>
      <c r="O817" s="54"/>
      <c r="P817" s="54"/>
      <c r="Q817" s="54"/>
      <c r="R817" s="86"/>
      <c r="S817" s="86"/>
      <c r="T817" s="86">
        <v>541.6</v>
      </c>
      <c r="V817" s="86"/>
      <c r="W817" s="86"/>
      <c r="X817" s="70"/>
      <c r="Y817" s="59"/>
      <c r="Z817" s="60"/>
      <c r="AA817" s="64">
        <f t="shared" si="86"/>
        <v>541.6</v>
      </c>
    </row>
    <row r="818" spans="1:27">
      <c r="B818" s="29">
        <v>45519</v>
      </c>
      <c r="C818" s="44">
        <v>20</v>
      </c>
      <c r="D818" s="69"/>
      <c r="E818" s="69"/>
      <c r="F818" s="69"/>
      <c r="G818" s="69"/>
      <c r="H818" s="69"/>
      <c r="I818" s="75"/>
      <c r="J818" s="75"/>
      <c r="K818" s="76"/>
      <c r="L818" s="76"/>
      <c r="M818" s="76"/>
      <c r="N818" s="76"/>
      <c r="O818" s="54"/>
      <c r="P818" s="54"/>
      <c r="Q818" s="54"/>
      <c r="R818" s="86"/>
      <c r="S818" s="86"/>
      <c r="T818" s="86"/>
      <c r="U818" s="86"/>
      <c r="V818" s="86"/>
      <c r="W818" s="86"/>
      <c r="X818" s="70"/>
      <c r="Y818" s="59"/>
      <c r="Z818" s="60"/>
      <c r="AA818" s="64">
        <f t="shared" si="86"/>
        <v>0</v>
      </c>
    </row>
    <row r="819" spans="1:27">
      <c r="B819" s="29">
        <v>45520</v>
      </c>
      <c r="C819" s="44">
        <v>21</v>
      </c>
      <c r="D819" s="69"/>
      <c r="E819" s="69"/>
      <c r="F819" s="69"/>
      <c r="G819" s="69"/>
      <c r="H819" s="69"/>
      <c r="I819" s="75"/>
      <c r="J819" s="75"/>
      <c r="K819" s="76"/>
      <c r="L819" s="76"/>
      <c r="M819" s="76"/>
      <c r="N819" s="76"/>
      <c r="O819" s="54"/>
      <c r="P819" s="54"/>
      <c r="Q819" s="54"/>
      <c r="R819" s="86"/>
      <c r="S819" s="86"/>
      <c r="T819" s="86"/>
      <c r="U819" s="86"/>
      <c r="V819" s="86"/>
      <c r="W819" s="86"/>
      <c r="X819" s="70"/>
      <c r="Y819" s="59"/>
      <c r="Z819" s="60"/>
      <c r="AA819" s="64">
        <f t="shared" si="86"/>
        <v>0</v>
      </c>
    </row>
    <row r="820" spans="1:27">
      <c r="B820" s="29">
        <v>45521</v>
      </c>
      <c r="C820" s="44">
        <v>22</v>
      </c>
      <c r="D820" s="69"/>
      <c r="E820" s="69"/>
      <c r="F820" s="69"/>
      <c r="G820" s="69"/>
      <c r="H820" s="69"/>
      <c r="I820" s="75"/>
      <c r="J820" s="75"/>
      <c r="K820" s="76"/>
      <c r="L820" s="76"/>
      <c r="M820" s="76"/>
      <c r="N820" s="76"/>
      <c r="O820" s="54"/>
      <c r="P820" s="54"/>
      <c r="Q820" s="54"/>
      <c r="R820" s="86"/>
      <c r="S820" s="86"/>
      <c r="T820" s="86"/>
      <c r="U820" s="86"/>
      <c r="V820" s="86"/>
      <c r="W820" s="86"/>
      <c r="X820" s="70"/>
      <c r="Y820" s="59"/>
      <c r="Z820" s="60"/>
      <c r="AA820" s="64">
        <f t="shared" si="86"/>
        <v>0</v>
      </c>
    </row>
    <row r="821" spans="1:27">
      <c r="B821" s="29">
        <v>45522</v>
      </c>
      <c r="C821" s="44">
        <v>23</v>
      </c>
      <c r="D821" s="69"/>
      <c r="E821" s="69"/>
      <c r="F821" s="69"/>
      <c r="G821" s="69"/>
      <c r="H821" s="69"/>
      <c r="I821" s="75"/>
      <c r="J821" s="75"/>
      <c r="K821" s="76"/>
      <c r="L821" s="76"/>
      <c r="M821" s="76"/>
      <c r="N821" s="76"/>
      <c r="O821" s="54"/>
      <c r="P821" s="54"/>
      <c r="Q821" s="54"/>
      <c r="R821" s="86"/>
      <c r="S821" s="86"/>
      <c r="T821" s="86"/>
      <c r="U821" s="86"/>
      <c r="V821" s="86"/>
      <c r="W821" s="87"/>
      <c r="X821" s="70"/>
      <c r="Y821" s="59"/>
      <c r="Z821" s="60"/>
      <c r="AA821" s="64">
        <f>SUM(D821:Z821)</f>
        <v>0</v>
      </c>
    </row>
    <row r="822" spans="1:27">
      <c r="B822" s="29">
        <v>45523</v>
      </c>
      <c r="C822" s="44">
        <v>24</v>
      </c>
      <c r="D822" s="69"/>
      <c r="E822" s="69"/>
      <c r="F822" s="69"/>
      <c r="G822" s="69"/>
      <c r="H822" s="69"/>
      <c r="I822" s="75"/>
      <c r="J822" s="75"/>
      <c r="K822" s="76"/>
      <c r="L822" s="76"/>
      <c r="M822" s="76"/>
      <c r="N822" s="76"/>
      <c r="O822" s="54"/>
      <c r="P822" s="54"/>
      <c r="Q822" s="54"/>
      <c r="R822" s="86"/>
      <c r="S822" s="86"/>
      <c r="T822" s="86"/>
      <c r="U822" s="86"/>
      <c r="V822" s="86"/>
      <c r="W822" s="86"/>
      <c r="X822" s="70"/>
      <c r="Y822" s="59"/>
      <c r="Z822" s="60"/>
      <c r="AA822" s="64">
        <f t="shared" ref="AA822:AA830" si="87">SUM(D822:Z822)</f>
        <v>0</v>
      </c>
    </row>
    <row r="823" spans="1:27">
      <c r="B823" s="29">
        <v>45524</v>
      </c>
      <c r="C823" s="44">
        <v>25</v>
      </c>
      <c r="D823" s="69"/>
      <c r="E823" s="69"/>
      <c r="F823" s="69"/>
      <c r="G823" s="69"/>
      <c r="H823" s="69"/>
      <c r="I823" s="75"/>
      <c r="J823" s="75"/>
      <c r="K823" s="76"/>
      <c r="L823" s="76"/>
      <c r="M823" s="76"/>
      <c r="N823" s="76"/>
      <c r="O823" s="54"/>
      <c r="P823" s="54"/>
      <c r="Q823" s="54"/>
      <c r="R823" s="86"/>
      <c r="S823" s="86"/>
      <c r="T823" s="86"/>
      <c r="U823" s="86"/>
      <c r="V823" s="86"/>
      <c r="W823" s="86"/>
      <c r="X823" s="70"/>
      <c r="Y823" s="59"/>
      <c r="Z823" s="60"/>
      <c r="AA823" s="64">
        <f t="shared" si="87"/>
        <v>0</v>
      </c>
    </row>
    <row r="824" spans="1:27">
      <c r="B824" s="29">
        <v>45525</v>
      </c>
      <c r="C824" s="44">
        <v>26</v>
      </c>
      <c r="D824" s="69"/>
      <c r="E824" s="69"/>
      <c r="F824" s="69"/>
      <c r="G824" s="69"/>
      <c r="H824" s="69"/>
      <c r="I824" s="75"/>
      <c r="J824" s="75"/>
      <c r="K824" s="76"/>
      <c r="L824" s="76"/>
      <c r="M824" s="76"/>
      <c r="N824" s="76"/>
      <c r="O824" s="54"/>
      <c r="P824" s="54"/>
      <c r="Q824" s="54"/>
      <c r="R824" s="86"/>
      <c r="S824" s="86"/>
      <c r="T824" s="86"/>
      <c r="U824" s="86"/>
      <c r="V824" s="86"/>
      <c r="W824" s="86"/>
      <c r="X824" s="70"/>
      <c r="Y824" s="59"/>
      <c r="Z824" s="60"/>
      <c r="AA824" s="64">
        <f t="shared" si="87"/>
        <v>0</v>
      </c>
    </row>
    <row r="825" spans="1:27">
      <c r="B825" s="29">
        <v>45526</v>
      </c>
      <c r="C825" s="44">
        <v>27</v>
      </c>
      <c r="D825" s="69"/>
      <c r="E825" s="69"/>
      <c r="F825" s="69"/>
      <c r="G825" s="69"/>
      <c r="H825" s="69"/>
      <c r="I825" s="75"/>
      <c r="J825" s="75"/>
      <c r="K825" s="76"/>
      <c r="L825" s="76"/>
      <c r="M825" s="76"/>
      <c r="N825" s="76"/>
      <c r="O825" s="54"/>
      <c r="P825" s="54"/>
      <c r="Q825" s="54"/>
      <c r="R825" s="86"/>
      <c r="S825" s="86"/>
      <c r="T825" s="86"/>
      <c r="U825" s="86"/>
      <c r="V825" s="86"/>
      <c r="W825" s="86"/>
      <c r="X825" s="71"/>
      <c r="Y825" s="59"/>
      <c r="Z825" s="60"/>
      <c r="AA825" s="64">
        <f t="shared" si="87"/>
        <v>0</v>
      </c>
    </row>
    <row r="826" spans="1:27">
      <c r="B826" s="29">
        <v>45527</v>
      </c>
      <c r="C826" s="44">
        <v>28</v>
      </c>
      <c r="D826" s="69"/>
      <c r="E826" s="69"/>
      <c r="F826" s="69"/>
      <c r="G826" s="69"/>
      <c r="H826" s="69"/>
      <c r="I826" s="75"/>
      <c r="J826" s="75"/>
      <c r="K826" s="76"/>
      <c r="L826" s="76"/>
      <c r="M826" s="76"/>
      <c r="N826" s="76"/>
      <c r="O826" s="54"/>
      <c r="P826" s="54"/>
      <c r="Q826" s="54"/>
      <c r="R826" s="86"/>
      <c r="S826" s="86"/>
      <c r="T826" s="86">
        <v>425</v>
      </c>
      <c r="U826" s="86"/>
      <c r="V826" s="86"/>
      <c r="W826" s="86"/>
      <c r="X826" s="70"/>
      <c r="Y826" s="59"/>
      <c r="Z826" s="60"/>
      <c r="AA826" s="64">
        <f t="shared" si="87"/>
        <v>425</v>
      </c>
    </row>
    <row r="827" spans="1:27">
      <c r="B827" s="29">
        <v>45528</v>
      </c>
      <c r="C827" s="44">
        <v>29</v>
      </c>
      <c r="D827" s="69"/>
      <c r="E827" s="69"/>
      <c r="F827" s="69"/>
      <c r="G827" s="69"/>
      <c r="H827" s="69"/>
      <c r="I827" s="75"/>
      <c r="J827" s="75"/>
      <c r="K827" s="76"/>
      <c r="L827" s="76"/>
      <c r="M827" s="76"/>
      <c r="N827" s="76"/>
      <c r="O827" s="54"/>
      <c r="P827" s="54"/>
      <c r="Q827" s="54"/>
      <c r="R827" s="86"/>
      <c r="S827" s="86"/>
      <c r="T827" s="86">
        <v>825.58</v>
      </c>
      <c r="U827" s="86"/>
      <c r="V827" s="86"/>
      <c r="W827" s="86"/>
      <c r="X827" s="70"/>
      <c r="Y827" s="59"/>
      <c r="Z827" s="60"/>
      <c r="AA827" s="64">
        <f t="shared" si="87"/>
        <v>825.58</v>
      </c>
    </row>
    <row r="828" spans="1:27">
      <c r="B828" s="29">
        <v>45529</v>
      </c>
      <c r="C828" s="44">
        <v>30</v>
      </c>
      <c r="D828" s="69"/>
      <c r="E828" s="69"/>
      <c r="F828" s="69"/>
      <c r="G828" s="69"/>
      <c r="H828" s="69"/>
      <c r="I828" s="75"/>
      <c r="J828" s="75"/>
      <c r="K828" s="76"/>
      <c r="L828" s="76"/>
      <c r="M828" s="76"/>
      <c r="N828" s="76"/>
      <c r="O828" s="54"/>
      <c r="P828" s="54"/>
      <c r="Q828" s="54"/>
      <c r="R828" s="86"/>
      <c r="S828" s="86"/>
      <c r="T828" s="86"/>
      <c r="U828" s="86"/>
      <c r="V828" s="86"/>
      <c r="W828" s="86"/>
      <c r="X828" s="70"/>
      <c r="Y828" s="59"/>
      <c r="Z828" s="60"/>
      <c r="AA828" s="64">
        <f t="shared" si="87"/>
        <v>0</v>
      </c>
    </row>
    <row r="829" spans="1:27">
      <c r="B829" s="29">
        <v>45530</v>
      </c>
      <c r="C829" s="44">
        <v>31</v>
      </c>
      <c r="D829" s="69"/>
      <c r="E829" s="69"/>
      <c r="F829" s="69"/>
      <c r="G829" s="69"/>
      <c r="H829" s="69"/>
      <c r="I829" s="75"/>
      <c r="J829" s="75"/>
      <c r="K829" s="76"/>
      <c r="L829" s="76"/>
      <c r="M829" s="76"/>
      <c r="N829" s="76"/>
      <c r="O829" s="54"/>
      <c r="P829" s="54"/>
      <c r="Q829" s="54"/>
      <c r="R829" s="86"/>
      <c r="S829" s="86"/>
      <c r="T829" s="86"/>
      <c r="U829" s="86"/>
      <c r="V829" s="86"/>
      <c r="W829" s="86"/>
      <c r="X829" s="70"/>
      <c r="Y829" s="59"/>
      <c r="Z829" s="60"/>
      <c r="AA829" s="64"/>
    </row>
    <row r="830" spans="1:27">
      <c r="A830" s="129" t="s">
        <v>52</v>
      </c>
      <c r="B830" s="130"/>
      <c r="C830" s="131"/>
      <c r="D830" s="69">
        <f t="shared" ref="D830:Z830" si="88">SUM(D799:D828)</f>
        <v>0</v>
      </c>
      <c r="E830" s="69">
        <f t="shared" si="88"/>
        <v>0</v>
      </c>
      <c r="F830" s="69">
        <f t="shared" si="88"/>
        <v>0</v>
      </c>
      <c r="G830" s="69">
        <f t="shared" si="88"/>
        <v>0</v>
      </c>
      <c r="H830" s="69">
        <f t="shared" si="88"/>
        <v>0</v>
      </c>
      <c r="I830" s="69">
        <f t="shared" si="88"/>
        <v>0</v>
      </c>
      <c r="J830" s="69">
        <f t="shared" si="88"/>
        <v>0</v>
      </c>
      <c r="K830" s="69">
        <f t="shared" si="88"/>
        <v>0</v>
      </c>
      <c r="L830" s="69">
        <f t="shared" si="88"/>
        <v>0</v>
      </c>
      <c r="M830" s="69">
        <f t="shared" si="88"/>
        <v>0</v>
      </c>
      <c r="N830" s="69">
        <f t="shared" si="88"/>
        <v>0</v>
      </c>
      <c r="O830" s="69">
        <f t="shared" si="88"/>
        <v>0</v>
      </c>
      <c r="P830" s="69">
        <f t="shared" si="88"/>
        <v>0</v>
      </c>
      <c r="Q830" s="69">
        <f t="shared" si="88"/>
        <v>0</v>
      </c>
      <c r="R830" s="69">
        <f t="shared" si="88"/>
        <v>0</v>
      </c>
      <c r="S830" s="69">
        <f t="shared" si="88"/>
        <v>0</v>
      </c>
      <c r="T830" s="69">
        <f t="shared" si="88"/>
        <v>2862.9</v>
      </c>
      <c r="U830" s="69">
        <f t="shared" si="88"/>
        <v>889</v>
      </c>
      <c r="V830" s="69">
        <f t="shared" si="88"/>
        <v>0</v>
      </c>
      <c r="W830" s="69">
        <f t="shared" si="88"/>
        <v>0</v>
      </c>
      <c r="X830" s="69">
        <f t="shared" si="88"/>
        <v>0</v>
      </c>
      <c r="Y830" s="69">
        <f t="shared" si="88"/>
        <v>0</v>
      </c>
      <c r="Z830" s="69">
        <f t="shared" si="88"/>
        <v>0</v>
      </c>
      <c r="AA830" s="64">
        <f t="shared" si="87"/>
        <v>3751.9</v>
      </c>
    </row>
    <row r="831" spans="1:27">
      <c r="A831" s="133" t="s">
        <v>53</v>
      </c>
      <c r="B831" s="134"/>
      <c r="C831" s="135"/>
      <c r="D831" s="136">
        <f>SUM(D830:H830)</f>
        <v>0</v>
      </c>
      <c r="E831" s="136"/>
      <c r="F831" s="136"/>
      <c r="G831" s="136"/>
      <c r="H831" s="136"/>
      <c r="I831" s="136">
        <f>SUM(I830:J830)</f>
        <v>0</v>
      </c>
      <c r="J831" s="136"/>
      <c r="K831" s="129">
        <f>SUM(K830:N830)</f>
        <v>0</v>
      </c>
      <c r="L831" s="130"/>
      <c r="M831" s="130"/>
      <c r="N831" s="131"/>
      <c r="O831" s="129">
        <f>SUM(O830:Q830)</f>
        <v>0</v>
      </c>
      <c r="P831" s="130"/>
      <c r="Q831" s="131"/>
      <c r="R831" s="129">
        <f>SUM(R830:W830)</f>
        <v>3751.9</v>
      </c>
      <c r="S831" s="130"/>
      <c r="T831" s="130"/>
      <c r="U831" s="130"/>
      <c r="V831" s="130"/>
      <c r="W831" s="131"/>
      <c r="X831" s="85">
        <f>SUM(X830)</f>
        <v>0</v>
      </c>
      <c r="Y831" s="42">
        <f>SUM(Y830)</f>
        <v>0</v>
      </c>
      <c r="Z831" s="6">
        <f>SUM(Z830)</f>
        <v>0</v>
      </c>
      <c r="AA831" s="64">
        <f>SUM(D831:Z831)</f>
        <v>3751.9</v>
      </c>
    </row>
    <row r="832" spans="1:27">
      <c r="A832" s="132" t="s">
        <v>69</v>
      </c>
      <c r="B832" s="132"/>
      <c r="C832" s="132"/>
      <c r="D832" s="62">
        <v>7000</v>
      </c>
      <c r="E832" s="62"/>
      <c r="F832" s="62">
        <v>2000</v>
      </c>
      <c r="G832" s="62">
        <v>4000</v>
      </c>
      <c r="H832" s="62">
        <v>3000</v>
      </c>
      <c r="I832" s="62"/>
      <c r="J832" s="62">
        <v>5000</v>
      </c>
      <c r="K832" s="62">
        <v>4000</v>
      </c>
      <c r="L832" s="62"/>
      <c r="M832" s="62"/>
      <c r="N832" s="62"/>
      <c r="O832" s="62"/>
      <c r="P832" s="62"/>
      <c r="Q832" s="62"/>
      <c r="R832" s="62">
        <v>1500</v>
      </c>
      <c r="S832" s="62">
        <v>2000</v>
      </c>
      <c r="T832" s="62"/>
      <c r="U832" s="62"/>
      <c r="V832" s="62">
        <v>700</v>
      </c>
      <c r="W832" s="62"/>
      <c r="X832" s="62">
        <v>12000</v>
      </c>
      <c r="Y832" s="62"/>
      <c r="Z832" s="62"/>
      <c r="AA832" s="62">
        <f>SUM(D832:Z832)</f>
        <v>41200</v>
      </c>
    </row>
    <row r="833" spans="1:27">
      <c r="A833" s="34"/>
      <c r="B833" s="34"/>
      <c r="C833" s="34"/>
      <c r="D833" s="132">
        <f>SUM(D832:H832)</f>
        <v>16000</v>
      </c>
      <c r="E833" s="132"/>
      <c r="F833" s="132"/>
      <c r="G833" s="132"/>
      <c r="H833" s="132"/>
      <c r="I833" s="132">
        <f>SUM(I832:J832)</f>
        <v>5000</v>
      </c>
      <c r="J833" s="132"/>
      <c r="K833" s="132">
        <f>SUM(K832:N832)</f>
        <v>4000</v>
      </c>
      <c r="L833" s="132"/>
      <c r="M833" s="132"/>
      <c r="N833" s="132"/>
      <c r="O833" s="132">
        <f>SUM(O832:Q832)</f>
        <v>0</v>
      </c>
      <c r="P833" s="132"/>
      <c r="Q833" s="132"/>
      <c r="R833" s="132">
        <f>SUM(R832:W832)</f>
        <v>4200</v>
      </c>
      <c r="S833" s="132"/>
      <c r="T833" s="132"/>
      <c r="U833" s="132"/>
      <c r="V833" s="132"/>
      <c r="W833" s="132"/>
      <c r="X833" s="62">
        <f>X832</f>
        <v>12000</v>
      </c>
      <c r="Y833" s="62">
        <f>SUM(Y832)</f>
        <v>0</v>
      </c>
      <c r="Z833" s="62">
        <f>SUM(Z832)</f>
        <v>0</v>
      </c>
      <c r="AA833" s="62"/>
    </row>
    <row r="834" spans="1:27" ht="15.75" thickBot="1"/>
    <row r="835" spans="1:27" ht="27" thickBot="1">
      <c r="C835" s="137" t="s">
        <v>94</v>
      </c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</row>
    <row r="836" spans="1:27">
      <c r="A836" s="6" t="s">
        <v>23</v>
      </c>
      <c r="B836" s="6" t="s">
        <v>0</v>
      </c>
      <c r="C836" s="65" t="s">
        <v>68</v>
      </c>
      <c r="D836" s="139" t="s">
        <v>1</v>
      </c>
      <c r="E836" s="140"/>
      <c r="F836" s="140"/>
      <c r="G836" s="140"/>
      <c r="H836" s="141"/>
      <c r="I836" s="142" t="s">
        <v>2</v>
      </c>
      <c r="J836" s="142"/>
      <c r="K836" s="143" t="s">
        <v>5</v>
      </c>
      <c r="L836" s="143"/>
      <c r="M836" s="143"/>
      <c r="N836" s="143"/>
      <c r="O836" s="144" t="s">
        <v>73</v>
      </c>
      <c r="P836" s="145"/>
      <c r="Q836" s="145"/>
      <c r="R836" s="146" t="s">
        <v>66</v>
      </c>
      <c r="S836" s="146"/>
      <c r="T836" s="146"/>
      <c r="U836" s="146"/>
      <c r="V836" s="146"/>
      <c r="W836" s="146"/>
      <c r="X836" s="147" t="s">
        <v>60</v>
      </c>
      <c r="Y836" s="149" t="s">
        <v>37</v>
      </c>
      <c r="Z836" s="151" t="s">
        <v>67</v>
      </c>
      <c r="AA836" s="153" t="s">
        <v>8</v>
      </c>
    </row>
    <row r="837" spans="1:27" ht="30">
      <c r="D837" s="45" t="s">
        <v>47</v>
      </c>
      <c r="E837" s="45" t="s">
        <v>48</v>
      </c>
      <c r="F837" s="45" t="s">
        <v>50</v>
      </c>
      <c r="G837" s="45" t="s">
        <v>49</v>
      </c>
      <c r="H837" s="45" t="s">
        <v>51</v>
      </c>
      <c r="I837" s="47" t="s">
        <v>54</v>
      </c>
      <c r="J837" s="47" t="s">
        <v>55</v>
      </c>
      <c r="K837" s="49" t="s">
        <v>56</v>
      </c>
      <c r="L837" s="49" t="s">
        <v>57</v>
      </c>
      <c r="M837" s="50" t="s">
        <v>58</v>
      </c>
      <c r="N837" s="50" t="s">
        <v>59</v>
      </c>
      <c r="O837" s="83" t="s">
        <v>74</v>
      </c>
      <c r="P837" s="84" t="s">
        <v>75</v>
      </c>
      <c r="Q837" s="52" t="s">
        <v>62</v>
      </c>
      <c r="R837" s="55" t="s">
        <v>3</v>
      </c>
      <c r="S837" s="55" t="s">
        <v>65</v>
      </c>
      <c r="T837" s="55" t="s">
        <v>63</v>
      </c>
      <c r="U837" s="55" t="s">
        <v>36</v>
      </c>
      <c r="V837" s="56" t="s">
        <v>64</v>
      </c>
      <c r="W837" s="55" t="s">
        <v>7</v>
      </c>
      <c r="X837" s="148"/>
      <c r="Y837" s="150"/>
      <c r="Z837" s="152"/>
      <c r="AA837" s="154"/>
    </row>
    <row r="838" spans="1:27">
      <c r="B838" s="29">
        <v>45531</v>
      </c>
      <c r="C838" s="44">
        <v>1</v>
      </c>
      <c r="D838" s="69"/>
      <c r="E838" s="69"/>
      <c r="F838" s="69"/>
      <c r="G838" s="69"/>
      <c r="H838" s="69"/>
      <c r="I838" s="75"/>
      <c r="J838" s="75"/>
      <c r="K838" s="76"/>
      <c r="L838" s="76"/>
      <c r="M838" s="76"/>
      <c r="N838" s="76"/>
      <c r="O838" s="54"/>
      <c r="P838" s="54"/>
      <c r="Q838" s="54"/>
      <c r="R838" s="86"/>
      <c r="S838" s="86"/>
      <c r="T838" s="86"/>
      <c r="U838" s="86"/>
      <c r="V838" s="86"/>
      <c r="W838" s="86"/>
      <c r="X838" s="70"/>
      <c r="Y838" s="59"/>
      <c r="Z838" s="60"/>
      <c r="AA838" s="64">
        <f>SUM(D838:Z838)</f>
        <v>0</v>
      </c>
    </row>
    <row r="839" spans="1:27">
      <c r="B839" s="29">
        <v>45532</v>
      </c>
      <c r="C839" s="44">
        <v>2</v>
      </c>
      <c r="D839" s="69"/>
      <c r="E839" s="69"/>
      <c r="F839" s="69"/>
      <c r="G839" s="69"/>
      <c r="H839" s="69"/>
      <c r="I839" s="75"/>
      <c r="J839" s="75"/>
      <c r="K839" s="76"/>
      <c r="L839" s="76"/>
      <c r="M839" s="76"/>
      <c r="N839" s="76"/>
      <c r="O839" s="54"/>
      <c r="P839" s="54"/>
      <c r="Q839" s="54"/>
      <c r="R839" s="86"/>
      <c r="S839" s="86"/>
      <c r="T839" s="86"/>
      <c r="U839" s="86"/>
      <c r="V839" s="86"/>
      <c r="W839" s="86"/>
      <c r="X839" s="71"/>
      <c r="Y839" s="59"/>
      <c r="Z839" s="60"/>
      <c r="AA839" s="64">
        <f t="shared" ref="AA839:AA859" si="89">SUM(D839:Z839)</f>
        <v>0</v>
      </c>
    </row>
    <row r="840" spans="1:27">
      <c r="B840" s="29">
        <v>45533</v>
      </c>
      <c r="C840" s="44">
        <v>3</v>
      </c>
      <c r="D840" s="69"/>
      <c r="E840" s="69"/>
      <c r="F840" s="69"/>
      <c r="G840" s="69"/>
      <c r="H840" s="69"/>
      <c r="I840" s="75"/>
      <c r="J840" s="75"/>
      <c r="K840" s="76"/>
      <c r="L840" s="76"/>
      <c r="M840" s="76"/>
      <c r="N840" s="76"/>
      <c r="O840" s="54"/>
      <c r="P840" s="54"/>
      <c r="Q840" s="54"/>
      <c r="R840" s="86"/>
      <c r="S840" s="86"/>
      <c r="T840" s="86">
        <v>145.72</v>
      </c>
      <c r="U840" s="86"/>
      <c r="V840" s="86"/>
      <c r="W840" s="86"/>
      <c r="X840" s="70"/>
      <c r="Y840" s="59"/>
      <c r="Z840" s="60"/>
      <c r="AA840" s="64">
        <f t="shared" si="89"/>
        <v>145.72</v>
      </c>
    </row>
    <row r="841" spans="1:27">
      <c r="B841" s="29">
        <v>45534</v>
      </c>
      <c r="C841" s="44">
        <v>4</v>
      </c>
      <c r="D841" s="69"/>
      <c r="E841" s="69"/>
      <c r="F841" s="69"/>
      <c r="G841" s="69"/>
      <c r="H841" s="69"/>
      <c r="I841" s="75"/>
      <c r="J841" s="75"/>
      <c r="K841" s="76"/>
      <c r="L841" s="76"/>
      <c r="M841" s="76"/>
      <c r="N841" s="76"/>
      <c r="O841" s="54"/>
      <c r="P841" s="54"/>
      <c r="Q841" s="54"/>
      <c r="R841" s="86"/>
      <c r="S841" s="86"/>
      <c r="T841" s="86"/>
      <c r="U841" s="86"/>
      <c r="V841" s="86"/>
      <c r="W841" s="86"/>
      <c r="X841" s="71"/>
      <c r="Y841" s="59"/>
      <c r="Z841" s="60"/>
      <c r="AA841" s="64">
        <f t="shared" si="89"/>
        <v>0</v>
      </c>
    </row>
    <row r="842" spans="1:27">
      <c r="B842" s="29">
        <v>45535</v>
      </c>
      <c r="C842" s="44">
        <v>5</v>
      </c>
      <c r="D842" s="69"/>
      <c r="E842" s="69"/>
      <c r="F842" s="69"/>
      <c r="G842" s="69"/>
      <c r="H842" s="69"/>
      <c r="I842" s="75"/>
      <c r="J842" s="75"/>
      <c r="K842" s="76"/>
      <c r="L842" s="76"/>
      <c r="M842" s="76"/>
      <c r="N842" s="76"/>
      <c r="O842" s="54"/>
      <c r="P842" s="54"/>
      <c r="Q842" s="54"/>
      <c r="R842" s="87"/>
      <c r="S842" s="86"/>
      <c r="T842" s="86"/>
      <c r="U842" s="86"/>
      <c r="V842" s="86"/>
      <c r="W842" s="86"/>
      <c r="X842" s="70"/>
      <c r="Y842" s="59"/>
      <c r="Z842" s="60"/>
      <c r="AA842" s="64">
        <f t="shared" si="89"/>
        <v>0</v>
      </c>
    </row>
    <row r="843" spans="1:27">
      <c r="B843" s="29">
        <v>45536</v>
      </c>
      <c r="C843" s="44">
        <v>6</v>
      </c>
      <c r="D843" s="69"/>
      <c r="E843" s="69"/>
      <c r="F843" s="69"/>
      <c r="G843" s="69"/>
      <c r="H843" s="69"/>
      <c r="I843" s="75"/>
      <c r="J843" s="75"/>
      <c r="K843" s="76"/>
      <c r="L843" s="76"/>
      <c r="M843" s="76"/>
      <c r="N843" s="76"/>
      <c r="O843" s="54"/>
      <c r="P843" s="54"/>
      <c r="Q843" s="54"/>
      <c r="R843" s="86"/>
      <c r="S843" s="86"/>
      <c r="T843" s="86"/>
      <c r="U843" s="86"/>
      <c r="V843" s="86"/>
      <c r="W843" s="86"/>
      <c r="X843" s="88"/>
      <c r="Y843" s="59"/>
      <c r="Z843" s="60"/>
      <c r="AA843" s="64">
        <f t="shared" si="89"/>
        <v>0</v>
      </c>
    </row>
    <row r="844" spans="1:27">
      <c r="B844" s="29">
        <v>45537</v>
      </c>
      <c r="C844" s="44">
        <v>7</v>
      </c>
      <c r="D844" s="69"/>
      <c r="E844" s="69"/>
      <c r="F844" s="69"/>
      <c r="G844" s="69"/>
      <c r="H844" s="69"/>
      <c r="I844" s="75"/>
      <c r="J844" s="75"/>
      <c r="K844" s="76"/>
      <c r="L844" s="76"/>
      <c r="M844" s="76"/>
      <c r="N844" s="76"/>
      <c r="O844" s="54"/>
      <c r="P844" s="54"/>
      <c r="Q844" s="54"/>
      <c r="R844" s="86"/>
      <c r="S844" s="86"/>
      <c r="T844" s="77">
        <v>425</v>
      </c>
      <c r="U844" s="86"/>
      <c r="V844" s="86"/>
      <c r="W844" s="86"/>
      <c r="X844" s="70"/>
      <c r="Y844" s="59"/>
      <c r="Z844" s="60"/>
      <c r="AA844" s="64">
        <f t="shared" si="89"/>
        <v>425</v>
      </c>
    </row>
    <row r="845" spans="1:27">
      <c r="B845" s="29">
        <v>45538</v>
      </c>
      <c r="C845" s="44">
        <v>8</v>
      </c>
      <c r="D845" s="69"/>
      <c r="E845" s="69"/>
      <c r="F845" s="69"/>
      <c r="G845" s="69"/>
      <c r="H845" s="69"/>
      <c r="I845" s="75"/>
      <c r="J845" s="75"/>
      <c r="K845" s="76"/>
      <c r="L845" s="76"/>
      <c r="M845" s="76"/>
      <c r="N845" s="76"/>
      <c r="O845" s="54"/>
      <c r="P845" s="54"/>
      <c r="Q845" s="54"/>
      <c r="R845" s="86"/>
      <c r="S845" s="86"/>
      <c r="T845" s="86"/>
      <c r="U845" s="86"/>
      <c r="V845" s="86"/>
      <c r="W845" s="86"/>
      <c r="X845" s="70"/>
      <c r="Y845" s="59"/>
      <c r="Z845" s="60"/>
      <c r="AA845" s="64">
        <f t="shared" si="89"/>
        <v>0</v>
      </c>
    </row>
    <row r="846" spans="1:27">
      <c r="B846" s="29">
        <v>45539</v>
      </c>
      <c r="C846" s="44">
        <v>9</v>
      </c>
      <c r="D846" s="69"/>
      <c r="E846" s="69"/>
      <c r="F846" s="69"/>
      <c r="G846" s="69"/>
      <c r="H846" s="69"/>
      <c r="I846" s="75"/>
      <c r="J846" s="75"/>
      <c r="K846" s="76"/>
      <c r="L846" s="76"/>
      <c r="M846" s="76"/>
      <c r="N846" s="76"/>
      <c r="O846" s="54"/>
      <c r="P846" s="54"/>
      <c r="Q846" s="54"/>
      <c r="R846" s="86"/>
      <c r="S846" s="86"/>
      <c r="T846" s="86"/>
      <c r="U846" s="86"/>
      <c r="V846" s="86"/>
      <c r="W846" s="86"/>
      <c r="X846" s="71"/>
      <c r="Y846" s="59"/>
      <c r="Z846" s="60"/>
      <c r="AA846" s="64">
        <f t="shared" si="89"/>
        <v>0</v>
      </c>
    </row>
    <row r="847" spans="1:27">
      <c r="B847" s="29">
        <v>45540</v>
      </c>
      <c r="C847" s="44">
        <v>10</v>
      </c>
      <c r="D847" s="69"/>
      <c r="E847" s="69"/>
      <c r="F847" s="69"/>
      <c r="G847" s="69"/>
      <c r="H847" s="69"/>
      <c r="I847" s="75"/>
      <c r="J847" s="75"/>
      <c r="K847" s="76"/>
      <c r="L847" s="76"/>
      <c r="M847" s="76"/>
      <c r="N847" s="76"/>
      <c r="O847" s="54"/>
      <c r="P847" s="54"/>
      <c r="Q847" s="54"/>
      <c r="R847" s="86"/>
      <c r="S847" s="86"/>
      <c r="T847" s="86"/>
      <c r="U847" s="86"/>
      <c r="V847" s="86"/>
      <c r="W847" s="86"/>
      <c r="X847" s="71"/>
      <c r="Y847" s="59"/>
      <c r="Z847" s="60"/>
      <c r="AA847" s="64">
        <f t="shared" si="89"/>
        <v>0</v>
      </c>
    </row>
    <row r="848" spans="1:27">
      <c r="B848" s="29">
        <v>45541</v>
      </c>
      <c r="C848" s="44">
        <v>11</v>
      </c>
      <c r="D848" s="69"/>
      <c r="E848" s="69"/>
      <c r="F848" s="69"/>
      <c r="G848" s="69"/>
      <c r="H848" s="69"/>
      <c r="I848" s="75"/>
      <c r="J848" s="75"/>
      <c r="K848" s="76"/>
      <c r="L848" s="76"/>
      <c r="M848" s="76"/>
      <c r="N848" s="76"/>
      <c r="O848" s="54"/>
      <c r="P848" s="54"/>
      <c r="Q848" s="54"/>
      <c r="R848" s="86"/>
      <c r="S848" s="86"/>
      <c r="T848" s="86"/>
      <c r="U848" s="86"/>
      <c r="V848" s="86"/>
      <c r="W848" s="86"/>
      <c r="X848" s="70"/>
      <c r="Y848" s="59"/>
      <c r="Z848" s="60"/>
      <c r="AA848" s="64">
        <f t="shared" si="89"/>
        <v>0</v>
      </c>
    </row>
    <row r="849" spans="2:27">
      <c r="B849" s="29">
        <v>45542</v>
      </c>
      <c r="C849" s="44">
        <v>12</v>
      </c>
      <c r="D849" s="69"/>
      <c r="E849" s="69"/>
      <c r="F849" s="69"/>
      <c r="G849" s="69"/>
      <c r="H849" s="69"/>
      <c r="I849" s="75"/>
      <c r="J849" s="75"/>
      <c r="K849" s="76"/>
      <c r="L849" s="76"/>
      <c r="M849" s="76"/>
      <c r="N849" s="76"/>
      <c r="O849" s="54"/>
      <c r="P849" s="54"/>
      <c r="Q849" s="54"/>
      <c r="R849" s="86"/>
      <c r="S849" s="86"/>
      <c r="T849" s="86"/>
      <c r="U849" s="86"/>
      <c r="V849" s="86"/>
      <c r="W849" s="86"/>
      <c r="X849" s="70"/>
      <c r="Y849" s="59"/>
      <c r="Z849" s="60"/>
      <c r="AA849" s="64">
        <f t="shared" si="89"/>
        <v>0</v>
      </c>
    </row>
    <row r="850" spans="2:27">
      <c r="B850" s="29">
        <v>45543</v>
      </c>
      <c r="C850" s="44">
        <v>13</v>
      </c>
      <c r="D850" s="69"/>
      <c r="E850" s="69"/>
      <c r="F850" s="69"/>
      <c r="G850" s="69"/>
      <c r="H850" s="69"/>
      <c r="I850" s="75"/>
      <c r="J850" s="75"/>
      <c r="K850" s="76"/>
      <c r="L850" s="76"/>
      <c r="M850" s="76"/>
      <c r="N850" s="76"/>
      <c r="O850" s="54"/>
      <c r="P850" s="54"/>
      <c r="Q850" s="54"/>
      <c r="R850" s="86"/>
      <c r="S850" s="86"/>
      <c r="T850" s="86"/>
      <c r="U850" s="86"/>
      <c r="V850" s="86"/>
      <c r="W850" s="86"/>
      <c r="X850" s="71"/>
      <c r="Y850" s="59"/>
      <c r="Z850" s="60"/>
      <c r="AA850" s="64">
        <f t="shared" si="89"/>
        <v>0</v>
      </c>
    </row>
    <row r="851" spans="2:27">
      <c r="B851" s="29">
        <v>45544</v>
      </c>
      <c r="C851" s="44">
        <v>14</v>
      </c>
      <c r="D851" s="69"/>
      <c r="E851" s="69"/>
      <c r="F851" s="69"/>
      <c r="G851" s="69"/>
      <c r="H851" s="69"/>
      <c r="I851" s="75"/>
      <c r="J851" s="75"/>
      <c r="K851" s="76"/>
      <c r="L851" s="76"/>
      <c r="M851" s="76"/>
      <c r="N851" s="76"/>
      <c r="O851" s="54"/>
      <c r="P851" s="54"/>
      <c r="Q851" s="54"/>
      <c r="R851" s="86"/>
      <c r="S851" s="86"/>
      <c r="T851" s="86"/>
      <c r="U851" s="86"/>
      <c r="V851" s="86"/>
      <c r="W851" s="86"/>
      <c r="X851" s="70"/>
      <c r="Y851" s="59"/>
      <c r="Z851" s="60"/>
      <c r="AA851" s="64">
        <f t="shared" si="89"/>
        <v>0</v>
      </c>
    </row>
    <row r="852" spans="2:27">
      <c r="B852" s="29">
        <v>45545</v>
      </c>
      <c r="C852" s="44">
        <v>15</v>
      </c>
      <c r="D852" s="69"/>
      <c r="E852" s="69"/>
      <c r="F852" s="69"/>
      <c r="G852" s="69"/>
      <c r="H852" s="69"/>
      <c r="I852" s="75"/>
      <c r="J852" s="75"/>
      <c r="K852" s="76"/>
      <c r="L852" s="76"/>
      <c r="M852" s="76"/>
      <c r="N852" s="76"/>
      <c r="O852" s="54"/>
      <c r="P852" s="54"/>
      <c r="Q852" s="54"/>
      <c r="R852" s="86"/>
      <c r="S852" s="86"/>
      <c r="T852" s="86"/>
      <c r="U852" s="86"/>
      <c r="V852" s="86"/>
      <c r="W852" s="86"/>
      <c r="X852" s="70"/>
      <c r="Y852" s="59"/>
      <c r="Z852" s="60"/>
      <c r="AA852" s="64">
        <f t="shared" si="89"/>
        <v>0</v>
      </c>
    </row>
    <row r="853" spans="2:27">
      <c r="B853" s="29">
        <v>45546</v>
      </c>
      <c r="C853" s="44">
        <v>16</v>
      </c>
      <c r="D853" s="69"/>
      <c r="E853" s="69"/>
      <c r="F853" s="69"/>
      <c r="G853" s="69"/>
      <c r="H853" s="69"/>
      <c r="I853" s="75"/>
      <c r="J853" s="75"/>
      <c r="K853" s="76"/>
      <c r="L853" s="76"/>
      <c r="M853" s="76"/>
      <c r="N853" s="76"/>
      <c r="O853" s="54"/>
      <c r="P853" s="54"/>
      <c r="Q853" s="54"/>
      <c r="R853" s="86"/>
      <c r="S853" s="86"/>
      <c r="T853" s="86"/>
      <c r="U853" s="86">
        <v>889</v>
      </c>
      <c r="V853" s="86"/>
      <c r="W853" s="86"/>
      <c r="X853" s="70"/>
      <c r="Y853" s="59"/>
      <c r="Z853" s="60"/>
      <c r="AA853" s="64">
        <f t="shared" si="89"/>
        <v>889</v>
      </c>
    </row>
    <row r="854" spans="2:27">
      <c r="B854" s="29">
        <v>45547</v>
      </c>
      <c r="C854" s="44">
        <v>17</v>
      </c>
      <c r="D854" s="69"/>
      <c r="E854" s="69"/>
      <c r="F854" s="69"/>
      <c r="G854" s="69"/>
      <c r="H854" s="69"/>
      <c r="I854" s="75"/>
      <c r="J854" s="75"/>
      <c r="K854" s="76"/>
      <c r="L854" s="76"/>
      <c r="M854" s="76"/>
      <c r="N854" s="76"/>
      <c r="O854" s="54"/>
      <c r="P854" s="54"/>
      <c r="Q854" s="54"/>
      <c r="R854" s="86"/>
      <c r="S854" s="86"/>
      <c r="T854" s="86"/>
      <c r="U854" s="86"/>
      <c r="V854" s="86"/>
      <c r="W854" s="86"/>
      <c r="X854" s="70"/>
      <c r="Y854" s="59"/>
      <c r="Z854" s="60"/>
      <c r="AA854" s="64">
        <f t="shared" si="89"/>
        <v>0</v>
      </c>
    </row>
    <row r="855" spans="2:27">
      <c r="B855" s="29">
        <v>45548</v>
      </c>
      <c r="C855" s="44">
        <v>18</v>
      </c>
      <c r="D855" s="69"/>
      <c r="E855" s="69"/>
      <c r="F855" s="69"/>
      <c r="G855" s="69"/>
      <c r="H855" s="69"/>
      <c r="I855" s="75"/>
      <c r="J855" s="75"/>
      <c r="K855" s="76"/>
      <c r="L855" s="76"/>
      <c r="M855" s="76"/>
      <c r="N855" s="76"/>
      <c r="O855" s="54"/>
      <c r="P855" s="54"/>
      <c r="Q855" s="54"/>
      <c r="R855" s="86"/>
      <c r="S855" s="86"/>
      <c r="T855" s="86">
        <v>500</v>
      </c>
      <c r="U855" s="86"/>
      <c r="V855" s="86"/>
      <c r="W855" s="87"/>
      <c r="X855" s="70"/>
      <c r="Y855" s="59"/>
      <c r="Z855" s="60"/>
      <c r="AA855" s="64">
        <f t="shared" si="89"/>
        <v>500</v>
      </c>
    </row>
    <row r="856" spans="2:27">
      <c r="B856" s="29">
        <v>45549</v>
      </c>
      <c r="C856" s="44">
        <v>19</v>
      </c>
      <c r="D856" s="69"/>
      <c r="E856" s="69"/>
      <c r="F856" s="69"/>
      <c r="G856" s="69"/>
      <c r="H856" s="69"/>
      <c r="I856" s="75"/>
      <c r="J856" s="75"/>
      <c r="K856" s="76"/>
      <c r="L856" s="76"/>
      <c r="M856" s="76"/>
      <c r="N856" s="76"/>
      <c r="O856" s="54"/>
      <c r="P856" s="54"/>
      <c r="Q856" s="54"/>
      <c r="R856" s="86"/>
      <c r="S856" s="86"/>
      <c r="T856" s="86">
        <v>541.6</v>
      </c>
      <c r="U856" s="86"/>
      <c r="V856" s="86"/>
      <c r="W856" s="86"/>
      <c r="X856" s="70"/>
      <c r="Y856" s="59"/>
      <c r="Z856" s="60"/>
      <c r="AA856" s="64">
        <f t="shared" si="89"/>
        <v>541.6</v>
      </c>
    </row>
    <row r="857" spans="2:27">
      <c r="B857" s="29">
        <v>45550</v>
      </c>
      <c r="C857" s="44">
        <v>20</v>
      </c>
      <c r="D857" s="69"/>
      <c r="E857" s="69"/>
      <c r="F857" s="69"/>
      <c r="G857" s="69"/>
      <c r="H857" s="69"/>
      <c r="I857" s="75"/>
      <c r="J857" s="75"/>
      <c r="K857" s="76"/>
      <c r="L857" s="76"/>
      <c r="M857" s="76"/>
      <c r="N857" s="76"/>
      <c r="O857" s="54"/>
      <c r="P857" s="54"/>
      <c r="Q857" s="54"/>
      <c r="R857" s="86"/>
      <c r="S857" s="86"/>
      <c r="T857" s="86"/>
      <c r="U857" s="86"/>
      <c r="V857" s="86"/>
      <c r="W857" s="86"/>
      <c r="X857" s="70"/>
      <c r="Y857" s="59"/>
      <c r="Z857" s="60"/>
      <c r="AA857" s="64">
        <f t="shared" si="89"/>
        <v>0</v>
      </c>
    </row>
    <row r="858" spans="2:27">
      <c r="B858" s="29">
        <v>45551</v>
      </c>
      <c r="C858" s="44">
        <v>21</v>
      </c>
      <c r="D858" s="69"/>
      <c r="E858" s="69"/>
      <c r="F858" s="69"/>
      <c r="G858" s="69"/>
      <c r="H858" s="69"/>
      <c r="I858" s="75"/>
      <c r="J858" s="75"/>
      <c r="K858" s="76"/>
      <c r="L858" s="76"/>
      <c r="M858" s="76"/>
      <c r="N858" s="76"/>
      <c r="O858" s="54"/>
      <c r="P858" s="54"/>
      <c r="Q858" s="54"/>
      <c r="R858" s="86"/>
      <c r="S858" s="86"/>
      <c r="T858" s="86"/>
      <c r="U858" s="86"/>
      <c r="V858" s="86"/>
      <c r="W858" s="86"/>
      <c r="X858" s="70"/>
      <c r="Y858" s="59"/>
      <c r="Z858" s="60"/>
      <c r="AA858" s="64">
        <f t="shared" si="89"/>
        <v>0</v>
      </c>
    </row>
    <row r="859" spans="2:27">
      <c r="B859" s="29">
        <v>45552</v>
      </c>
      <c r="C859" s="44">
        <v>22</v>
      </c>
      <c r="D859" s="69"/>
      <c r="E859" s="69"/>
      <c r="F859" s="69"/>
      <c r="G859" s="69"/>
      <c r="H859" s="69"/>
      <c r="I859" s="75"/>
      <c r="J859" s="75"/>
      <c r="K859" s="76"/>
      <c r="L859" s="76"/>
      <c r="M859" s="76"/>
      <c r="N859" s="76"/>
      <c r="O859" s="54"/>
      <c r="P859" s="54"/>
      <c r="Q859" s="54"/>
      <c r="R859" s="86"/>
      <c r="S859" s="86"/>
      <c r="T859" s="86"/>
      <c r="U859" s="86"/>
      <c r="V859" s="86"/>
      <c r="W859" s="86"/>
      <c r="X859" s="70"/>
      <c r="Y859" s="59"/>
      <c r="Z859" s="60"/>
      <c r="AA859" s="64">
        <f t="shared" si="89"/>
        <v>0</v>
      </c>
    </row>
    <row r="860" spans="2:27">
      <c r="B860" s="29">
        <v>45553</v>
      </c>
      <c r="C860" s="44">
        <v>23</v>
      </c>
      <c r="D860" s="69"/>
      <c r="E860" s="69"/>
      <c r="F860" s="69"/>
      <c r="G860" s="69"/>
      <c r="H860" s="69"/>
      <c r="I860" s="75"/>
      <c r="J860" s="75"/>
      <c r="K860" s="76"/>
      <c r="L860" s="76"/>
      <c r="M860" s="76"/>
      <c r="N860" s="76"/>
      <c r="O860" s="54"/>
      <c r="P860" s="54"/>
      <c r="Q860" s="54"/>
      <c r="R860" s="86"/>
      <c r="S860" s="86"/>
      <c r="T860" s="86"/>
      <c r="U860" s="86"/>
      <c r="V860" s="86"/>
      <c r="W860" s="87"/>
      <c r="X860" s="70"/>
      <c r="Y860" s="59"/>
      <c r="Z860" s="60"/>
      <c r="AA860" s="64">
        <f>SUM(D860:Z860)</f>
        <v>0</v>
      </c>
    </row>
    <row r="861" spans="2:27">
      <c r="B861" s="29">
        <v>45554</v>
      </c>
      <c r="C861" s="44">
        <v>24</v>
      </c>
      <c r="D861" s="69"/>
      <c r="E861" s="69"/>
      <c r="F861" s="69"/>
      <c r="G861" s="69"/>
      <c r="H861" s="69"/>
      <c r="I861" s="75"/>
      <c r="J861" s="75"/>
      <c r="K861" s="76"/>
      <c r="L861" s="76"/>
      <c r="M861" s="76"/>
      <c r="N861" s="76"/>
      <c r="O861" s="54"/>
      <c r="P861" s="54"/>
      <c r="Q861" s="54"/>
      <c r="R861" s="86"/>
      <c r="S861" s="86"/>
      <c r="T861" s="86"/>
      <c r="U861" s="86"/>
      <c r="V861" s="86"/>
      <c r="W861" s="86"/>
      <c r="X861" s="70"/>
      <c r="Y861" s="59"/>
      <c r="Z861" s="60"/>
      <c r="AA861" s="64">
        <f t="shared" ref="AA861:AA869" si="90">SUM(D861:Z861)</f>
        <v>0</v>
      </c>
    </row>
    <row r="862" spans="2:27">
      <c r="B862" s="29">
        <v>45555</v>
      </c>
      <c r="C862" s="44">
        <v>25</v>
      </c>
      <c r="D862" s="69"/>
      <c r="E862" s="69"/>
      <c r="F862" s="69"/>
      <c r="G862" s="69"/>
      <c r="H862" s="69"/>
      <c r="I862" s="75"/>
      <c r="J862" s="75"/>
      <c r="K862" s="76"/>
      <c r="L862" s="76"/>
      <c r="M862" s="76"/>
      <c r="N862" s="76"/>
      <c r="O862" s="54"/>
      <c r="P862" s="54"/>
      <c r="Q862" s="54"/>
      <c r="R862" s="86"/>
      <c r="S862" s="86"/>
      <c r="T862" s="86"/>
      <c r="U862" s="86"/>
      <c r="V862" s="86"/>
      <c r="W862" s="86"/>
      <c r="X862" s="70"/>
      <c r="Y862" s="59"/>
      <c r="Z862" s="60"/>
      <c r="AA862" s="64">
        <f t="shared" si="90"/>
        <v>0</v>
      </c>
    </row>
    <row r="863" spans="2:27">
      <c r="B863" s="29">
        <v>45556</v>
      </c>
      <c r="C863" s="44">
        <v>26</v>
      </c>
      <c r="D863" s="69"/>
      <c r="E863" s="69"/>
      <c r="F863" s="69"/>
      <c r="G863" s="69"/>
      <c r="H863" s="69"/>
      <c r="I863" s="75"/>
      <c r="J863" s="75"/>
      <c r="K863" s="76"/>
      <c r="L863" s="76"/>
      <c r="M863" s="76"/>
      <c r="N863" s="76"/>
      <c r="O863" s="54"/>
      <c r="P863" s="54"/>
      <c r="Q863" s="54"/>
      <c r="R863" s="86"/>
      <c r="S863" s="86"/>
      <c r="T863" s="86"/>
      <c r="U863" s="86"/>
      <c r="V863" s="86"/>
      <c r="W863" s="86"/>
      <c r="X863" s="70"/>
      <c r="Y863" s="59"/>
      <c r="Z863" s="60"/>
      <c r="AA863" s="64">
        <f t="shared" si="90"/>
        <v>0</v>
      </c>
    </row>
    <row r="864" spans="2:27">
      <c r="B864" s="29">
        <v>45557</v>
      </c>
      <c r="C864" s="44">
        <v>27</v>
      </c>
      <c r="D864" s="69"/>
      <c r="E864" s="69"/>
      <c r="F864" s="69"/>
      <c r="G864" s="69"/>
      <c r="H864" s="69"/>
      <c r="I864" s="75"/>
      <c r="J864" s="75"/>
      <c r="K864" s="76"/>
      <c r="L864" s="76"/>
      <c r="M864" s="76"/>
      <c r="N864" s="76"/>
      <c r="O864" s="54"/>
      <c r="P864" s="54"/>
      <c r="Q864" s="54"/>
      <c r="R864" s="86"/>
      <c r="S864" s="86"/>
      <c r="T864" s="86"/>
      <c r="U864" s="86"/>
      <c r="V864" s="86"/>
      <c r="W864" s="86"/>
      <c r="X864" s="71"/>
      <c r="Y864" s="59"/>
      <c r="Z864" s="60"/>
      <c r="AA864" s="64">
        <f t="shared" si="90"/>
        <v>0</v>
      </c>
    </row>
    <row r="865" spans="1:27">
      <c r="B865" s="29">
        <v>45558</v>
      </c>
      <c r="C865" s="44">
        <v>28</v>
      </c>
      <c r="D865" s="69"/>
      <c r="E865" s="69"/>
      <c r="F865" s="69"/>
      <c r="G865" s="69"/>
      <c r="H865" s="69"/>
      <c r="I865" s="75"/>
      <c r="J865" s="75"/>
      <c r="K865" s="76"/>
      <c r="L865" s="76"/>
      <c r="M865" s="76"/>
      <c r="N865" s="76"/>
      <c r="O865" s="54"/>
      <c r="P865" s="54"/>
      <c r="Q865" s="54"/>
      <c r="R865" s="86"/>
      <c r="S865" s="86"/>
      <c r="T865" s="86">
        <v>425</v>
      </c>
      <c r="U865" s="86"/>
      <c r="V865" s="86"/>
      <c r="W865" s="86"/>
      <c r="X865" s="70"/>
      <c r="Y865" s="59"/>
      <c r="Z865" s="60"/>
      <c r="AA865" s="64">
        <f t="shared" si="90"/>
        <v>425</v>
      </c>
    </row>
    <row r="866" spans="1:27">
      <c r="B866" s="29">
        <v>45559</v>
      </c>
      <c r="C866" s="44">
        <v>29</v>
      </c>
      <c r="D866" s="69"/>
      <c r="E866" s="69"/>
      <c r="F866" s="69"/>
      <c r="G866" s="69"/>
      <c r="H866" s="69"/>
      <c r="I866" s="75"/>
      <c r="J866" s="75"/>
      <c r="K866" s="76"/>
      <c r="L866" s="76"/>
      <c r="M866" s="76"/>
      <c r="N866" s="76"/>
      <c r="O866" s="54"/>
      <c r="P866" s="54"/>
      <c r="Q866" s="54"/>
      <c r="R866" s="86"/>
      <c r="S866" s="86"/>
      <c r="T866" s="86">
        <v>825.58</v>
      </c>
      <c r="U866" s="86"/>
      <c r="V866" s="86"/>
      <c r="W866" s="86"/>
      <c r="X866" s="70"/>
      <c r="Y866" s="59"/>
      <c r="Z866" s="60"/>
      <c r="AA866" s="64">
        <f t="shared" si="90"/>
        <v>825.58</v>
      </c>
    </row>
    <row r="867" spans="1:27">
      <c r="B867" s="29">
        <v>45560</v>
      </c>
      <c r="C867" s="44">
        <v>30</v>
      </c>
      <c r="D867" s="69"/>
      <c r="E867" s="69"/>
      <c r="F867" s="69"/>
      <c r="G867" s="69"/>
      <c r="H867" s="69"/>
      <c r="I867" s="75"/>
      <c r="J867" s="75"/>
      <c r="K867" s="76"/>
      <c r="L867" s="76"/>
      <c r="M867" s="76"/>
      <c r="N867" s="76"/>
      <c r="O867" s="54"/>
      <c r="P867" s="54"/>
      <c r="Q867" s="54"/>
      <c r="R867" s="86"/>
      <c r="S867" s="86"/>
      <c r="T867" s="86"/>
      <c r="U867" s="86"/>
      <c r="V867" s="86"/>
      <c r="W867" s="86"/>
      <c r="X867" s="70"/>
      <c r="Y867" s="59"/>
      <c r="Z867" s="60"/>
      <c r="AA867" s="64">
        <f t="shared" si="90"/>
        <v>0</v>
      </c>
    </row>
    <row r="868" spans="1:27">
      <c r="B868" s="29">
        <v>45561</v>
      </c>
      <c r="C868" s="44">
        <v>31</v>
      </c>
      <c r="D868" s="69"/>
      <c r="E868" s="69"/>
      <c r="F868" s="69"/>
      <c r="G868" s="69"/>
      <c r="H868" s="69"/>
      <c r="I868" s="75"/>
      <c r="J868" s="75"/>
      <c r="K868" s="76"/>
      <c r="L868" s="76"/>
      <c r="M868" s="76"/>
      <c r="N868" s="76"/>
      <c r="O868" s="54"/>
      <c r="P868" s="54"/>
      <c r="Q868" s="54"/>
      <c r="R868" s="86"/>
      <c r="S868" s="86"/>
      <c r="T868" s="86"/>
      <c r="U868" s="86"/>
      <c r="V868" s="86"/>
      <c r="W868" s="86"/>
      <c r="X868" s="70"/>
      <c r="Y868" s="59"/>
      <c r="Z868" s="60"/>
      <c r="AA868" s="64"/>
    </row>
    <row r="869" spans="1:27">
      <c r="A869" s="129" t="s">
        <v>52</v>
      </c>
      <c r="B869" s="130"/>
      <c r="C869" s="131"/>
      <c r="D869" s="69">
        <f t="shared" ref="D869:Z869" si="91">SUM(D838:D867)</f>
        <v>0</v>
      </c>
      <c r="E869" s="69">
        <f t="shared" si="91"/>
        <v>0</v>
      </c>
      <c r="F869" s="69">
        <f t="shared" si="91"/>
        <v>0</v>
      </c>
      <c r="G869" s="69">
        <f t="shared" si="91"/>
        <v>0</v>
      </c>
      <c r="H869" s="69">
        <f t="shared" si="91"/>
        <v>0</v>
      </c>
      <c r="I869" s="69">
        <f t="shared" si="91"/>
        <v>0</v>
      </c>
      <c r="J869" s="69">
        <f t="shared" si="91"/>
        <v>0</v>
      </c>
      <c r="K869" s="69">
        <f t="shared" si="91"/>
        <v>0</v>
      </c>
      <c r="L869" s="69">
        <f t="shared" si="91"/>
        <v>0</v>
      </c>
      <c r="M869" s="69">
        <f t="shared" si="91"/>
        <v>0</v>
      </c>
      <c r="N869" s="69">
        <f t="shared" si="91"/>
        <v>0</v>
      </c>
      <c r="O869" s="69">
        <f t="shared" si="91"/>
        <v>0</v>
      </c>
      <c r="P869" s="69">
        <f t="shared" si="91"/>
        <v>0</v>
      </c>
      <c r="Q869" s="69">
        <f t="shared" si="91"/>
        <v>0</v>
      </c>
      <c r="R869" s="69">
        <f t="shared" si="91"/>
        <v>0</v>
      </c>
      <c r="S869" s="69">
        <f t="shared" si="91"/>
        <v>0</v>
      </c>
      <c r="T869" s="69">
        <f t="shared" si="91"/>
        <v>2862.9</v>
      </c>
      <c r="U869" s="69">
        <f t="shared" si="91"/>
        <v>889</v>
      </c>
      <c r="V869" s="69">
        <f t="shared" si="91"/>
        <v>0</v>
      </c>
      <c r="W869" s="69">
        <f t="shared" si="91"/>
        <v>0</v>
      </c>
      <c r="X869" s="69">
        <f t="shared" si="91"/>
        <v>0</v>
      </c>
      <c r="Y869" s="69">
        <f t="shared" si="91"/>
        <v>0</v>
      </c>
      <c r="Z869" s="69">
        <f t="shared" si="91"/>
        <v>0</v>
      </c>
      <c r="AA869" s="64">
        <f t="shared" si="90"/>
        <v>3751.9</v>
      </c>
    </row>
    <row r="870" spans="1:27">
      <c r="A870" s="133" t="s">
        <v>53</v>
      </c>
      <c r="B870" s="134"/>
      <c r="C870" s="135"/>
      <c r="D870" s="136">
        <f>SUM(D869:H869)</f>
        <v>0</v>
      </c>
      <c r="E870" s="136"/>
      <c r="F870" s="136"/>
      <c r="G870" s="136"/>
      <c r="H870" s="136"/>
      <c r="I870" s="136">
        <f>SUM(I869:J869)</f>
        <v>0</v>
      </c>
      <c r="J870" s="136"/>
      <c r="K870" s="129">
        <f>SUM(K869:N869)</f>
        <v>0</v>
      </c>
      <c r="L870" s="130"/>
      <c r="M870" s="130"/>
      <c r="N870" s="131"/>
      <c r="O870" s="129">
        <f>SUM(O869:Q869)</f>
        <v>0</v>
      </c>
      <c r="P870" s="130"/>
      <c r="Q870" s="131"/>
      <c r="R870" s="129">
        <f>SUM(R869:W869)</f>
        <v>3751.9</v>
      </c>
      <c r="S870" s="130"/>
      <c r="T870" s="130"/>
      <c r="U870" s="130"/>
      <c r="V870" s="130"/>
      <c r="W870" s="131"/>
      <c r="X870" s="85">
        <f>SUM(X869)</f>
        <v>0</v>
      </c>
      <c r="Y870" s="42">
        <f>SUM(Y869)</f>
        <v>0</v>
      </c>
      <c r="Z870" s="6">
        <f>SUM(Z869)</f>
        <v>0</v>
      </c>
      <c r="AA870" s="64">
        <f>SUM(D870:Z870)</f>
        <v>3751.9</v>
      </c>
    </row>
    <row r="871" spans="1:27">
      <c r="A871" s="132" t="s">
        <v>69</v>
      </c>
      <c r="B871" s="132"/>
      <c r="C871" s="132"/>
      <c r="D871" s="62">
        <v>7000</v>
      </c>
      <c r="E871" s="62"/>
      <c r="F871" s="62">
        <v>2000</v>
      </c>
      <c r="G871" s="62">
        <v>4000</v>
      </c>
      <c r="H871" s="62">
        <v>3000</v>
      </c>
      <c r="I871" s="62"/>
      <c r="J871" s="62">
        <v>5000</v>
      </c>
      <c r="K871" s="62">
        <v>4000</v>
      </c>
      <c r="L871" s="62"/>
      <c r="M871" s="62"/>
      <c r="N871" s="62"/>
      <c r="O871" s="62"/>
      <c r="P871" s="62"/>
      <c r="Q871" s="62"/>
      <c r="R871" s="62">
        <v>1500</v>
      </c>
      <c r="S871" s="62">
        <v>2000</v>
      </c>
      <c r="T871" s="62"/>
      <c r="U871" s="62"/>
      <c r="V871" s="62">
        <v>700</v>
      </c>
      <c r="W871" s="62"/>
      <c r="X871" s="62">
        <v>12000</v>
      </c>
      <c r="Y871" s="62"/>
      <c r="Z871" s="62"/>
      <c r="AA871" s="62">
        <f>SUM(D871:Z871)</f>
        <v>41200</v>
      </c>
    </row>
    <row r="872" spans="1:27">
      <c r="A872" s="34"/>
      <c r="B872" s="34"/>
      <c r="C872" s="34"/>
      <c r="D872" s="132">
        <f>SUM(D871:H871)</f>
        <v>16000</v>
      </c>
      <c r="E872" s="132"/>
      <c r="F872" s="132"/>
      <c r="G872" s="132"/>
      <c r="H872" s="132"/>
      <c r="I872" s="132">
        <f>SUM(I871:J871)</f>
        <v>5000</v>
      </c>
      <c r="J872" s="132"/>
      <c r="K872" s="132">
        <f>SUM(K871:N871)</f>
        <v>4000</v>
      </c>
      <c r="L872" s="132"/>
      <c r="M872" s="132"/>
      <c r="N872" s="132"/>
      <c r="O872" s="132">
        <f>SUM(O871:Q871)</f>
        <v>0</v>
      </c>
      <c r="P872" s="132"/>
      <c r="Q872" s="132"/>
      <c r="R872" s="132">
        <f>SUM(R871:W871)</f>
        <v>4200</v>
      </c>
      <c r="S872" s="132"/>
      <c r="T872" s="132"/>
      <c r="U872" s="132"/>
      <c r="V872" s="132"/>
      <c r="W872" s="132"/>
      <c r="X872" s="62">
        <f>X871</f>
        <v>12000</v>
      </c>
      <c r="Y872" s="62">
        <f>SUM(Y871)</f>
        <v>0</v>
      </c>
      <c r="Z872" s="62">
        <f>SUM(Z871)</f>
        <v>0</v>
      </c>
      <c r="AA872" s="62"/>
    </row>
    <row r="873" spans="1:27" ht="15.75" thickBot="1"/>
    <row r="874" spans="1:27" ht="27" thickBot="1">
      <c r="C874" s="137" t="s">
        <v>95</v>
      </c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</row>
    <row r="875" spans="1:27">
      <c r="A875" s="6" t="s">
        <v>23</v>
      </c>
      <c r="B875" s="6" t="s">
        <v>0</v>
      </c>
      <c r="C875" s="65" t="s">
        <v>68</v>
      </c>
      <c r="D875" s="139" t="s">
        <v>1</v>
      </c>
      <c r="E875" s="140"/>
      <c r="F875" s="140"/>
      <c r="G875" s="140"/>
      <c r="H875" s="141"/>
      <c r="I875" s="142" t="s">
        <v>2</v>
      </c>
      <c r="J875" s="142"/>
      <c r="K875" s="143" t="s">
        <v>5</v>
      </c>
      <c r="L875" s="143"/>
      <c r="M875" s="143"/>
      <c r="N875" s="143"/>
      <c r="O875" s="144" t="s">
        <v>73</v>
      </c>
      <c r="P875" s="145"/>
      <c r="Q875" s="145"/>
      <c r="R875" s="146" t="s">
        <v>66</v>
      </c>
      <c r="S875" s="146"/>
      <c r="T875" s="146"/>
      <c r="U875" s="146"/>
      <c r="V875" s="146"/>
      <c r="W875" s="146"/>
      <c r="X875" s="147" t="s">
        <v>60</v>
      </c>
      <c r="Y875" s="149" t="s">
        <v>37</v>
      </c>
      <c r="Z875" s="151" t="s">
        <v>67</v>
      </c>
      <c r="AA875" s="153" t="s">
        <v>8</v>
      </c>
    </row>
    <row r="876" spans="1:27" ht="30">
      <c r="D876" s="45" t="s">
        <v>47</v>
      </c>
      <c r="E876" s="45" t="s">
        <v>48</v>
      </c>
      <c r="F876" s="45" t="s">
        <v>50</v>
      </c>
      <c r="G876" s="45" t="s">
        <v>49</v>
      </c>
      <c r="H876" s="45" t="s">
        <v>51</v>
      </c>
      <c r="I876" s="47" t="s">
        <v>54</v>
      </c>
      <c r="J876" s="47" t="s">
        <v>55</v>
      </c>
      <c r="K876" s="49" t="s">
        <v>56</v>
      </c>
      <c r="L876" s="49" t="s">
        <v>57</v>
      </c>
      <c r="M876" s="50" t="s">
        <v>58</v>
      </c>
      <c r="N876" s="50" t="s">
        <v>59</v>
      </c>
      <c r="O876" s="83" t="s">
        <v>74</v>
      </c>
      <c r="P876" s="84" t="s">
        <v>75</v>
      </c>
      <c r="Q876" s="52" t="s">
        <v>62</v>
      </c>
      <c r="R876" s="55" t="s">
        <v>3</v>
      </c>
      <c r="S876" s="55" t="s">
        <v>65</v>
      </c>
      <c r="T876" s="55" t="s">
        <v>63</v>
      </c>
      <c r="U876" s="55" t="s">
        <v>36</v>
      </c>
      <c r="V876" s="56" t="s">
        <v>64</v>
      </c>
      <c r="W876" s="55" t="s">
        <v>7</v>
      </c>
      <c r="X876" s="148"/>
      <c r="Y876" s="150"/>
      <c r="Z876" s="152"/>
      <c r="AA876" s="154"/>
    </row>
    <row r="877" spans="1:27">
      <c r="B877" s="29">
        <v>45562</v>
      </c>
      <c r="C877" s="44">
        <v>1</v>
      </c>
      <c r="D877" s="69"/>
      <c r="E877" s="69"/>
      <c r="F877" s="69"/>
      <c r="G877" s="69"/>
      <c r="H877" s="69"/>
      <c r="I877" s="75"/>
      <c r="J877" s="75"/>
      <c r="K877" s="76"/>
      <c r="L877" s="76"/>
      <c r="M877" s="76"/>
      <c r="N877" s="76"/>
      <c r="O877" s="54"/>
      <c r="P877" s="54"/>
      <c r="Q877" s="54"/>
      <c r="R877" s="86"/>
      <c r="S877" s="86"/>
      <c r="T877" s="86"/>
      <c r="U877" s="86"/>
      <c r="V877" s="86"/>
      <c r="W877" s="86"/>
      <c r="X877" s="70"/>
      <c r="Y877" s="59"/>
      <c r="Z877" s="60"/>
      <c r="AA877" s="64">
        <f>SUM(D877:Z877)</f>
        <v>0</v>
      </c>
    </row>
    <row r="878" spans="1:27">
      <c r="B878" s="29">
        <v>45563</v>
      </c>
      <c r="C878" s="44">
        <v>2</v>
      </c>
      <c r="D878" s="69"/>
      <c r="E878" s="69"/>
      <c r="F878" s="69"/>
      <c r="G878" s="69"/>
      <c r="H878" s="69"/>
      <c r="I878" s="75"/>
      <c r="J878" s="75"/>
      <c r="K878" s="76"/>
      <c r="L878" s="76"/>
      <c r="M878" s="76"/>
      <c r="N878" s="76"/>
      <c r="O878" s="54"/>
      <c r="P878" s="54"/>
      <c r="Q878" s="54"/>
      <c r="R878" s="86"/>
      <c r="S878" s="86"/>
      <c r="T878" s="86"/>
      <c r="U878" s="86"/>
      <c r="V878" s="86"/>
      <c r="W878" s="86"/>
      <c r="X878" s="71"/>
      <c r="Y878" s="59"/>
      <c r="Z878" s="60"/>
      <c r="AA878" s="64">
        <f t="shared" ref="AA878:AA898" si="92">SUM(D878:Z878)</f>
        <v>0</v>
      </c>
    </row>
    <row r="879" spans="1:27">
      <c r="B879" s="29">
        <v>45564</v>
      </c>
      <c r="C879" s="44">
        <v>3</v>
      </c>
      <c r="D879" s="69"/>
      <c r="E879" s="69"/>
      <c r="F879" s="69"/>
      <c r="G879" s="69"/>
      <c r="H879" s="69"/>
      <c r="I879" s="75"/>
      <c r="J879" s="75"/>
      <c r="K879" s="76"/>
      <c r="L879" s="76"/>
      <c r="M879" s="76"/>
      <c r="N879" s="76"/>
      <c r="O879" s="54"/>
      <c r="P879" s="54"/>
      <c r="Q879" s="54"/>
      <c r="R879" s="86"/>
      <c r="S879" s="86"/>
      <c r="T879" s="86">
        <v>145.72</v>
      </c>
      <c r="U879" s="86"/>
      <c r="V879" s="86"/>
      <c r="W879" s="86"/>
      <c r="X879" s="70"/>
      <c r="Y879" s="59"/>
      <c r="Z879" s="60"/>
      <c r="AA879" s="64">
        <f t="shared" si="92"/>
        <v>145.72</v>
      </c>
    </row>
    <row r="880" spans="1:27">
      <c r="B880" s="29">
        <v>45565</v>
      </c>
      <c r="C880" s="44">
        <v>4</v>
      </c>
      <c r="D880" s="69"/>
      <c r="E880" s="69"/>
      <c r="F880" s="69"/>
      <c r="G880" s="69"/>
      <c r="H880" s="69"/>
      <c r="I880" s="75"/>
      <c r="J880" s="75"/>
      <c r="K880" s="76"/>
      <c r="L880" s="76"/>
      <c r="M880" s="76"/>
      <c r="N880" s="76"/>
      <c r="O880" s="54"/>
      <c r="P880" s="54"/>
      <c r="Q880" s="54"/>
      <c r="R880" s="86"/>
      <c r="S880" s="86"/>
      <c r="T880" s="86"/>
      <c r="U880" s="86"/>
      <c r="V880" s="86"/>
      <c r="W880" s="86"/>
      <c r="X880" s="71"/>
      <c r="Y880" s="59"/>
      <c r="Z880" s="60"/>
      <c r="AA880" s="64">
        <f t="shared" si="92"/>
        <v>0</v>
      </c>
    </row>
    <row r="881" spans="2:27">
      <c r="B881" s="29">
        <v>45566</v>
      </c>
      <c r="C881" s="44">
        <v>5</v>
      </c>
      <c r="D881" s="69"/>
      <c r="E881" s="69"/>
      <c r="F881" s="69"/>
      <c r="G881" s="69"/>
      <c r="H881" s="69"/>
      <c r="I881" s="75"/>
      <c r="J881" s="75"/>
      <c r="K881" s="76"/>
      <c r="L881" s="76"/>
      <c r="M881" s="76"/>
      <c r="N881" s="76"/>
      <c r="O881" s="54"/>
      <c r="P881" s="54"/>
      <c r="Q881" s="54"/>
      <c r="R881" s="87"/>
      <c r="S881" s="86"/>
      <c r="T881" s="86"/>
      <c r="U881" s="86"/>
      <c r="V881" s="86"/>
      <c r="W881" s="86"/>
      <c r="X881" s="70"/>
      <c r="Y881" s="59"/>
      <c r="Z881" s="60"/>
      <c r="AA881" s="64">
        <f t="shared" si="92"/>
        <v>0</v>
      </c>
    </row>
    <row r="882" spans="2:27">
      <c r="B882" s="29">
        <v>45567</v>
      </c>
      <c r="C882" s="44">
        <v>6</v>
      </c>
      <c r="D882" s="69"/>
      <c r="E882" s="69"/>
      <c r="F882" s="69"/>
      <c r="G882" s="69"/>
      <c r="H882" s="69"/>
      <c r="I882" s="75"/>
      <c r="J882" s="75"/>
      <c r="K882" s="76"/>
      <c r="L882" s="76"/>
      <c r="M882" s="76"/>
      <c r="N882" s="76"/>
      <c r="O882" s="54"/>
      <c r="P882" s="54"/>
      <c r="Q882" s="54"/>
      <c r="R882" s="86"/>
      <c r="S882" s="86"/>
      <c r="T882" s="77">
        <v>425</v>
      </c>
      <c r="U882" s="86"/>
      <c r="V882" s="86"/>
      <c r="W882" s="86"/>
      <c r="X882" s="88"/>
      <c r="Y882" s="59"/>
      <c r="Z882" s="60"/>
      <c r="AA882" s="64">
        <f t="shared" si="92"/>
        <v>425</v>
      </c>
    </row>
    <row r="883" spans="2:27">
      <c r="B883" s="29">
        <v>45568</v>
      </c>
      <c r="C883" s="44">
        <v>7</v>
      </c>
      <c r="D883" s="69"/>
      <c r="E883" s="69"/>
      <c r="F883" s="69"/>
      <c r="G883" s="69"/>
      <c r="H883" s="69"/>
      <c r="I883" s="75"/>
      <c r="J883" s="75"/>
      <c r="K883" s="76"/>
      <c r="L883" s="76"/>
      <c r="M883" s="76"/>
      <c r="N883" s="76"/>
      <c r="O883" s="54"/>
      <c r="P883" s="54"/>
      <c r="Q883" s="54"/>
      <c r="R883" s="86"/>
      <c r="S883" s="86"/>
      <c r="T883" s="86"/>
      <c r="U883" s="86"/>
      <c r="V883" s="86"/>
      <c r="W883" s="86"/>
      <c r="X883" s="70"/>
      <c r="Y883" s="59"/>
      <c r="Z883" s="60"/>
      <c r="AA883" s="64">
        <f t="shared" si="92"/>
        <v>0</v>
      </c>
    </row>
    <row r="884" spans="2:27">
      <c r="B884" s="29">
        <v>45569</v>
      </c>
      <c r="C884" s="44">
        <v>8</v>
      </c>
      <c r="D884" s="69"/>
      <c r="E884" s="69"/>
      <c r="F884" s="69"/>
      <c r="G884" s="69"/>
      <c r="H884" s="69"/>
      <c r="I884" s="75"/>
      <c r="J884" s="75"/>
      <c r="K884" s="76"/>
      <c r="L884" s="76"/>
      <c r="M884" s="76"/>
      <c r="N884" s="76"/>
      <c r="O884" s="54"/>
      <c r="P884" s="54"/>
      <c r="Q884" s="54"/>
      <c r="R884" s="86"/>
      <c r="S884" s="86"/>
      <c r="T884" s="86"/>
      <c r="U884" s="86"/>
      <c r="V884" s="86"/>
      <c r="W884" s="86"/>
      <c r="X884" s="70"/>
      <c r="Y884" s="59"/>
      <c r="Z884" s="60"/>
      <c r="AA884" s="64">
        <f t="shared" si="92"/>
        <v>0</v>
      </c>
    </row>
    <row r="885" spans="2:27">
      <c r="B885" s="29">
        <v>45570</v>
      </c>
      <c r="C885" s="44">
        <v>9</v>
      </c>
      <c r="D885" s="69"/>
      <c r="E885" s="69"/>
      <c r="F885" s="69"/>
      <c r="G885" s="69"/>
      <c r="H885" s="69"/>
      <c r="I885" s="75"/>
      <c r="J885" s="75"/>
      <c r="K885" s="76"/>
      <c r="L885" s="76"/>
      <c r="M885" s="76"/>
      <c r="N885" s="76"/>
      <c r="O885" s="54"/>
      <c r="P885" s="54"/>
      <c r="Q885" s="54"/>
      <c r="R885" s="86"/>
      <c r="S885" s="86"/>
      <c r="T885" s="86"/>
      <c r="U885" s="86"/>
      <c r="V885" s="86"/>
      <c r="W885" s="86"/>
      <c r="X885" s="71"/>
      <c r="Y885" s="59"/>
      <c r="Z885" s="60"/>
      <c r="AA885" s="64">
        <f t="shared" si="92"/>
        <v>0</v>
      </c>
    </row>
    <row r="886" spans="2:27">
      <c r="B886" s="29">
        <v>45571</v>
      </c>
      <c r="C886" s="44">
        <v>10</v>
      </c>
      <c r="D886" s="69"/>
      <c r="E886" s="69"/>
      <c r="F886" s="69"/>
      <c r="G886" s="69"/>
      <c r="H886" s="69"/>
      <c r="I886" s="75"/>
      <c r="J886" s="75"/>
      <c r="K886" s="76"/>
      <c r="L886" s="76"/>
      <c r="M886" s="76"/>
      <c r="N886" s="76"/>
      <c r="O886" s="54"/>
      <c r="P886" s="54"/>
      <c r="Q886" s="54"/>
      <c r="R886" s="86"/>
      <c r="S886" s="86"/>
      <c r="T886" s="86"/>
      <c r="U886" s="86"/>
      <c r="V886" s="86"/>
      <c r="W886" s="86"/>
      <c r="X886" s="71"/>
      <c r="Y886" s="59"/>
      <c r="Z886" s="60"/>
      <c r="AA886" s="64">
        <f t="shared" si="92"/>
        <v>0</v>
      </c>
    </row>
    <row r="887" spans="2:27">
      <c r="B887" s="29">
        <v>45572</v>
      </c>
      <c r="C887" s="44">
        <v>11</v>
      </c>
      <c r="D887" s="69"/>
      <c r="E887" s="69"/>
      <c r="F887" s="69"/>
      <c r="G887" s="69"/>
      <c r="H887" s="69"/>
      <c r="I887" s="75"/>
      <c r="J887" s="75"/>
      <c r="K887" s="76"/>
      <c r="L887" s="76"/>
      <c r="M887" s="76"/>
      <c r="N887" s="76"/>
      <c r="O887" s="54"/>
      <c r="P887" s="54"/>
      <c r="Q887" s="54"/>
      <c r="R887" s="86"/>
      <c r="S887" s="86"/>
      <c r="T887" s="86"/>
      <c r="U887" s="86"/>
      <c r="V887" s="86"/>
      <c r="W887" s="86"/>
      <c r="X887" s="70"/>
      <c r="Y887" s="59"/>
      <c r="Z887" s="60"/>
      <c r="AA887" s="64">
        <f t="shared" si="92"/>
        <v>0</v>
      </c>
    </row>
    <row r="888" spans="2:27">
      <c r="B888" s="29">
        <v>45573</v>
      </c>
      <c r="C888" s="44">
        <v>12</v>
      </c>
      <c r="D888" s="69"/>
      <c r="E888" s="69"/>
      <c r="F888" s="69"/>
      <c r="G888" s="69"/>
      <c r="H888" s="69"/>
      <c r="I888" s="75"/>
      <c r="J888" s="75"/>
      <c r="K888" s="76"/>
      <c r="L888" s="76"/>
      <c r="M888" s="76"/>
      <c r="N888" s="76"/>
      <c r="O888" s="54"/>
      <c r="P888" s="54"/>
      <c r="Q888" s="54"/>
      <c r="R888" s="86"/>
      <c r="S888" s="86"/>
      <c r="T888" s="86"/>
      <c r="U888" s="86"/>
      <c r="V888" s="86"/>
      <c r="W888" s="86"/>
      <c r="X888" s="70"/>
      <c r="Y888" s="59"/>
      <c r="Z888" s="60"/>
      <c r="AA888" s="64">
        <f t="shared" si="92"/>
        <v>0</v>
      </c>
    </row>
    <row r="889" spans="2:27">
      <c r="B889" s="29">
        <v>45574</v>
      </c>
      <c r="C889" s="44">
        <v>13</v>
      </c>
      <c r="D889" s="69"/>
      <c r="E889" s="69"/>
      <c r="F889" s="69"/>
      <c r="G889" s="69"/>
      <c r="H889" s="69"/>
      <c r="I889" s="75"/>
      <c r="J889" s="75"/>
      <c r="K889" s="76"/>
      <c r="L889" s="76"/>
      <c r="M889" s="76"/>
      <c r="N889" s="76"/>
      <c r="O889" s="54"/>
      <c r="P889" s="54"/>
      <c r="Q889" s="54"/>
      <c r="R889" s="86"/>
      <c r="S889" s="86"/>
      <c r="T889" s="86"/>
      <c r="U889" s="86"/>
      <c r="V889" s="86"/>
      <c r="W889" s="86"/>
      <c r="X889" s="71"/>
      <c r="Y889" s="59"/>
      <c r="Z889" s="60"/>
      <c r="AA889" s="64">
        <f t="shared" si="92"/>
        <v>0</v>
      </c>
    </row>
    <row r="890" spans="2:27">
      <c r="B890" s="29">
        <v>45575</v>
      </c>
      <c r="C890" s="44">
        <v>14</v>
      </c>
      <c r="D890" s="69"/>
      <c r="E890" s="69"/>
      <c r="F890" s="69"/>
      <c r="G890" s="69"/>
      <c r="H890" s="69"/>
      <c r="I890" s="75"/>
      <c r="J890" s="75"/>
      <c r="K890" s="76"/>
      <c r="L890" s="76"/>
      <c r="M890" s="76"/>
      <c r="N890" s="76"/>
      <c r="O890" s="54"/>
      <c r="P890" s="54"/>
      <c r="Q890" s="54"/>
      <c r="R890" s="86"/>
      <c r="S890" s="86"/>
      <c r="T890" s="86"/>
      <c r="U890" s="86"/>
      <c r="V890" s="86"/>
      <c r="W890" s="86"/>
      <c r="X890" s="70"/>
      <c r="Y890" s="59"/>
      <c r="Z890" s="60"/>
      <c r="AA890" s="64">
        <f t="shared" si="92"/>
        <v>0</v>
      </c>
    </row>
    <row r="891" spans="2:27">
      <c r="B891" s="29">
        <v>45576</v>
      </c>
      <c r="C891" s="44">
        <v>15</v>
      </c>
      <c r="D891" s="69"/>
      <c r="E891" s="69"/>
      <c r="F891" s="69"/>
      <c r="G891" s="69"/>
      <c r="H891" s="69"/>
      <c r="I891" s="75"/>
      <c r="J891" s="75"/>
      <c r="K891" s="76"/>
      <c r="L891" s="76"/>
      <c r="M891" s="76"/>
      <c r="N891" s="76"/>
      <c r="O891" s="54"/>
      <c r="P891" s="54"/>
      <c r="Q891" s="54"/>
      <c r="R891" s="86"/>
      <c r="S891" s="86"/>
      <c r="T891" s="86"/>
      <c r="U891" s="86">
        <v>889</v>
      </c>
      <c r="V891" s="86"/>
      <c r="W891" s="86"/>
      <c r="X891" s="70"/>
      <c r="Y891" s="59"/>
      <c r="Z891" s="60"/>
      <c r="AA891" s="64">
        <f t="shared" si="92"/>
        <v>889</v>
      </c>
    </row>
    <row r="892" spans="2:27">
      <c r="B892" s="29">
        <v>45577</v>
      </c>
      <c r="C892" s="44">
        <v>16</v>
      </c>
      <c r="D892" s="69"/>
      <c r="E892" s="69"/>
      <c r="F892" s="69"/>
      <c r="G892" s="69"/>
      <c r="H892" s="69"/>
      <c r="I892" s="75"/>
      <c r="J892" s="75"/>
      <c r="K892" s="76"/>
      <c r="L892" s="76"/>
      <c r="M892" s="76"/>
      <c r="N892" s="76"/>
      <c r="O892" s="54"/>
      <c r="P892" s="54"/>
      <c r="Q892" s="54"/>
      <c r="R892" s="86"/>
      <c r="S892" s="86"/>
      <c r="T892" s="86"/>
      <c r="U892" s="86"/>
      <c r="V892" s="86"/>
      <c r="W892" s="86"/>
      <c r="X892" s="70"/>
      <c r="Y892" s="59"/>
      <c r="Z892" s="60"/>
      <c r="AA892" s="64">
        <f t="shared" si="92"/>
        <v>0</v>
      </c>
    </row>
    <row r="893" spans="2:27">
      <c r="B893" s="29">
        <v>45578</v>
      </c>
      <c r="C893" s="44">
        <v>17</v>
      </c>
      <c r="D893" s="69"/>
      <c r="E893" s="69"/>
      <c r="F893" s="69"/>
      <c r="G893" s="69"/>
      <c r="H893" s="69"/>
      <c r="I893" s="75"/>
      <c r="J893" s="75"/>
      <c r="K893" s="76"/>
      <c r="L893" s="76"/>
      <c r="M893" s="76"/>
      <c r="N893" s="76"/>
      <c r="O893" s="54"/>
      <c r="P893" s="54"/>
      <c r="Q893" s="54"/>
      <c r="R893" s="86"/>
      <c r="S893" s="86"/>
      <c r="T893" s="86">
        <v>500</v>
      </c>
      <c r="U893" s="86"/>
      <c r="V893" s="86"/>
      <c r="W893" s="86"/>
      <c r="X893" s="70"/>
      <c r="Y893" s="59"/>
      <c r="Z893" s="60"/>
      <c r="AA893" s="64">
        <f t="shared" si="92"/>
        <v>500</v>
      </c>
    </row>
    <row r="894" spans="2:27">
      <c r="B894" s="29">
        <v>45579</v>
      </c>
      <c r="C894" s="44">
        <v>18</v>
      </c>
      <c r="D894" s="69"/>
      <c r="E894" s="69"/>
      <c r="F894" s="69"/>
      <c r="G894" s="69"/>
      <c r="H894" s="69"/>
      <c r="I894" s="75"/>
      <c r="J894" s="75"/>
      <c r="K894" s="76"/>
      <c r="L894" s="76"/>
      <c r="M894" s="76"/>
      <c r="N894" s="76"/>
      <c r="O894" s="54"/>
      <c r="P894" s="54"/>
      <c r="Q894" s="54"/>
      <c r="R894" s="86"/>
      <c r="S894" s="86"/>
      <c r="T894" s="86">
        <v>541.6</v>
      </c>
      <c r="U894" s="86"/>
      <c r="V894" s="86"/>
      <c r="W894" s="87"/>
      <c r="X894" s="70"/>
      <c r="Y894" s="59"/>
      <c r="Z894" s="60"/>
      <c r="AA894" s="64">
        <f t="shared" si="92"/>
        <v>541.6</v>
      </c>
    </row>
    <row r="895" spans="2:27">
      <c r="B895" s="29">
        <v>45580</v>
      </c>
      <c r="C895" s="44">
        <v>19</v>
      </c>
      <c r="D895" s="69"/>
      <c r="E895" s="69"/>
      <c r="F895" s="69"/>
      <c r="G895" s="69"/>
      <c r="H895" s="69"/>
      <c r="I895" s="75"/>
      <c r="J895" s="75"/>
      <c r="K895" s="76"/>
      <c r="L895" s="76"/>
      <c r="M895" s="76"/>
      <c r="N895" s="76"/>
      <c r="O895" s="54"/>
      <c r="P895" s="54"/>
      <c r="Q895" s="54"/>
      <c r="R895" s="86"/>
      <c r="S895" s="86"/>
      <c r="T895" s="86"/>
      <c r="U895" s="86"/>
      <c r="V895" s="86"/>
      <c r="W895" s="86"/>
      <c r="X895" s="70"/>
      <c r="Y895" s="59"/>
      <c r="Z895" s="60"/>
      <c r="AA895" s="64">
        <f t="shared" si="92"/>
        <v>0</v>
      </c>
    </row>
    <row r="896" spans="2:27">
      <c r="B896" s="29">
        <v>45581</v>
      </c>
      <c r="C896" s="44">
        <v>20</v>
      </c>
      <c r="D896" s="69"/>
      <c r="E896" s="69"/>
      <c r="F896" s="69"/>
      <c r="G896" s="69"/>
      <c r="H896" s="69"/>
      <c r="I896" s="75"/>
      <c r="J896" s="75"/>
      <c r="K896" s="76"/>
      <c r="L896" s="76"/>
      <c r="M896" s="76"/>
      <c r="N896" s="76"/>
      <c r="O896" s="54"/>
      <c r="P896" s="54"/>
      <c r="Q896" s="54"/>
      <c r="R896" s="86"/>
      <c r="S896" s="86"/>
      <c r="T896" s="86"/>
      <c r="U896" s="86"/>
      <c r="V896" s="86"/>
      <c r="W896" s="86"/>
      <c r="X896" s="70"/>
      <c r="Y896" s="59"/>
      <c r="Z896" s="60"/>
      <c r="AA896" s="64">
        <f t="shared" si="92"/>
        <v>0</v>
      </c>
    </row>
    <row r="897" spans="1:27">
      <c r="B897" s="29">
        <v>45582</v>
      </c>
      <c r="C897" s="44">
        <v>21</v>
      </c>
      <c r="D897" s="69"/>
      <c r="E897" s="69"/>
      <c r="F897" s="69"/>
      <c r="G897" s="69"/>
      <c r="H897" s="69"/>
      <c r="I897" s="75"/>
      <c r="J897" s="75"/>
      <c r="K897" s="76"/>
      <c r="L897" s="76"/>
      <c r="M897" s="76"/>
      <c r="N897" s="76"/>
      <c r="O897" s="54"/>
      <c r="P897" s="54"/>
      <c r="Q897" s="54"/>
      <c r="R897" s="86"/>
      <c r="S897" s="86"/>
      <c r="T897" s="86"/>
      <c r="U897" s="86"/>
      <c r="V897" s="86"/>
      <c r="W897" s="86"/>
      <c r="X897" s="70"/>
      <c r="Y897" s="59"/>
      <c r="Z897" s="60"/>
      <c r="AA897" s="64">
        <f t="shared" si="92"/>
        <v>0</v>
      </c>
    </row>
    <row r="898" spans="1:27">
      <c r="B898" s="29">
        <v>45583</v>
      </c>
      <c r="C898" s="44">
        <v>22</v>
      </c>
      <c r="D898" s="69"/>
      <c r="E898" s="69"/>
      <c r="F898" s="69"/>
      <c r="G898" s="69"/>
      <c r="H898" s="69"/>
      <c r="I898" s="75"/>
      <c r="J898" s="75"/>
      <c r="K898" s="76"/>
      <c r="L898" s="76"/>
      <c r="M898" s="76"/>
      <c r="N898" s="76"/>
      <c r="O898" s="54"/>
      <c r="P898" s="54"/>
      <c r="Q898" s="54"/>
      <c r="R898" s="86"/>
      <c r="S898" s="86"/>
      <c r="T898" s="86"/>
      <c r="U898" s="86"/>
      <c r="V898" s="86"/>
      <c r="W898" s="86"/>
      <c r="X898" s="70"/>
      <c r="Y898" s="59"/>
      <c r="Z898" s="60"/>
      <c r="AA898" s="64">
        <f t="shared" si="92"/>
        <v>0</v>
      </c>
    </row>
    <row r="899" spans="1:27">
      <c r="B899" s="29">
        <v>45584</v>
      </c>
      <c r="C899" s="44">
        <v>23</v>
      </c>
      <c r="D899" s="69"/>
      <c r="E899" s="69"/>
      <c r="F899" s="69"/>
      <c r="G899" s="69"/>
      <c r="H899" s="69"/>
      <c r="I899" s="75"/>
      <c r="J899" s="75"/>
      <c r="K899" s="76"/>
      <c r="L899" s="76"/>
      <c r="M899" s="76"/>
      <c r="N899" s="76"/>
      <c r="O899" s="54"/>
      <c r="P899" s="54"/>
      <c r="Q899" s="54"/>
      <c r="R899" s="86"/>
      <c r="S899" s="86"/>
      <c r="T899" s="86"/>
      <c r="U899" s="86"/>
      <c r="V899" s="86"/>
      <c r="W899" s="87"/>
      <c r="X899" s="70"/>
      <c r="Y899" s="59"/>
      <c r="Z899" s="60"/>
      <c r="AA899" s="64">
        <f>SUM(D899:Z899)</f>
        <v>0</v>
      </c>
    </row>
    <row r="900" spans="1:27">
      <c r="B900" s="29">
        <v>45585</v>
      </c>
      <c r="C900" s="44">
        <v>24</v>
      </c>
      <c r="D900" s="69"/>
      <c r="E900" s="69"/>
      <c r="F900" s="69"/>
      <c r="G900" s="69"/>
      <c r="H900" s="69"/>
      <c r="I900" s="75"/>
      <c r="J900" s="75"/>
      <c r="K900" s="76"/>
      <c r="L900" s="76"/>
      <c r="M900" s="76"/>
      <c r="N900" s="76"/>
      <c r="O900" s="54"/>
      <c r="P900" s="54"/>
      <c r="Q900" s="54"/>
      <c r="R900" s="86"/>
      <c r="S900" s="86"/>
      <c r="T900" s="86"/>
      <c r="U900" s="86"/>
      <c r="V900" s="86"/>
      <c r="W900" s="86"/>
      <c r="X900" s="70"/>
      <c r="Y900" s="59"/>
      <c r="Z900" s="60"/>
      <c r="AA900" s="64">
        <f t="shared" ref="AA900:AA907" si="93">SUM(D900:Z900)</f>
        <v>0</v>
      </c>
    </row>
    <row r="901" spans="1:27">
      <c r="B901" s="29">
        <v>45586</v>
      </c>
      <c r="C901" s="44">
        <v>25</v>
      </c>
      <c r="D901" s="69"/>
      <c r="E901" s="69"/>
      <c r="F901" s="69"/>
      <c r="G901" s="69"/>
      <c r="H901" s="69"/>
      <c r="I901" s="75"/>
      <c r="J901" s="75"/>
      <c r="K901" s="76"/>
      <c r="L901" s="76"/>
      <c r="M901" s="76"/>
      <c r="N901" s="76"/>
      <c r="O901" s="54"/>
      <c r="P901" s="54"/>
      <c r="Q901" s="54"/>
      <c r="R901" s="86"/>
      <c r="S901" s="86"/>
      <c r="T901" s="86"/>
      <c r="U901" s="86"/>
      <c r="V901" s="86"/>
      <c r="W901" s="86"/>
      <c r="X901" s="70"/>
      <c r="Y901" s="59"/>
      <c r="Z901" s="60"/>
      <c r="AA901" s="64">
        <f t="shared" si="93"/>
        <v>0</v>
      </c>
    </row>
    <row r="902" spans="1:27">
      <c r="B902" s="29">
        <v>45587</v>
      </c>
      <c r="C902" s="44">
        <v>26</v>
      </c>
      <c r="D902" s="69"/>
      <c r="E902" s="69"/>
      <c r="F902" s="69"/>
      <c r="G902" s="69"/>
      <c r="H902" s="69"/>
      <c r="I902" s="75"/>
      <c r="J902" s="75"/>
      <c r="K902" s="76"/>
      <c r="L902" s="76"/>
      <c r="M902" s="76"/>
      <c r="N902" s="76"/>
      <c r="O902" s="54"/>
      <c r="P902" s="54"/>
      <c r="Q902" s="54"/>
      <c r="R902" s="86"/>
      <c r="S902" s="86"/>
      <c r="T902" s="86"/>
      <c r="U902" s="86"/>
      <c r="V902" s="86"/>
      <c r="W902" s="86"/>
      <c r="X902" s="70"/>
      <c r="Y902" s="59"/>
      <c r="Z902" s="60"/>
      <c r="AA902" s="64">
        <f t="shared" si="93"/>
        <v>0</v>
      </c>
    </row>
    <row r="903" spans="1:27">
      <c r="B903" s="29">
        <v>45588</v>
      </c>
      <c r="C903" s="44">
        <v>27</v>
      </c>
      <c r="D903" s="69"/>
      <c r="E903" s="69"/>
      <c r="F903" s="69"/>
      <c r="G903" s="69"/>
      <c r="H903" s="69"/>
      <c r="I903" s="75"/>
      <c r="J903" s="75"/>
      <c r="K903" s="76"/>
      <c r="L903" s="76"/>
      <c r="M903" s="76"/>
      <c r="N903" s="76"/>
      <c r="O903" s="54"/>
      <c r="P903" s="54"/>
      <c r="Q903" s="54"/>
      <c r="R903" s="86"/>
      <c r="S903" s="86"/>
      <c r="T903" s="86"/>
      <c r="U903" s="86"/>
      <c r="V903" s="86"/>
      <c r="W903" s="86"/>
      <c r="X903" s="71"/>
      <c r="Y903" s="59"/>
      <c r="Z903" s="60"/>
      <c r="AA903" s="64">
        <f t="shared" si="93"/>
        <v>0</v>
      </c>
    </row>
    <row r="904" spans="1:27">
      <c r="B904" s="29">
        <v>45589</v>
      </c>
      <c r="C904" s="44">
        <v>28</v>
      </c>
      <c r="D904" s="69"/>
      <c r="E904" s="69"/>
      <c r="F904" s="69"/>
      <c r="G904" s="69"/>
      <c r="H904" s="69"/>
      <c r="I904" s="75"/>
      <c r="J904" s="75"/>
      <c r="K904" s="76"/>
      <c r="L904" s="76"/>
      <c r="M904" s="76"/>
      <c r="N904" s="76"/>
      <c r="O904" s="54"/>
      <c r="P904" s="54"/>
      <c r="Q904" s="54"/>
      <c r="R904" s="86"/>
      <c r="S904" s="86"/>
      <c r="T904" s="86">
        <v>825.58</v>
      </c>
      <c r="U904" s="86"/>
      <c r="V904" s="86"/>
      <c r="W904" s="86"/>
      <c r="X904" s="70"/>
      <c r="Y904" s="59"/>
      <c r="Z904" s="60"/>
      <c r="AA904" s="64">
        <f t="shared" si="93"/>
        <v>825.58</v>
      </c>
    </row>
    <row r="905" spans="1:27">
      <c r="B905" s="29">
        <v>45590</v>
      </c>
      <c r="C905" s="44">
        <v>29</v>
      </c>
      <c r="D905" s="69"/>
      <c r="E905" s="69"/>
      <c r="F905" s="69"/>
      <c r="G905" s="69"/>
      <c r="H905" s="69"/>
      <c r="I905" s="75"/>
      <c r="J905" s="75"/>
      <c r="K905" s="76"/>
      <c r="L905" s="76"/>
      <c r="M905" s="76"/>
      <c r="N905" s="76"/>
      <c r="O905" s="54"/>
      <c r="P905" s="54"/>
      <c r="Q905" s="54"/>
      <c r="R905" s="86"/>
      <c r="S905" s="86"/>
      <c r="T905" s="86"/>
      <c r="U905" s="86"/>
      <c r="V905" s="86"/>
      <c r="W905" s="86"/>
      <c r="X905" s="70"/>
      <c r="Y905" s="59"/>
      <c r="Z905" s="60"/>
      <c r="AA905" s="64">
        <f t="shared" si="93"/>
        <v>0</v>
      </c>
    </row>
    <row r="906" spans="1:27">
      <c r="B906" s="29">
        <v>45591</v>
      </c>
      <c r="C906" s="44">
        <v>30</v>
      </c>
      <c r="D906" s="69"/>
      <c r="E906" s="69"/>
      <c r="F906" s="69"/>
      <c r="G906" s="69"/>
      <c r="H906" s="69"/>
      <c r="I906" s="75"/>
      <c r="J906" s="75"/>
      <c r="K906" s="76"/>
      <c r="L906" s="76"/>
      <c r="M906" s="76"/>
      <c r="N906" s="76"/>
      <c r="O906" s="54"/>
      <c r="P906" s="54"/>
      <c r="Q906" s="54"/>
      <c r="R906" s="86"/>
      <c r="S906" s="86"/>
      <c r="T906" s="86"/>
      <c r="U906" s="86"/>
      <c r="V906" s="86"/>
      <c r="W906" s="86"/>
      <c r="X906" s="70"/>
      <c r="Y906" s="59"/>
      <c r="Z906" s="60"/>
      <c r="AA906" s="64"/>
    </row>
    <row r="907" spans="1:27">
      <c r="A907" s="129" t="s">
        <v>52</v>
      </c>
      <c r="B907" s="130"/>
      <c r="C907" s="131"/>
      <c r="D907" s="69">
        <f t="shared" ref="D907:Z907" si="94">SUM(D877:D905)</f>
        <v>0</v>
      </c>
      <c r="E907" s="69">
        <f t="shared" si="94"/>
        <v>0</v>
      </c>
      <c r="F907" s="69">
        <f t="shared" si="94"/>
        <v>0</v>
      </c>
      <c r="G907" s="69">
        <f t="shared" si="94"/>
        <v>0</v>
      </c>
      <c r="H907" s="69">
        <f t="shared" si="94"/>
        <v>0</v>
      </c>
      <c r="I907" s="69">
        <f t="shared" si="94"/>
        <v>0</v>
      </c>
      <c r="J907" s="69">
        <f t="shared" si="94"/>
        <v>0</v>
      </c>
      <c r="K907" s="69">
        <f t="shared" si="94"/>
        <v>0</v>
      </c>
      <c r="L907" s="69">
        <f t="shared" si="94"/>
        <v>0</v>
      </c>
      <c r="M907" s="69">
        <f t="shared" si="94"/>
        <v>0</v>
      </c>
      <c r="N907" s="69">
        <f t="shared" si="94"/>
        <v>0</v>
      </c>
      <c r="O907" s="69">
        <f t="shared" si="94"/>
        <v>0</v>
      </c>
      <c r="P907" s="69">
        <f t="shared" si="94"/>
        <v>0</v>
      </c>
      <c r="Q907" s="69">
        <f t="shared" si="94"/>
        <v>0</v>
      </c>
      <c r="R907" s="69">
        <f t="shared" si="94"/>
        <v>0</v>
      </c>
      <c r="S907" s="69">
        <f t="shared" si="94"/>
        <v>0</v>
      </c>
      <c r="T907" s="69">
        <f t="shared" si="94"/>
        <v>2437.9</v>
      </c>
      <c r="U907" s="69">
        <f t="shared" si="94"/>
        <v>889</v>
      </c>
      <c r="V907" s="69">
        <f t="shared" si="94"/>
        <v>0</v>
      </c>
      <c r="W907" s="69">
        <f t="shared" si="94"/>
        <v>0</v>
      </c>
      <c r="X907" s="69">
        <f t="shared" si="94"/>
        <v>0</v>
      </c>
      <c r="Y907" s="69">
        <f t="shared" si="94"/>
        <v>0</v>
      </c>
      <c r="Z907" s="69">
        <f t="shared" si="94"/>
        <v>0</v>
      </c>
      <c r="AA907" s="64">
        <f t="shared" si="93"/>
        <v>3326.9</v>
      </c>
    </row>
    <row r="908" spans="1:27">
      <c r="A908" s="133" t="s">
        <v>53</v>
      </c>
      <c r="B908" s="134"/>
      <c r="C908" s="135"/>
      <c r="D908" s="136">
        <f>SUM(D907:H907)</f>
        <v>0</v>
      </c>
      <c r="E908" s="136"/>
      <c r="F908" s="136"/>
      <c r="G908" s="136"/>
      <c r="H908" s="136"/>
      <c r="I908" s="136">
        <f>SUM(I907:J907)</f>
        <v>0</v>
      </c>
      <c r="J908" s="136"/>
      <c r="K908" s="129">
        <f>SUM(K907:N907)</f>
        <v>0</v>
      </c>
      <c r="L908" s="130"/>
      <c r="M908" s="130"/>
      <c r="N908" s="131"/>
      <c r="O908" s="129">
        <f>SUM(O907:Q907)</f>
        <v>0</v>
      </c>
      <c r="P908" s="130"/>
      <c r="Q908" s="131"/>
      <c r="R908" s="129">
        <f>SUM(R907:W907)</f>
        <v>3326.9</v>
      </c>
      <c r="S908" s="130"/>
      <c r="T908" s="130"/>
      <c r="U908" s="130"/>
      <c r="V908" s="130"/>
      <c r="W908" s="131"/>
      <c r="X908" s="85">
        <f>SUM(X907)</f>
        <v>0</v>
      </c>
      <c r="Y908" s="42">
        <f>SUM(Y907)</f>
        <v>0</v>
      </c>
      <c r="Z908" s="6">
        <f>SUM(Z907)</f>
        <v>0</v>
      </c>
      <c r="AA908" s="64">
        <f>SUM(D908:Z908)</f>
        <v>3326.9</v>
      </c>
    </row>
    <row r="909" spans="1:27">
      <c r="A909" s="132" t="s">
        <v>69</v>
      </c>
      <c r="B909" s="132"/>
      <c r="C909" s="132"/>
      <c r="D909" s="62">
        <v>7000</v>
      </c>
      <c r="E909" s="62"/>
      <c r="F909" s="62">
        <v>2000</v>
      </c>
      <c r="G909" s="62">
        <v>4000</v>
      </c>
      <c r="H909" s="62">
        <v>3000</v>
      </c>
      <c r="I909" s="62"/>
      <c r="J909" s="62">
        <v>5000</v>
      </c>
      <c r="K909" s="62">
        <v>4000</v>
      </c>
      <c r="L909" s="62"/>
      <c r="M909" s="62"/>
      <c r="N909" s="62"/>
      <c r="O909" s="62"/>
      <c r="P909" s="62"/>
      <c r="Q909" s="62"/>
      <c r="R909" s="62">
        <v>1500</v>
      </c>
      <c r="S909" s="62">
        <v>2000</v>
      </c>
      <c r="T909" s="62"/>
      <c r="U909" s="62"/>
      <c r="V909" s="62">
        <v>700</v>
      </c>
      <c r="W909" s="62"/>
      <c r="X909" s="62">
        <v>12000</v>
      </c>
      <c r="Y909" s="62"/>
      <c r="Z909" s="62"/>
      <c r="AA909" s="62">
        <f>SUM(D909:Z909)</f>
        <v>41200</v>
      </c>
    </row>
    <row r="910" spans="1:27">
      <c r="A910" s="34"/>
      <c r="B910" s="34"/>
      <c r="C910" s="34"/>
      <c r="D910" s="132">
        <f>SUM(D909:H909)</f>
        <v>16000</v>
      </c>
      <c r="E910" s="132"/>
      <c r="F910" s="132"/>
      <c r="G910" s="132"/>
      <c r="H910" s="132"/>
      <c r="I910" s="132">
        <f>SUM(I909:J909)</f>
        <v>5000</v>
      </c>
      <c r="J910" s="132"/>
      <c r="K910" s="132">
        <f>SUM(K909:N909)</f>
        <v>4000</v>
      </c>
      <c r="L910" s="132"/>
      <c r="M910" s="132"/>
      <c r="N910" s="132"/>
      <c r="O910" s="132">
        <f>SUM(O909:Q909)</f>
        <v>0</v>
      </c>
      <c r="P910" s="132"/>
      <c r="Q910" s="132"/>
      <c r="R910" s="132">
        <f>SUM(R909:W909)</f>
        <v>4200</v>
      </c>
      <c r="S910" s="132"/>
      <c r="T910" s="132"/>
      <c r="U910" s="132"/>
      <c r="V910" s="132"/>
      <c r="W910" s="132"/>
      <c r="X910" s="62">
        <f>X909</f>
        <v>12000</v>
      </c>
      <c r="Y910" s="62">
        <f>SUM(Y909)</f>
        <v>0</v>
      </c>
      <c r="Z910" s="62">
        <f>SUM(Z909)</f>
        <v>0</v>
      </c>
      <c r="AA910" s="62"/>
    </row>
    <row r="911" spans="1:27" ht="15.75" thickBot="1"/>
    <row r="912" spans="1:27" ht="27" thickBot="1">
      <c r="C912" s="137" t="s">
        <v>96</v>
      </c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</row>
    <row r="913" spans="1:27">
      <c r="A913" s="6" t="s">
        <v>23</v>
      </c>
      <c r="B913" s="6" t="s">
        <v>0</v>
      </c>
      <c r="C913" s="65" t="s">
        <v>68</v>
      </c>
      <c r="D913" s="139" t="s">
        <v>1</v>
      </c>
      <c r="E913" s="140"/>
      <c r="F913" s="140"/>
      <c r="G913" s="140"/>
      <c r="H913" s="141"/>
      <c r="I913" s="142" t="s">
        <v>2</v>
      </c>
      <c r="J913" s="142"/>
      <c r="K913" s="143" t="s">
        <v>5</v>
      </c>
      <c r="L913" s="143"/>
      <c r="M913" s="143"/>
      <c r="N913" s="143"/>
      <c r="O913" s="144" t="s">
        <v>73</v>
      </c>
      <c r="P913" s="145"/>
      <c r="Q913" s="145"/>
      <c r="R913" s="146" t="s">
        <v>66</v>
      </c>
      <c r="S913" s="146"/>
      <c r="T913" s="146"/>
      <c r="U913" s="146"/>
      <c r="V913" s="146"/>
      <c r="W913" s="146"/>
      <c r="X913" s="147" t="s">
        <v>60</v>
      </c>
      <c r="Y913" s="149" t="s">
        <v>37</v>
      </c>
      <c r="Z913" s="151" t="s">
        <v>67</v>
      </c>
      <c r="AA913" s="153" t="s">
        <v>8</v>
      </c>
    </row>
    <row r="914" spans="1:27" ht="30">
      <c r="D914" s="45" t="s">
        <v>47</v>
      </c>
      <c r="E914" s="45" t="s">
        <v>48</v>
      </c>
      <c r="F914" s="45" t="s">
        <v>50</v>
      </c>
      <c r="G914" s="45" t="s">
        <v>49</v>
      </c>
      <c r="H914" s="45" t="s">
        <v>51</v>
      </c>
      <c r="I914" s="47" t="s">
        <v>54</v>
      </c>
      <c r="J914" s="47" t="s">
        <v>55</v>
      </c>
      <c r="K914" s="49" t="s">
        <v>56</v>
      </c>
      <c r="L914" s="49" t="s">
        <v>57</v>
      </c>
      <c r="M914" s="50" t="s">
        <v>58</v>
      </c>
      <c r="N914" s="50" t="s">
        <v>59</v>
      </c>
      <c r="O914" s="83" t="s">
        <v>74</v>
      </c>
      <c r="P914" s="84" t="s">
        <v>75</v>
      </c>
      <c r="Q914" s="52" t="s">
        <v>62</v>
      </c>
      <c r="R914" s="55" t="s">
        <v>3</v>
      </c>
      <c r="S914" s="55" t="s">
        <v>65</v>
      </c>
      <c r="T914" s="55" t="s">
        <v>63</v>
      </c>
      <c r="U914" s="55" t="s">
        <v>36</v>
      </c>
      <c r="V914" s="56" t="s">
        <v>64</v>
      </c>
      <c r="W914" s="55" t="s">
        <v>7</v>
      </c>
      <c r="X914" s="148"/>
      <c r="Y914" s="150"/>
      <c r="Z914" s="152"/>
      <c r="AA914" s="154"/>
    </row>
    <row r="915" spans="1:27">
      <c r="B915" s="29">
        <v>45592</v>
      </c>
      <c r="C915" s="44">
        <v>1</v>
      </c>
      <c r="D915" s="69"/>
      <c r="E915" s="69"/>
      <c r="F915" s="69"/>
      <c r="G915" s="69"/>
      <c r="H915" s="69"/>
      <c r="I915" s="75"/>
      <c r="J915" s="75"/>
      <c r="K915" s="76"/>
      <c r="L915" s="76"/>
      <c r="M915" s="76"/>
      <c r="N915" s="76"/>
      <c r="O915" s="54"/>
      <c r="P915" s="54"/>
      <c r="Q915" s="54"/>
      <c r="R915" s="86"/>
      <c r="S915" s="86"/>
      <c r="T915" s="86"/>
      <c r="U915" s="86"/>
      <c r="V915" s="86"/>
      <c r="W915" s="86"/>
      <c r="X915" s="70"/>
      <c r="Y915" s="59"/>
      <c r="Z915" s="60"/>
      <c r="AA915" s="64">
        <f>SUM(D915:Z915)</f>
        <v>0</v>
      </c>
    </row>
    <row r="916" spans="1:27">
      <c r="B916" s="29">
        <v>45593</v>
      </c>
      <c r="C916" s="44">
        <v>2</v>
      </c>
      <c r="D916" s="69"/>
      <c r="E916" s="69"/>
      <c r="F916" s="69"/>
      <c r="G916" s="69"/>
      <c r="H916" s="69"/>
      <c r="I916" s="75"/>
      <c r="J916" s="75"/>
      <c r="K916" s="76"/>
      <c r="L916" s="76"/>
      <c r="M916" s="76"/>
      <c r="N916" s="76"/>
      <c r="O916" s="54"/>
      <c r="P916" s="54"/>
      <c r="Q916" s="54"/>
      <c r="R916" s="86"/>
      <c r="S916" s="86"/>
      <c r="T916" s="86"/>
      <c r="U916" s="86"/>
      <c r="V916" s="86"/>
      <c r="W916" s="86"/>
      <c r="X916" s="71"/>
      <c r="Y916" s="59"/>
      <c r="Z916" s="60"/>
      <c r="AA916" s="64">
        <f t="shared" ref="AA916:AA936" si="95">SUM(D916:Z916)</f>
        <v>0</v>
      </c>
    </row>
    <row r="917" spans="1:27">
      <c r="B917" s="29">
        <v>45594</v>
      </c>
      <c r="C917" s="44">
        <v>3</v>
      </c>
      <c r="D917" s="69"/>
      <c r="E917" s="69"/>
      <c r="F917" s="69"/>
      <c r="G917" s="69"/>
      <c r="H917" s="69"/>
      <c r="I917" s="75"/>
      <c r="J917" s="75"/>
      <c r="K917" s="76"/>
      <c r="L917" s="76"/>
      <c r="M917" s="76"/>
      <c r="N917" s="76"/>
      <c r="O917" s="54"/>
      <c r="P917" s="54"/>
      <c r="Q917" s="54"/>
      <c r="R917" s="86"/>
      <c r="S917" s="86"/>
      <c r="T917" s="86"/>
      <c r="U917" s="86"/>
      <c r="V917" s="86"/>
      <c r="W917" s="86"/>
      <c r="X917" s="70"/>
      <c r="Y917" s="59"/>
      <c r="Z917" s="60"/>
      <c r="AA917" s="64">
        <f t="shared" si="95"/>
        <v>0</v>
      </c>
    </row>
    <row r="918" spans="1:27">
      <c r="B918" s="29">
        <v>45595</v>
      </c>
      <c r="C918" s="44">
        <v>4</v>
      </c>
      <c r="D918" s="69"/>
      <c r="E918" s="69"/>
      <c r="F918" s="69"/>
      <c r="G918" s="69"/>
      <c r="H918" s="69"/>
      <c r="I918" s="75"/>
      <c r="J918" s="75"/>
      <c r="K918" s="76"/>
      <c r="L918" s="76"/>
      <c r="M918" s="76"/>
      <c r="N918" s="76"/>
      <c r="O918" s="54"/>
      <c r="P918" s="54"/>
      <c r="Q918" s="54"/>
      <c r="R918" s="86"/>
      <c r="S918" s="86"/>
      <c r="T918" s="86"/>
      <c r="U918" s="86"/>
      <c r="V918" s="86"/>
      <c r="W918" s="86"/>
      <c r="X918" s="71"/>
      <c r="Y918" s="59"/>
      <c r="Z918" s="60"/>
      <c r="AA918" s="64">
        <f t="shared" si="95"/>
        <v>0</v>
      </c>
    </row>
    <row r="919" spans="1:27">
      <c r="B919" s="29">
        <v>45596</v>
      </c>
      <c r="C919" s="44">
        <v>5</v>
      </c>
      <c r="D919" s="69"/>
      <c r="E919" s="69"/>
      <c r="F919" s="69"/>
      <c r="G919" s="69"/>
      <c r="H919" s="69"/>
      <c r="I919" s="75"/>
      <c r="J919" s="75"/>
      <c r="K919" s="76"/>
      <c r="L919" s="76"/>
      <c r="M919" s="76"/>
      <c r="N919" s="76"/>
      <c r="O919" s="54"/>
      <c r="P919" s="54"/>
      <c r="Q919" s="54"/>
      <c r="R919" s="87"/>
      <c r="S919" s="86"/>
      <c r="T919" s="86"/>
      <c r="U919" s="86"/>
      <c r="V919" s="86"/>
      <c r="W919" s="86"/>
      <c r="X919" s="70"/>
      <c r="Y919" s="59"/>
      <c r="Z919" s="60"/>
      <c r="AA919" s="64">
        <f t="shared" si="95"/>
        <v>0</v>
      </c>
    </row>
    <row r="920" spans="1:27">
      <c r="B920" s="29">
        <v>45597</v>
      </c>
      <c r="C920" s="44">
        <v>6</v>
      </c>
      <c r="D920" s="69"/>
      <c r="E920" s="69"/>
      <c r="F920" s="69"/>
      <c r="G920" s="69"/>
      <c r="H920" s="69"/>
      <c r="I920" s="75"/>
      <c r="J920" s="75"/>
      <c r="K920" s="76"/>
      <c r="L920" s="76"/>
      <c r="M920" s="76"/>
      <c r="N920" s="76"/>
      <c r="O920" s="54"/>
      <c r="P920" s="54"/>
      <c r="Q920" s="54"/>
      <c r="R920" s="86"/>
      <c r="S920" s="86"/>
      <c r="T920" s="86"/>
      <c r="U920" s="86"/>
      <c r="V920" s="86"/>
      <c r="W920" s="86"/>
      <c r="X920" s="88"/>
      <c r="Y920" s="59"/>
      <c r="Z920" s="60"/>
      <c r="AA920" s="64">
        <f t="shared" si="95"/>
        <v>0</v>
      </c>
    </row>
    <row r="921" spans="1:27">
      <c r="B921" s="29">
        <v>45598</v>
      </c>
      <c r="C921" s="44">
        <v>7</v>
      </c>
      <c r="D921" s="69"/>
      <c r="E921" s="69"/>
      <c r="F921" s="69"/>
      <c r="G921" s="69"/>
      <c r="H921" s="69"/>
      <c r="I921" s="75"/>
      <c r="J921" s="75"/>
      <c r="K921" s="76"/>
      <c r="L921" s="76"/>
      <c r="M921" s="76"/>
      <c r="N921" s="76"/>
      <c r="O921" s="54"/>
      <c r="P921" s="54"/>
      <c r="Q921" s="54"/>
      <c r="R921" s="86"/>
      <c r="S921" s="86"/>
      <c r="T921" s="77">
        <v>425</v>
      </c>
      <c r="U921" s="86"/>
      <c r="V921" s="86"/>
      <c r="W921" s="86"/>
      <c r="X921" s="70"/>
      <c r="Y921" s="59"/>
      <c r="Z921" s="60"/>
      <c r="AA921" s="64">
        <f t="shared" si="95"/>
        <v>425</v>
      </c>
    </row>
    <row r="922" spans="1:27">
      <c r="B922" s="29">
        <v>45599</v>
      </c>
      <c r="C922" s="44">
        <v>8</v>
      </c>
      <c r="D922" s="69"/>
      <c r="E922" s="69"/>
      <c r="F922" s="69"/>
      <c r="G922" s="69"/>
      <c r="H922" s="69"/>
      <c r="I922" s="75"/>
      <c r="J922" s="75"/>
      <c r="K922" s="76"/>
      <c r="L922" s="76"/>
      <c r="M922" s="76"/>
      <c r="N922" s="76"/>
      <c r="O922" s="54"/>
      <c r="P922" s="54"/>
      <c r="Q922" s="54"/>
      <c r="R922" s="86"/>
      <c r="S922" s="86"/>
      <c r="T922" s="86"/>
      <c r="U922" s="86"/>
      <c r="V922" s="86"/>
      <c r="W922" s="86"/>
      <c r="X922" s="70"/>
      <c r="Y922" s="59"/>
      <c r="Z922" s="60"/>
      <c r="AA922" s="64">
        <f t="shared" si="95"/>
        <v>0</v>
      </c>
    </row>
    <row r="923" spans="1:27">
      <c r="B923" s="29">
        <v>45600</v>
      </c>
      <c r="C923" s="44">
        <v>9</v>
      </c>
      <c r="D923" s="69"/>
      <c r="E923" s="69"/>
      <c r="F923" s="69"/>
      <c r="G923" s="69"/>
      <c r="H923" s="69"/>
      <c r="I923" s="75"/>
      <c r="J923" s="75"/>
      <c r="K923" s="76"/>
      <c r="L923" s="76"/>
      <c r="M923" s="76"/>
      <c r="N923" s="76"/>
      <c r="O923" s="54"/>
      <c r="P923" s="54"/>
      <c r="Q923" s="54"/>
      <c r="R923" s="86"/>
      <c r="S923" s="86"/>
      <c r="T923" s="86"/>
      <c r="U923" s="86"/>
      <c r="V923" s="86"/>
      <c r="W923" s="86"/>
      <c r="X923" s="71"/>
      <c r="Y923" s="59"/>
      <c r="Z923" s="60"/>
      <c r="AA923" s="64">
        <f t="shared" si="95"/>
        <v>0</v>
      </c>
    </row>
    <row r="924" spans="1:27">
      <c r="B924" s="29">
        <v>45601</v>
      </c>
      <c r="C924" s="44">
        <v>10</v>
      </c>
      <c r="D924" s="69"/>
      <c r="E924" s="69"/>
      <c r="F924" s="69"/>
      <c r="G924" s="69"/>
      <c r="H924" s="69"/>
      <c r="I924" s="75"/>
      <c r="J924" s="75"/>
      <c r="K924" s="76"/>
      <c r="L924" s="76"/>
      <c r="M924" s="76"/>
      <c r="N924" s="76"/>
      <c r="O924" s="54"/>
      <c r="P924" s="54"/>
      <c r="Q924" s="54"/>
      <c r="R924" s="86"/>
      <c r="S924" s="86"/>
      <c r="T924" s="86"/>
      <c r="U924" s="86"/>
      <c r="V924" s="86"/>
      <c r="W924" s="86"/>
      <c r="X924" s="71"/>
      <c r="Y924" s="59"/>
      <c r="Z924" s="60"/>
      <c r="AA924" s="64">
        <f t="shared" si="95"/>
        <v>0</v>
      </c>
    </row>
    <row r="925" spans="1:27">
      <c r="B925" s="29">
        <v>45602</v>
      </c>
      <c r="C925" s="44">
        <v>11</v>
      </c>
      <c r="D925" s="69"/>
      <c r="E925" s="69"/>
      <c r="F925" s="69"/>
      <c r="G925" s="69"/>
      <c r="H925" s="69"/>
      <c r="I925" s="75"/>
      <c r="J925" s="75"/>
      <c r="K925" s="76"/>
      <c r="L925" s="76"/>
      <c r="M925" s="76"/>
      <c r="N925" s="76"/>
      <c r="O925" s="54"/>
      <c r="P925" s="54"/>
      <c r="Q925" s="54"/>
      <c r="R925" s="86"/>
      <c r="S925" s="86"/>
      <c r="T925" s="86"/>
      <c r="U925" s="86"/>
      <c r="V925" s="86"/>
      <c r="W925" s="86"/>
      <c r="X925" s="70"/>
      <c r="Y925" s="59"/>
      <c r="Z925" s="60"/>
      <c r="AA925" s="64">
        <f t="shared" si="95"/>
        <v>0</v>
      </c>
    </row>
    <row r="926" spans="1:27">
      <c r="B926" s="29">
        <v>45603</v>
      </c>
      <c r="C926" s="44">
        <v>12</v>
      </c>
      <c r="D926" s="69"/>
      <c r="E926" s="69"/>
      <c r="F926" s="69"/>
      <c r="G926" s="69"/>
      <c r="H926" s="69"/>
      <c r="I926" s="75"/>
      <c r="J926" s="75"/>
      <c r="K926" s="76"/>
      <c r="L926" s="76"/>
      <c r="M926" s="76"/>
      <c r="N926" s="76"/>
      <c r="O926" s="54"/>
      <c r="P926" s="54"/>
      <c r="Q926" s="54"/>
      <c r="R926" s="86"/>
      <c r="S926" s="86"/>
      <c r="T926" s="86"/>
      <c r="U926" s="86"/>
      <c r="V926" s="86"/>
      <c r="W926" s="86"/>
      <c r="X926" s="70"/>
      <c r="Y926" s="59"/>
      <c r="Z926" s="60"/>
      <c r="AA926" s="64">
        <f t="shared" si="95"/>
        <v>0</v>
      </c>
    </row>
    <row r="927" spans="1:27">
      <c r="B927" s="29">
        <v>45604</v>
      </c>
      <c r="C927" s="44">
        <v>13</v>
      </c>
      <c r="D927" s="69"/>
      <c r="E927" s="69"/>
      <c r="F927" s="69"/>
      <c r="G927" s="69"/>
      <c r="H927" s="69"/>
      <c r="I927" s="75"/>
      <c r="J927" s="75"/>
      <c r="K927" s="76"/>
      <c r="L927" s="76"/>
      <c r="M927" s="76"/>
      <c r="N927" s="76"/>
      <c r="O927" s="54"/>
      <c r="P927" s="54"/>
      <c r="Q927" s="54"/>
      <c r="R927" s="86"/>
      <c r="S927" s="86"/>
      <c r="T927" s="86"/>
      <c r="U927" s="86"/>
      <c r="V927" s="86"/>
      <c r="W927" s="86"/>
      <c r="X927" s="71"/>
      <c r="Y927" s="59"/>
      <c r="Z927" s="60"/>
      <c r="AA927" s="64">
        <f t="shared" si="95"/>
        <v>0</v>
      </c>
    </row>
    <row r="928" spans="1:27">
      <c r="B928" s="29">
        <v>45605</v>
      </c>
      <c r="C928" s="44">
        <v>14</v>
      </c>
      <c r="D928" s="69"/>
      <c r="E928" s="69"/>
      <c r="F928" s="69"/>
      <c r="G928" s="69"/>
      <c r="H928" s="69"/>
      <c r="I928" s="75"/>
      <c r="J928" s="75"/>
      <c r="K928" s="76"/>
      <c r="L928" s="76"/>
      <c r="M928" s="76"/>
      <c r="N928" s="76"/>
      <c r="O928" s="54"/>
      <c r="P928" s="54"/>
      <c r="Q928" s="54"/>
      <c r="R928" s="86"/>
      <c r="S928" s="86"/>
      <c r="T928" s="86"/>
      <c r="U928" s="86"/>
      <c r="V928" s="86"/>
      <c r="W928" s="86"/>
      <c r="X928" s="70"/>
      <c r="Y928" s="59"/>
      <c r="Z928" s="60"/>
      <c r="AA928" s="64">
        <f t="shared" si="95"/>
        <v>0</v>
      </c>
    </row>
    <row r="929" spans="2:27">
      <c r="B929" s="29">
        <v>45606</v>
      </c>
      <c r="C929" s="44">
        <v>15</v>
      </c>
      <c r="D929" s="69"/>
      <c r="E929" s="69"/>
      <c r="F929" s="69"/>
      <c r="G929" s="69"/>
      <c r="H929" s="69"/>
      <c r="I929" s="75"/>
      <c r="J929" s="75"/>
      <c r="K929" s="76"/>
      <c r="L929" s="76"/>
      <c r="M929" s="76"/>
      <c r="N929" s="76"/>
      <c r="O929" s="54"/>
      <c r="P929" s="54"/>
      <c r="Q929" s="54"/>
      <c r="R929" s="86"/>
      <c r="S929" s="86"/>
      <c r="T929" s="86"/>
      <c r="U929" s="86"/>
      <c r="V929" s="86"/>
      <c r="W929" s="86"/>
      <c r="X929" s="70"/>
      <c r="Y929" s="59"/>
      <c r="Z929" s="60"/>
      <c r="AA929" s="64">
        <f t="shared" si="95"/>
        <v>0</v>
      </c>
    </row>
    <row r="930" spans="2:27">
      <c r="B930" s="29">
        <v>45607</v>
      </c>
      <c r="C930" s="44">
        <v>16</v>
      </c>
      <c r="D930" s="69"/>
      <c r="E930" s="69"/>
      <c r="F930" s="69"/>
      <c r="G930" s="69"/>
      <c r="H930" s="69"/>
      <c r="I930" s="75"/>
      <c r="J930" s="75"/>
      <c r="K930" s="76"/>
      <c r="L930" s="76"/>
      <c r="M930" s="76"/>
      <c r="N930" s="76"/>
      <c r="O930" s="54"/>
      <c r="P930" s="54"/>
      <c r="Q930" s="54"/>
      <c r="R930" s="86"/>
      <c r="S930" s="86"/>
      <c r="T930" s="86"/>
      <c r="U930" s="86">
        <v>889</v>
      </c>
      <c r="V930" s="86"/>
      <c r="W930" s="86"/>
      <c r="X930" s="70"/>
      <c r="Y930" s="59"/>
      <c r="Z930" s="60"/>
      <c r="AA930" s="64">
        <f t="shared" si="95"/>
        <v>889</v>
      </c>
    </row>
    <row r="931" spans="2:27">
      <c r="B931" s="29">
        <v>45608</v>
      </c>
      <c r="C931" s="44">
        <v>17</v>
      </c>
      <c r="D931" s="69"/>
      <c r="E931" s="69"/>
      <c r="F931" s="69"/>
      <c r="G931" s="69"/>
      <c r="H931" s="69"/>
      <c r="I931" s="75"/>
      <c r="J931" s="75"/>
      <c r="K931" s="76"/>
      <c r="L931" s="76"/>
      <c r="M931" s="76"/>
      <c r="N931" s="76"/>
      <c r="O931" s="54"/>
      <c r="P931" s="54"/>
      <c r="Q931" s="54"/>
      <c r="R931" s="86"/>
      <c r="S931" s="86"/>
      <c r="T931" s="86"/>
      <c r="U931" s="86"/>
      <c r="V931" s="86"/>
      <c r="W931" s="86"/>
      <c r="X931" s="70"/>
      <c r="Y931" s="59"/>
      <c r="Z931" s="60"/>
      <c r="AA931" s="64">
        <f t="shared" si="95"/>
        <v>0</v>
      </c>
    </row>
    <row r="932" spans="2:27">
      <c r="B932" s="29">
        <v>45609</v>
      </c>
      <c r="C932" s="44">
        <v>18</v>
      </c>
      <c r="D932" s="69"/>
      <c r="E932" s="69"/>
      <c r="F932" s="69"/>
      <c r="G932" s="69"/>
      <c r="H932" s="69"/>
      <c r="I932" s="75"/>
      <c r="J932" s="75"/>
      <c r="K932" s="76"/>
      <c r="L932" s="76"/>
      <c r="M932" s="76"/>
      <c r="N932" s="76"/>
      <c r="O932" s="54"/>
      <c r="P932" s="54"/>
      <c r="Q932" s="54"/>
      <c r="R932" s="86"/>
      <c r="S932" s="86"/>
      <c r="T932" s="86">
        <v>500</v>
      </c>
      <c r="U932" s="86"/>
      <c r="V932" s="86"/>
      <c r="W932" s="87"/>
      <c r="X932" s="70"/>
      <c r="Y932" s="59"/>
      <c r="Z932" s="60"/>
      <c r="AA932" s="64">
        <f t="shared" si="95"/>
        <v>500</v>
      </c>
    </row>
    <row r="933" spans="2:27">
      <c r="B933" s="29">
        <v>45610</v>
      </c>
      <c r="C933" s="44">
        <v>19</v>
      </c>
      <c r="D933" s="69"/>
      <c r="E933" s="69"/>
      <c r="F933" s="69"/>
      <c r="G933" s="69"/>
      <c r="H933" s="69"/>
      <c r="I933" s="75"/>
      <c r="J933" s="75"/>
      <c r="K933" s="76"/>
      <c r="L933" s="76"/>
      <c r="M933" s="76"/>
      <c r="N933" s="76"/>
      <c r="O933" s="54"/>
      <c r="P933" s="54"/>
      <c r="Q933" s="54"/>
      <c r="R933" s="86"/>
      <c r="S933" s="86"/>
      <c r="T933" s="86">
        <v>541.6</v>
      </c>
      <c r="U933" s="86"/>
      <c r="V933" s="86"/>
      <c r="W933" s="86"/>
      <c r="X933" s="70"/>
      <c r="Y933" s="59"/>
      <c r="Z933" s="60"/>
      <c r="AA933" s="64">
        <f t="shared" si="95"/>
        <v>541.6</v>
      </c>
    </row>
    <row r="934" spans="2:27">
      <c r="B934" s="29">
        <v>45611</v>
      </c>
      <c r="C934" s="44">
        <v>20</v>
      </c>
      <c r="D934" s="69"/>
      <c r="E934" s="69"/>
      <c r="F934" s="69"/>
      <c r="G934" s="69"/>
      <c r="H934" s="69"/>
      <c r="I934" s="75"/>
      <c r="J934" s="75"/>
      <c r="K934" s="76"/>
      <c r="L934" s="76"/>
      <c r="M934" s="76"/>
      <c r="N934" s="76"/>
      <c r="O934" s="54"/>
      <c r="P934" s="54"/>
      <c r="Q934" s="54"/>
      <c r="R934" s="86"/>
      <c r="S934" s="86"/>
      <c r="T934" s="86"/>
      <c r="U934" s="86"/>
      <c r="V934" s="86"/>
      <c r="W934" s="86"/>
      <c r="X934" s="70"/>
      <c r="Y934" s="59"/>
      <c r="Z934" s="60"/>
      <c r="AA934" s="64">
        <f t="shared" si="95"/>
        <v>0</v>
      </c>
    </row>
    <row r="935" spans="2:27">
      <c r="B935" s="29">
        <v>45612</v>
      </c>
      <c r="C935" s="44">
        <v>21</v>
      </c>
      <c r="D935" s="69"/>
      <c r="E935" s="69"/>
      <c r="F935" s="69"/>
      <c r="G935" s="69"/>
      <c r="H935" s="69"/>
      <c r="I935" s="75"/>
      <c r="J935" s="75"/>
      <c r="K935" s="76"/>
      <c r="L935" s="76"/>
      <c r="M935" s="76"/>
      <c r="N935" s="76"/>
      <c r="O935" s="54"/>
      <c r="P935" s="54"/>
      <c r="Q935" s="54"/>
      <c r="R935" s="86"/>
      <c r="S935" s="86"/>
      <c r="T935" s="86"/>
      <c r="U935" s="86"/>
      <c r="V935" s="86"/>
      <c r="W935" s="86"/>
      <c r="X935" s="70"/>
      <c r="Y935" s="59"/>
      <c r="Z935" s="60"/>
      <c r="AA935" s="64">
        <f t="shared" si="95"/>
        <v>0</v>
      </c>
    </row>
    <row r="936" spans="2:27">
      <c r="B936" s="29">
        <v>45613</v>
      </c>
      <c r="C936" s="44">
        <v>22</v>
      </c>
      <c r="D936" s="69"/>
      <c r="E936" s="69"/>
      <c r="F936" s="69"/>
      <c r="G936" s="69"/>
      <c r="H936" s="69"/>
      <c r="I936" s="75"/>
      <c r="J936" s="75"/>
      <c r="K936" s="76"/>
      <c r="L936" s="76"/>
      <c r="M936" s="76"/>
      <c r="N936" s="76"/>
      <c r="O936" s="54"/>
      <c r="P936" s="54"/>
      <c r="Q936" s="54"/>
      <c r="R936" s="86"/>
      <c r="S936" s="86"/>
      <c r="T936" s="86"/>
      <c r="U936" s="86"/>
      <c r="V936" s="86"/>
      <c r="W936" s="86"/>
      <c r="X936" s="70"/>
      <c r="Y936" s="59"/>
      <c r="Z936" s="60"/>
      <c r="AA936" s="64">
        <f t="shared" si="95"/>
        <v>0</v>
      </c>
    </row>
    <row r="937" spans="2:27">
      <c r="B937" s="29">
        <v>45614</v>
      </c>
      <c r="C937" s="44">
        <v>23</v>
      </c>
      <c r="D937" s="69"/>
      <c r="E937" s="69"/>
      <c r="F937" s="69"/>
      <c r="G937" s="69"/>
      <c r="H937" s="69"/>
      <c r="I937" s="75"/>
      <c r="J937" s="75"/>
      <c r="K937" s="76"/>
      <c r="L937" s="76"/>
      <c r="M937" s="76"/>
      <c r="N937" s="76"/>
      <c r="O937" s="54"/>
      <c r="P937" s="54"/>
      <c r="Q937" s="54"/>
      <c r="R937" s="86"/>
      <c r="S937" s="86"/>
      <c r="T937" s="86"/>
      <c r="U937" s="86"/>
      <c r="V937" s="86"/>
      <c r="W937" s="87"/>
      <c r="X937" s="70"/>
      <c r="Y937" s="59"/>
      <c r="Z937" s="60"/>
      <c r="AA937" s="64">
        <f>SUM(D937:Z937)</f>
        <v>0</v>
      </c>
    </row>
    <row r="938" spans="2:27">
      <c r="B938" s="29">
        <v>45615</v>
      </c>
      <c r="C938" s="44">
        <v>24</v>
      </c>
      <c r="D938" s="69"/>
      <c r="E938" s="69"/>
      <c r="F938" s="69"/>
      <c r="G938" s="69"/>
      <c r="H938" s="69"/>
      <c r="I938" s="75"/>
      <c r="J938" s="75"/>
      <c r="K938" s="76"/>
      <c r="L938" s="76"/>
      <c r="M938" s="76"/>
      <c r="N938" s="76"/>
      <c r="O938" s="54"/>
      <c r="P938" s="54"/>
      <c r="Q938" s="54"/>
      <c r="R938" s="86"/>
      <c r="S938" s="86"/>
      <c r="T938" s="86"/>
      <c r="U938" s="86"/>
      <c r="V938" s="86"/>
      <c r="W938" s="86"/>
      <c r="X938" s="70"/>
      <c r="Y938" s="59"/>
      <c r="Z938" s="60"/>
      <c r="AA938" s="64">
        <f t="shared" ref="AA938:AA946" si="96">SUM(D938:Z938)</f>
        <v>0</v>
      </c>
    </row>
    <row r="939" spans="2:27">
      <c r="B939" s="29">
        <v>45616</v>
      </c>
      <c r="C939" s="44">
        <v>25</v>
      </c>
      <c r="D939" s="69"/>
      <c r="E939" s="69"/>
      <c r="F939" s="69"/>
      <c r="G939" s="69"/>
      <c r="H939" s="69"/>
      <c r="I939" s="75"/>
      <c r="J939" s="75"/>
      <c r="K939" s="76"/>
      <c r="L939" s="76"/>
      <c r="M939" s="76"/>
      <c r="N939" s="76"/>
      <c r="O939" s="54"/>
      <c r="P939" s="54"/>
      <c r="Q939" s="54"/>
      <c r="R939" s="86"/>
      <c r="S939" s="86"/>
      <c r="T939" s="86"/>
      <c r="U939" s="86"/>
      <c r="V939" s="86"/>
      <c r="W939" s="86"/>
      <c r="X939" s="70"/>
      <c r="Y939" s="59"/>
      <c r="Z939" s="60"/>
      <c r="AA939" s="64">
        <f t="shared" si="96"/>
        <v>0</v>
      </c>
    </row>
    <row r="940" spans="2:27">
      <c r="B940" s="29">
        <v>45617</v>
      </c>
      <c r="C940" s="44">
        <v>26</v>
      </c>
      <c r="D940" s="69"/>
      <c r="E940" s="69"/>
      <c r="F940" s="69"/>
      <c r="G940" s="69"/>
      <c r="H940" s="69"/>
      <c r="I940" s="75"/>
      <c r="J940" s="75"/>
      <c r="K940" s="76"/>
      <c r="L940" s="76"/>
      <c r="M940" s="76"/>
      <c r="N940" s="76"/>
      <c r="O940" s="54"/>
      <c r="P940" s="54"/>
      <c r="Q940" s="54"/>
      <c r="R940" s="86"/>
      <c r="S940" s="86"/>
      <c r="T940" s="86"/>
      <c r="U940" s="86"/>
      <c r="V940" s="86"/>
      <c r="W940" s="86"/>
      <c r="X940" s="70"/>
      <c r="Y940" s="59"/>
      <c r="Z940" s="60"/>
      <c r="AA940" s="64">
        <f t="shared" si="96"/>
        <v>0</v>
      </c>
    </row>
    <row r="941" spans="2:27">
      <c r="B941" s="29">
        <v>45618</v>
      </c>
      <c r="C941" s="44">
        <v>27</v>
      </c>
      <c r="D941" s="69"/>
      <c r="E941" s="69"/>
      <c r="F941" s="69"/>
      <c r="G941" s="69"/>
      <c r="H941" s="69"/>
      <c r="I941" s="75"/>
      <c r="J941" s="75"/>
      <c r="K941" s="76"/>
      <c r="L941" s="76"/>
      <c r="M941" s="76"/>
      <c r="N941" s="76"/>
      <c r="O941" s="54"/>
      <c r="P941" s="54"/>
      <c r="Q941" s="54"/>
      <c r="R941" s="86"/>
      <c r="S941" s="86"/>
      <c r="T941" s="86"/>
      <c r="U941" s="86"/>
      <c r="V941" s="86"/>
      <c r="W941" s="86"/>
      <c r="X941" s="71"/>
      <c r="Y941" s="59"/>
      <c r="Z941" s="60"/>
      <c r="AA941" s="64">
        <f t="shared" si="96"/>
        <v>0</v>
      </c>
    </row>
    <row r="942" spans="2:27">
      <c r="B942" s="29">
        <v>45619</v>
      </c>
      <c r="C942" s="44">
        <v>28</v>
      </c>
      <c r="D942" s="69"/>
      <c r="E942" s="69"/>
      <c r="F942" s="69"/>
      <c r="G942" s="69"/>
      <c r="H942" s="69"/>
      <c r="I942" s="75"/>
      <c r="J942" s="75"/>
      <c r="K942" s="76"/>
      <c r="L942" s="76"/>
      <c r="M942" s="76"/>
      <c r="N942" s="76"/>
      <c r="O942" s="54"/>
      <c r="P942" s="54"/>
      <c r="Q942" s="54"/>
      <c r="R942" s="86"/>
      <c r="S942" s="86"/>
      <c r="T942" s="86"/>
      <c r="U942" s="86"/>
      <c r="V942" s="86"/>
      <c r="W942" s="86"/>
      <c r="X942" s="70"/>
      <c r="Y942" s="59"/>
      <c r="Z942" s="60"/>
      <c r="AA942" s="64">
        <f t="shared" si="96"/>
        <v>0</v>
      </c>
    </row>
    <row r="943" spans="2:27">
      <c r="B943" s="29">
        <v>45620</v>
      </c>
      <c r="C943" s="44">
        <v>29</v>
      </c>
      <c r="D943" s="69"/>
      <c r="E943" s="69"/>
      <c r="F943" s="69"/>
      <c r="G943" s="69"/>
      <c r="H943" s="69"/>
      <c r="I943" s="75"/>
      <c r="J943" s="75"/>
      <c r="K943" s="76"/>
      <c r="L943" s="76"/>
      <c r="M943" s="76"/>
      <c r="N943" s="76"/>
      <c r="O943" s="54"/>
      <c r="P943" s="54"/>
      <c r="Q943" s="54"/>
      <c r="R943" s="86"/>
      <c r="S943" s="86"/>
      <c r="T943" s="86">
        <v>825.58</v>
      </c>
      <c r="U943" s="86"/>
      <c r="V943" s="86"/>
      <c r="W943" s="86"/>
      <c r="X943" s="70"/>
      <c r="Y943" s="59"/>
      <c r="Z943" s="60"/>
      <c r="AA943" s="64">
        <f t="shared" si="96"/>
        <v>825.58</v>
      </c>
    </row>
    <row r="944" spans="2:27">
      <c r="B944" s="29">
        <v>45621</v>
      </c>
      <c r="C944" s="44">
        <v>30</v>
      </c>
      <c r="D944" s="69"/>
      <c r="E944" s="69"/>
      <c r="F944" s="69"/>
      <c r="G944" s="69"/>
      <c r="H944" s="69"/>
      <c r="I944" s="75"/>
      <c r="J944" s="75"/>
      <c r="K944" s="76"/>
      <c r="L944" s="76"/>
      <c r="M944" s="76"/>
      <c r="N944" s="76"/>
      <c r="O944" s="54"/>
      <c r="P944" s="54"/>
      <c r="Q944" s="54"/>
      <c r="R944" s="86"/>
      <c r="S944" s="86"/>
      <c r="T944" s="86"/>
      <c r="U944" s="86"/>
      <c r="V944" s="86"/>
      <c r="W944" s="86"/>
      <c r="X944" s="70"/>
      <c r="Y944" s="59"/>
      <c r="Z944" s="60"/>
      <c r="AA944" s="64">
        <f t="shared" si="96"/>
        <v>0</v>
      </c>
    </row>
    <row r="945" spans="1:27">
      <c r="B945" s="29">
        <v>45622</v>
      </c>
      <c r="C945" s="44">
        <v>31</v>
      </c>
      <c r="D945" s="69"/>
      <c r="E945" s="69"/>
      <c r="F945" s="69"/>
      <c r="G945" s="69"/>
      <c r="H945" s="69"/>
      <c r="I945" s="75"/>
      <c r="J945" s="75"/>
      <c r="K945" s="76"/>
      <c r="L945" s="76"/>
      <c r="M945" s="76"/>
      <c r="N945" s="76"/>
      <c r="O945" s="54"/>
      <c r="P945" s="54"/>
      <c r="Q945" s="54"/>
      <c r="R945" s="86"/>
      <c r="S945" s="86"/>
      <c r="T945" s="86"/>
      <c r="U945" s="86"/>
      <c r="V945" s="86"/>
      <c r="W945" s="86"/>
      <c r="X945" s="70"/>
      <c r="Y945" s="59"/>
      <c r="Z945" s="60"/>
      <c r="AA945" s="64"/>
    </row>
    <row r="946" spans="1:27">
      <c r="A946" s="129" t="s">
        <v>52</v>
      </c>
      <c r="B946" s="130"/>
      <c r="C946" s="131"/>
      <c r="D946" s="69">
        <f t="shared" ref="D946:Z946" si="97">SUM(D915:D944)</f>
        <v>0</v>
      </c>
      <c r="E946" s="69">
        <f t="shared" si="97"/>
        <v>0</v>
      </c>
      <c r="F946" s="69">
        <f t="shared" si="97"/>
        <v>0</v>
      </c>
      <c r="G946" s="69">
        <f t="shared" si="97"/>
        <v>0</v>
      </c>
      <c r="H946" s="69">
        <f t="shared" si="97"/>
        <v>0</v>
      </c>
      <c r="I946" s="69">
        <f t="shared" si="97"/>
        <v>0</v>
      </c>
      <c r="J946" s="69">
        <f t="shared" si="97"/>
        <v>0</v>
      </c>
      <c r="K946" s="69">
        <f t="shared" si="97"/>
        <v>0</v>
      </c>
      <c r="L946" s="69">
        <f t="shared" si="97"/>
        <v>0</v>
      </c>
      <c r="M946" s="69">
        <f t="shared" si="97"/>
        <v>0</v>
      </c>
      <c r="N946" s="69">
        <f t="shared" si="97"/>
        <v>0</v>
      </c>
      <c r="O946" s="69">
        <f t="shared" si="97"/>
        <v>0</v>
      </c>
      <c r="P946" s="69">
        <f t="shared" si="97"/>
        <v>0</v>
      </c>
      <c r="Q946" s="69">
        <f t="shared" si="97"/>
        <v>0</v>
      </c>
      <c r="R946" s="69">
        <f t="shared" si="97"/>
        <v>0</v>
      </c>
      <c r="S946" s="69">
        <f t="shared" si="97"/>
        <v>0</v>
      </c>
      <c r="T946" s="69">
        <f t="shared" si="97"/>
        <v>2292.1799999999998</v>
      </c>
      <c r="U946" s="69">
        <f t="shared" si="97"/>
        <v>889</v>
      </c>
      <c r="V946" s="69">
        <f t="shared" si="97"/>
        <v>0</v>
      </c>
      <c r="W946" s="69">
        <f t="shared" si="97"/>
        <v>0</v>
      </c>
      <c r="X946" s="69">
        <f t="shared" si="97"/>
        <v>0</v>
      </c>
      <c r="Y946" s="69">
        <f t="shared" si="97"/>
        <v>0</v>
      </c>
      <c r="Z946" s="69">
        <f t="shared" si="97"/>
        <v>0</v>
      </c>
      <c r="AA946" s="64">
        <f t="shared" si="96"/>
        <v>3181.18</v>
      </c>
    </row>
    <row r="947" spans="1:27">
      <c r="A947" s="133" t="s">
        <v>53</v>
      </c>
      <c r="B947" s="134"/>
      <c r="C947" s="135"/>
      <c r="D947" s="136">
        <f>SUM(D946:H946)</f>
        <v>0</v>
      </c>
      <c r="E947" s="136"/>
      <c r="F947" s="136"/>
      <c r="G947" s="136"/>
      <c r="H947" s="136"/>
      <c r="I947" s="136">
        <f>SUM(I946:J946)</f>
        <v>0</v>
      </c>
      <c r="J947" s="136"/>
      <c r="K947" s="129">
        <f>SUM(K946:N946)</f>
        <v>0</v>
      </c>
      <c r="L947" s="130"/>
      <c r="M947" s="130"/>
      <c r="N947" s="131"/>
      <c r="O947" s="129">
        <f>SUM(O946:Q946)</f>
        <v>0</v>
      </c>
      <c r="P947" s="130"/>
      <c r="Q947" s="131"/>
      <c r="R947" s="129">
        <f>SUM(R946:W946)</f>
        <v>3181.18</v>
      </c>
      <c r="S947" s="130"/>
      <c r="T947" s="130"/>
      <c r="U947" s="130"/>
      <c r="V947" s="130"/>
      <c r="W947" s="131"/>
      <c r="X947" s="85">
        <f>SUM(X946)</f>
        <v>0</v>
      </c>
      <c r="Y947" s="42">
        <f>SUM(Y946)</f>
        <v>0</v>
      </c>
      <c r="Z947" s="6">
        <f>SUM(Z946)</f>
        <v>0</v>
      </c>
      <c r="AA947" s="64">
        <f>SUM(D947:Z947)</f>
        <v>3181.18</v>
      </c>
    </row>
    <row r="948" spans="1:27">
      <c r="A948" s="132" t="s">
        <v>69</v>
      </c>
      <c r="B948" s="132"/>
      <c r="C948" s="132"/>
      <c r="D948" s="62">
        <v>7000</v>
      </c>
      <c r="E948" s="62"/>
      <c r="F948" s="62">
        <v>2000</v>
      </c>
      <c r="G948" s="62">
        <v>4000</v>
      </c>
      <c r="H948" s="62">
        <v>3000</v>
      </c>
      <c r="I948" s="62"/>
      <c r="J948" s="62">
        <v>5000</v>
      </c>
      <c r="K948" s="62">
        <v>4000</v>
      </c>
      <c r="L948" s="62"/>
      <c r="M948" s="62"/>
      <c r="N948" s="62"/>
      <c r="O948" s="62"/>
      <c r="P948" s="62"/>
      <c r="Q948" s="62"/>
      <c r="R948" s="62">
        <v>1500</v>
      </c>
      <c r="S948" s="62">
        <v>2000</v>
      </c>
      <c r="T948" s="62"/>
      <c r="U948" s="62"/>
      <c r="V948" s="62">
        <v>700</v>
      </c>
      <c r="W948" s="62"/>
      <c r="X948" s="62">
        <v>12000</v>
      </c>
      <c r="Y948" s="62"/>
      <c r="Z948" s="62"/>
      <c r="AA948" s="62">
        <f>SUM(D948:Z948)</f>
        <v>41200</v>
      </c>
    </row>
    <row r="949" spans="1:27">
      <c r="A949" s="34"/>
      <c r="B949" s="34"/>
      <c r="C949" s="34"/>
      <c r="D949" s="132">
        <f>SUM(D948:H948)</f>
        <v>16000</v>
      </c>
      <c r="E949" s="132"/>
      <c r="F949" s="132"/>
      <c r="G949" s="132"/>
      <c r="H949" s="132"/>
      <c r="I949" s="132">
        <f>SUM(I948:J948)</f>
        <v>5000</v>
      </c>
      <c r="J949" s="132"/>
      <c r="K949" s="132">
        <f>SUM(K948:N948)</f>
        <v>4000</v>
      </c>
      <c r="L949" s="132"/>
      <c r="M949" s="132"/>
      <c r="N949" s="132"/>
      <c r="O949" s="132">
        <f>SUM(O948:Q948)</f>
        <v>0</v>
      </c>
      <c r="P949" s="132"/>
      <c r="Q949" s="132"/>
      <c r="R949" s="132">
        <f>SUM(R948:W948)</f>
        <v>4200</v>
      </c>
      <c r="S949" s="132"/>
      <c r="T949" s="132"/>
      <c r="U949" s="132"/>
      <c r="V949" s="132"/>
      <c r="W949" s="132"/>
      <c r="X949" s="62">
        <f>X948</f>
        <v>12000</v>
      </c>
      <c r="Y949" s="62">
        <f>SUM(Y948)</f>
        <v>0</v>
      </c>
      <c r="Z949" s="62">
        <f>SUM(Z948)</f>
        <v>0</v>
      </c>
      <c r="AA949" s="62"/>
    </row>
    <row r="950" spans="1:27" ht="15.75" thickBot="1"/>
    <row r="951" spans="1:27" ht="27" thickBot="1">
      <c r="C951" s="137" t="s">
        <v>97</v>
      </c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</row>
    <row r="952" spans="1:27">
      <c r="A952" s="6" t="s">
        <v>23</v>
      </c>
      <c r="B952" s="6" t="s">
        <v>0</v>
      </c>
      <c r="C952" s="65" t="s">
        <v>68</v>
      </c>
      <c r="D952" s="139" t="s">
        <v>1</v>
      </c>
      <c r="E952" s="140"/>
      <c r="F952" s="140"/>
      <c r="G952" s="140"/>
      <c r="H952" s="141"/>
      <c r="I952" s="142" t="s">
        <v>2</v>
      </c>
      <c r="J952" s="142"/>
      <c r="K952" s="143" t="s">
        <v>5</v>
      </c>
      <c r="L952" s="143"/>
      <c r="M952" s="143"/>
      <c r="N952" s="143"/>
      <c r="O952" s="144" t="s">
        <v>73</v>
      </c>
      <c r="P952" s="145"/>
      <c r="Q952" s="145"/>
      <c r="R952" s="146" t="s">
        <v>66</v>
      </c>
      <c r="S952" s="146"/>
      <c r="T952" s="146"/>
      <c r="U952" s="146"/>
      <c r="V952" s="146"/>
      <c r="W952" s="146"/>
      <c r="X952" s="147" t="s">
        <v>60</v>
      </c>
      <c r="Y952" s="149" t="s">
        <v>37</v>
      </c>
      <c r="Z952" s="151" t="s">
        <v>67</v>
      </c>
      <c r="AA952" s="153" t="s">
        <v>8</v>
      </c>
    </row>
    <row r="953" spans="1:27" ht="30">
      <c r="D953" s="45" t="s">
        <v>47</v>
      </c>
      <c r="E953" s="45" t="s">
        <v>48</v>
      </c>
      <c r="F953" s="45" t="s">
        <v>50</v>
      </c>
      <c r="G953" s="45" t="s">
        <v>49</v>
      </c>
      <c r="H953" s="45" t="s">
        <v>51</v>
      </c>
      <c r="I953" s="47" t="s">
        <v>54</v>
      </c>
      <c r="J953" s="47" t="s">
        <v>55</v>
      </c>
      <c r="K953" s="49" t="s">
        <v>56</v>
      </c>
      <c r="L953" s="49" t="s">
        <v>57</v>
      </c>
      <c r="M953" s="50" t="s">
        <v>58</v>
      </c>
      <c r="N953" s="50" t="s">
        <v>59</v>
      </c>
      <c r="O953" s="83" t="s">
        <v>74</v>
      </c>
      <c r="P953" s="84" t="s">
        <v>75</v>
      </c>
      <c r="Q953" s="52" t="s">
        <v>62</v>
      </c>
      <c r="R953" s="55" t="s">
        <v>3</v>
      </c>
      <c r="S953" s="55" t="s">
        <v>65</v>
      </c>
      <c r="T953" s="55" t="s">
        <v>63</v>
      </c>
      <c r="U953" s="55" t="s">
        <v>36</v>
      </c>
      <c r="V953" s="56" t="s">
        <v>64</v>
      </c>
      <c r="W953" s="55" t="s">
        <v>7</v>
      </c>
      <c r="X953" s="148"/>
      <c r="Y953" s="150"/>
      <c r="Z953" s="152"/>
      <c r="AA953" s="154"/>
    </row>
    <row r="954" spans="1:27">
      <c r="B954" s="29">
        <v>45623</v>
      </c>
      <c r="C954" s="44">
        <v>1</v>
      </c>
      <c r="D954" s="69"/>
      <c r="E954" s="69"/>
      <c r="F954" s="69"/>
      <c r="G954" s="69"/>
      <c r="H954" s="69"/>
      <c r="I954" s="75"/>
      <c r="J954" s="75"/>
      <c r="K954" s="76"/>
      <c r="L954" s="76"/>
      <c r="M954" s="76"/>
      <c r="N954" s="76"/>
      <c r="O954" s="54"/>
      <c r="P954" s="54"/>
      <c r="Q954" s="54"/>
      <c r="R954" s="86"/>
      <c r="S954" s="86"/>
      <c r="T954" s="86"/>
      <c r="U954" s="86"/>
      <c r="V954" s="86"/>
      <c r="W954" s="86"/>
      <c r="X954" s="70"/>
      <c r="Y954" s="59"/>
      <c r="Z954" s="60"/>
      <c r="AA954" s="64">
        <f>SUM(D954:Z954)</f>
        <v>0</v>
      </c>
    </row>
    <row r="955" spans="1:27">
      <c r="B955" s="29">
        <v>45624</v>
      </c>
      <c r="C955" s="44">
        <v>2</v>
      </c>
      <c r="D955" s="69"/>
      <c r="E955" s="69"/>
      <c r="F955" s="69"/>
      <c r="G955" s="69"/>
      <c r="H955" s="69"/>
      <c r="I955" s="75"/>
      <c r="J955" s="75"/>
      <c r="K955" s="76"/>
      <c r="L955" s="76"/>
      <c r="M955" s="76"/>
      <c r="N955" s="76"/>
      <c r="O955" s="54"/>
      <c r="P955" s="54"/>
      <c r="Q955" s="54"/>
      <c r="R955" s="86"/>
      <c r="S955" s="86"/>
      <c r="T955" s="86"/>
      <c r="U955" s="86"/>
      <c r="V955" s="86"/>
      <c r="W955" s="86"/>
      <c r="X955" s="71"/>
      <c r="Y955" s="59"/>
      <c r="Z955" s="60"/>
      <c r="AA955" s="64">
        <f t="shared" ref="AA955:AA975" si="98">SUM(D955:Z955)</f>
        <v>0</v>
      </c>
    </row>
    <row r="956" spans="1:27">
      <c r="B956" s="29">
        <v>45625</v>
      </c>
      <c r="C956" s="44">
        <v>3</v>
      </c>
      <c r="D956" s="69"/>
      <c r="E956" s="69"/>
      <c r="F956" s="69"/>
      <c r="G956" s="69"/>
      <c r="H956" s="69"/>
      <c r="I956" s="75"/>
      <c r="J956" s="75"/>
      <c r="K956" s="76"/>
      <c r="L956" s="76"/>
      <c r="M956" s="76"/>
      <c r="N956" s="76"/>
      <c r="O956" s="54"/>
      <c r="P956" s="54"/>
      <c r="Q956" s="54"/>
      <c r="R956" s="86"/>
      <c r="S956" s="86"/>
      <c r="T956" s="86"/>
      <c r="U956" s="86"/>
      <c r="V956" s="86"/>
      <c r="W956" s="86"/>
      <c r="X956" s="70"/>
      <c r="Y956" s="59"/>
      <c r="Z956" s="60"/>
      <c r="AA956" s="64">
        <f t="shared" si="98"/>
        <v>0</v>
      </c>
    </row>
    <row r="957" spans="1:27">
      <c r="B957" s="29">
        <v>45626</v>
      </c>
      <c r="C957" s="44">
        <v>4</v>
      </c>
      <c r="D957" s="69"/>
      <c r="E957" s="69"/>
      <c r="F957" s="69"/>
      <c r="G957" s="69"/>
      <c r="H957" s="69"/>
      <c r="I957" s="75"/>
      <c r="J957" s="75"/>
      <c r="K957" s="76"/>
      <c r="L957" s="76"/>
      <c r="M957" s="76"/>
      <c r="N957" s="76"/>
      <c r="O957" s="54"/>
      <c r="P957" s="54"/>
      <c r="Q957" s="54"/>
      <c r="R957" s="86"/>
      <c r="S957" s="86"/>
      <c r="T957" s="86"/>
      <c r="U957" s="86"/>
      <c r="V957" s="86"/>
      <c r="W957" s="86"/>
      <c r="X957" s="71"/>
      <c r="Y957" s="59"/>
      <c r="Z957" s="60"/>
      <c r="AA957" s="64">
        <f t="shared" si="98"/>
        <v>0</v>
      </c>
    </row>
    <row r="958" spans="1:27">
      <c r="B958" s="29">
        <v>45627</v>
      </c>
      <c r="C958" s="44">
        <v>5</v>
      </c>
      <c r="D958" s="69"/>
      <c r="E958" s="69"/>
      <c r="F958" s="69"/>
      <c r="G958" s="69"/>
      <c r="H958" s="69"/>
      <c r="I958" s="75"/>
      <c r="J958" s="75"/>
      <c r="K958" s="76"/>
      <c r="L958" s="76"/>
      <c r="M958" s="76"/>
      <c r="N958" s="76"/>
      <c r="O958" s="54"/>
      <c r="P958" s="54"/>
      <c r="Q958" s="54"/>
      <c r="R958" s="87"/>
      <c r="S958" s="86"/>
      <c r="T958" s="86"/>
      <c r="U958" s="86"/>
      <c r="V958" s="86"/>
      <c r="W958" s="86"/>
      <c r="X958" s="70"/>
      <c r="Y958" s="59"/>
      <c r="Z958" s="60"/>
      <c r="AA958" s="64">
        <f t="shared" si="98"/>
        <v>0</v>
      </c>
    </row>
    <row r="959" spans="1:27">
      <c r="B959" s="29">
        <v>45628</v>
      </c>
      <c r="C959" s="44">
        <v>6</v>
      </c>
      <c r="D959" s="69"/>
      <c r="E959" s="69"/>
      <c r="F959" s="69"/>
      <c r="G959" s="69"/>
      <c r="H959" s="69"/>
      <c r="I959" s="75"/>
      <c r="J959" s="75"/>
      <c r="K959" s="76"/>
      <c r="L959" s="76"/>
      <c r="M959" s="76"/>
      <c r="N959" s="76"/>
      <c r="O959" s="54"/>
      <c r="P959" s="54"/>
      <c r="Q959" s="54"/>
      <c r="R959" s="86"/>
      <c r="S959" s="86"/>
      <c r="T959" s="77">
        <v>425</v>
      </c>
      <c r="U959" s="86"/>
      <c r="V959" s="86"/>
      <c r="W959" s="86"/>
      <c r="X959" s="88"/>
      <c r="Y959" s="59"/>
      <c r="Z959" s="60"/>
      <c r="AA959" s="64">
        <f t="shared" si="98"/>
        <v>425</v>
      </c>
    </row>
    <row r="960" spans="1:27">
      <c r="B960" s="29">
        <v>45629</v>
      </c>
      <c r="C960" s="44">
        <v>7</v>
      </c>
      <c r="D960" s="69"/>
      <c r="E960" s="69"/>
      <c r="F960" s="69"/>
      <c r="G960" s="69"/>
      <c r="H960" s="69"/>
      <c r="I960" s="75"/>
      <c r="J960" s="75"/>
      <c r="K960" s="76"/>
      <c r="L960" s="76"/>
      <c r="M960" s="76"/>
      <c r="N960" s="76"/>
      <c r="O960" s="54"/>
      <c r="P960" s="54"/>
      <c r="Q960" s="54"/>
      <c r="R960" s="86"/>
      <c r="S960" s="86"/>
      <c r="T960" s="86"/>
      <c r="U960" s="86"/>
      <c r="V960" s="86"/>
      <c r="W960" s="86"/>
      <c r="X960" s="70"/>
      <c r="Y960" s="59"/>
      <c r="Z960" s="60"/>
      <c r="AA960" s="64">
        <f t="shared" si="98"/>
        <v>0</v>
      </c>
    </row>
    <row r="961" spans="2:27">
      <c r="B961" s="29">
        <v>45630</v>
      </c>
      <c r="C961" s="44">
        <v>8</v>
      </c>
      <c r="D961" s="69"/>
      <c r="E961" s="69"/>
      <c r="F961" s="69"/>
      <c r="G961" s="69"/>
      <c r="H961" s="69"/>
      <c r="I961" s="75"/>
      <c r="J961" s="75"/>
      <c r="K961" s="76"/>
      <c r="L961" s="76"/>
      <c r="M961" s="76"/>
      <c r="N961" s="76"/>
      <c r="O961" s="54"/>
      <c r="P961" s="54"/>
      <c r="Q961" s="54"/>
      <c r="R961" s="86"/>
      <c r="S961" s="86"/>
      <c r="T961" s="86"/>
      <c r="U961" s="86"/>
      <c r="V961" s="86"/>
      <c r="W961" s="86"/>
      <c r="X961" s="70"/>
      <c r="Y961" s="59"/>
      <c r="Z961" s="60"/>
      <c r="AA961" s="64">
        <f t="shared" si="98"/>
        <v>0</v>
      </c>
    </row>
    <row r="962" spans="2:27">
      <c r="B962" s="29">
        <v>45631</v>
      </c>
      <c r="C962" s="44">
        <v>9</v>
      </c>
      <c r="D962" s="69"/>
      <c r="E962" s="69"/>
      <c r="F962" s="69"/>
      <c r="G962" s="69"/>
      <c r="H962" s="69"/>
      <c r="I962" s="75"/>
      <c r="J962" s="75"/>
      <c r="K962" s="76"/>
      <c r="L962" s="76"/>
      <c r="M962" s="76"/>
      <c r="N962" s="76"/>
      <c r="O962" s="54"/>
      <c r="P962" s="54"/>
      <c r="Q962" s="54"/>
      <c r="R962" s="86"/>
      <c r="S962" s="86"/>
      <c r="T962" s="86"/>
      <c r="U962" s="86"/>
      <c r="V962" s="86"/>
      <c r="W962" s="86"/>
      <c r="X962" s="71"/>
      <c r="Y962" s="59"/>
      <c r="Z962" s="60"/>
      <c r="AA962" s="64">
        <f t="shared" si="98"/>
        <v>0</v>
      </c>
    </row>
    <row r="963" spans="2:27">
      <c r="B963" s="29">
        <v>45632</v>
      </c>
      <c r="C963" s="44">
        <v>10</v>
      </c>
      <c r="D963" s="69"/>
      <c r="E963" s="69"/>
      <c r="F963" s="69"/>
      <c r="G963" s="69"/>
      <c r="H963" s="69"/>
      <c r="I963" s="75"/>
      <c r="J963" s="75"/>
      <c r="K963" s="76"/>
      <c r="L963" s="76"/>
      <c r="M963" s="76"/>
      <c r="N963" s="76"/>
      <c r="O963" s="54"/>
      <c r="P963" s="54"/>
      <c r="Q963" s="54"/>
      <c r="R963" s="86"/>
      <c r="S963" s="86"/>
      <c r="T963" s="86"/>
      <c r="U963" s="86"/>
      <c r="V963" s="86"/>
      <c r="W963" s="86"/>
      <c r="X963" s="71"/>
      <c r="Y963" s="59"/>
      <c r="Z963" s="60"/>
      <c r="AA963" s="64">
        <f t="shared" si="98"/>
        <v>0</v>
      </c>
    </row>
    <row r="964" spans="2:27">
      <c r="B964" s="29">
        <v>45633</v>
      </c>
      <c r="C964" s="44">
        <v>11</v>
      </c>
      <c r="D964" s="69"/>
      <c r="E964" s="69"/>
      <c r="F964" s="69"/>
      <c r="G964" s="69"/>
      <c r="H964" s="69"/>
      <c r="I964" s="75"/>
      <c r="J964" s="75"/>
      <c r="K964" s="76"/>
      <c r="L964" s="76"/>
      <c r="M964" s="76"/>
      <c r="N964" s="76"/>
      <c r="O964" s="54"/>
      <c r="P964" s="54"/>
      <c r="Q964" s="54"/>
      <c r="R964" s="86"/>
      <c r="S964" s="86"/>
      <c r="T964" s="86"/>
      <c r="U964" s="86"/>
      <c r="V964" s="86"/>
      <c r="W964" s="86"/>
      <c r="X964" s="70"/>
      <c r="Y964" s="59"/>
      <c r="Z964" s="60"/>
      <c r="AA964" s="64">
        <f t="shared" si="98"/>
        <v>0</v>
      </c>
    </row>
    <row r="965" spans="2:27">
      <c r="B965" s="29">
        <v>45634</v>
      </c>
      <c r="C965" s="44">
        <v>12</v>
      </c>
      <c r="D965" s="69"/>
      <c r="E965" s="69"/>
      <c r="F965" s="69"/>
      <c r="G965" s="69"/>
      <c r="H965" s="69"/>
      <c r="I965" s="75"/>
      <c r="J965" s="75"/>
      <c r="K965" s="76"/>
      <c r="L965" s="76"/>
      <c r="M965" s="76"/>
      <c r="N965" s="76"/>
      <c r="O965" s="54"/>
      <c r="P965" s="54"/>
      <c r="Q965" s="54"/>
      <c r="R965" s="86"/>
      <c r="S965" s="86"/>
      <c r="T965" s="86"/>
      <c r="U965" s="86"/>
      <c r="V965" s="86"/>
      <c r="W965" s="86"/>
      <c r="X965" s="70"/>
      <c r="Y965" s="59"/>
      <c r="Z965" s="60"/>
      <c r="AA965" s="64">
        <f t="shared" si="98"/>
        <v>0</v>
      </c>
    </row>
    <row r="966" spans="2:27">
      <c r="B966" s="29">
        <v>45635</v>
      </c>
      <c r="C966" s="44">
        <v>13</v>
      </c>
      <c r="D966" s="69"/>
      <c r="E966" s="69"/>
      <c r="F966" s="69"/>
      <c r="G966" s="69"/>
      <c r="H966" s="69"/>
      <c r="I966" s="75"/>
      <c r="J966" s="75"/>
      <c r="K966" s="76"/>
      <c r="L966" s="76"/>
      <c r="M966" s="76"/>
      <c r="N966" s="76"/>
      <c r="O966" s="54"/>
      <c r="P966" s="54"/>
      <c r="Q966" s="54"/>
      <c r="R966" s="86"/>
      <c r="S966" s="86"/>
      <c r="T966" s="86"/>
      <c r="U966" s="86"/>
      <c r="V966" s="86"/>
      <c r="W966" s="86"/>
      <c r="X966" s="71"/>
      <c r="Y966" s="59"/>
      <c r="Z966" s="60"/>
      <c r="AA966" s="64">
        <f t="shared" si="98"/>
        <v>0</v>
      </c>
    </row>
    <row r="967" spans="2:27">
      <c r="B967" s="29">
        <v>45636</v>
      </c>
      <c r="C967" s="44">
        <v>14</v>
      </c>
      <c r="D967" s="69"/>
      <c r="E967" s="69"/>
      <c r="F967" s="69"/>
      <c r="G967" s="69"/>
      <c r="H967" s="69"/>
      <c r="I967" s="75"/>
      <c r="J967" s="75"/>
      <c r="K967" s="76"/>
      <c r="L967" s="76"/>
      <c r="M967" s="76"/>
      <c r="N967" s="76"/>
      <c r="O967" s="54"/>
      <c r="P967" s="54"/>
      <c r="Q967" s="54"/>
      <c r="R967" s="86"/>
      <c r="S967" s="86"/>
      <c r="T967" s="86"/>
      <c r="U967" s="86"/>
      <c r="V967" s="86"/>
      <c r="W967" s="86"/>
      <c r="X967" s="70"/>
      <c r="Y967" s="59"/>
      <c r="Z967" s="60"/>
      <c r="AA967" s="64">
        <f t="shared" si="98"/>
        <v>0</v>
      </c>
    </row>
    <row r="968" spans="2:27">
      <c r="B968" s="29">
        <v>45637</v>
      </c>
      <c r="C968" s="44">
        <v>15</v>
      </c>
      <c r="D968" s="69"/>
      <c r="E968" s="69"/>
      <c r="F968" s="69"/>
      <c r="G968" s="69"/>
      <c r="H968" s="69"/>
      <c r="I968" s="75"/>
      <c r="J968" s="75"/>
      <c r="K968" s="76"/>
      <c r="L968" s="76"/>
      <c r="M968" s="76"/>
      <c r="N968" s="76"/>
      <c r="O968" s="54"/>
      <c r="P968" s="54"/>
      <c r="Q968" s="54"/>
      <c r="R968" s="86"/>
      <c r="S968" s="86"/>
      <c r="T968" s="86"/>
      <c r="U968" s="86">
        <v>889</v>
      </c>
      <c r="V968" s="86"/>
      <c r="W968" s="86"/>
      <c r="X968" s="70"/>
      <c r="Y968" s="59"/>
      <c r="Z968" s="60"/>
      <c r="AA968" s="64">
        <f t="shared" si="98"/>
        <v>889</v>
      </c>
    </row>
    <row r="969" spans="2:27">
      <c r="B969" s="29">
        <v>45638</v>
      </c>
      <c r="C969" s="44">
        <v>16</v>
      </c>
      <c r="D969" s="69"/>
      <c r="E969" s="69"/>
      <c r="F969" s="69"/>
      <c r="G969" s="69"/>
      <c r="H969" s="69"/>
      <c r="I969" s="75"/>
      <c r="J969" s="75"/>
      <c r="K969" s="76"/>
      <c r="L969" s="76"/>
      <c r="M969" s="76"/>
      <c r="N969" s="76"/>
      <c r="O969" s="54"/>
      <c r="P969" s="54"/>
      <c r="Q969" s="54"/>
      <c r="R969" s="86"/>
      <c r="S969" s="86"/>
      <c r="T969" s="86"/>
      <c r="U969" s="86"/>
      <c r="V969" s="86"/>
      <c r="W969" s="86"/>
      <c r="X969" s="70"/>
      <c r="Y969" s="59"/>
      <c r="Z969" s="60"/>
      <c r="AA969" s="64">
        <f t="shared" si="98"/>
        <v>0</v>
      </c>
    </row>
    <row r="970" spans="2:27">
      <c r="B970" s="29">
        <v>45639</v>
      </c>
      <c r="C970" s="44">
        <v>17</v>
      </c>
      <c r="D970" s="69"/>
      <c r="E970" s="69"/>
      <c r="F970" s="69"/>
      <c r="G970" s="69"/>
      <c r="H970" s="69"/>
      <c r="I970" s="75"/>
      <c r="J970" s="75"/>
      <c r="K970" s="76"/>
      <c r="L970" s="76"/>
      <c r="M970" s="76"/>
      <c r="N970" s="76"/>
      <c r="O970" s="54"/>
      <c r="P970" s="54"/>
      <c r="Q970" s="54"/>
      <c r="R970" s="86"/>
      <c r="S970" s="86"/>
      <c r="T970" s="86">
        <v>500</v>
      </c>
      <c r="U970" s="86"/>
      <c r="V970" s="86"/>
      <c r="W970" s="86"/>
      <c r="X970" s="70"/>
      <c r="Y970" s="59"/>
      <c r="Z970" s="60"/>
      <c r="AA970" s="64">
        <f t="shared" si="98"/>
        <v>500</v>
      </c>
    </row>
    <row r="971" spans="2:27">
      <c r="B971" s="29">
        <v>45640</v>
      </c>
      <c r="C971" s="44">
        <v>18</v>
      </c>
      <c r="D971" s="69"/>
      <c r="E971" s="69"/>
      <c r="F971" s="69"/>
      <c r="G971" s="69"/>
      <c r="H971" s="69"/>
      <c r="I971" s="75"/>
      <c r="J971" s="75"/>
      <c r="K971" s="76"/>
      <c r="L971" s="76"/>
      <c r="M971" s="76"/>
      <c r="N971" s="76"/>
      <c r="O971" s="54"/>
      <c r="P971" s="54"/>
      <c r="Q971" s="54"/>
      <c r="R971" s="86"/>
      <c r="S971" s="86"/>
      <c r="T971" s="86">
        <v>541.6</v>
      </c>
      <c r="U971" s="86"/>
      <c r="V971" s="86"/>
      <c r="W971" s="87"/>
      <c r="X971" s="70"/>
      <c r="Y971" s="59"/>
      <c r="Z971" s="60"/>
      <c r="AA971" s="64">
        <f t="shared" si="98"/>
        <v>541.6</v>
      </c>
    </row>
    <row r="972" spans="2:27">
      <c r="B972" s="29">
        <v>45641</v>
      </c>
      <c r="C972" s="44">
        <v>19</v>
      </c>
      <c r="D972" s="69"/>
      <c r="E972" s="69"/>
      <c r="F972" s="69"/>
      <c r="G972" s="69"/>
      <c r="H972" s="69"/>
      <c r="I972" s="75"/>
      <c r="J972" s="75"/>
      <c r="K972" s="76"/>
      <c r="L972" s="76"/>
      <c r="M972" s="76"/>
      <c r="N972" s="76"/>
      <c r="O972" s="54"/>
      <c r="P972" s="54"/>
      <c r="Q972" s="54"/>
      <c r="R972" s="86"/>
      <c r="S972" s="86"/>
      <c r="T972" s="86"/>
      <c r="U972" s="86"/>
      <c r="V972" s="86"/>
      <c r="W972" s="86"/>
      <c r="X972" s="70"/>
      <c r="Y972" s="59"/>
      <c r="Z972" s="60"/>
      <c r="AA972" s="64">
        <f t="shared" si="98"/>
        <v>0</v>
      </c>
    </row>
    <row r="973" spans="2:27">
      <c r="B973" s="29">
        <v>45642</v>
      </c>
      <c r="C973" s="44">
        <v>20</v>
      </c>
      <c r="D973" s="69"/>
      <c r="E973" s="69"/>
      <c r="F973" s="69"/>
      <c r="G973" s="69"/>
      <c r="H973" s="69"/>
      <c r="I973" s="75"/>
      <c r="J973" s="75"/>
      <c r="K973" s="76"/>
      <c r="L973" s="76"/>
      <c r="M973" s="76"/>
      <c r="N973" s="76"/>
      <c r="O973" s="54"/>
      <c r="P973" s="54"/>
      <c r="Q973" s="54"/>
      <c r="R973" s="86"/>
      <c r="S973" s="86"/>
      <c r="T973" s="86"/>
      <c r="U973" s="86"/>
      <c r="V973" s="86"/>
      <c r="W973" s="86"/>
      <c r="X973" s="70"/>
      <c r="Y973" s="59"/>
      <c r="Z973" s="60"/>
      <c r="AA973" s="64">
        <f t="shared" si="98"/>
        <v>0</v>
      </c>
    </row>
    <row r="974" spans="2:27">
      <c r="B974" s="29">
        <v>45643</v>
      </c>
      <c r="C974" s="44">
        <v>21</v>
      </c>
      <c r="D974" s="69"/>
      <c r="E974" s="69"/>
      <c r="F974" s="69"/>
      <c r="G974" s="69"/>
      <c r="H974" s="69"/>
      <c r="I974" s="75"/>
      <c r="J974" s="75"/>
      <c r="K974" s="76"/>
      <c r="L974" s="76"/>
      <c r="M974" s="76"/>
      <c r="N974" s="76"/>
      <c r="O974" s="54"/>
      <c r="P974" s="54"/>
      <c r="Q974" s="54"/>
      <c r="R974" s="86"/>
      <c r="S974" s="86"/>
      <c r="T974" s="86"/>
      <c r="U974" s="86"/>
      <c r="V974" s="86"/>
      <c r="W974" s="86"/>
      <c r="X974" s="70"/>
      <c r="Y974" s="59"/>
      <c r="Z974" s="60"/>
      <c r="AA974" s="64">
        <f t="shared" si="98"/>
        <v>0</v>
      </c>
    </row>
    <row r="975" spans="2:27">
      <c r="B975" s="29">
        <v>45644</v>
      </c>
      <c r="C975" s="44">
        <v>22</v>
      </c>
      <c r="D975" s="69"/>
      <c r="E975" s="69"/>
      <c r="F975" s="69"/>
      <c r="G975" s="69"/>
      <c r="H975" s="69"/>
      <c r="I975" s="75"/>
      <c r="J975" s="75"/>
      <c r="K975" s="76"/>
      <c r="L975" s="76"/>
      <c r="M975" s="76"/>
      <c r="N975" s="76"/>
      <c r="O975" s="54"/>
      <c r="P975" s="54"/>
      <c r="Q975" s="54"/>
      <c r="R975" s="86"/>
      <c r="S975" s="86"/>
      <c r="T975" s="86"/>
      <c r="U975" s="86"/>
      <c r="V975" s="86"/>
      <c r="W975" s="86"/>
      <c r="X975" s="70"/>
      <c r="Y975" s="59"/>
      <c r="Z975" s="60"/>
      <c r="AA975" s="64">
        <f t="shared" si="98"/>
        <v>0</v>
      </c>
    </row>
    <row r="976" spans="2:27">
      <c r="B976" s="29">
        <v>45645</v>
      </c>
      <c r="C976" s="44">
        <v>23</v>
      </c>
      <c r="D976" s="69"/>
      <c r="E976" s="69"/>
      <c r="F976" s="69"/>
      <c r="G976" s="69"/>
      <c r="H976" s="69"/>
      <c r="I976" s="75"/>
      <c r="J976" s="75"/>
      <c r="K976" s="76"/>
      <c r="L976" s="76"/>
      <c r="M976" s="76"/>
      <c r="N976" s="76"/>
      <c r="O976" s="54"/>
      <c r="P976" s="54"/>
      <c r="Q976" s="54"/>
      <c r="R976" s="86"/>
      <c r="S976" s="86"/>
      <c r="T976" s="86"/>
      <c r="U976" s="86"/>
      <c r="V976" s="86"/>
      <c r="W976" s="87"/>
      <c r="X976" s="70"/>
      <c r="Y976" s="59"/>
      <c r="Z976" s="60"/>
      <c r="AA976" s="64">
        <f>SUM(D976:Z976)</f>
        <v>0</v>
      </c>
    </row>
    <row r="977" spans="1:27">
      <c r="B977" s="29">
        <v>45646</v>
      </c>
      <c r="C977" s="44">
        <v>24</v>
      </c>
      <c r="D977" s="69"/>
      <c r="E977" s="69"/>
      <c r="F977" s="69"/>
      <c r="G977" s="69"/>
      <c r="H977" s="69"/>
      <c r="I977" s="75"/>
      <c r="J977" s="75"/>
      <c r="K977" s="76"/>
      <c r="L977" s="76"/>
      <c r="M977" s="76"/>
      <c r="N977" s="76"/>
      <c r="O977" s="54"/>
      <c r="P977" s="54"/>
      <c r="Q977" s="54"/>
      <c r="R977" s="86"/>
      <c r="S977" s="86"/>
      <c r="T977" s="86"/>
      <c r="U977" s="86"/>
      <c r="V977" s="86"/>
      <c r="W977" s="86"/>
      <c r="X977" s="70"/>
      <c r="Y977" s="59"/>
      <c r="Z977" s="60"/>
      <c r="AA977" s="64">
        <f t="shared" ref="AA977:AA984" si="99">SUM(D977:Z977)</f>
        <v>0</v>
      </c>
    </row>
    <row r="978" spans="1:27">
      <c r="B978" s="29">
        <v>45647</v>
      </c>
      <c r="C978" s="44">
        <v>25</v>
      </c>
      <c r="D978" s="69"/>
      <c r="E978" s="69"/>
      <c r="F978" s="69"/>
      <c r="G978" s="69"/>
      <c r="H978" s="69"/>
      <c r="I978" s="75"/>
      <c r="J978" s="75"/>
      <c r="K978" s="76"/>
      <c r="L978" s="76"/>
      <c r="M978" s="76"/>
      <c r="N978" s="76"/>
      <c r="O978" s="54"/>
      <c r="P978" s="54"/>
      <c r="Q978" s="54"/>
      <c r="R978" s="86"/>
      <c r="S978" s="86"/>
      <c r="T978" s="86"/>
      <c r="U978" s="86"/>
      <c r="V978" s="86"/>
      <c r="W978" s="86"/>
      <c r="X978" s="70"/>
      <c r="Y978" s="59"/>
      <c r="Z978" s="60"/>
      <c r="AA978" s="64">
        <f t="shared" si="99"/>
        <v>0</v>
      </c>
    </row>
    <row r="979" spans="1:27">
      <c r="B979" s="29">
        <v>45648</v>
      </c>
      <c r="C979" s="44">
        <v>26</v>
      </c>
      <c r="D979" s="69"/>
      <c r="E979" s="69"/>
      <c r="F979" s="69"/>
      <c r="G979" s="69"/>
      <c r="H979" s="69"/>
      <c r="I979" s="75"/>
      <c r="J979" s="75"/>
      <c r="K979" s="76"/>
      <c r="L979" s="76"/>
      <c r="M979" s="76"/>
      <c r="N979" s="76"/>
      <c r="O979" s="54"/>
      <c r="P979" s="54"/>
      <c r="Q979" s="54"/>
      <c r="R979" s="86"/>
      <c r="S979" s="86"/>
      <c r="T979" s="86"/>
      <c r="U979" s="86"/>
      <c r="V979" s="86"/>
      <c r="W979" s="86"/>
      <c r="X979" s="70"/>
      <c r="Y979" s="59"/>
      <c r="Z979" s="60"/>
      <c r="AA979" s="64">
        <f t="shared" si="99"/>
        <v>0</v>
      </c>
    </row>
    <row r="980" spans="1:27">
      <c r="B980" s="29">
        <v>45649</v>
      </c>
      <c r="C980" s="44">
        <v>27</v>
      </c>
      <c r="D980" s="69"/>
      <c r="E980" s="69"/>
      <c r="F980" s="69"/>
      <c r="G980" s="69"/>
      <c r="H980" s="69"/>
      <c r="I980" s="75"/>
      <c r="J980" s="75"/>
      <c r="K980" s="76"/>
      <c r="L980" s="76"/>
      <c r="M980" s="76"/>
      <c r="N980" s="76"/>
      <c r="O980" s="54"/>
      <c r="P980" s="54"/>
      <c r="Q980" s="54"/>
      <c r="R980" s="86"/>
      <c r="S980" s="86"/>
      <c r="T980" s="86"/>
      <c r="U980" s="86"/>
      <c r="V980" s="86"/>
      <c r="W980" s="86"/>
      <c r="X980" s="71"/>
      <c r="Y980" s="59"/>
      <c r="Z980" s="60"/>
      <c r="AA980" s="64">
        <f t="shared" si="99"/>
        <v>0</v>
      </c>
    </row>
    <row r="981" spans="1:27">
      <c r="B981" s="29">
        <v>45650</v>
      </c>
      <c r="C981" s="44">
        <v>28</v>
      </c>
      <c r="D981" s="69"/>
      <c r="E981" s="69"/>
      <c r="F981" s="69"/>
      <c r="G981" s="69"/>
      <c r="H981" s="69"/>
      <c r="I981" s="75"/>
      <c r="J981" s="75"/>
      <c r="K981" s="76"/>
      <c r="L981" s="76"/>
      <c r="M981" s="76"/>
      <c r="N981" s="76"/>
      <c r="O981" s="54"/>
      <c r="P981" s="54"/>
      <c r="Q981" s="54"/>
      <c r="R981" s="86"/>
      <c r="S981" s="86"/>
      <c r="T981" s="86">
        <v>825.58</v>
      </c>
      <c r="U981" s="86"/>
      <c r="V981" s="86"/>
      <c r="W981" s="86"/>
      <c r="X981" s="70"/>
      <c r="Y981" s="59"/>
      <c r="Z981" s="60"/>
      <c r="AA981" s="64">
        <f t="shared" si="99"/>
        <v>825.58</v>
      </c>
    </row>
    <row r="982" spans="1:27">
      <c r="B982" s="29">
        <v>45651</v>
      </c>
      <c r="C982" s="44">
        <v>29</v>
      </c>
      <c r="D982" s="69"/>
      <c r="E982" s="69"/>
      <c r="F982" s="69"/>
      <c r="G982" s="69"/>
      <c r="H982" s="69"/>
      <c r="I982" s="75"/>
      <c r="J982" s="75"/>
      <c r="K982" s="76"/>
      <c r="L982" s="76"/>
      <c r="M982" s="76"/>
      <c r="N982" s="76"/>
      <c r="O982" s="54"/>
      <c r="P982" s="54"/>
      <c r="Q982" s="54"/>
      <c r="R982" s="86"/>
      <c r="S982" s="86"/>
      <c r="T982" s="86"/>
      <c r="U982" s="86"/>
      <c r="V982" s="86"/>
      <c r="W982" s="86"/>
      <c r="X982" s="70"/>
      <c r="Y982" s="59"/>
      <c r="Z982" s="60"/>
      <c r="AA982" s="64">
        <f t="shared" si="99"/>
        <v>0</v>
      </c>
    </row>
    <row r="983" spans="1:27">
      <c r="B983" s="29">
        <v>45652</v>
      </c>
      <c r="C983" s="44">
        <v>30</v>
      </c>
      <c r="D983" s="69"/>
      <c r="E983" s="69"/>
      <c r="F983" s="69"/>
      <c r="G983" s="69"/>
      <c r="H983" s="69"/>
      <c r="I983" s="75"/>
      <c r="J983" s="75"/>
      <c r="K983" s="76"/>
      <c r="L983" s="76"/>
      <c r="M983" s="76"/>
      <c r="N983" s="76"/>
      <c r="O983" s="54"/>
      <c r="P983" s="54"/>
      <c r="Q983" s="54"/>
      <c r="R983" s="86"/>
      <c r="S983" s="86"/>
      <c r="T983" s="86"/>
      <c r="U983" s="86"/>
      <c r="V983" s="86"/>
      <c r="W983" s="86"/>
      <c r="X983" s="70"/>
      <c r="Y983" s="59"/>
      <c r="Z983" s="60"/>
      <c r="AA983" s="64"/>
    </row>
    <row r="984" spans="1:27">
      <c r="A984" s="129" t="s">
        <v>52</v>
      </c>
      <c r="B984" s="130"/>
      <c r="C984" s="131"/>
      <c r="D984" s="69">
        <f t="shared" ref="D984:Z984" si="100">SUM(D954:D982)</f>
        <v>0</v>
      </c>
      <c r="E984" s="69">
        <f t="shared" si="100"/>
        <v>0</v>
      </c>
      <c r="F984" s="69">
        <f t="shared" si="100"/>
        <v>0</v>
      </c>
      <c r="G984" s="69">
        <f t="shared" si="100"/>
        <v>0</v>
      </c>
      <c r="H984" s="69">
        <f t="shared" si="100"/>
        <v>0</v>
      </c>
      <c r="I984" s="69">
        <f t="shared" si="100"/>
        <v>0</v>
      </c>
      <c r="J984" s="69">
        <f t="shared" si="100"/>
        <v>0</v>
      </c>
      <c r="K984" s="69">
        <f t="shared" si="100"/>
        <v>0</v>
      </c>
      <c r="L984" s="69">
        <f t="shared" si="100"/>
        <v>0</v>
      </c>
      <c r="M984" s="69">
        <f t="shared" si="100"/>
        <v>0</v>
      </c>
      <c r="N984" s="69">
        <f t="shared" si="100"/>
        <v>0</v>
      </c>
      <c r="O984" s="69">
        <f t="shared" si="100"/>
        <v>0</v>
      </c>
      <c r="P984" s="69">
        <f t="shared" si="100"/>
        <v>0</v>
      </c>
      <c r="Q984" s="69">
        <f t="shared" si="100"/>
        <v>0</v>
      </c>
      <c r="R984" s="69">
        <f t="shared" si="100"/>
        <v>0</v>
      </c>
      <c r="S984" s="69">
        <f t="shared" si="100"/>
        <v>0</v>
      </c>
      <c r="T984" s="69">
        <f t="shared" si="100"/>
        <v>2292.1799999999998</v>
      </c>
      <c r="U984" s="69">
        <f t="shared" si="100"/>
        <v>889</v>
      </c>
      <c r="V984" s="69">
        <f t="shared" si="100"/>
        <v>0</v>
      </c>
      <c r="W984" s="69">
        <f t="shared" si="100"/>
        <v>0</v>
      </c>
      <c r="X984" s="69">
        <f t="shared" si="100"/>
        <v>0</v>
      </c>
      <c r="Y984" s="69">
        <f t="shared" si="100"/>
        <v>0</v>
      </c>
      <c r="Z984" s="69">
        <f t="shared" si="100"/>
        <v>0</v>
      </c>
      <c r="AA984" s="64">
        <f t="shared" si="99"/>
        <v>3181.18</v>
      </c>
    </row>
    <row r="985" spans="1:27">
      <c r="A985" s="133" t="s">
        <v>53</v>
      </c>
      <c r="B985" s="134"/>
      <c r="C985" s="135"/>
      <c r="D985" s="136">
        <f>SUM(D984:H984)</f>
        <v>0</v>
      </c>
      <c r="E985" s="136"/>
      <c r="F985" s="136"/>
      <c r="G985" s="136"/>
      <c r="H985" s="136"/>
      <c r="I985" s="136">
        <f>SUM(I984:J984)</f>
        <v>0</v>
      </c>
      <c r="J985" s="136"/>
      <c r="K985" s="129">
        <f>SUM(K984:N984)</f>
        <v>0</v>
      </c>
      <c r="L985" s="130"/>
      <c r="M985" s="130"/>
      <c r="N985" s="131"/>
      <c r="O985" s="129">
        <f>SUM(O984:Q984)</f>
        <v>0</v>
      </c>
      <c r="P985" s="130"/>
      <c r="Q985" s="131"/>
      <c r="R985" s="129">
        <f>SUM(R984:W984)</f>
        <v>3181.18</v>
      </c>
      <c r="S985" s="130"/>
      <c r="T985" s="130"/>
      <c r="U985" s="130"/>
      <c r="V985" s="130"/>
      <c r="W985" s="131"/>
      <c r="X985" s="85">
        <f>SUM(X984)</f>
        <v>0</v>
      </c>
      <c r="Y985" s="42">
        <f>SUM(Y984)</f>
        <v>0</v>
      </c>
      <c r="Z985" s="6">
        <f>SUM(Z984)</f>
        <v>0</v>
      </c>
      <c r="AA985" s="64">
        <f>SUM(D985:Z985)</f>
        <v>3181.18</v>
      </c>
    </row>
    <row r="986" spans="1:27">
      <c r="A986" s="132" t="s">
        <v>69</v>
      </c>
      <c r="B986" s="132"/>
      <c r="C986" s="132"/>
      <c r="D986" s="62">
        <v>7000</v>
      </c>
      <c r="E986" s="62"/>
      <c r="F986" s="62">
        <v>2000</v>
      </c>
      <c r="G986" s="62">
        <v>4000</v>
      </c>
      <c r="H986" s="62">
        <v>3000</v>
      </c>
      <c r="I986" s="62"/>
      <c r="J986" s="62">
        <v>5000</v>
      </c>
      <c r="K986" s="62">
        <v>4000</v>
      </c>
      <c r="L986" s="62"/>
      <c r="M986" s="62"/>
      <c r="N986" s="62"/>
      <c r="O986" s="62"/>
      <c r="P986" s="62"/>
      <c r="Q986" s="62"/>
      <c r="R986" s="62">
        <v>1500</v>
      </c>
      <c r="S986" s="62">
        <v>2000</v>
      </c>
      <c r="T986" s="62"/>
      <c r="U986" s="62"/>
      <c r="V986" s="62">
        <v>700</v>
      </c>
      <c r="W986" s="62"/>
      <c r="X986" s="62">
        <v>12000</v>
      </c>
      <c r="Y986" s="62"/>
      <c r="Z986" s="62"/>
      <c r="AA986" s="62">
        <f>SUM(D986:Z986)</f>
        <v>41200</v>
      </c>
    </row>
    <row r="987" spans="1:27">
      <c r="A987" s="34"/>
      <c r="B987" s="34"/>
      <c r="C987" s="34"/>
      <c r="D987" s="132">
        <f>SUM(D986:H986)</f>
        <v>16000</v>
      </c>
      <c r="E987" s="132"/>
      <c r="F987" s="132"/>
      <c r="G987" s="132"/>
      <c r="H987" s="132"/>
      <c r="I987" s="132">
        <f>SUM(I986:J986)</f>
        <v>5000</v>
      </c>
      <c r="J987" s="132"/>
      <c r="K987" s="132">
        <f>SUM(K986:N986)</f>
        <v>4000</v>
      </c>
      <c r="L987" s="132"/>
      <c r="M987" s="132"/>
      <c r="N987" s="132"/>
      <c r="O987" s="132">
        <f>SUM(O986:Q986)</f>
        <v>0</v>
      </c>
      <c r="P987" s="132"/>
      <c r="Q987" s="132"/>
      <c r="R987" s="132">
        <f>SUM(R986:W986)</f>
        <v>4200</v>
      </c>
      <c r="S987" s="132"/>
      <c r="T987" s="132"/>
      <c r="U987" s="132"/>
      <c r="V987" s="132"/>
      <c r="W987" s="132"/>
      <c r="X987" s="62">
        <f>X986</f>
        <v>12000</v>
      </c>
      <c r="Y987" s="62">
        <f>SUM(Y986)</f>
        <v>0</v>
      </c>
      <c r="Z987" s="62">
        <f>SUM(Z986)</f>
        <v>0</v>
      </c>
      <c r="AA987" s="62"/>
    </row>
    <row r="988" spans="1:27" ht="15.75" thickBot="1"/>
    <row r="989" spans="1:27" ht="27" thickBot="1">
      <c r="C989" s="137" t="s">
        <v>98</v>
      </c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</row>
    <row r="990" spans="1:27">
      <c r="A990" s="6" t="s">
        <v>23</v>
      </c>
      <c r="B990" s="6" t="s">
        <v>0</v>
      </c>
      <c r="C990" s="65" t="s">
        <v>68</v>
      </c>
      <c r="D990" s="139" t="s">
        <v>1</v>
      </c>
      <c r="E990" s="140"/>
      <c r="F990" s="140"/>
      <c r="G990" s="140"/>
      <c r="H990" s="141"/>
      <c r="I990" s="142" t="s">
        <v>2</v>
      </c>
      <c r="J990" s="142"/>
      <c r="K990" s="143" t="s">
        <v>5</v>
      </c>
      <c r="L990" s="143"/>
      <c r="M990" s="143"/>
      <c r="N990" s="143"/>
      <c r="O990" s="144" t="s">
        <v>73</v>
      </c>
      <c r="P990" s="145"/>
      <c r="Q990" s="145"/>
      <c r="R990" s="146" t="s">
        <v>66</v>
      </c>
      <c r="S990" s="146"/>
      <c r="T990" s="146"/>
      <c r="U990" s="146"/>
      <c r="V990" s="146"/>
      <c r="W990" s="146"/>
      <c r="X990" s="147" t="s">
        <v>60</v>
      </c>
      <c r="Y990" s="149" t="s">
        <v>37</v>
      </c>
      <c r="Z990" s="151" t="s">
        <v>67</v>
      </c>
      <c r="AA990" s="153" t="s">
        <v>8</v>
      </c>
    </row>
    <row r="991" spans="1:27" ht="30">
      <c r="D991" s="45" t="s">
        <v>47</v>
      </c>
      <c r="E991" s="45" t="s">
        <v>48</v>
      </c>
      <c r="F991" s="45" t="s">
        <v>50</v>
      </c>
      <c r="G991" s="45" t="s">
        <v>49</v>
      </c>
      <c r="H991" s="45" t="s">
        <v>51</v>
      </c>
      <c r="I991" s="47" t="s">
        <v>54</v>
      </c>
      <c r="J991" s="47" t="s">
        <v>55</v>
      </c>
      <c r="K991" s="49" t="s">
        <v>56</v>
      </c>
      <c r="L991" s="49" t="s">
        <v>57</v>
      </c>
      <c r="M991" s="50" t="s">
        <v>58</v>
      </c>
      <c r="N991" s="50" t="s">
        <v>59</v>
      </c>
      <c r="O991" s="83" t="s">
        <v>74</v>
      </c>
      <c r="P991" s="84" t="s">
        <v>75</v>
      </c>
      <c r="Q991" s="52" t="s">
        <v>62</v>
      </c>
      <c r="R991" s="55" t="s">
        <v>3</v>
      </c>
      <c r="S991" s="55" t="s">
        <v>65</v>
      </c>
      <c r="T991" s="55" t="s">
        <v>63</v>
      </c>
      <c r="U991" s="55" t="s">
        <v>36</v>
      </c>
      <c r="V991" s="56" t="s">
        <v>64</v>
      </c>
      <c r="W991" s="55" t="s">
        <v>7</v>
      </c>
      <c r="X991" s="148"/>
      <c r="Y991" s="150"/>
      <c r="Z991" s="152"/>
      <c r="AA991" s="154"/>
    </row>
    <row r="992" spans="1:27">
      <c r="B992" s="29">
        <v>45653</v>
      </c>
      <c r="C992" s="44">
        <v>1</v>
      </c>
      <c r="D992" s="69"/>
      <c r="E992" s="69"/>
      <c r="F992" s="69"/>
      <c r="G992" s="69"/>
      <c r="H992" s="69"/>
      <c r="I992" s="75"/>
      <c r="J992" s="75"/>
      <c r="K992" s="76"/>
      <c r="L992" s="76"/>
      <c r="M992" s="76"/>
      <c r="N992" s="76"/>
      <c r="O992" s="54"/>
      <c r="P992" s="54"/>
      <c r="Q992" s="54"/>
      <c r="R992" s="86"/>
      <c r="S992" s="86"/>
      <c r="T992" s="86"/>
      <c r="U992" s="86"/>
      <c r="V992" s="86"/>
      <c r="W992" s="86"/>
      <c r="X992" s="70"/>
      <c r="Y992" s="59"/>
      <c r="Z992" s="60"/>
      <c r="AA992" s="64">
        <f>SUM(D992:Z992)</f>
        <v>0</v>
      </c>
    </row>
    <row r="993" spans="2:27">
      <c r="B993" s="29">
        <v>45654</v>
      </c>
      <c r="C993" s="44">
        <v>2</v>
      </c>
      <c r="D993" s="69"/>
      <c r="E993" s="69"/>
      <c r="F993" s="69"/>
      <c r="G993" s="69"/>
      <c r="H993" s="69"/>
      <c r="I993" s="75"/>
      <c r="J993" s="75"/>
      <c r="K993" s="76"/>
      <c r="L993" s="76"/>
      <c r="M993" s="76"/>
      <c r="N993" s="76"/>
      <c r="O993" s="54"/>
      <c r="P993" s="54"/>
      <c r="Q993" s="54"/>
      <c r="R993" s="86"/>
      <c r="S993" s="86"/>
      <c r="T993" s="86"/>
      <c r="U993" s="86"/>
      <c r="V993" s="86"/>
      <c r="W993" s="86"/>
      <c r="X993" s="71"/>
      <c r="Y993" s="59"/>
      <c r="Z993" s="60"/>
      <c r="AA993" s="64">
        <f t="shared" ref="AA993:AA1013" si="101">SUM(D993:Z993)</f>
        <v>0</v>
      </c>
    </row>
    <row r="994" spans="2:27">
      <c r="B994" s="29">
        <v>45655</v>
      </c>
      <c r="C994" s="44">
        <v>3</v>
      </c>
      <c r="D994" s="69"/>
      <c r="E994" s="69"/>
      <c r="F994" s="69"/>
      <c r="G994" s="69"/>
      <c r="H994" s="69"/>
      <c r="I994" s="75"/>
      <c r="J994" s="75"/>
      <c r="K994" s="76"/>
      <c r="L994" s="76"/>
      <c r="M994" s="76"/>
      <c r="N994" s="76"/>
      <c r="O994" s="54"/>
      <c r="P994" s="54"/>
      <c r="Q994" s="54"/>
      <c r="R994" s="86"/>
      <c r="S994" s="86"/>
      <c r="T994" s="86"/>
      <c r="U994" s="86"/>
      <c r="V994" s="86"/>
      <c r="W994" s="86"/>
      <c r="X994" s="70"/>
      <c r="Y994" s="59"/>
      <c r="Z994" s="60"/>
      <c r="AA994" s="64">
        <f t="shared" si="101"/>
        <v>0</v>
      </c>
    </row>
    <row r="995" spans="2:27">
      <c r="B995" s="29">
        <v>45656</v>
      </c>
      <c r="C995" s="44">
        <v>4</v>
      </c>
      <c r="D995" s="69"/>
      <c r="E995" s="69"/>
      <c r="F995" s="69"/>
      <c r="G995" s="69"/>
      <c r="H995" s="69"/>
      <c r="I995" s="75"/>
      <c r="J995" s="75"/>
      <c r="K995" s="76"/>
      <c r="L995" s="76"/>
      <c r="M995" s="76"/>
      <c r="N995" s="76"/>
      <c r="O995" s="54"/>
      <c r="P995" s="54"/>
      <c r="Q995" s="54"/>
      <c r="R995" s="86"/>
      <c r="S995" s="86"/>
      <c r="T995" s="86"/>
      <c r="U995" s="86"/>
      <c r="V995" s="86"/>
      <c r="W995" s="86"/>
      <c r="X995" s="71"/>
      <c r="Y995" s="59"/>
      <c r="Z995" s="60"/>
      <c r="AA995" s="64">
        <f t="shared" si="101"/>
        <v>0</v>
      </c>
    </row>
    <row r="996" spans="2:27">
      <c r="B996" s="29">
        <v>45657</v>
      </c>
      <c r="C996" s="44">
        <v>5</v>
      </c>
      <c r="D996" s="69"/>
      <c r="E996" s="69"/>
      <c r="F996" s="69"/>
      <c r="G996" s="69"/>
      <c r="H996" s="69"/>
      <c r="I996" s="75"/>
      <c r="J996" s="75"/>
      <c r="K996" s="76"/>
      <c r="L996" s="76"/>
      <c r="M996" s="76"/>
      <c r="N996" s="76"/>
      <c r="O996" s="54"/>
      <c r="P996" s="54"/>
      <c r="Q996" s="54"/>
      <c r="R996" s="87"/>
      <c r="S996" s="86"/>
      <c r="T996" s="86"/>
      <c r="U996" s="86"/>
      <c r="V996" s="86"/>
      <c r="W996" s="86"/>
      <c r="X996" s="70"/>
      <c r="Y996" s="59"/>
      <c r="Z996" s="60"/>
      <c r="AA996" s="64">
        <f t="shared" si="101"/>
        <v>0</v>
      </c>
    </row>
    <row r="997" spans="2:27">
      <c r="B997" s="29">
        <v>45658</v>
      </c>
      <c r="C997" s="44">
        <v>6</v>
      </c>
      <c r="D997" s="69"/>
      <c r="E997" s="69"/>
      <c r="F997" s="69"/>
      <c r="G997" s="69"/>
      <c r="H997" s="69"/>
      <c r="I997" s="75"/>
      <c r="J997" s="75"/>
      <c r="K997" s="76"/>
      <c r="L997" s="76"/>
      <c r="M997" s="76"/>
      <c r="N997" s="76"/>
      <c r="O997" s="54"/>
      <c r="P997" s="54"/>
      <c r="Q997" s="54"/>
      <c r="R997" s="86"/>
      <c r="S997" s="86"/>
      <c r="T997" s="86"/>
      <c r="U997" s="86"/>
      <c r="V997" s="86"/>
      <c r="W997" s="86"/>
      <c r="X997" s="88"/>
      <c r="Y997" s="59"/>
      <c r="Z997" s="60"/>
      <c r="AA997" s="64">
        <f t="shared" si="101"/>
        <v>0</v>
      </c>
    </row>
    <row r="998" spans="2:27" ht="15" customHeight="1">
      <c r="B998" s="29">
        <v>45659</v>
      </c>
      <c r="C998" s="44">
        <v>7</v>
      </c>
      <c r="D998" s="69"/>
      <c r="E998" s="69"/>
      <c r="F998" s="69"/>
      <c r="G998" s="69"/>
      <c r="H998" s="69"/>
      <c r="I998" s="75"/>
      <c r="J998" s="75"/>
      <c r="K998" s="76"/>
      <c r="L998" s="76"/>
      <c r="M998" s="76"/>
      <c r="N998" s="76"/>
      <c r="O998" s="54"/>
      <c r="P998" s="54"/>
      <c r="Q998" s="54"/>
      <c r="R998" s="86"/>
      <c r="S998" s="86"/>
      <c r="T998" s="77">
        <v>425</v>
      </c>
      <c r="U998" s="86"/>
      <c r="V998" s="86"/>
      <c r="W998" s="86"/>
      <c r="X998" s="70"/>
      <c r="Y998" s="59"/>
      <c r="Z998" s="60"/>
      <c r="AA998" s="64">
        <f t="shared" si="101"/>
        <v>425</v>
      </c>
    </row>
    <row r="999" spans="2:27">
      <c r="B999" s="29">
        <v>45660</v>
      </c>
      <c r="C999" s="44">
        <v>8</v>
      </c>
      <c r="D999" s="69"/>
      <c r="E999" s="69"/>
      <c r="F999" s="69"/>
      <c r="G999" s="69"/>
      <c r="H999" s="69"/>
      <c r="I999" s="75"/>
      <c r="J999" s="75"/>
      <c r="K999" s="76"/>
      <c r="L999" s="76"/>
      <c r="M999" s="76"/>
      <c r="N999" s="76"/>
      <c r="O999" s="54"/>
      <c r="P999" s="54"/>
      <c r="Q999" s="54"/>
      <c r="R999" s="86"/>
      <c r="S999" s="86"/>
      <c r="T999" s="86"/>
      <c r="U999" s="86"/>
      <c r="V999" s="86"/>
      <c r="W999" s="86"/>
      <c r="X999" s="70"/>
      <c r="Y999" s="59"/>
      <c r="Z999" s="60"/>
      <c r="AA999" s="64">
        <f t="shared" si="101"/>
        <v>0</v>
      </c>
    </row>
    <row r="1000" spans="2:27">
      <c r="B1000" s="29">
        <v>45661</v>
      </c>
      <c r="C1000" s="44">
        <v>9</v>
      </c>
      <c r="D1000" s="69"/>
      <c r="E1000" s="69"/>
      <c r="F1000" s="69"/>
      <c r="G1000" s="69"/>
      <c r="H1000" s="69"/>
      <c r="I1000" s="75"/>
      <c r="J1000" s="75"/>
      <c r="K1000" s="76"/>
      <c r="L1000" s="76"/>
      <c r="M1000" s="76"/>
      <c r="N1000" s="76"/>
      <c r="O1000" s="54"/>
      <c r="P1000" s="54"/>
      <c r="Q1000" s="54"/>
      <c r="R1000" s="86"/>
      <c r="S1000" s="86"/>
      <c r="T1000" s="86"/>
      <c r="U1000" s="86"/>
      <c r="V1000" s="86"/>
      <c r="W1000" s="86"/>
      <c r="X1000" s="71"/>
      <c r="Y1000" s="59"/>
      <c r="Z1000" s="60"/>
      <c r="AA1000" s="64">
        <f t="shared" si="101"/>
        <v>0</v>
      </c>
    </row>
    <row r="1001" spans="2:27">
      <c r="B1001" s="29">
        <v>45662</v>
      </c>
      <c r="C1001" s="44">
        <v>10</v>
      </c>
      <c r="D1001" s="69"/>
      <c r="E1001" s="69"/>
      <c r="F1001" s="69"/>
      <c r="G1001" s="69"/>
      <c r="H1001" s="69"/>
      <c r="I1001" s="75"/>
      <c r="J1001" s="75"/>
      <c r="K1001" s="76"/>
      <c r="L1001" s="76"/>
      <c r="M1001" s="76"/>
      <c r="N1001" s="76"/>
      <c r="O1001" s="54"/>
      <c r="P1001" s="54"/>
      <c r="Q1001" s="54"/>
      <c r="R1001" s="86"/>
      <c r="S1001" s="86"/>
      <c r="T1001" s="86"/>
      <c r="U1001" s="86"/>
      <c r="V1001" s="86"/>
      <c r="W1001" s="86"/>
      <c r="X1001" s="71"/>
      <c r="Y1001" s="59"/>
      <c r="Z1001" s="60"/>
      <c r="AA1001" s="64">
        <f t="shared" si="101"/>
        <v>0</v>
      </c>
    </row>
    <row r="1002" spans="2:27">
      <c r="B1002" s="29">
        <v>45663</v>
      </c>
      <c r="C1002" s="44">
        <v>11</v>
      </c>
      <c r="D1002" s="69"/>
      <c r="E1002" s="69"/>
      <c r="F1002" s="69"/>
      <c r="G1002" s="69"/>
      <c r="H1002" s="69"/>
      <c r="I1002" s="75"/>
      <c r="J1002" s="75"/>
      <c r="K1002" s="76"/>
      <c r="L1002" s="76"/>
      <c r="M1002" s="76"/>
      <c r="N1002" s="76"/>
      <c r="O1002" s="54"/>
      <c r="P1002" s="54"/>
      <c r="Q1002" s="54"/>
      <c r="R1002" s="86"/>
      <c r="S1002" s="86"/>
      <c r="T1002" s="86"/>
      <c r="U1002" s="86"/>
      <c r="V1002" s="86"/>
      <c r="W1002" s="86"/>
      <c r="X1002" s="70"/>
      <c r="Y1002" s="59"/>
      <c r="Z1002" s="60"/>
      <c r="AA1002" s="64">
        <f t="shared" si="101"/>
        <v>0</v>
      </c>
    </row>
    <row r="1003" spans="2:27">
      <c r="B1003" s="29">
        <v>45664</v>
      </c>
      <c r="C1003" s="44">
        <v>12</v>
      </c>
      <c r="D1003" s="69"/>
      <c r="E1003" s="69"/>
      <c r="F1003" s="69"/>
      <c r="G1003" s="69"/>
      <c r="H1003" s="69"/>
      <c r="I1003" s="75"/>
      <c r="J1003" s="75"/>
      <c r="K1003" s="76"/>
      <c r="L1003" s="76"/>
      <c r="M1003" s="76"/>
      <c r="N1003" s="76"/>
      <c r="O1003" s="54"/>
      <c r="P1003" s="54"/>
      <c r="Q1003" s="54"/>
      <c r="R1003" s="86"/>
      <c r="S1003" s="86"/>
      <c r="T1003" s="86"/>
      <c r="U1003" s="86"/>
      <c r="V1003" s="86"/>
      <c r="W1003" s="86"/>
      <c r="X1003" s="70"/>
      <c r="Y1003" s="59"/>
      <c r="Z1003" s="60"/>
      <c r="AA1003" s="64">
        <f t="shared" si="101"/>
        <v>0</v>
      </c>
    </row>
    <row r="1004" spans="2:27">
      <c r="B1004" s="29">
        <v>45665</v>
      </c>
      <c r="C1004" s="44">
        <v>13</v>
      </c>
      <c r="D1004" s="69"/>
      <c r="E1004" s="69"/>
      <c r="F1004" s="69"/>
      <c r="G1004" s="69"/>
      <c r="H1004" s="69"/>
      <c r="I1004" s="75"/>
      <c r="J1004" s="75"/>
      <c r="K1004" s="76"/>
      <c r="L1004" s="76"/>
      <c r="M1004" s="76"/>
      <c r="N1004" s="76"/>
      <c r="O1004" s="54"/>
      <c r="P1004" s="54"/>
      <c r="Q1004" s="54"/>
      <c r="R1004" s="86"/>
      <c r="S1004" s="86"/>
      <c r="T1004" s="86"/>
      <c r="U1004" s="86"/>
      <c r="V1004" s="86"/>
      <c r="W1004" s="86"/>
      <c r="X1004" s="71"/>
      <c r="Y1004" s="59"/>
      <c r="Z1004" s="60"/>
      <c r="AA1004" s="64">
        <f t="shared" si="101"/>
        <v>0</v>
      </c>
    </row>
    <row r="1005" spans="2:27">
      <c r="B1005" s="29">
        <v>45666</v>
      </c>
      <c r="C1005" s="44">
        <v>14</v>
      </c>
      <c r="D1005" s="69"/>
      <c r="E1005" s="69"/>
      <c r="F1005" s="69"/>
      <c r="G1005" s="69"/>
      <c r="H1005" s="69"/>
      <c r="I1005" s="75"/>
      <c r="J1005" s="75"/>
      <c r="K1005" s="76"/>
      <c r="L1005" s="76"/>
      <c r="M1005" s="76"/>
      <c r="N1005" s="76"/>
      <c r="O1005" s="54"/>
      <c r="P1005" s="54"/>
      <c r="Q1005" s="54"/>
      <c r="R1005" s="86"/>
      <c r="S1005" s="86"/>
      <c r="T1005" s="86"/>
      <c r="U1005" s="86"/>
      <c r="V1005" s="86"/>
      <c r="W1005" s="86"/>
      <c r="X1005" s="70"/>
      <c r="Y1005" s="59"/>
      <c r="Z1005" s="60"/>
      <c r="AA1005" s="64">
        <f t="shared" si="101"/>
        <v>0</v>
      </c>
    </row>
    <row r="1006" spans="2:27">
      <c r="B1006" s="29">
        <v>45667</v>
      </c>
      <c r="C1006" s="44">
        <v>15</v>
      </c>
      <c r="D1006" s="69"/>
      <c r="E1006" s="69"/>
      <c r="F1006" s="69"/>
      <c r="G1006" s="69"/>
      <c r="H1006" s="69"/>
      <c r="I1006" s="75"/>
      <c r="J1006" s="75"/>
      <c r="K1006" s="76"/>
      <c r="L1006" s="76"/>
      <c r="M1006" s="76"/>
      <c r="N1006" s="76"/>
      <c r="O1006" s="54"/>
      <c r="P1006" s="54"/>
      <c r="Q1006" s="54"/>
      <c r="R1006" s="86"/>
      <c r="S1006" s="86"/>
      <c r="T1006" s="86"/>
      <c r="U1006" s="86"/>
      <c r="V1006" s="86"/>
      <c r="W1006" s="86"/>
      <c r="X1006" s="70"/>
      <c r="Y1006" s="59"/>
      <c r="Z1006" s="60"/>
      <c r="AA1006" s="64">
        <f t="shared" si="101"/>
        <v>0</v>
      </c>
    </row>
    <row r="1007" spans="2:27">
      <c r="B1007" s="29">
        <v>45668</v>
      </c>
      <c r="C1007" s="44">
        <v>16</v>
      </c>
      <c r="D1007" s="69"/>
      <c r="E1007" s="69"/>
      <c r="F1007" s="69"/>
      <c r="G1007" s="69"/>
      <c r="H1007" s="69"/>
      <c r="I1007" s="75"/>
      <c r="J1007" s="75"/>
      <c r="K1007" s="76"/>
      <c r="L1007" s="76"/>
      <c r="M1007" s="76"/>
      <c r="N1007" s="76"/>
      <c r="O1007" s="54"/>
      <c r="P1007" s="54"/>
      <c r="Q1007" s="54"/>
      <c r="R1007" s="86"/>
      <c r="S1007" s="86"/>
      <c r="T1007" s="86"/>
      <c r="U1007" s="86">
        <v>889</v>
      </c>
      <c r="V1007" s="86"/>
      <c r="W1007" s="86"/>
      <c r="X1007" s="70"/>
      <c r="Y1007" s="59"/>
      <c r="Z1007" s="60"/>
      <c r="AA1007" s="64">
        <f t="shared" si="101"/>
        <v>889</v>
      </c>
    </row>
    <row r="1008" spans="2:27">
      <c r="B1008" s="29">
        <v>45669</v>
      </c>
      <c r="C1008" s="44">
        <v>17</v>
      </c>
      <c r="D1008" s="69"/>
      <c r="E1008" s="69"/>
      <c r="F1008" s="69"/>
      <c r="G1008" s="69"/>
      <c r="H1008" s="69"/>
      <c r="I1008" s="75"/>
      <c r="J1008" s="75"/>
      <c r="K1008" s="76"/>
      <c r="L1008" s="76"/>
      <c r="M1008" s="76"/>
      <c r="N1008" s="76"/>
      <c r="O1008" s="54"/>
      <c r="P1008" s="54"/>
      <c r="Q1008" s="54"/>
      <c r="R1008" s="86"/>
      <c r="S1008" s="86"/>
      <c r="T1008" s="86"/>
      <c r="U1008" s="86"/>
      <c r="V1008" s="86"/>
      <c r="W1008" s="86"/>
      <c r="X1008" s="70"/>
      <c r="Y1008" s="59"/>
      <c r="Z1008" s="60"/>
      <c r="AA1008" s="64">
        <f t="shared" si="101"/>
        <v>0</v>
      </c>
    </row>
    <row r="1009" spans="1:27">
      <c r="B1009" s="29">
        <v>45670</v>
      </c>
      <c r="C1009" s="44">
        <v>18</v>
      </c>
      <c r="D1009" s="69"/>
      <c r="E1009" s="69"/>
      <c r="F1009" s="69"/>
      <c r="G1009" s="69"/>
      <c r="H1009" s="69"/>
      <c r="I1009" s="75"/>
      <c r="J1009" s="75"/>
      <c r="K1009" s="76"/>
      <c r="L1009" s="76"/>
      <c r="M1009" s="76"/>
      <c r="N1009" s="76"/>
      <c r="O1009" s="54"/>
      <c r="P1009" s="54"/>
      <c r="Q1009" s="54"/>
      <c r="R1009" s="86"/>
      <c r="S1009" s="86"/>
      <c r="T1009" s="86"/>
      <c r="U1009" s="86"/>
      <c r="V1009" s="86"/>
      <c r="W1009" s="87"/>
      <c r="X1009" s="70"/>
      <c r="Y1009" s="59"/>
      <c r="Z1009" s="60"/>
      <c r="AA1009" s="64">
        <f t="shared" si="101"/>
        <v>0</v>
      </c>
    </row>
    <row r="1010" spans="1:27">
      <c r="B1010" s="29">
        <v>45671</v>
      </c>
      <c r="C1010" s="44">
        <v>19</v>
      </c>
      <c r="D1010" s="69"/>
      <c r="E1010" s="69"/>
      <c r="F1010" s="69"/>
      <c r="G1010" s="69"/>
      <c r="H1010" s="69"/>
      <c r="I1010" s="75"/>
      <c r="J1010" s="75"/>
      <c r="K1010" s="76"/>
      <c r="L1010" s="76"/>
      <c r="M1010" s="76"/>
      <c r="N1010" s="76"/>
      <c r="O1010" s="54"/>
      <c r="P1010" s="54"/>
      <c r="Q1010" s="54"/>
      <c r="R1010" s="86"/>
      <c r="S1010" s="86"/>
      <c r="T1010" s="86">
        <v>541.6</v>
      </c>
      <c r="U1010" s="86"/>
      <c r="V1010" s="86"/>
      <c r="W1010" s="86"/>
      <c r="X1010" s="70"/>
      <c r="Y1010" s="59"/>
      <c r="Z1010" s="60"/>
      <c r="AA1010" s="64">
        <f t="shared" si="101"/>
        <v>541.6</v>
      </c>
    </row>
    <row r="1011" spans="1:27">
      <c r="B1011" s="29">
        <v>45672</v>
      </c>
      <c r="C1011" s="44">
        <v>20</v>
      </c>
      <c r="D1011" s="69"/>
      <c r="E1011" s="69"/>
      <c r="F1011" s="69"/>
      <c r="G1011" s="69"/>
      <c r="H1011" s="69"/>
      <c r="I1011" s="75"/>
      <c r="J1011" s="75"/>
      <c r="K1011" s="76"/>
      <c r="L1011" s="76"/>
      <c r="M1011" s="76"/>
      <c r="N1011" s="76"/>
      <c r="O1011" s="54"/>
      <c r="P1011" s="54"/>
      <c r="Q1011" s="54"/>
      <c r="R1011" s="86"/>
      <c r="S1011" s="86"/>
      <c r="T1011" s="86"/>
      <c r="U1011" s="86"/>
      <c r="V1011" s="86"/>
      <c r="W1011" s="86"/>
      <c r="X1011" s="70"/>
      <c r="Y1011" s="59"/>
      <c r="Z1011" s="60"/>
      <c r="AA1011" s="64">
        <f t="shared" si="101"/>
        <v>0</v>
      </c>
    </row>
    <row r="1012" spans="1:27">
      <c r="B1012" s="29">
        <v>45673</v>
      </c>
      <c r="C1012" s="44">
        <v>21</v>
      </c>
      <c r="D1012" s="69"/>
      <c r="E1012" s="69"/>
      <c r="F1012" s="69"/>
      <c r="G1012" s="69"/>
      <c r="H1012" s="69"/>
      <c r="I1012" s="75"/>
      <c r="J1012" s="75"/>
      <c r="K1012" s="76"/>
      <c r="L1012" s="76"/>
      <c r="M1012" s="76"/>
      <c r="N1012" s="76"/>
      <c r="O1012" s="54"/>
      <c r="P1012" s="54"/>
      <c r="Q1012" s="54"/>
      <c r="R1012" s="86"/>
      <c r="S1012" s="86"/>
      <c r="T1012" s="86"/>
      <c r="U1012" s="86"/>
      <c r="V1012" s="86"/>
      <c r="W1012" s="86"/>
      <c r="X1012" s="70"/>
      <c r="Y1012" s="59"/>
      <c r="Z1012" s="60"/>
      <c r="AA1012" s="64">
        <f t="shared" si="101"/>
        <v>0</v>
      </c>
    </row>
    <row r="1013" spans="1:27">
      <c r="B1013" s="29">
        <v>45674</v>
      </c>
      <c r="C1013" s="44">
        <v>22</v>
      </c>
      <c r="D1013" s="69"/>
      <c r="E1013" s="69"/>
      <c r="F1013" s="69"/>
      <c r="G1013" s="69"/>
      <c r="H1013" s="69"/>
      <c r="I1013" s="75"/>
      <c r="J1013" s="75"/>
      <c r="K1013" s="76"/>
      <c r="L1013" s="76"/>
      <c r="M1013" s="76"/>
      <c r="N1013" s="76"/>
      <c r="O1013" s="54"/>
      <c r="P1013" s="54"/>
      <c r="Q1013" s="54"/>
      <c r="R1013" s="86"/>
      <c r="S1013" s="86"/>
      <c r="T1013" s="86"/>
      <c r="U1013" s="86"/>
      <c r="V1013" s="86"/>
      <c r="W1013" s="86"/>
      <c r="X1013" s="70"/>
      <c r="Y1013" s="59"/>
      <c r="Z1013" s="60"/>
      <c r="AA1013" s="64">
        <f t="shared" si="101"/>
        <v>0</v>
      </c>
    </row>
    <row r="1014" spans="1:27">
      <c r="B1014" s="29">
        <v>45675</v>
      </c>
      <c r="C1014" s="44">
        <v>23</v>
      </c>
      <c r="D1014" s="69"/>
      <c r="E1014" s="69"/>
      <c r="F1014" s="69"/>
      <c r="G1014" s="69"/>
      <c r="H1014" s="69"/>
      <c r="I1014" s="75"/>
      <c r="J1014" s="75"/>
      <c r="K1014" s="76"/>
      <c r="L1014" s="76"/>
      <c r="M1014" s="76"/>
      <c r="N1014" s="76"/>
      <c r="O1014" s="54"/>
      <c r="P1014" s="54"/>
      <c r="Q1014" s="54"/>
      <c r="R1014" s="86"/>
      <c r="S1014" s="86"/>
      <c r="T1014" s="86"/>
      <c r="U1014" s="86"/>
      <c r="V1014" s="86"/>
      <c r="W1014" s="87"/>
      <c r="X1014" s="70"/>
      <c r="Y1014" s="59"/>
      <c r="Z1014" s="60"/>
      <c r="AA1014" s="64">
        <f>SUM(D1014:Z1014)</f>
        <v>0</v>
      </c>
    </row>
    <row r="1015" spans="1:27">
      <c r="B1015" s="29">
        <v>45676</v>
      </c>
      <c r="C1015" s="44">
        <v>24</v>
      </c>
      <c r="D1015" s="69"/>
      <c r="E1015" s="69"/>
      <c r="F1015" s="69"/>
      <c r="G1015" s="69"/>
      <c r="H1015" s="69"/>
      <c r="I1015" s="75"/>
      <c r="J1015" s="75"/>
      <c r="K1015" s="76"/>
      <c r="L1015" s="76"/>
      <c r="M1015" s="76"/>
      <c r="N1015" s="76"/>
      <c r="O1015" s="54"/>
      <c r="P1015" s="54"/>
      <c r="Q1015" s="54"/>
      <c r="R1015" s="86"/>
      <c r="S1015" s="86"/>
      <c r="T1015" s="86"/>
      <c r="U1015" s="86"/>
      <c r="V1015" s="86"/>
      <c r="W1015" s="86"/>
      <c r="X1015" s="70"/>
      <c r="Y1015" s="59"/>
      <c r="Z1015" s="60"/>
      <c r="AA1015" s="64">
        <f t="shared" ref="AA1015:AA1023" si="102">SUM(D1015:Z1015)</f>
        <v>0</v>
      </c>
    </row>
    <row r="1016" spans="1:27">
      <c r="B1016" s="29">
        <v>45677</v>
      </c>
      <c r="C1016" s="44">
        <v>25</v>
      </c>
      <c r="D1016" s="69"/>
      <c r="E1016" s="69"/>
      <c r="F1016" s="69"/>
      <c r="G1016" s="69"/>
      <c r="H1016" s="69"/>
      <c r="I1016" s="75"/>
      <c r="J1016" s="75"/>
      <c r="K1016" s="76"/>
      <c r="L1016" s="76"/>
      <c r="M1016" s="76"/>
      <c r="N1016" s="76"/>
      <c r="O1016" s="54"/>
      <c r="P1016" s="54"/>
      <c r="Q1016" s="54"/>
      <c r="R1016" s="86"/>
      <c r="S1016" s="86"/>
      <c r="T1016" s="86"/>
      <c r="U1016" s="86"/>
      <c r="V1016" s="86"/>
      <c r="W1016" s="86"/>
      <c r="X1016" s="70"/>
      <c r="Y1016" s="59"/>
      <c r="Z1016" s="60"/>
      <c r="AA1016" s="64">
        <f t="shared" si="102"/>
        <v>0</v>
      </c>
    </row>
    <row r="1017" spans="1:27">
      <c r="B1017" s="29">
        <v>45678</v>
      </c>
      <c r="C1017" s="44">
        <v>26</v>
      </c>
      <c r="D1017" s="69"/>
      <c r="E1017" s="69"/>
      <c r="F1017" s="69"/>
      <c r="G1017" s="69"/>
      <c r="H1017" s="69"/>
      <c r="I1017" s="75"/>
      <c r="J1017" s="75"/>
      <c r="K1017" s="76"/>
      <c r="L1017" s="76"/>
      <c r="M1017" s="76"/>
      <c r="N1017" s="76"/>
      <c r="O1017" s="54"/>
      <c r="P1017" s="54"/>
      <c r="Q1017" s="54"/>
      <c r="R1017" s="86"/>
      <c r="S1017" s="86"/>
      <c r="T1017" s="86"/>
      <c r="U1017" s="86"/>
      <c r="V1017" s="86"/>
      <c r="W1017" s="86"/>
      <c r="X1017" s="70"/>
      <c r="Y1017" s="59"/>
      <c r="Z1017" s="60"/>
      <c r="AA1017" s="64">
        <f t="shared" si="102"/>
        <v>0</v>
      </c>
    </row>
    <row r="1018" spans="1:27">
      <c r="B1018" s="29">
        <v>45679</v>
      </c>
      <c r="C1018" s="44">
        <v>27</v>
      </c>
      <c r="D1018" s="69"/>
      <c r="E1018" s="69"/>
      <c r="F1018" s="69"/>
      <c r="G1018" s="69"/>
      <c r="H1018" s="69"/>
      <c r="I1018" s="75"/>
      <c r="J1018" s="75"/>
      <c r="K1018" s="76"/>
      <c r="L1018" s="76"/>
      <c r="M1018" s="76"/>
      <c r="N1018" s="76"/>
      <c r="O1018" s="54"/>
      <c r="P1018" s="54"/>
      <c r="Q1018" s="54"/>
      <c r="R1018" s="86"/>
      <c r="S1018" s="86"/>
      <c r="T1018" s="86"/>
      <c r="U1018" s="86"/>
      <c r="V1018" s="86"/>
      <c r="W1018" s="86"/>
      <c r="X1018" s="71"/>
      <c r="Y1018" s="59"/>
      <c r="Z1018" s="60"/>
      <c r="AA1018" s="64">
        <f t="shared" si="102"/>
        <v>0</v>
      </c>
    </row>
    <row r="1019" spans="1:27">
      <c r="B1019" s="29">
        <v>45680</v>
      </c>
      <c r="C1019" s="44">
        <v>28</v>
      </c>
      <c r="D1019" s="69"/>
      <c r="E1019" s="69"/>
      <c r="F1019" s="69"/>
      <c r="G1019" s="69"/>
      <c r="H1019" s="69"/>
      <c r="I1019" s="75"/>
      <c r="J1019" s="75"/>
      <c r="K1019" s="76"/>
      <c r="L1019" s="76"/>
      <c r="M1019" s="76"/>
      <c r="N1019" s="76"/>
      <c r="O1019" s="54"/>
      <c r="P1019" s="54"/>
      <c r="Q1019" s="54"/>
      <c r="R1019" s="86"/>
      <c r="S1019" s="86"/>
      <c r="T1019" s="86"/>
      <c r="U1019" s="86"/>
      <c r="V1019" s="86"/>
      <c r="W1019" s="86"/>
      <c r="X1019" s="70"/>
      <c r="Y1019" s="59"/>
      <c r="Z1019" s="60"/>
      <c r="AA1019" s="64">
        <f t="shared" si="102"/>
        <v>0</v>
      </c>
    </row>
    <row r="1020" spans="1:27">
      <c r="B1020" s="29">
        <v>45681</v>
      </c>
      <c r="C1020" s="44">
        <v>29</v>
      </c>
      <c r="D1020" s="69"/>
      <c r="E1020" s="69"/>
      <c r="F1020" s="69"/>
      <c r="G1020" s="69"/>
      <c r="H1020" s="69"/>
      <c r="I1020" s="75"/>
      <c r="J1020" s="75"/>
      <c r="K1020" s="76"/>
      <c r="L1020" s="76"/>
      <c r="M1020" s="76"/>
      <c r="N1020" s="76"/>
      <c r="O1020" s="54"/>
      <c r="P1020" s="54"/>
      <c r="Q1020" s="54"/>
      <c r="R1020" s="86"/>
      <c r="S1020" s="86"/>
      <c r="T1020" s="86">
        <v>825.58</v>
      </c>
      <c r="U1020" s="86"/>
      <c r="V1020" s="86"/>
      <c r="W1020" s="86"/>
      <c r="X1020" s="70"/>
      <c r="Y1020" s="59"/>
      <c r="Z1020" s="60"/>
      <c r="AA1020" s="64">
        <f t="shared" si="102"/>
        <v>825.58</v>
      </c>
    </row>
    <row r="1021" spans="1:27">
      <c r="B1021" s="29">
        <v>45682</v>
      </c>
      <c r="C1021" s="44">
        <v>30</v>
      </c>
      <c r="D1021" s="69"/>
      <c r="E1021" s="69"/>
      <c r="F1021" s="69"/>
      <c r="G1021" s="69"/>
      <c r="H1021" s="69"/>
      <c r="I1021" s="75"/>
      <c r="J1021" s="75"/>
      <c r="K1021" s="76"/>
      <c r="L1021" s="76"/>
      <c r="M1021" s="76"/>
      <c r="N1021" s="76"/>
      <c r="O1021" s="54"/>
      <c r="P1021" s="54"/>
      <c r="Q1021" s="54"/>
      <c r="R1021" s="86"/>
      <c r="S1021" s="86"/>
      <c r="T1021" s="86"/>
      <c r="U1021" s="86"/>
      <c r="V1021" s="86"/>
      <c r="W1021" s="86"/>
      <c r="X1021" s="70"/>
      <c r="Y1021" s="59"/>
      <c r="Z1021" s="60"/>
      <c r="AA1021" s="64">
        <f t="shared" si="102"/>
        <v>0</v>
      </c>
    </row>
    <row r="1022" spans="1:27">
      <c r="B1022" s="29">
        <v>45683</v>
      </c>
      <c r="C1022" s="44">
        <v>31</v>
      </c>
      <c r="D1022" s="69"/>
      <c r="E1022" s="69"/>
      <c r="F1022" s="69"/>
      <c r="G1022" s="69"/>
      <c r="H1022" s="69"/>
      <c r="I1022" s="75"/>
      <c r="J1022" s="75"/>
      <c r="K1022" s="76"/>
      <c r="L1022" s="76"/>
      <c r="M1022" s="76"/>
      <c r="N1022" s="76"/>
      <c r="O1022" s="54"/>
      <c r="P1022" s="54"/>
      <c r="Q1022" s="54"/>
      <c r="R1022" s="86"/>
      <c r="S1022" s="86"/>
      <c r="T1022" s="86"/>
      <c r="U1022" s="86"/>
      <c r="V1022" s="86"/>
      <c r="W1022" s="86"/>
      <c r="X1022" s="70"/>
      <c r="Y1022" s="59"/>
      <c r="Z1022" s="60"/>
      <c r="AA1022" s="64"/>
    </row>
    <row r="1023" spans="1:27">
      <c r="A1023" s="129" t="s">
        <v>52</v>
      </c>
      <c r="B1023" s="130"/>
      <c r="C1023" s="131"/>
      <c r="D1023" s="69">
        <f t="shared" ref="D1023:Z1023" si="103">SUM(D992:D1021)</f>
        <v>0</v>
      </c>
      <c r="E1023" s="69">
        <f t="shared" si="103"/>
        <v>0</v>
      </c>
      <c r="F1023" s="69">
        <f t="shared" si="103"/>
        <v>0</v>
      </c>
      <c r="G1023" s="69">
        <f t="shared" si="103"/>
        <v>0</v>
      </c>
      <c r="H1023" s="69">
        <f t="shared" si="103"/>
        <v>0</v>
      </c>
      <c r="I1023" s="69">
        <f t="shared" si="103"/>
        <v>0</v>
      </c>
      <c r="J1023" s="69">
        <f t="shared" si="103"/>
        <v>0</v>
      </c>
      <c r="K1023" s="69">
        <f t="shared" si="103"/>
        <v>0</v>
      </c>
      <c r="L1023" s="69">
        <f t="shared" si="103"/>
        <v>0</v>
      </c>
      <c r="M1023" s="69">
        <f t="shared" si="103"/>
        <v>0</v>
      </c>
      <c r="N1023" s="69">
        <f t="shared" si="103"/>
        <v>0</v>
      </c>
      <c r="O1023" s="69">
        <f t="shared" si="103"/>
        <v>0</v>
      </c>
      <c r="P1023" s="69">
        <f t="shared" si="103"/>
        <v>0</v>
      </c>
      <c r="Q1023" s="69">
        <f t="shared" si="103"/>
        <v>0</v>
      </c>
      <c r="R1023" s="69">
        <f t="shared" si="103"/>
        <v>0</v>
      </c>
      <c r="S1023" s="69">
        <f t="shared" si="103"/>
        <v>0</v>
      </c>
      <c r="T1023" s="69">
        <f t="shared" si="103"/>
        <v>1792.18</v>
      </c>
      <c r="U1023" s="69">
        <f t="shared" si="103"/>
        <v>889</v>
      </c>
      <c r="V1023" s="69">
        <f t="shared" si="103"/>
        <v>0</v>
      </c>
      <c r="W1023" s="69">
        <f t="shared" si="103"/>
        <v>0</v>
      </c>
      <c r="X1023" s="69">
        <f t="shared" si="103"/>
        <v>0</v>
      </c>
      <c r="Y1023" s="69">
        <f t="shared" si="103"/>
        <v>0</v>
      </c>
      <c r="Z1023" s="69">
        <f t="shared" si="103"/>
        <v>0</v>
      </c>
      <c r="AA1023" s="64">
        <f t="shared" si="102"/>
        <v>2681.1800000000003</v>
      </c>
    </row>
    <row r="1024" spans="1:27">
      <c r="A1024" s="133" t="s">
        <v>53</v>
      </c>
      <c r="B1024" s="134"/>
      <c r="C1024" s="135"/>
      <c r="D1024" s="136">
        <f>SUM(D1023:H1023)</f>
        <v>0</v>
      </c>
      <c r="E1024" s="136"/>
      <c r="F1024" s="136"/>
      <c r="G1024" s="136"/>
      <c r="H1024" s="136"/>
      <c r="I1024" s="136">
        <f>SUM(I1023:J1023)</f>
        <v>0</v>
      </c>
      <c r="J1024" s="136"/>
      <c r="K1024" s="129">
        <f>SUM(K1023:N1023)</f>
        <v>0</v>
      </c>
      <c r="L1024" s="130"/>
      <c r="M1024" s="130"/>
      <c r="N1024" s="131"/>
      <c r="O1024" s="129">
        <f>SUM(O1023:Q1023)</f>
        <v>0</v>
      </c>
      <c r="P1024" s="130"/>
      <c r="Q1024" s="131"/>
      <c r="R1024" s="129">
        <f>SUM(R1023:W1023)</f>
        <v>2681.1800000000003</v>
      </c>
      <c r="S1024" s="130"/>
      <c r="T1024" s="130"/>
      <c r="U1024" s="130"/>
      <c r="V1024" s="130"/>
      <c r="W1024" s="131"/>
      <c r="X1024" s="85">
        <f>SUM(X1023)</f>
        <v>0</v>
      </c>
      <c r="Y1024" s="42">
        <f>SUM(Y1023)</f>
        <v>0</v>
      </c>
      <c r="Z1024" s="6">
        <f>SUM(Z1023)</f>
        <v>0</v>
      </c>
      <c r="AA1024" s="64">
        <f>SUM(D1024:Z1024)</f>
        <v>2681.1800000000003</v>
      </c>
    </row>
    <row r="1025" spans="1:27">
      <c r="A1025" s="132" t="s">
        <v>69</v>
      </c>
      <c r="B1025" s="132"/>
      <c r="C1025" s="132"/>
      <c r="D1025" s="62">
        <v>7000</v>
      </c>
      <c r="E1025" s="62"/>
      <c r="F1025" s="62">
        <v>2000</v>
      </c>
      <c r="G1025" s="62">
        <v>4000</v>
      </c>
      <c r="H1025" s="62">
        <v>3000</v>
      </c>
      <c r="I1025" s="62"/>
      <c r="J1025" s="62">
        <v>5000</v>
      </c>
      <c r="K1025" s="62">
        <v>4000</v>
      </c>
      <c r="L1025" s="62"/>
      <c r="M1025" s="62"/>
      <c r="N1025" s="62"/>
      <c r="O1025" s="62"/>
      <c r="P1025" s="62"/>
      <c r="Q1025" s="62"/>
      <c r="R1025" s="62">
        <v>1500</v>
      </c>
      <c r="S1025" s="62">
        <v>2000</v>
      </c>
      <c r="T1025" s="62"/>
      <c r="U1025" s="62"/>
      <c r="V1025" s="62">
        <v>700</v>
      </c>
      <c r="W1025" s="62"/>
      <c r="X1025" s="62">
        <v>12000</v>
      </c>
      <c r="Y1025" s="62"/>
      <c r="Z1025" s="62"/>
      <c r="AA1025" s="62">
        <f>SUM(D1025:Z1025)</f>
        <v>41200</v>
      </c>
    </row>
    <row r="1026" spans="1:27">
      <c r="A1026" s="34"/>
      <c r="B1026" s="34"/>
      <c r="C1026" s="34"/>
      <c r="D1026" s="132">
        <f>SUM(D1025:H1025)</f>
        <v>16000</v>
      </c>
      <c r="E1026" s="132"/>
      <c r="F1026" s="132"/>
      <c r="G1026" s="132"/>
      <c r="H1026" s="132"/>
      <c r="I1026" s="132">
        <f>SUM(I1025:J1025)</f>
        <v>5000</v>
      </c>
      <c r="J1026" s="132"/>
      <c r="K1026" s="132">
        <f>SUM(K1025:N1025)</f>
        <v>4000</v>
      </c>
      <c r="L1026" s="132"/>
      <c r="M1026" s="132"/>
      <c r="N1026" s="132"/>
      <c r="O1026" s="132">
        <f>SUM(O1025:Q1025)</f>
        <v>0</v>
      </c>
      <c r="P1026" s="132"/>
      <c r="Q1026" s="132"/>
      <c r="R1026" s="132">
        <f>SUM(R1025:W1025)</f>
        <v>4200</v>
      </c>
      <c r="S1026" s="132"/>
      <c r="T1026" s="132"/>
      <c r="U1026" s="132"/>
      <c r="V1026" s="132"/>
      <c r="W1026" s="132"/>
      <c r="X1026" s="62">
        <f>X1025</f>
        <v>12000</v>
      </c>
      <c r="Y1026" s="62">
        <f>SUM(Y1025)</f>
        <v>0</v>
      </c>
      <c r="Z1026" s="62">
        <f>SUM(Z1025)</f>
        <v>0</v>
      </c>
      <c r="AA1026" s="62"/>
    </row>
    <row r="1027" spans="1:27" ht="15.75" thickBot="1"/>
    <row r="1028" spans="1:27" ht="27" thickBot="1">
      <c r="C1028" s="137" t="s">
        <v>99</v>
      </c>
      <c r="D1028" s="138"/>
      <c r="E1028" s="138"/>
      <c r="F1028" s="138"/>
      <c r="G1028" s="138"/>
      <c r="H1028" s="138"/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</row>
    <row r="1029" spans="1:27">
      <c r="A1029" s="6" t="s">
        <v>23</v>
      </c>
      <c r="B1029" s="6" t="s">
        <v>0</v>
      </c>
      <c r="C1029" s="65" t="s">
        <v>68</v>
      </c>
      <c r="D1029" s="139" t="s">
        <v>1</v>
      </c>
      <c r="E1029" s="140"/>
      <c r="F1029" s="140"/>
      <c r="G1029" s="140"/>
      <c r="H1029" s="141"/>
      <c r="I1029" s="142" t="s">
        <v>2</v>
      </c>
      <c r="J1029" s="142"/>
      <c r="K1029" s="143" t="s">
        <v>5</v>
      </c>
      <c r="L1029" s="143"/>
      <c r="M1029" s="143"/>
      <c r="N1029" s="143"/>
      <c r="O1029" s="144" t="s">
        <v>73</v>
      </c>
      <c r="P1029" s="145"/>
      <c r="Q1029" s="145"/>
      <c r="R1029" s="146" t="s">
        <v>66</v>
      </c>
      <c r="S1029" s="146"/>
      <c r="T1029" s="146"/>
      <c r="U1029" s="146"/>
      <c r="V1029" s="146"/>
      <c r="W1029" s="146"/>
      <c r="X1029" s="147" t="s">
        <v>60</v>
      </c>
      <c r="Y1029" s="149" t="s">
        <v>37</v>
      </c>
      <c r="Z1029" s="151" t="s">
        <v>67</v>
      </c>
      <c r="AA1029" s="153" t="s">
        <v>8</v>
      </c>
    </row>
    <row r="1030" spans="1:27" ht="30">
      <c r="D1030" s="45" t="s">
        <v>47</v>
      </c>
      <c r="E1030" s="45" t="s">
        <v>48</v>
      </c>
      <c r="F1030" s="45" t="s">
        <v>50</v>
      </c>
      <c r="G1030" s="45" t="s">
        <v>49</v>
      </c>
      <c r="H1030" s="45" t="s">
        <v>51</v>
      </c>
      <c r="I1030" s="47" t="s">
        <v>54</v>
      </c>
      <c r="J1030" s="47" t="s">
        <v>55</v>
      </c>
      <c r="K1030" s="49" t="s">
        <v>56</v>
      </c>
      <c r="L1030" s="49" t="s">
        <v>57</v>
      </c>
      <c r="M1030" s="50" t="s">
        <v>58</v>
      </c>
      <c r="N1030" s="50" t="s">
        <v>59</v>
      </c>
      <c r="O1030" s="83" t="s">
        <v>74</v>
      </c>
      <c r="P1030" s="84" t="s">
        <v>75</v>
      </c>
      <c r="Q1030" s="52" t="s">
        <v>62</v>
      </c>
      <c r="R1030" s="55" t="s">
        <v>3</v>
      </c>
      <c r="S1030" s="55" t="s">
        <v>65</v>
      </c>
      <c r="T1030" s="55" t="s">
        <v>63</v>
      </c>
      <c r="U1030" s="55" t="s">
        <v>36</v>
      </c>
      <c r="V1030" s="56" t="s">
        <v>64</v>
      </c>
      <c r="W1030" s="55" t="s">
        <v>7</v>
      </c>
      <c r="X1030" s="148"/>
      <c r="Y1030" s="150"/>
      <c r="Z1030" s="152"/>
      <c r="AA1030" s="154"/>
    </row>
    <row r="1031" spans="1:27">
      <c r="B1031" s="29">
        <v>45684</v>
      </c>
      <c r="C1031" s="44">
        <v>1</v>
      </c>
      <c r="D1031" s="69"/>
      <c r="E1031" s="69"/>
      <c r="F1031" s="69"/>
      <c r="G1031" s="69"/>
      <c r="H1031" s="69"/>
      <c r="I1031" s="75"/>
      <c r="J1031" s="75"/>
      <c r="K1031" s="76"/>
      <c r="L1031" s="76"/>
      <c r="M1031" s="76"/>
      <c r="N1031" s="76"/>
      <c r="O1031" s="54"/>
      <c r="P1031" s="54"/>
      <c r="Q1031" s="54"/>
      <c r="R1031" s="86"/>
      <c r="S1031" s="86"/>
      <c r="T1031" s="86"/>
      <c r="U1031" s="86"/>
      <c r="V1031" s="86"/>
      <c r="W1031" s="86"/>
      <c r="X1031" s="70"/>
      <c r="Y1031" s="59"/>
      <c r="Z1031" s="60"/>
      <c r="AA1031" s="64">
        <f>SUM(D1031:Z1031)</f>
        <v>0</v>
      </c>
    </row>
    <row r="1032" spans="1:27">
      <c r="B1032" s="29">
        <v>45685</v>
      </c>
      <c r="C1032" s="44">
        <v>2</v>
      </c>
      <c r="D1032" s="69"/>
      <c r="E1032" s="69"/>
      <c r="F1032" s="69"/>
      <c r="G1032" s="69"/>
      <c r="H1032" s="69"/>
      <c r="I1032" s="75"/>
      <c r="J1032" s="75"/>
      <c r="K1032" s="76"/>
      <c r="L1032" s="76"/>
      <c r="M1032" s="76"/>
      <c r="N1032" s="76"/>
      <c r="O1032" s="54"/>
      <c r="P1032" s="54"/>
      <c r="Q1032" s="54"/>
      <c r="R1032" s="86"/>
      <c r="S1032" s="86"/>
      <c r="T1032" s="86"/>
      <c r="U1032" s="86"/>
      <c r="V1032" s="86"/>
      <c r="W1032" s="86"/>
      <c r="X1032" s="71"/>
      <c r="Y1032" s="59"/>
      <c r="Z1032" s="60"/>
      <c r="AA1032" s="64">
        <f t="shared" ref="AA1032:AA1052" si="104">SUM(D1032:Z1032)</f>
        <v>0</v>
      </c>
    </row>
    <row r="1033" spans="1:27">
      <c r="B1033" s="29">
        <v>45686</v>
      </c>
      <c r="C1033" s="44">
        <v>3</v>
      </c>
      <c r="D1033" s="69"/>
      <c r="E1033" s="69"/>
      <c r="F1033" s="69"/>
      <c r="G1033" s="69"/>
      <c r="H1033" s="69"/>
      <c r="I1033" s="75"/>
      <c r="J1033" s="75"/>
      <c r="K1033" s="76"/>
      <c r="L1033" s="76"/>
      <c r="M1033" s="76"/>
      <c r="N1033" s="76"/>
      <c r="O1033" s="54"/>
      <c r="P1033" s="54"/>
      <c r="Q1033" s="54"/>
      <c r="R1033" s="86"/>
      <c r="S1033" s="86"/>
      <c r="T1033" s="86"/>
      <c r="U1033" s="86"/>
      <c r="V1033" s="86"/>
      <c r="W1033" s="86"/>
      <c r="X1033" s="70"/>
      <c r="Y1033" s="59"/>
      <c r="Z1033" s="60"/>
      <c r="AA1033" s="64">
        <f t="shared" si="104"/>
        <v>0</v>
      </c>
    </row>
    <row r="1034" spans="1:27">
      <c r="B1034" s="29">
        <v>45687</v>
      </c>
      <c r="C1034" s="44">
        <v>4</v>
      </c>
      <c r="D1034" s="69"/>
      <c r="E1034" s="69"/>
      <c r="F1034" s="69"/>
      <c r="G1034" s="69"/>
      <c r="H1034" s="69"/>
      <c r="I1034" s="75"/>
      <c r="J1034" s="75"/>
      <c r="K1034" s="76"/>
      <c r="L1034" s="76"/>
      <c r="M1034" s="76"/>
      <c r="N1034" s="76"/>
      <c r="O1034" s="54"/>
      <c r="P1034" s="54"/>
      <c r="Q1034" s="54"/>
      <c r="R1034" s="86"/>
      <c r="S1034" s="86"/>
      <c r="T1034" s="86"/>
      <c r="U1034" s="86"/>
      <c r="V1034" s="86"/>
      <c r="W1034" s="86"/>
      <c r="X1034" s="71"/>
      <c r="Y1034" s="59"/>
      <c r="Z1034" s="60"/>
      <c r="AA1034" s="64">
        <f t="shared" si="104"/>
        <v>0</v>
      </c>
    </row>
    <row r="1035" spans="1:27">
      <c r="B1035" s="29">
        <v>45688</v>
      </c>
      <c r="C1035" s="44">
        <v>5</v>
      </c>
      <c r="D1035" s="69"/>
      <c r="E1035" s="69"/>
      <c r="F1035" s="69"/>
      <c r="G1035" s="69"/>
      <c r="H1035" s="69"/>
      <c r="I1035" s="75"/>
      <c r="J1035" s="75"/>
      <c r="K1035" s="76"/>
      <c r="L1035" s="76"/>
      <c r="M1035" s="76"/>
      <c r="N1035" s="76"/>
      <c r="O1035" s="54"/>
      <c r="P1035" s="54"/>
      <c r="Q1035" s="54"/>
      <c r="R1035" s="87"/>
      <c r="S1035" s="86"/>
      <c r="T1035" s="86"/>
      <c r="U1035" s="86"/>
      <c r="V1035" s="86"/>
      <c r="W1035" s="86"/>
      <c r="X1035" s="70"/>
      <c r="Y1035" s="59"/>
      <c r="Z1035" s="60"/>
      <c r="AA1035" s="64">
        <f t="shared" si="104"/>
        <v>0</v>
      </c>
    </row>
    <row r="1036" spans="1:27">
      <c r="B1036" s="29">
        <v>45689</v>
      </c>
      <c r="C1036" s="44">
        <v>6</v>
      </c>
      <c r="D1036" s="69"/>
      <c r="E1036" s="69"/>
      <c r="F1036" s="69"/>
      <c r="G1036" s="69"/>
      <c r="H1036" s="69"/>
      <c r="I1036" s="75"/>
      <c r="J1036" s="75"/>
      <c r="K1036" s="76"/>
      <c r="L1036" s="76"/>
      <c r="M1036" s="76"/>
      <c r="N1036" s="76"/>
      <c r="O1036" s="54"/>
      <c r="P1036" s="54"/>
      <c r="Q1036" s="54"/>
      <c r="R1036" s="86"/>
      <c r="S1036" s="86"/>
      <c r="T1036" s="86"/>
      <c r="U1036" s="86"/>
      <c r="V1036" s="86"/>
      <c r="W1036" s="86"/>
      <c r="X1036" s="88"/>
      <c r="Y1036" s="59"/>
      <c r="Z1036" s="60"/>
      <c r="AA1036" s="64">
        <f t="shared" si="104"/>
        <v>0</v>
      </c>
    </row>
    <row r="1037" spans="1:27">
      <c r="B1037" s="29">
        <v>45690</v>
      </c>
      <c r="C1037" s="44">
        <v>7</v>
      </c>
      <c r="D1037" s="69"/>
      <c r="E1037" s="69"/>
      <c r="F1037" s="69"/>
      <c r="G1037" s="69"/>
      <c r="H1037" s="69"/>
      <c r="I1037" s="75"/>
      <c r="J1037" s="75"/>
      <c r="K1037" s="76"/>
      <c r="L1037" s="76"/>
      <c r="M1037" s="76"/>
      <c r="N1037" s="76"/>
      <c r="O1037" s="54"/>
      <c r="P1037" s="54"/>
      <c r="Q1037" s="54"/>
      <c r="R1037" s="86"/>
      <c r="S1037" s="86"/>
      <c r="T1037" s="77">
        <v>425</v>
      </c>
      <c r="U1037" s="86"/>
      <c r="V1037" s="86"/>
      <c r="W1037" s="86"/>
      <c r="X1037" s="70"/>
      <c r="Y1037" s="59"/>
      <c r="Z1037" s="60"/>
      <c r="AA1037" s="64">
        <f t="shared" si="104"/>
        <v>425</v>
      </c>
    </row>
    <row r="1038" spans="1:27">
      <c r="B1038" s="29">
        <v>45691</v>
      </c>
      <c r="C1038" s="44">
        <v>8</v>
      </c>
      <c r="D1038" s="69"/>
      <c r="E1038" s="69"/>
      <c r="F1038" s="69"/>
      <c r="G1038" s="69"/>
      <c r="H1038" s="69"/>
      <c r="I1038" s="75"/>
      <c r="J1038" s="75"/>
      <c r="K1038" s="76"/>
      <c r="L1038" s="76"/>
      <c r="M1038" s="76"/>
      <c r="N1038" s="76"/>
      <c r="O1038" s="54"/>
      <c r="P1038" s="54"/>
      <c r="Q1038" s="54"/>
      <c r="R1038" s="86"/>
      <c r="S1038" s="86"/>
      <c r="T1038" s="86"/>
      <c r="U1038" s="86"/>
      <c r="V1038" s="86"/>
      <c r="W1038" s="86"/>
      <c r="X1038" s="70"/>
      <c r="Y1038" s="59"/>
      <c r="Z1038" s="60"/>
      <c r="AA1038" s="64">
        <f t="shared" si="104"/>
        <v>0</v>
      </c>
    </row>
    <row r="1039" spans="1:27">
      <c r="B1039" s="29">
        <v>45692</v>
      </c>
      <c r="C1039" s="44">
        <v>9</v>
      </c>
      <c r="D1039" s="69"/>
      <c r="E1039" s="69"/>
      <c r="F1039" s="69"/>
      <c r="G1039" s="69"/>
      <c r="H1039" s="69"/>
      <c r="I1039" s="75"/>
      <c r="J1039" s="75"/>
      <c r="K1039" s="76"/>
      <c r="L1039" s="76"/>
      <c r="M1039" s="76"/>
      <c r="N1039" s="76"/>
      <c r="O1039" s="54"/>
      <c r="P1039" s="54"/>
      <c r="Q1039" s="54"/>
      <c r="R1039" s="86"/>
      <c r="S1039" s="86"/>
      <c r="T1039" s="86"/>
      <c r="U1039" s="86"/>
      <c r="V1039" s="86"/>
      <c r="W1039" s="86"/>
      <c r="X1039" s="71"/>
      <c r="Y1039" s="59"/>
      <c r="Z1039" s="60"/>
      <c r="AA1039" s="64">
        <f t="shared" si="104"/>
        <v>0</v>
      </c>
    </row>
    <row r="1040" spans="1:27">
      <c r="B1040" s="29">
        <v>45693</v>
      </c>
      <c r="C1040" s="44">
        <v>10</v>
      </c>
      <c r="D1040" s="69"/>
      <c r="E1040" s="69"/>
      <c r="F1040" s="69"/>
      <c r="G1040" s="69"/>
      <c r="H1040" s="69"/>
      <c r="I1040" s="75"/>
      <c r="J1040" s="75"/>
      <c r="K1040" s="76"/>
      <c r="L1040" s="76"/>
      <c r="M1040" s="76"/>
      <c r="N1040" s="76"/>
      <c r="O1040" s="54"/>
      <c r="P1040" s="54"/>
      <c r="Q1040" s="54"/>
      <c r="R1040" s="86"/>
      <c r="S1040" s="86"/>
      <c r="T1040" s="86"/>
      <c r="U1040" s="86"/>
      <c r="V1040" s="86"/>
      <c r="W1040" s="86"/>
      <c r="X1040" s="71"/>
      <c r="Y1040" s="59"/>
      <c r="Z1040" s="60"/>
      <c r="AA1040" s="64">
        <f t="shared" si="104"/>
        <v>0</v>
      </c>
    </row>
    <row r="1041" spans="2:27">
      <c r="B1041" s="29">
        <v>45694</v>
      </c>
      <c r="C1041" s="44">
        <v>11</v>
      </c>
      <c r="D1041" s="69"/>
      <c r="E1041" s="69"/>
      <c r="F1041" s="69"/>
      <c r="G1041" s="69"/>
      <c r="H1041" s="69"/>
      <c r="I1041" s="75"/>
      <c r="J1041" s="75"/>
      <c r="K1041" s="76"/>
      <c r="L1041" s="76"/>
      <c r="M1041" s="76"/>
      <c r="N1041" s="76"/>
      <c r="O1041" s="54"/>
      <c r="P1041" s="54"/>
      <c r="Q1041" s="54"/>
      <c r="R1041" s="86"/>
      <c r="S1041" s="86"/>
      <c r="T1041" s="86"/>
      <c r="U1041" s="86"/>
      <c r="V1041" s="86"/>
      <c r="W1041" s="86"/>
      <c r="X1041" s="70"/>
      <c r="Y1041" s="59"/>
      <c r="Z1041" s="60"/>
      <c r="AA1041" s="64">
        <f t="shared" si="104"/>
        <v>0</v>
      </c>
    </row>
    <row r="1042" spans="2:27">
      <c r="B1042" s="29">
        <v>45695</v>
      </c>
      <c r="C1042" s="44">
        <v>12</v>
      </c>
      <c r="D1042" s="69"/>
      <c r="E1042" s="69"/>
      <c r="F1042" s="69"/>
      <c r="G1042" s="69"/>
      <c r="H1042" s="69"/>
      <c r="I1042" s="75"/>
      <c r="J1042" s="75"/>
      <c r="K1042" s="76"/>
      <c r="L1042" s="76"/>
      <c r="M1042" s="76"/>
      <c r="N1042" s="76"/>
      <c r="O1042" s="54"/>
      <c r="P1042" s="54"/>
      <c r="Q1042" s="54"/>
      <c r="R1042" s="86"/>
      <c r="S1042" s="86"/>
      <c r="T1042" s="86"/>
      <c r="U1042" s="86"/>
      <c r="V1042" s="86"/>
      <c r="W1042" s="86"/>
      <c r="X1042" s="70"/>
      <c r="Y1042" s="59"/>
      <c r="Z1042" s="60"/>
      <c r="AA1042" s="64">
        <f t="shared" si="104"/>
        <v>0</v>
      </c>
    </row>
    <row r="1043" spans="2:27">
      <c r="B1043" s="29">
        <v>45696</v>
      </c>
      <c r="C1043" s="44">
        <v>13</v>
      </c>
      <c r="D1043" s="69"/>
      <c r="E1043" s="69"/>
      <c r="F1043" s="69"/>
      <c r="G1043" s="69"/>
      <c r="H1043" s="69"/>
      <c r="I1043" s="75"/>
      <c r="J1043" s="75"/>
      <c r="K1043" s="76"/>
      <c r="L1043" s="76"/>
      <c r="M1043" s="76"/>
      <c r="N1043" s="76"/>
      <c r="O1043" s="54"/>
      <c r="P1043" s="54"/>
      <c r="Q1043" s="54"/>
      <c r="R1043" s="86"/>
      <c r="S1043" s="86"/>
      <c r="T1043" s="86"/>
      <c r="U1043" s="86"/>
      <c r="V1043" s="86"/>
      <c r="W1043" s="86"/>
      <c r="X1043" s="71"/>
      <c r="Y1043" s="59"/>
      <c r="Z1043" s="60"/>
      <c r="AA1043" s="64">
        <f t="shared" si="104"/>
        <v>0</v>
      </c>
    </row>
    <row r="1044" spans="2:27">
      <c r="B1044" s="29">
        <v>45697</v>
      </c>
      <c r="C1044" s="44">
        <v>14</v>
      </c>
      <c r="D1044" s="69"/>
      <c r="E1044" s="69"/>
      <c r="F1044" s="69"/>
      <c r="G1044" s="69"/>
      <c r="H1044" s="69"/>
      <c r="I1044" s="75"/>
      <c r="J1044" s="75"/>
      <c r="K1044" s="76"/>
      <c r="L1044" s="76"/>
      <c r="M1044" s="76"/>
      <c r="N1044" s="76"/>
      <c r="O1044" s="54"/>
      <c r="P1044" s="54"/>
      <c r="Q1044" s="54"/>
      <c r="R1044" s="86"/>
      <c r="S1044" s="86"/>
      <c r="T1044" s="86"/>
      <c r="U1044" s="86"/>
      <c r="V1044" s="86"/>
      <c r="W1044" s="86"/>
      <c r="X1044" s="70"/>
      <c r="Y1044" s="59"/>
      <c r="Z1044" s="60"/>
      <c r="AA1044" s="64">
        <f t="shared" si="104"/>
        <v>0</v>
      </c>
    </row>
    <row r="1045" spans="2:27">
      <c r="B1045" s="29">
        <v>45698</v>
      </c>
      <c r="C1045" s="44">
        <v>15</v>
      </c>
      <c r="D1045" s="69"/>
      <c r="E1045" s="69"/>
      <c r="F1045" s="69"/>
      <c r="G1045" s="69"/>
      <c r="H1045" s="69"/>
      <c r="I1045" s="75"/>
      <c r="J1045" s="75"/>
      <c r="K1045" s="76"/>
      <c r="L1045" s="76"/>
      <c r="M1045" s="76"/>
      <c r="N1045" s="76"/>
      <c r="O1045" s="54"/>
      <c r="P1045" s="54"/>
      <c r="Q1045" s="54"/>
      <c r="R1045" s="86"/>
      <c r="S1045" s="86"/>
      <c r="T1045" s="86"/>
      <c r="U1045" s="86"/>
      <c r="V1045" s="86"/>
      <c r="W1045" s="86"/>
      <c r="X1045" s="70"/>
      <c r="Y1045" s="59"/>
      <c r="Z1045" s="60"/>
      <c r="AA1045" s="64">
        <f t="shared" si="104"/>
        <v>0</v>
      </c>
    </row>
    <row r="1046" spans="2:27">
      <c r="B1046" s="29">
        <v>45699</v>
      </c>
      <c r="C1046" s="44">
        <v>16</v>
      </c>
      <c r="D1046" s="69"/>
      <c r="E1046" s="69"/>
      <c r="F1046" s="69"/>
      <c r="G1046" s="69"/>
      <c r="H1046" s="69"/>
      <c r="I1046" s="75"/>
      <c r="J1046" s="75"/>
      <c r="K1046" s="76"/>
      <c r="L1046" s="76"/>
      <c r="M1046" s="76"/>
      <c r="N1046" s="76"/>
      <c r="O1046" s="54"/>
      <c r="P1046" s="54"/>
      <c r="Q1046" s="54"/>
      <c r="R1046" s="86"/>
      <c r="S1046" s="86"/>
      <c r="T1046" s="86"/>
      <c r="U1046" s="86">
        <v>889</v>
      </c>
      <c r="V1046" s="86"/>
      <c r="W1046" s="86"/>
      <c r="X1046" s="70"/>
      <c r="Y1046" s="59"/>
      <c r="Z1046" s="60"/>
      <c r="AA1046" s="64">
        <f t="shared" si="104"/>
        <v>889</v>
      </c>
    </row>
    <row r="1047" spans="2:27">
      <c r="B1047" s="29">
        <v>45700</v>
      </c>
      <c r="C1047" s="44">
        <v>17</v>
      </c>
      <c r="D1047" s="69"/>
      <c r="E1047" s="69"/>
      <c r="F1047" s="69"/>
      <c r="G1047" s="69"/>
      <c r="H1047" s="69"/>
      <c r="I1047" s="75"/>
      <c r="J1047" s="75"/>
      <c r="K1047" s="76"/>
      <c r="L1047" s="76"/>
      <c r="M1047" s="76"/>
      <c r="N1047" s="76"/>
      <c r="O1047" s="54"/>
      <c r="P1047" s="54"/>
      <c r="Q1047" s="54"/>
      <c r="R1047" s="86"/>
      <c r="S1047" s="86"/>
      <c r="T1047" s="86"/>
      <c r="U1047" s="86"/>
      <c r="V1047" s="86"/>
      <c r="W1047" s="86"/>
      <c r="X1047" s="70"/>
      <c r="Y1047" s="59"/>
      <c r="Z1047" s="60"/>
      <c r="AA1047" s="64">
        <f t="shared" si="104"/>
        <v>0</v>
      </c>
    </row>
    <row r="1048" spans="2:27">
      <c r="B1048" s="29">
        <v>45701</v>
      </c>
      <c r="C1048" s="44">
        <v>18</v>
      </c>
      <c r="D1048" s="69"/>
      <c r="E1048" s="69"/>
      <c r="F1048" s="69"/>
      <c r="G1048" s="69"/>
      <c r="H1048" s="69"/>
      <c r="I1048" s="75"/>
      <c r="J1048" s="75"/>
      <c r="K1048" s="76"/>
      <c r="L1048" s="76"/>
      <c r="M1048" s="76"/>
      <c r="N1048" s="76"/>
      <c r="O1048" s="54"/>
      <c r="P1048" s="54"/>
      <c r="Q1048" s="54"/>
      <c r="R1048" s="86"/>
      <c r="S1048" s="86"/>
      <c r="T1048" s="86"/>
      <c r="U1048" s="86"/>
      <c r="V1048" s="86"/>
      <c r="W1048" s="87"/>
      <c r="X1048" s="70"/>
      <c r="Y1048" s="59"/>
      <c r="Z1048" s="60"/>
      <c r="AA1048" s="64">
        <f t="shared" si="104"/>
        <v>0</v>
      </c>
    </row>
    <row r="1049" spans="2:27">
      <c r="B1049" s="29">
        <v>45702</v>
      </c>
      <c r="C1049" s="44">
        <v>19</v>
      </c>
      <c r="D1049" s="69"/>
      <c r="E1049" s="69"/>
      <c r="F1049" s="69"/>
      <c r="G1049" s="69"/>
      <c r="H1049" s="69"/>
      <c r="I1049" s="75"/>
      <c r="J1049" s="75"/>
      <c r="K1049" s="76"/>
      <c r="L1049" s="76"/>
      <c r="M1049" s="76"/>
      <c r="N1049" s="76"/>
      <c r="O1049" s="54"/>
      <c r="P1049" s="54"/>
      <c r="Q1049" s="54"/>
      <c r="R1049" s="86"/>
      <c r="S1049" s="86"/>
      <c r="T1049" s="86">
        <v>541.6</v>
      </c>
      <c r="U1049" s="86"/>
      <c r="V1049" s="86"/>
      <c r="W1049" s="86"/>
      <c r="X1049" s="70"/>
      <c r="Y1049" s="59"/>
      <c r="Z1049" s="60"/>
      <c r="AA1049" s="64">
        <f t="shared" si="104"/>
        <v>541.6</v>
      </c>
    </row>
    <row r="1050" spans="2:27">
      <c r="B1050" s="29">
        <v>45703</v>
      </c>
      <c r="C1050" s="44">
        <v>20</v>
      </c>
      <c r="D1050" s="69"/>
      <c r="E1050" s="69"/>
      <c r="F1050" s="69"/>
      <c r="G1050" s="69"/>
      <c r="H1050" s="69"/>
      <c r="I1050" s="75"/>
      <c r="J1050" s="75"/>
      <c r="K1050" s="76"/>
      <c r="L1050" s="76"/>
      <c r="M1050" s="76"/>
      <c r="N1050" s="76"/>
      <c r="O1050" s="54"/>
      <c r="P1050" s="54"/>
      <c r="Q1050" s="54"/>
      <c r="R1050" s="86"/>
      <c r="S1050" s="86"/>
      <c r="T1050" s="86"/>
      <c r="U1050" s="86"/>
      <c r="V1050" s="86"/>
      <c r="W1050" s="86"/>
      <c r="X1050" s="70"/>
      <c r="Y1050" s="59"/>
      <c r="Z1050" s="60"/>
      <c r="AA1050" s="64">
        <f t="shared" si="104"/>
        <v>0</v>
      </c>
    </row>
    <row r="1051" spans="2:27">
      <c r="B1051" s="29">
        <v>45704</v>
      </c>
      <c r="C1051" s="44">
        <v>21</v>
      </c>
      <c r="D1051" s="69"/>
      <c r="E1051" s="69"/>
      <c r="F1051" s="69"/>
      <c r="G1051" s="69"/>
      <c r="H1051" s="69"/>
      <c r="I1051" s="75"/>
      <c r="J1051" s="75"/>
      <c r="K1051" s="76"/>
      <c r="L1051" s="76"/>
      <c r="M1051" s="76"/>
      <c r="N1051" s="76"/>
      <c r="O1051" s="54"/>
      <c r="P1051" s="54"/>
      <c r="Q1051" s="54"/>
      <c r="R1051" s="86"/>
      <c r="S1051" s="86"/>
      <c r="T1051" s="86"/>
      <c r="U1051" s="86"/>
      <c r="V1051" s="86"/>
      <c r="W1051" s="86"/>
      <c r="X1051" s="70"/>
      <c r="Y1051" s="59"/>
      <c r="Z1051" s="60"/>
      <c r="AA1051" s="64">
        <f t="shared" si="104"/>
        <v>0</v>
      </c>
    </row>
    <row r="1052" spans="2:27">
      <c r="B1052" s="29">
        <v>45705</v>
      </c>
      <c r="C1052" s="44">
        <v>22</v>
      </c>
      <c r="D1052" s="69"/>
      <c r="E1052" s="69"/>
      <c r="F1052" s="69"/>
      <c r="G1052" s="69"/>
      <c r="H1052" s="69"/>
      <c r="I1052" s="75"/>
      <c r="J1052" s="75"/>
      <c r="K1052" s="76"/>
      <c r="L1052" s="76"/>
      <c r="M1052" s="76"/>
      <c r="N1052" s="76"/>
      <c r="O1052" s="54"/>
      <c r="P1052" s="54"/>
      <c r="Q1052" s="54"/>
      <c r="R1052" s="86"/>
      <c r="S1052" s="86"/>
      <c r="T1052" s="86"/>
      <c r="U1052" s="86"/>
      <c r="V1052" s="86"/>
      <c r="W1052" s="86"/>
      <c r="X1052" s="70"/>
      <c r="Y1052" s="59"/>
      <c r="Z1052" s="60"/>
      <c r="AA1052" s="64">
        <f t="shared" si="104"/>
        <v>0</v>
      </c>
    </row>
    <row r="1053" spans="2:27">
      <c r="B1053" s="29">
        <v>45706</v>
      </c>
      <c r="C1053" s="44">
        <v>23</v>
      </c>
      <c r="D1053" s="69"/>
      <c r="E1053" s="69"/>
      <c r="F1053" s="69"/>
      <c r="G1053" s="69"/>
      <c r="H1053" s="69"/>
      <c r="I1053" s="75"/>
      <c r="J1053" s="75"/>
      <c r="K1053" s="76"/>
      <c r="L1053" s="76"/>
      <c r="M1053" s="76"/>
      <c r="N1053" s="76"/>
      <c r="O1053" s="54"/>
      <c r="P1053" s="54"/>
      <c r="Q1053" s="54"/>
      <c r="R1053" s="86"/>
      <c r="S1053" s="86"/>
      <c r="T1053" s="86"/>
      <c r="U1053" s="86"/>
      <c r="V1053" s="86"/>
      <c r="W1053" s="87"/>
      <c r="X1053" s="70"/>
      <c r="Y1053" s="59"/>
      <c r="Z1053" s="60"/>
      <c r="AA1053" s="64">
        <f>SUM(D1053:Z1053)</f>
        <v>0</v>
      </c>
    </row>
    <row r="1054" spans="2:27">
      <c r="B1054" s="29">
        <v>45707</v>
      </c>
      <c r="C1054" s="44">
        <v>24</v>
      </c>
      <c r="D1054" s="69"/>
      <c r="E1054" s="69"/>
      <c r="F1054" s="69"/>
      <c r="G1054" s="69"/>
      <c r="H1054" s="69"/>
      <c r="I1054" s="75"/>
      <c r="J1054" s="75"/>
      <c r="K1054" s="76"/>
      <c r="L1054" s="76"/>
      <c r="M1054" s="76"/>
      <c r="N1054" s="76"/>
      <c r="O1054" s="54"/>
      <c r="P1054" s="54"/>
      <c r="Q1054" s="54"/>
      <c r="R1054" s="86"/>
      <c r="S1054" s="86"/>
      <c r="T1054" s="86"/>
      <c r="U1054" s="86"/>
      <c r="V1054" s="86"/>
      <c r="W1054" s="86"/>
      <c r="X1054" s="70"/>
      <c r="Y1054" s="59"/>
      <c r="Z1054" s="60"/>
      <c r="AA1054" s="64">
        <f t="shared" ref="AA1054:AA1062" si="105">SUM(D1054:Z1054)</f>
        <v>0</v>
      </c>
    </row>
    <row r="1055" spans="2:27">
      <c r="B1055" s="29">
        <v>45708</v>
      </c>
      <c r="C1055" s="44">
        <v>25</v>
      </c>
      <c r="D1055" s="69"/>
      <c r="E1055" s="69"/>
      <c r="F1055" s="69"/>
      <c r="G1055" s="69"/>
      <c r="H1055" s="69"/>
      <c r="I1055" s="75"/>
      <c r="J1055" s="75"/>
      <c r="K1055" s="76"/>
      <c r="L1055" s="76"/>
      <c r="M1055" s="76"/>
      <c r="N1055" s="76"/>
      <c r="O1055" s="54"/>
      <c r="P1055" s="54"/>
      <c r="Q1055" s="54"/>
      <c r="R1055" s="86"/>
      <c r="S1055" s="86"/>
      <c r="T1055" s="86"/>
      <c r="U1055" s="86"/>
      <c r="V1055" s="86"/>
      <c r="W1055" s="86"/>
      <c r="X1055" s="70"/>
      <c r="Y1055" s="59"/>
      <c r="Z1055" s="60"/>
      <c r="AA1055" s="64">
        <f t="shared" si="105"/>
        <v>0</v>
      </c>
    </row>
    <row r="1056" spans="2:27">
      <c r="B1056" s="29">
        <v>45709</v>
      </c>
      <c r="C1056" s="44">
        <v>26</v>
      </c>
      <c r="D1056" s="69"/>
      <c r="E1056" s="69"/>
      <c r="F1056" s="69"/>
      <c r="G1056" s="69"/>
      <c r="H1056" s="69"/>
      <c r="I1056" s="75"/>
      <c r="J1056" s="75"/>
      <c r="K1056" s="76"/>
      <c r="L1056" s="76"/>
      <c r="M1056" s="76"/>
      <c r="N1056" s="76"/>
      <c r="O1056" s="54"/>
      <c r="P1056" s="54"/>
      <c r="Q1056" s="54"/>
      <c r="R1056" s="86"/>
      <c r="S1056" s="86"/>
      <c r="T1056" s="86"/>
      <c r="U1056" s="86"/>
      <c r="V1056" s="86"/>
      <c r="W1056" s="86"/>
      <c r="X1056" s="70"/>
      <c r="Y1056" s="59"/>
      <c r="Z1056" s="60"/>
      <c r="AA1056" s="64">
        <f t="shared" si="105"/>
        <v>0</v>
      </c>
    </row>
    <row r="1057" spans="1:27">
      <c r="B1057" s="29">
        <v>45710</v>
      </c>
      <c r="C1057" s="44">
        <v>27</v>
      </c>
      <c r="D1057" s="69"/>
      <c r="E1057" s="69"/>
      <c r="F1057" s="69"/>
      <c r="G1057" s="69"/>
      <c r="H1057" s="69"/>
      <c r="I1057" s="75"/>
      <c r="J1057" s="75"/>
      <c r="K1057" s="76"/>
      <c r="L1057" s="76"/>
      <c r="M1057" s="76"/>
      <c r="N1057" s="76"/>
      <c r="O1057" s="54"/>
      <c r="P1057" s="54"/>
      <c r="Q1057" s="54"/>
      <c r="R1057" s="86"/>
      <c r="S1057" s="86"/>
      <c r="T1057" s="86"/>
      <c r="U1057" s="86"/>
      <c r="V1057" s="86"/>
      <c r="W1057" s="86"/>
      <c r="X1057" s="71"/>
      <c r="Y1057" s="59"/>
      <c r="Z1057" s="60"/>
      <c r="AA1057" s="64">
        <f t="shared" si="105"/>
        <v>0</v>
      </c>
    </row>
    <row r="1058" spans="1:27">
      <c r="B1058" s="29">
        <v>45711</v>
      </c>
      <c r="C1058" s="44">
        <v>28</v>
      </c>
      <c r="D1058" s="69"/>
      <c r="E1058" s="69"/>
      <c r="F1058" s="69"/>
      <c r="G1058" s="69"/>
      <c r="H1058" s="69"/>
      <c r="I1058" s="75"/>
      <c r="J1058" s="75"/>
      <c r="K1058" s="76"/>
      <c r="L1058" s="76"/>
      <c r="M1058" s="76"/>
      <c r="N1058" s="76"/>
      <c r="O1058" s="54"/>
      <c r="P1058" s="54"/>
      <c r="Q1058" s="54"/>
      <c r="R1058" s="86"/>
      <c r="S1058" s="86"/>
      <c r="T1058" s="86"/>
      <c r="U1058" s="86"/>
      <c r="V1058" s="86"/>
      <c r="W1058" s="86"/>
      <c r="X1058" s="70"/>
      <c r="Y1058" s="59"/>
      <c r="Z1058" s="60"/>
      <c r="AA1058" s="64">
        <f t="shared" si="105"/>
        <v>0</v>
      </c>
    </row>
    <row r="1059" spans="1:27">
      <c r="B1059" s="29">
        <v>45712</v>
      </c>
      <c r="C1059" s="44">
        <v>29</v>
      </c>
      <c r="D1059" s="69"/>
      <c r="E1059" s="69"/>
      <c r="F1059" s="69"/>
      <c r="G1059" s="69"/>
      <c r="H1059" s="69"/>
      <c r="I1059" s="75"/>
      <c r="J1059" s="75"/>
      <c r="K1059" s="76"/>
      <c r="L1059" s="76"/>
      <c r="M1059" s="76"/>
      <c r="N1059" s="76"/>
      <c r="O1059" s="54"/>
      <c r="P1059" s="54"/>
      <c r="Q1059" s="54"/>
      <c r="R1059" s="86"/>
      <c r="S1059" s="86"/>
      <c r="T1059" s="86">
        <v>825.58</v>
      </c>
      <c r="U1059" s="86"/>
      <c r="V1059" s="86"/>
      <c r="W1059" s="86"/>
      <c r="X1059" s="70"/>
      <c r="Y1059" s="59"/>
      <c r="Z1059" s="60"/>
      <c r="AA1059" s="64">
        <f t="shared" si="105"/>
        <v>825.58</v>
      </c>
    </row>
    <row r="1060" spans="1:27">
      <c r="B1060" s="29">
        <v>45713</v>
      </c>
      <c r="C1060" s="44">
        <v>30</v>
      </c>
      <c r="D1060" s="69"/>
      <c r="E1060" s="69"/>
      <c r="F1060" s="69"/>
      <c r="G1060" s="69"/>
      <c r="H1060" s="69"/>
      <c r="I1060" s="75"/>
      <c r="J1060" s="75"/>
      <c r="K1060" s="76"/>
      <c r="L1060" s="76"/>
      <c r="M1060" s="76"/>
      <c r="N1060" s="76"/>
      <c r="O1060" s="54"/>
      <c r="P1060" s="54"/>
      <c r="Q1060" s="54"/>
      <c r="R1060" s="86"/>
      <c r="S1060" s="86"/>
      <c r="T1060" s="86"/>
      <c r="U1060" s="86"/>
      <c r="V1060" s="86"/>
      <c r="W1060" s="86"/>
      <c r="X1060" s="70"/>
      <c r="Y1060" s="59"/>
      <c r="Z1060" s="60"/>
      <c r="AA1060" s="64">
        <f t="shared" si="105"/>
        <v>0</v>
      </c>
    </row>
    <row r="1061" spans="1:27">
      <c r="B1061" s="29">
        <v>45714</v>
      </c>
      <c r="C1061" s="44">
        <v>31</v>
      </c>
      <c r="D1061" s="69"/>
      <c r="E1061" s="69"/>
      <c r="F1061" s="69"/>
      <c r="G1061" s="69"/>
      <c r="H1061" s="69"/>
      <c r="I1061" s="75"/>
      <c r="J1061" s="75"/>
      <c r="K1061" s="76"/>
      <c r="L1061" s="76"/>
      <c r="M1061" s="76"/>
      <c r="N1061" s="76"/>
      <c r="O1061" s="54"/>
      <c r="P1061" s="54"/>
      <c r="Q1061" s="54"/>
      <c r="R1061" s="86"/>
      <c r="S1061" s="86"/>
      <c r="T1061" s="86"/>
      <c r="U1061" s="86"/>
      <c r="V1061" s="86"/>
      <c r="W1061" s="86"/>
      <c r="X1061" s="70"/>
      <c r="Y1061" s="59"/>
      <c r="Z1061" s="60"/>
      <c r="AA1061" s="64"/>
    </row>
    <row r="1062" spans="1:27">
      <c r="A1062" s="129" t="s">
        <v>52</v>
      </c>
      <c r="B1062" s="130"/>
      <c r="C1062" s="131"/>
      <c r="D1062" s="69">
        <f t="shared" ref="D1062:Z1062" si="106">SUM(D1031:D1060)</f>
        <v>0</v>
      </c>
      <c r="E1062" s="69">
        <f t="shared" si="106"/>
        <v>0</v>
      </c>
      <c r="F1062" s="69">
        <f t="shared" si="106"/>
        <v>0</v>
      </c>
      <c r="G1062" s="69">
        <f t="shared" si="106"/>
        <v>0</v>
      </c>
      <c r="H1062" s="69">
        <f t="shared" si="106"/>
        <v>0</v>
      </c>
      <c r="I1062" s="69">
        <f t="shared" si="106"/>
        <v>0</v>
      </c>
      <c r="J1062" s="69">
        <f t="shared" si="106"/>
        <v>0</v>
      </c>
      <c r="K1062" s="69">
        <f t="shared" si="106"/>
        <v>0</v>
      </c>
      <c r="L1062" s="69">
        <f t="shared" si="106"/>
        <v>0</v>
      </c>
      <c r="M1062" s="69">
        <f t="shared" si="106"/>
        <v>0</v>
      </c>
      <c r="N1062" s="69">
        <f t="shared" si="106"/>
        <v>0</v>
      </c>
      <c r="O1062" s="69">
        <f t="shared" si="106"/>
        <v>0</v>
      </c>
      <c r="P1062" s="69">
        <f t="shared" si="106"/>
        <v>0</v>
      </c>
      <c r="Q1062" s="69">
        <f t="shared" si="106"/>
        <v>0</v>
      </c>
      <c r="R1062" s="69">
        <f t="shared" si="106"/>
        <v>0</v>
      </c>
      <c r="S1062" s="69">
        <f t="shared" si="106"/>
        <v>0</v>
      </c>
      <c r="T1062" s="69">
        <f t="shared" si="106"/>
        <v>1792.18</v>
      </c>
      <c r="U1062" s="69">
        <f t="shared" si="106"/>
        <v>889</v>
      </c>
      <c r="V1062" s="69">
        <f t="shared" si="106"/>
        <v>0</v>
      </c>
      <c r="W1062" s="69">
        <f t="shared" si="106"/>
        <v>0</v>
      </c>
      <c r="X1062" s="69">
        <f t="shared" si="106"/>
        <v>0</v>
      </c>
      <c r="Y1062" s="69">
        <f t="shared" si="106"/>
        <v>0</v>
      </c>
      <c r="Z1062" s="69">
        <f t="shared" si="106"/>
        <v>0</v>
      </c>
      <c r="AA1062" s="64">
        <f t="shared" si="105"/>
        <v>2681.1800000000003</v>
      </c>
    </row>
    <row r="1063" spans="1:27">
      <c r="A1063" s="133" t="s">
        <v>53</v>
      </c>
      <c r="B1063" s="134"/>
      <c r="C1063" s="135"/>
      <c r="D1063" s="136">
        <f>SUM(D1062:H1062)</f>
        <v>0</v>
      </c>
      <c r="E1063" s="136"/>
      <c r="F1063" s="136"/>
      <c r="G1063" s="136"/>
      <c r="H1063" s="136"/>
      <c r="I1063" s="136">
        <f>SUM(I1062:J1062)</f>
        <v>0</v>
      </c>
      <c r="J1063" s="136"/>
      <c r="K1063" s="129">
        <f>SUM(K1062:N1062)</f>
        <v>0</v>
      </c>
      <c r="L1063" s="130"/>
      <c r="M1063" s="130"/>
      <c r="N1063" s="131"/>
      <c r="O1063" s="129">
        <f>SUM(O1062:Q1062)</f>
        <v>0</v>
      </c>
      <c r="P1063" s="130"/>
      <c r="Q1063" s="131"/>
      <c r="R1063" s="129">
        <f>SUM(R1062:W1062)</f>
        <v>2681.1800000000003</v>
      </c>
      <c r="S1063" s="130"/>
      <c r="T1063" s="130"/>
      <c r="U1063" s="130"/>
      <c r="V1063" s="130"/>
      <c r="W1063" s="131"/>
      <c r="X1063" s="85">
        <f>SUM(X1062)</f>
        <v>0</v>
      </c>
      <c r="Y1063" s="42">
        <f>SUM(Y1062)</f>
        <v>0</v>
      </c>
      <c r="Z1063" s="6">
        <f>SUM(Z1062)</f>
        <v>0</v>
      </c>
      <c r="AA1063" s="64">
        <f>SUM(D1063:Z1063)</f>
        <v>2681.1800000000003</v>
      </c>
    </row>
    <row r="1064" spans="1:27">
      <c r="A1064" s="132" t="s">
        <v>69</v>
      </c>
      <c r="B1064" s="132"/>
      <c r="C1064" s="132"/>
      <c r="D1064" s="62">
        <v>7000</v>
      </c>
      <c r="E1064" s="62"/>
      <c r="F1064" s="62">
        <v>2000</v>
      </c>
      <c r="G1064" s="62">
        <v>4000</v>
      </c>
      <c r="H1064" s="62">
        <v>3000</v>
      </c>
      <c r="I1064" s="62"/>
      <c r="J1064" s="62">
        <v>5000</v>
      </c>
      <c r="K1064" s="62">
        <v>4000</v>
      </c>
      <c r="L1064" s="62"/>
      <c r="M1064" s="62"/>
      <c r="N1064" s="62"/>
      <c r="O1064" s="62"/>
      <c r="P1064" s="62"/>
      <c r="Q1064" s="62"/>
      <c r="R1064" s="62">
        <v>1500</v>
      </c>
      <c r="S1064" s="62">
        <v>2000</v>
      </c>
      <c r="T1064" s="62"/>
      <c r="U1064" s="62"/>
      <c r="V1064" s="62">
        <v>700</v>
      </c>
      <c r="W1064" s="62"/>
      <c r="X1064" s="62">
        <v>12000</v>
      </c>
      <c r="Y1064" s="62"/>
      <c r="Z1064" s="62"/>
      <c r="AA1064" s="62">
        <f>SUM(D1064:Z1064)</f>
        <v>41200</v>
      </c>
    </row>
    <row r="1065" spans="1:27">
      <c r="A1065" s="34"/>
      <c r="B1065" s="34"/>
      <c r="C1065" s="34"/>
      <c r="D1065" s="132">
        <f>SUM(D1064:H1064)</f>
        <v>16000</v>
      </c>
      <c r="E1065" s="132"/>
      <c r="F1065" s="132"/>
      <c r="G1065" s="132"/>
      <c r="H1065" s="132"/>
      <c r="I1065" s="132">
        <f>SUM(I1064:J1064)</f>
        <v>5000</v>
      </c>
      <c r="J1065" s="132"/>
      <c r="K1065" s="132">
        <f>SUM(K1064:N1064)</f>
        <v>4000</v>
      </c>
      <c r="L1065" s="132"/>
      <c r="M1065" s="132"/>
      <c r="N1065" s="132"/>
      <c r="O1065" s="132">
        <f>SUM(O1064:Q1064)</f>
        <v>0</v>
      </c>
      <c r="P1065" s="132"/>
      <c r="Q1065" s="132"/>
      <c r="R1065" s="132">
        <f>SUM(R1064:W1064)</f>
        <v>4200</v>
      </c>
      <c r="S1065" s="132"/>
      <c r="T1065" s="132"/>
      <c r="U1065" s="132"/>
      <c r="V1065" s="132"/>
      <c r="W1065" s="132"/>
      <c r="X1065" s="62">
        <f>X1064</f>
        <v>12000</v>
      </c>
      <c r="Y1065" s="62">
        <f>SUM(Y1064)</f>
        <v>0</v>
      </c>
      <c r="Z1065" s="62">
        <f>SUM(Z1064)</f>
        <v>0</v>
      </c>
      <c r="AA1065" s="62"/>
    </row>
    <row r="1066" spans="1:27" ht="15.75" thickBot="1"/>
    <row r="1067" spans="1:27" ht="27" thickBot="1">
      <c r="C1067" s="137" t="s">
        <v>100</v>
      </c>
      <c r="D1067" s="138"/>
      <c r="E1067" s="138"/>
      <c r="F1067" s="138"/>
      <c r="G1067" s="138"/>
      <c r="H1067" s="138"/>
      <c r="I1067" s="138"/>
      <c r="J1067" s="138"/>
      <c r="K1067" s="138"/>
      <c r="L1067" s="138"/>
      <c r="M1067" s="138"/>
      <c r="N1067" s="138"/>
      <c r="O1067" s="138"/>
      <c r="P1067" s="138"/>
      <c r="Q1067" s="138"/>
      <c r="R1067" s="138"/>
      <c r="S1067" s="138"/>
      <c r="T1067" s="138"/>
      <c r="U1067" s="138"/>
      <c r="V1067" s="138"/>
      <c r="W1067" s="138"/>
      <c r="X1067" s="138"/>
      <c r="Y1067" s="138"/>
      <c r="Z1067" s="138"/>
      <c r="AA1067" s="138"/>
    </row>
    <row r="1068" spans="1:27">
      <c r="A1068" s="6" t="s">
        <v>23</v>
      </c>
      <c r="B1068" s="6" t="s">
        <v>0</v>
      </c>
      <c r="C1068" s="65" t="s">
        <v>68</v>
      </c>
      <c r="D1068" s="139" t="s">
        <v>1</v>
      </c>
      <c r="E1068" s="140"/>
      <c r="F1068" s="140"/>
      <c r="G1068" s="140"/>
      <c r="H1068" s="141"/>
      <c r="I1068" s="142" t="s">
        <v>2</v>
      </c>
      <c r="J1068" s="142"/>
      <c r="K1068" s="143" t="s">
        <v>5</v>
      </c>
      <c r="L1068" s="143"/>
      <c r="M1068" s="143"/>
      <c r="N1068" s="143"/>
      <c r="O1068" s="144" t="s">
        <v>73</v>
      </c>
      <c r="P1068" s="145"/>
      <c r="Q1068" s="145"/>
      <c r="R1068" s="146" t="s">
        <v>66</v>
      </c>
      <c r="S1068" s="146"/>
      <c r="T1068" s="146"/>
      <c r="U1068" s="146"/>
      <c r="V1068" s="146"/>
      <c r="W1068" s="146"/>
      <c r="X1068" s="147" t="s">
        <v>60</v>
      </c>
      <c r="Y1068" s="149" t="s">
        <v>37</v>
      </c>
      <c r="Z1068" s="151" t="s">
        <v>67</v>
      </c>
      <c r="AA1068" s="153" t="s">
        <v>8</v>
      </c>
    </row>
    <row r="1069" spans="1:27" ht="30">
      <c r="D1069" s="45" t="s">
        <v>47</v>
      </c>
      <c r="E1069" s="45" t="s">
        <v>48</v>
      </c>
      <c r="F1069" s="45" t="s">
        <v>50</v>
      </c>
      <c r="G1069" s="45" t="s">
        <v>49</v>
      </c>
      <c r="H1069" s="45" t="s">
        <v>51</v>
      </c>
      <c r="I1069" s="47" t="s">
        <v>54</v>
      </c>
      <c r="J1069" s="47" t="s">
        <v>55</v>
      </c>
      <c r="K1069" s="49" t="s">
        <v>56</v>
      </c>
      <c r="L1069" s="49" t="s">
        <v>57</v>
      </c>
      <c r="M1069" s="50" t="s">
        <v>58</v>
      </c>
      <c r="N1069" s="50" t="s">
        <v>59</v>
      </c>
      <c r="O1069" s="83" t="s">
        <v>74</v>
      </c>
      <c r="P1069" s="84" t="s">
        <v>75</v>
      </c>
      <c r="Q1069" s="52" t="s">
        <v>62</v>
      </c>
      <c r="R1069" s="55" t="s">
        <v>3</v>
      </c>
      <c r="S1069" s="55" t="s">
        <v>65</v>
      </c>
      <c r="T1069" s="55" t="s">
        <v>63</v>
      </c>
      <c r="U1069" s="55" t="s">
        <v>36</v>
      </c>
      <c r="V1069" s="56" t="s">
        <v>64</v>
      </c>
      <c r="W1069" s="55" t="s">
        <v>7</v>
      </c>
      <c r="X1069" s="148"/>
      <c r="Y1069" s="150"/>
      <c r="Z1069" s="152"/>
      <c r="AA1069" s="154"/>
    </row>
    <row r="1070" spans="1:27">
      <c r="B1070" s="29">
        <v>45715</v>
      </c>
      <c r="C1070" s="44">
        <v>1</v>
      </c>
      <c r="D1070" s="69"/>
      <c r="E1070" s="69"/>
      <c r="F1070" s="69"/>
      <c r="G1070" s="69"/>
      <c r="H1070" s="69"/>
      <c r="I1070" s="75"/>
      <c r="J1070" s="75"/>
      <c r="K1070" s="76"/>
      <c r="L1070" s="76"/>
      <c r="M1070" s="76"/>
      <c r="N1070" s="76"/>
      <c r="O1070" s="54"/>
      <c r="P1070" s="54"/>
      <c r="Q1070" s="54"/>
      <c r="R1070" s="86"/>
      <c r="S1070" s="86"/>
      <c r="T1070" s="86"/>
      <c r="U1070" s="86"/>
      <c r="V1070" s="86"/>
      <c r="W1070" s="86"/>
      <c r="X1070" s="70"/>
      <c r="Y1070" s="59"/>
      <c r="Z1070" s="60"/>
      <c r="AA1070" s="64">
        <f>SUM(D1070:Z1070)</f>
        <v>0</v>
      </c>
    </row>
    <row r="1071" spans="1:27">
      <c r="B1071" s="29">
        <v>45716</v>
      </c>
      <c r="C1071" s="44">
        <v>2</v>
      </c>
      <c r="D1071" s="69"/>
      <c r="E1071" s="69"/>
      <c r="F1071" s="69"/>
      <c r="G1071" s="69"/>
      <c r="H1071" s="69"/>
      <c r="I1071" s="75"/>
      <c r="J1071" s="75"/>
      <c r="K1071" s="76"/>
      <c r="L1071" s="76"/>
      <c r="M1071" s="76"/>
      <c r="N1071" s="76"/>
      <c r="O1071" s="54"/>
      <c r="P1071" s="54"/>
      <c r="Q1071" s="54"/>
      <c r="R1071" s="86"/>
      <c r="S1071" s="86"/>
      <c r="T1071" s="86"/>
      <c r="U1071" s="86"/>
      <c r="V1071" s="86"/>
      <c r="W1071" s="86"/>
      <c r="X1071" s="71"/>
      <c r="Y1071" s="59"/>
      <c r="Z1071" s="60"/>
      <c r="AA1071" s="64">
        <f t="shared" ref="AA1071:AA1091" si="107">SUM(D1071:Z1071)</f>
        <v>0</v>
      </c>
    </row>
    <row r="1072" spans="1:27">
      <c r="B1072" s="29">
        <v>45717</v>
      </c>
      <c r="C1072" s="44">
        <v>3</v>
      </c>
      <c r="D1072" s="69"/>
      <c r="E1072" s="69"/>
      <c r="F1072" s="69"/>
      <c r="G1072" s="69"/>
      <c r="H1072" s="69"/>
      <c r="I1072" s="75"/>
      <c r="J1072" s="75"/>
      <c r="K1072" s="76"/>
      <c r="L1072" s="76"/>
      <c r="M1072" s="76"/>
      <c r="N1072" s="76"/>
      <c r="O1072" s="54"/>
      <c r="P1072" s="54"/>
      <c r="Q1072" s="54"/>
      <c r="R1072" s="86"/>
      <c r="S1072" s="86"/>
      <c r="T1072" s="86"/>
      <c r="U1072" s="86"/>
      <c r="V1072" s="86"/>
      <c r="W1072" s="86"/>
      <c r="X1072" s="70"/>
      <c r="Y1072" s="59"/>
      <c r="Z1072" s="60"/>
      <c r="AA1072" s="64">
        <f t="shared" si="107"/>
        <v>0</v>
      </c>
    </row>
    <row r="1073" spans="2:27">
      <c r="B1073" s="29">
        <v>45718</v>
      </c>
      <c r="C1073" s="44">
        <v>4</v>
      </c>
      <c r="D1073" s="69"/>
      <c r="E1073" s="69"/>
      <c r="F1073" s="69"/>
      <c r="G1073" s="69"/>
      <c r="H1073" s="69"/>
      <c r="I1073" s="75"/>
      <c r="J1073" s="75"/>
      <c r="K1073" s="76"/>
      <c r="L1073" s="76"/>
      <c r="M1073" s="76"/>
      <c r="N1073" s="76"/>
      <c r="O1073" s="54"/>
      <c r="P1073" s="54"/>
      <c r="Q1073" s="54"/>
      <c r="R1073" s="86"/>
      <c r="S1073" s="86"/>
      <c r="T1073" s="77">
        <v>425</v>
      </c>
      <c r="U1073" s="86"/>
      <c r="V1073" s="86"/>
      <c r="W1073" s="86"/>
      <c r="X1073" s="71"/>
      <c r="Y1073" s="59"/>
      <c r="Z1073" s="60"/>
      <c r="AA1073" s="64">
        <f t="shared" si="107"/>
        <v>425</v>
      </c>
    </row>
    <row r="1074" spans="2:27">
      <c r="B1074" s="29">
        <v>45719</v>
      </c>
      <c r="C1074" s="44">
        <v>5</v>
      </c>
      <c r="D1074" s="69"/>
      <c r="E1074" s="69"/>
      <c r="F1074" s="69"/>
      <c r="G1074" s="69"/>
      <c r="H1074" s="69"/>
      <c r="I1074" s="75"/>
      <c r="J1074" s="75"/>
      <c r="K1074" s="76"/>
      <c r="L1074" s="76"/>
      <c r="M1074" s="76"/>
      <c r="N1074" s="76"/>
      <c r="O1074" s="54"/>
      <c r="P1074" s="54"/>
      <c r="Q1074" s="54"/>
      <c r="R1074" s="87"/>
      <c r="S1074" s="86"/>
      <c r="T1074" s="86"/>
      <c r="U1074" s="86"/>
      <c r="V1074" s="86"/>
      <c r="W1074" s="86"/>
      <c r="X1074" s="70"/>
      <c r="Y1074" s="59"/>
      <c r="Z1074" s="60"/>
      <c r="AA1074" s="64">
        <f t="shared" si="107"/>
        <v>0</v>
      </c>
    </row>
    <row r="1075" spans="2:27">
      <c r="B1075" s="29">
        <v>45720</v>
      </c>
      <c r="C1075" s="44">
        <v>6</v>
      </c>
      <c r="D1075" s="69"/>
      <c r="E1075" s="69"/>
      <c r="F1075" s="69"/>
      <c r="G1075" s="69"/>
      <c r="H1075" s="69"/>
      <c r="I1075" s="75"/>
      <c r="J1075" s="75"/>
      <c r="K1075" s="76"/>
      <c r="L1075" s="76"/>
      <c r="M1075" s="76"/>
      <c r="N1075" s="76"/>
      <c r="O1075" s="54"/>
      <c r="P1075" s="54"/>
      <c r="Q1075" s="54"/>
      <c r="R1075" s="86"/>
      <c r="S1075" s="86"/>
      <c r="T1075" s="86"/>
      <c r="U1075" s="86"/>
      <c r="V1075" s="86"/>
      <c r="W1075" s="86"/>
      <c r="X1075" s="88"/>
      <c r="Y1075" s="59"/>
      <c r="Z1075" s="60"/>
      <c r="AA1075" s="64">
        <f t="shared" si="107"/>
        <v>0</v>
      </c>
    </row>
    <row r="1076" spans="2:27">
      <c r="B1076" s="29">
        <v>45721</v>
      </c>
      <c r="C1076" s="44">
        <v>7</v>
      </c>
      <c r="D1076" s="69"/>
      <c r="E1076" s="69"/>
      <c r="F1076" s="69"/>
      <c r="G1076" s="69"/>
      <c r="H1076" s="69"/>
      <c r="I1076" s="75"/>
      <c r="J1076" s="75"/>
      <c r="K1076" s="76"/>
      <c r="L1076" s="76"/>
      <c r="M1076" s="76"/>
      <c r="N1076" s="76"/>
      <c r="O1076" s="54"/>
      <c r="P1076" s="54"/>
      <c r="Q1076" s="54"/>
      <c r="R1076" s="86"/>
      <c r="S1076" s="86"/>
      <c r="T1076" s="86"/>
      <c r="U1076" s="86"/>
      <c r="V1076" s="86"/>
      <c r="W1076" s="86"/>
      <c r="X1076" s="70"/>
      <c r="Y1076" s="59"/>
      <c r="Z1076" s="60"/>
      <c r="AA1076" s="64">
        <f t="shared" si="107"/>
        <v>0</v>
      </c>
    </row>
    <row r="1077" spans="2:27">
      <c r="B1077" s="29">
        <v>45722</v>
      </c>
      <c r="C1077" s="44">
        <v>8</v>
      </c>
      <c r="D1077" s="69"/>
      <c r="E1077" s="69"/>
      <c r="F1077" s="69"/>
      <c r="G1077" s="69"/>
      <c r="H1077" s="69"/>
      <c r="I1077" s="75"/>
      <c r="J1077" s="75"/>
      <c r="K1077" s="76"/>
      <c r="L1077" s="76"/>
      <c r="M1077" s="76"/>
      <c r="N1077" s="76"/>
      <c r="O1077" s="54"/>
      <c r="P1077" s="54"/>
      <c r="Q1077" s="54"/>
      <c r="R1077" s="86"/>
      <c r="S1077" s="86"/>
      <c r="T1077" s="86"/>
      <c r="U1077" s="86"/>
      <c r="V1077" s="86"/>
      <c r="W1077" s="86"/>
      <c r="X1077" s="70"/>
      <c r="Y1077" s="59"/>
      <c r="Z1077" s="60"/>
      <c r="AA1077" s="64">
        <f t="shared" si="107"/>
        <v>0</v>
      </c>
    </row>
    <row r="1078" spans="2:27">
      <c r="B1078" s="29">
        <v>45723</v>
      </c>
      <c r="C1078" s="44">
        <v>9</v>
      </c>
      <c r="D1078" s="69"/>
      <c r="E1078" s="69"/>
      <c r="F1078" s="69"/>
      <c r="G1078" s="69"/>
      <c r="H1078" s="69"/>
      <c r="I1078" s="75"/>
      <c r="J1078" s="75"/>
      <c r="K1078" s="76"/>
      <c r="L1078" s="76"/>
      <c r="M1078" s="76"/>
      <c r="N1078" s="76"/>
      <c r="O1078" s="54"/>
      <c r="P1078" s="54"/>
      <c r="Q1078" s="54"/>
      <c r="R1078" s="86"/>
      <c r="S1078" s="86"/>
      <c r="T1078" s="86"/>
      <c r="U1078" s="86"/>
      <c r="V1078" s="86"/>
      <c r="W1078" s="86"/>
      <c r="X1078" s="71"/>
      <c r="Y1078" s="59"/>
      <c r="Z1078" s="60"/>
      <c r="AA1078" s="64">
        <f t="shared" si="107"/>
        <v>0</v>
      </c>
    </row>
    <row r="1079" spans="2:27">
      <c r="B1079" s="29">
        <v>45724</v>
      </c>
      <c r="C1079" s="44">
        <v>10</v>
      </c>
      <c r="D1079" s="69"/>
      <c r="E1079" s="69"/>
      <c r="F1079" s="69"/>
      <c r="G1079" s="69"/>
      <c r="H1079" s="69"/>
      <c r="I1079" s="75"/>
      <c r="J1079" s="75"/>
      <c r="K1079" s="76"/>
      <c r="L1079" s="76"/>
      <c r="M1079" s="76"/>
      <c r="N1079" s="76"/>
      <c r="O1079" s="54"/>
      <c r="P1079" s="54"/>
      <c r="Q1079" s="54"/>
      <c r="R1079" s="86"/>
      <c r="S1079" s="86"/>
      <c r="T1079" s="86"/>
      <c r="U1079" s="86"/>
      <c r="V1079" s="86"/>
      <c r="W1079" s="86"/>
      <c r="X1079" s="71"/>
      <c r="Y1079" s="59"/>
      <c r="Z1079" s="60"/>
      <c r="AA1079" s="64">
        <f t="shared" si="107"/>
        <v>0</v>
      </c>
    </row>
    <row r="1080" spans="2:27">
      <c r="B1080" s="29">
        <v>45725</v>
      </c>
      <c r="C1080" s="44">
        <v>11</v>
      </c>
      <c r="D1080" s="69"/>
      <c r="E1080" s="69"/>
      <c r="F1080" s="69"/>
      <c r="G1080" s="69"/>
      <c r="H1080" s="69"/>
      <c r="I1080" s="75"/>
      <c r="J1080" s="75"/>
      <c r="K1080" s="76"/>
      <c r="L1080" s="76"/>
      <c r="M1080" s="76"/>
      <c r="N1080" s="76"/>
      <c r="O1080" s="54"/>
      <c r="P1080" s="54"/>
      <c r="Q1080" s="54"/>
      <c r="R1080" s="86"/>
      <c r="S1080" s="86"/>
      <c r="T1080" s="86"/>
      <c r="U1080" s="86"/>
      <c r="V1080" s="86"/>
      <c r="W1080" s="86"/>
      <c r="X1080" s="70"/>
      <c r="Y1080" s="59"/>
      <c r="Z1080" s="60"/>
      <c r="AA1080" s="64">
        <f t="shared" si="107"/>
        <v>0</v>
      </c>
    </row>
    <row r="1081" spans="2:27">
      <c r="B1081" s="29">
        <v>45726</v>
      </c>
      <c r="C1081" s="44">
        <v>12</v>
      </c>
      <c r="D1081" s="69"/>
      <c r="E1081" s="69"/>
      <c r="F1081" s="69"/>
      <c r="G1081" s="69"/>
      <c r="H1081" s="69"/>
      <c r="I1081" s="75"/>
      <c r="J1081" s="75"/>
      <c r="K1081" s="76"/>
      <c r="L1081" s="76"/>
      <c r="M1081" s="76"/>
      <c r="N1081" s="76"/>
      <c r="O1081" s="54"/>
      <c r="P1081" s="54"/>
      <c r="Q1081" s="54"/>
      <c r="R1081" s="86"/>
      <c r="S1081" s="86"/>
      <c r="T1081" s="86"/>
      <c r="U1081" s="86"/>
      <c r="V1081" s="86"/>
      <c r="W1081" s="86"/>
      <c r="X1081" s="70"/>
      <c r="Y1081" s="59"/>
      <c r="Z1081" s="60"/>
      <c r="AA1081" s="64">
        <f t="shared" si="107"/>
        <v>0</v>
      </c>
    </row>
    <row r="1082" spans="2:27">
      <c r="B1082" s="29">
        <v>45727</v>
      </c>
      <c r="C1082" s="44">
        <v>13</v>
      </c>
      <c r="D1082" s="69"/>
      <c r="E1082" s="69"/>
      <c r="F1082" s="69"/>
      <c r="G1082" s="69"/>
      <c r="H1082" s="69"/>
      <c r="I1082" s="75"/>
      <c r="J1082" s="75"/>
      <c r="K1082" s="76"/>
      <c r="L1082" s="76"/>
      <c r="M1082" s="76"/>
      <c r="N1082" s="76"/>
      <c r="O1082" s="54"/>
      <c r="P1082" s="54"/>
      <c r="Q1082" s="54"/>
      <c r="R1082" s="86"/>
      <c r="S1082" s="86"/>
      <c r="T1082" s="86"/>
      <c r="U1082" s="86">
        <v>889</v>
      </c>
      <c r="V1082" s="86"/>
      <c r="W1082" s="86"/>
      <c r="X1082" s="71"/>
      <c r="Y1082" s="59"/>
      <c r="Z1082" s="60"/>
      <c r="AA1082" s="64">
        <f t="shared" si="107"/>
        <v>889</v>
      </c>
    </row>
    <row r="1083" spans="2:27">
      <c r="B1083" s="29">
        <v>45728</v>
      </c>
      <c r="C1083" s="44">
        <v>14</v>
      </c>
      <c r="D1083" s="69"/>
      <c r="E1083" s="69"/>
      <c r="F1083" s="69"/>
      <c r="G1083" s="69"/>
      <c r="H1083" s="69"/>
      <c r="I1083" s="75"/>
      <c r="J1083" s="75"/>
      <c r="K1083" s="76"/>
      <c r="L1083" s="76"/>
      <c r="M1083" s="76"/>
      <c r="N1083" s="76"/>
      <c r="O1083" s="54"/>
      <c r="P1083" s="54"/>
      <c r="Q1083" s="54"/>
      <c r="R1083" s="86"/>
      <c r="S1083" s="86"/>
      <c r="T1083" s="86"/>
      <c r="U1083" s="86"/>
      <c r="V1083" s="86"/>
      <c r="W1083" s="86"/>
      <c r="X1083" s="70"/>
      <c r="Y1083" s="59"/>
      <c r="Z1083" s="60"/>
      <c r="AA1083" s="64">
        <f t="shared" si="107"/>
        <v>0</v>
      </c>
    </row>
    <row r="1084" spans="2:27">
      <c r="B1084" s="29">
        <v>45729</v>
      </c>
      <c r="C1084" s="44">
        <v>15</v>
      </c>
      <c r="D1084" s="69"/>
      <c r="E1084" s="69"/>
      <c r="F1084" s="69"/>
      <c r="G1084" s="69"/>
      <c r="H1084" s="69"/>
      <c r="I1084" s="75"/>
      <c r="J1084" s="75"/>
      <c r="K1084" s="76"/>
      <c r="L1084" s="76"/>
      <c r="M1084" s="76"/>
      <c r="N1084" s="76"/>
      <c r="O1084" s="54"/>
      <c r="P1084" s="54"/>
      <c r="Q1084" s="54"/>
      <c r="R1084" s="86"/>
      <c r="S1084" s="86"/>
      <c r="T1084" s="86"/>
      <c r="U1084" s="86"/>
      <c r="V1084" s="86"/>
      <c r="W1084" s="86"/>
      <c r="X1084" s="70"/>
      <c r="Y1084" s="59"/>
      <c r="Z1084" s="60"/>
      <c r="AA1084" s="64">
        <f t="shared" si="107"/>
        <v>0</v>
      </c>
    </row>
    <row r="1085" spans="2:27">
      <c r="B1085" s="29">
        <v>45730</v>
      </c>
      <c r="C1085" s="44">
        <v>16</v>
      </c>
      <c r="D1085" s="69"/>
      <c r="E1085" s="69"/>
      <c r="F1085" s="69"/>
      <c r="G1085" s="69"/>
      <c r="H1085" s="69"/>
      <c r="I1085" s="75"/>
      <c r="J1085" s="75"/>
      <c r="K1085" s="76"/>
      <c r="L1085" s="76"/>
      <c r="M1085" s="76"/>
      <c r="N1085" s="76"/>
      <c r="O1085" s="54"/>
      <c r="P1085" s="54"/>
      <c r="Q1085" s="54"/>
      <c r="R1085" s="86"/>
      <c r="S1085" s="86"/>
      <c r="T1085" s="86">
        <v>541.6</v>
      </c>
      <c r="U1085" s="86"/>
      <c r="V1085" s="86"/>
      <c r="W1085" s="86"/>
      <c r="X1085" s="70"/>
      <c r="Y1085" s="59"/>
      <c r="Z1085" s="60"/>
      <c r="AA1085" s="64">
        <f t="shared" si="107"/>
        <v>541.6</v>
      </c>
    </row>
    <row r="1086" spans="2:27">
      <c r="B1086" s="29">
        <v>45731</v>
      </c>
      <c r="C1086" s="44">
        <v>17</v>
      </c>
      <c r="D1086" s="69"/>
      <c r="E1086" s="69"/>
      <c r="F1086" s="69"/>
      <c r="G1086" s="69"/>
      <c r="H1086" s="69"/>
      <c r="I1086" s="75"/>
      <c r="J1086" s="75"/>
      <c r="K1086" s="76"/>
      <c r="L1086" s="76"/>
      <c r="M1086" s="76"/>
      <c r="N1086" s="76"/>
      <c r="O1086" s="54"/>
      <c r="P1086" s="54"/>
      <c r="Q1086" s="54"/>
      <c r="R1086" s="86"/>
      <c r="S1086" s="86"/>
      <c r="T1086" s="86"/>
      <c r="U1086" s="86"/>
      <c r="V1086" s="86"/>
      <c r="W1086" s="86"/>
      <c r="X1086" s="70"/>
      <c r="Y1086" s="59"/>
      <c r="Z1086" s="60"/>
      <c r="AA1086" s="64">
        <f t="shared" si="107"/>
        <v>0</v>
      </c>
    </row>
    <row r="1087" spans="2:27">
      <c r="B1087" s="29">
        <v>45732</v>
      </c>
      <c r="C1087" s="44">
        <v>18</v>
      </c>
      <c r="D1087" s="69"/>
      <c r="E1087" s="69"/>
      <c r="F1087" s="69"/>
      <c r="G1087" s="69"/>
      <c r="H1087" s="69"/>
      <c r="I1087" s="75"/>
      <c r="J1087" s="75"/>
      <c r="K1087" s="76"/>
      <c r="L1087" s="76"/>
      <c r="M1087" s="76"/>
      <c r="N1087" s="76"/>
      <c r="O1087" s="54"/>
      <c r="P1087" s="54"/>
      <c r="Q1087" s="54"/>
      <c r="R1087" s="86"/>
      <c r="S1087" s="86"/>
      <c r="T1087" s="86"/>
      <c r="U1087" s="86"/>
      <c r="V1087" s="86"/>
      <c r="W1087" s="87"/>
      <c r="X1087" s="70"/>
      <c r="Y1087" s="59"/>
      <c r="Z1087" s="60"/>
      <c r="AA1087" s="64">
        <f t="shared" si="107"/>
        <v>0</v>
      </c>
    </row>
    <row r="1088" spans="2:27">
      <c r="B1088" s="29">
        <v>45733</v>
      </c>
      <c r="C1088" s="44">
        <v>19</v>
      </c>
      <c r="D1088" s="69"/>
      <c r="E1088" s="69"/>
      <c r="F1088" s="69"/>
      <c r="G1088" s="69"/>
      <c r="H1088" s="69"/>
      <c r="I1088" s="75"/>
      <c r="J1088" s="75"/>
      <c r="K1088" s="76"/>
      <c r="L1088" s="76"/>
      <c r="M1088" s="76"/>
      <c r="N1088" s="76"/>
      <c r="O1088" s="54"/>
      <c r="P1088" s="54"/>
      <c r="Q1088" s="54"/>
      <c r="R1088" s="86"/>
      <c r="S1088" s="86"/>
      <c r="T1088" s="86"/>
      <c r="U1088" s="86"/>
      <c r="V1088" s="86"/>
      <c r="W1088" s="86"/>
      <c r="X1088" s="70"/>
      <c r="Y1088" s="59"/>
      <c r="Z1088" s="60"/>
      <c r="AA1088" s="64">
        <f t="shared" si="107"/>
        <v>0</v>
      </c>
    </row>
    <row r="1089" spans="1:27">
      <c r="B1089" s="29">
        <v>45734</v>
      </c>
      <c r="C1089" s="44">
        <v>20</v>
      </c>
      <c r="D1089" s="69"/>
      <c r="E1089" s="69"/>
      <c r="F1089" s="69"/>
      <c r="G1089" s="69"/>
      <c r="H1089" s="69"/>
      <c r="I1089" s="75"/>
      <c r="J1089" s="75"/>
      <c r="K1089" s="76"/>
      <c r="L1089" s="76"/>
      <c r="M1089" s="76"/>
      <c r="N1089" s="76"/>
      <c r="O1089" s="54"/>
      <c r="P1089" s="54"/>
      <c r="Q1089" s="54"/>
      <c r="R1089" s="86"/>
      <c r="S1089" s="86"/>
      <c r="T1089" s="86"/>
      <c r="U1089" s="86"/>
      <c r="V1089" s="86"/>
      <c r="W1089" s="86"/>
      <c r="X1089" s="70"/>
      <c r="Y1089" s="59"/>
      <c r="Z1089" s="60"/>
      <c r="AA1089" s="64">
        <f t="shared" si="107"/>
        <v>0</v>
      </c>
    </row>
    <row r="1090" spans="1:27">
      <c r="B1090" s="29">
        <v>45735</v>
      </c>
      <c r="C1090" s="44">
        <v>21</v>
      </c>
      <c r="D1090" s="69"/>
      <c r="E1090" s="69"/>
      <c r="F1090" s="69"/>
      <c r="G1090" s="69"/>
      <c r="H1090" s="69"/>
      <c r="I1090" s="75"/>
      <c r="J1090" s="75"/>
      <c r="K1090" s="76"/>
      <c r="L1090" s="76"/>
      <c r="M1090" s="76"/>
      <c r="N1090" s="76"/>
      <c r="O1090" s="54"/>
      <c r="P1090" s="54"/>
      <c r="Q1090" s="54"/>
      <c r="R1090" s="86"/>
      <c r="S1090" s="86"/>
      <c r="T1090" s="86"/>
      <c r="U1090" s="86"/>
      <c r="V1090" s="86"/>
      <c r="W1090" s="86"/>
      <c r="X1090" s="70"/>
      <c r="Y1090" s="59"/>
      <c r="Z1090" s="60"/>
      <c r="AA1090" s="64">
        <f t="shared" si="107"/>
        <v>0</v>
      </c>
    </row>
    <row r="1091" spans="1:27">
      <c r="B1091" s="29">
        <v>45736</v>
      </c>
      <c r="C1091" s="44">
        <v>22</v>
      </c>
      <c r="D1091" s="69"/>
      <c r="E1091" s="69"/>
      <c r="F1091" s="69"/>
      <c r="G1091" s="69"/>
      <c r="H1091" s="69"/>
      <c r="I1091" s="75"/>
      <c r="J1091" s="75"/>
      <c r="K1091" s="76"/>
      <c r="L1091" s="76"/>
      <c r="M1091" s="76"/>
      <c r="N1091" s="76"/>
      <c r="O1091" s="54"/>
      <c r="P1091" s="54"/>
      <c r="Q1091" s="54"/>
      <c r="R1091" s="86"/>
      <c r="S1091" s="86"/>
      <c r="T1091" s="86"/>
      <c r="U1091" s="86"/>
      <c r="V1091" s="86"/>
      <c r="W1091" s="86"/>
      <c r="X1091" s="70"/>
      <c r="Y1091" s="59"/>
      <c r="Z1091" s="60"/>
      <c r="AA1091" s="64">
        <f t="shared" si="107"/>
        <v>0</v>
      </c>
    </row>
    <row r="1092" spans="1:27">
      <c r="B1092" s="29">
        <v>45737</v>
      </c>
      <c r="C1092" s="44">
        <v>23</v>
      </c>
      <c r="D1092" s="69"/>
      <c r="E1092" s="69"/>
      <c r="F1092" s="69"/>
      <c r="G1092" s="69"/>
      <c r="H1092" s="69"/>
      <c r="I1092" s="75"/>
      <c r="J1092" s="75"/>
      <c r="K1092" s="76"/>
      <c r="L1092" s="76"/>
      <c r="M1092" s="76"/>
      <c r="N1092" s="76"/>
      <c r="O1092" s="54"/>
      <c r="P1092" s="54"/>
      <c r="Q1092" s="54"/>
      <c r="R1092" s="86"/>
      <c r="S1092" s="86"/>
      <c r="T1092" s="86"/>
      <c r="U1092" s="86"/>
      <c r="V1092" s="86"/>
      <c r="W1092" s="87"/>
      <c r="X1092" s="70"/>
      <c r="Y1092" s="59"/>
      <c r="Z1092" s="60"/>
      <c r="AA1092" s="64">
        <f>SUM(D1092:Z1092)</f>
        <v>0</v>
      </c>
    </row>
    <row r="1093" spans="1:27">
      <c r="B1093" s="29">
        <v>45738</v>
      </c>
      <c r="C1093" s="44">
        <v>24</v>
      </c>
      <c r="D1093" s="69"/>
      <c r="E1093" s="69"/>
      <c r="F1093" s="69"/>
      <c r="G1093" s="69"/>
      <c r="H1093" s="69"/>
      <c r="I1093" s="75"/>
      <c r="J1093" s="75"/>
      <c r="K1093" s="76"/>
      <c r="L1093" s="76"/>
      <c r="M1093" s="76"/>
      <c r="N1093" s="76"/>
      <c r="O1093" s="54"/>
      <c r="P1093" s="54"/>
      <c r="Q1093" s="54"/>
      <c r="R1093" s="86"/>
      <c r="S1093" s="86"/>
      <c r="T1093" s="86"/>
      <c r="U1093" s="86"/>
      <c r="V1093" s="86"/>
      <c r="W1093" s="86"/>
      <c r="X1093" s="70"/>
      <c r="Y1093" s="59"/>
      <c r="Z1093" s="60"/>
      <c r="AA1093" s="64">
        <f t="shared" ref="AA1093:AA1098" si="108">SUM(D1093:Z1093)</f>
        <v>0</v>
      </c>
    </row>
    <row r="1094" spans="1:27">
      <c r="B1094" s="29">
        <v>45739</v>
      </c>
      <c r="C1094" s="44">
        <v>25</v>
      </c>
      <c r="D1094" s="69"/>
      <c r="E1094" s="69"/>
      <c r="F1094" s="69"/>
      <c r="G1094" s="69"/>
      <c r="H1094" s="69"/>
      <c r="I1094" s="75"/>
      <c r="J1094" s="75"/>
      <c r="K1094" s="76"/>
      <c r="L1094" s="76"/>
      <c r="M1094" s="76"/>
      <c r="N1094" s="76"/>
      <c r="O1094" s="54"/>
      <c r="P1094" s="54"/>
      <c r="Q1094" s="54"/>
      <c r="R1094" s="86"/>
      <c r="S1094" s="86"/>
      <c r="T1094" s="86"/>
      <c r="U1094" s="86"/>
      <c r="V1094" s="86"/>
      <c r="W1094" s="86"/>
      <c r="X1094" s="70"/>
      <c r="Y1094" s="59"/>
      <c r="Z1094" s="60"/>
      <c r="AA1094" s="64">
        <f t="shared" si="108"/>
        <v>0</v>
      </c>
    </row>
    <row r="1095" spans="1:27">
      <c r="B1095" s="29">
        <v>45740</v>
      </c>
      <c r="C1095" s="44">
        <v>26</v>
      </c>
      <c r="D1095" s="69"/>
      <c r="E1095" s="69"/>
      <c r="F1095" s="69"/>
      <c r="G1095" s="69"/>
      <c r="H1095" s="69"/>
      <c r="I1095" s="75"/>
      <c r="J1095" s="75"/>
      <c r="K1095" s="76"/>
      <c r="L1095" s="76"/>
      <c r="M1095" s="76"/>
      <c r="N1095" s="76"/>
      <c r="O1095" s="54"/>
      <c r="P1095" s="54"/>
      <c r="Q1095" s="54"/>
      <c r="R1095" s="86"/>
      <c r="S1095" s="86"/>
      <c r="T1095" s="86">
        <v>825.58</v>
      </c>
      <c r="U1095" s="86"/>
      <c r="V1095" s="86"/>
      <c r="W1095" s="86"/>
      <c r="X1095" s="70"/>
      <c r="Y1095" s="59"/>
      <c r="Z1095" s="60"/>
      <c r="AA1095" s="64">
        <f t="shared" si="108"/>
        <v>825.58</v>
      </c>
    </row>
    <row r="1096" spans="1:27">
      <c r="B1096" s="29">
        <v>45741</v>
      </c>
      <c r="C1096" s="44">
        <v>27</v>
      </c>
      <c r="D1096" s="69"/>
      <c r="E1096" s="69"/>
      <c r="F1096" s="69"/>
      <c r="G1096" s="69"/>
      <c r="H1096" s="69"/>
      <c r="I1096" s="75"/>
      <c r="J1096" s="75"/>
      <c r="K1096" s="76"/>
      <c r="L1096" s="76"/>
      <c r="M1096" s="76"/>
      <c r="N1096" s="76"/>
      <c r="O1096" s="54"/>
      <c r="P1096" s="54"/>
      <c r="Q1096" s="54"/>
      <c r="R1096" s="86"/>
      <c r="S1096" s="86"/>
      <c r="T1096" s="86"/>
      <c r="U1096" s="86"/>
      <c r="V1096" s="86"/>
      <c r="W1096" s="86"/>
      <c r="X1096" s="71"/>
      <c r="Y1096" s="59"/>
      <c r="Z1096" s="60"/>
      <c r="AA1096" s="64">
        <f t="shared" si="108"/>
        <v>0</v>
      </c>
    </row>
    <row r="1097" spans="1:27">
      <c r="B1097" s="29">
        <v>45742</v>
      </c>
      <c r="C1097" s="44">
        <v>28</v>
      </c>
      <c r="D1097" s="69"/>
      <c r="E1097" s="69"/>
      <c r="F1097" s="69"/>
      <c r="G1097" s="69"/>
      <c r="H1097" s="69"/>
      <c r="I1097" s="75"/>
      <c r="J1097" s="75"/>
      <c r="K1097" s="76"/>
      <c r="L1097" s="76"/>
      <c r="M1097" s="76"/>
      <c r="N1097" s="76"/>
      <c r="O1097" s="54"/>
      <c r="P1097" s="54"/>
      <c r="Q1097" s="54"/>
      <c r="R1097" s="86"/>
      <c r="S1097" s="86"/>
      <c r="T1097" s="86"/>
      <c r="U1097" s="86"/>
      <c r="V1097" s="86"/>
      <c r="W1097" s="86"/>
      <c r="X1097" s="71"/>
      <c r="Y1097" s="59"/>
      <c r="Z1097" s="60"/>
      <c r="AA1097" s="64"/>
    </row>
    <row r="1098" spans="1:27">
      <c r="A1098" s="129" t="s">
        <v>52</v>
      </c>
      <c r="B1098" s="130"/>
      <c r="C1098" s="131"/>
      <c r="D1098" s="69">
        <f t="shared" ref="D1098:Z1098" si="109">SUM(D1070:D1096)</f>
        <v>0</v>
      </c>
      <c r="E1098" s="69">
        <f t="shared" si="109"/>
        <v>0</v>
      </c>
      <c r="F1098" s="69">
        <f t="shared" si="109"/>
        <v>0</v>
      </c>
      <c r="G1098" s="69">
        <f t="shared" si="109"/>
        <v>0</v>
      </c>
      <c r="H1098" s="69">
        <f t="shared" si="109"/>
        <v>0</v>
      </c>
      <c r="I1098" s="69">
        <f t="shared" si="109"/>
        <v>0</v>
      </c>
      <c r="J1098" s="69">
        <f t="shared" si="109"/>
        <v>0</v>
      </c>
      <c r="K1098" s="69">
        <f t="shared" si="109"/>
        <v>0</v>
      </c>
      <c r="L1098" s="69">
        <f t="shared" si="109"/>
        <v>0</v>
      </c>
      <c r="M1098" s="69">
        <f t="shared" si="109"/>
        <v>0</v>
      </c>
      <c r="N1098" s="69">
        <f t="shared" si="109"/>
        <v>0</v>
      </c>
      <c r="O1098" s="69">
        <f t="shared" si="109"/>
        <v>0</v>
      </c>
      <c r="P1098" s="69">
        <f t="shared" si="109"/>
        <v>0</v>
      </c>
      <c r="Q1098" s="69">
        <f t="shared" si="109"/>
        <v>0</v>
      </c>
      <c r="R1098" s="69">
        <f t="shared" si="109"/>
        <v>0</v>
      </c>
      <c r="S1098" s="69">
        <f t="shared" si="109"/>
        <v>0</v>
      </c>
      <c r="T1098" s="69">
        <f t="shared" si="109"/>
        <v>1792.18</v>
      </c>
      <c r="U1098" s="69">
        <f t="shared" si="109"/>
        <v>889</v>
      </c>
      <c r="V1098" s="69">
        <f t="shared" si="109"/>
        <v>0</v>
      </c>
      <c r="W1098" s="69">
        <f t="shared" si="109"/>
        <v>0</v>
      </c>
      <c r="X1098" s="69">
        <f t="shared" si="109"/>
        <v>0</v>
      </c>
      <c r="Y1098" s="69">
        <f t="shared" si="109"/>
        <v>0</v>
      </c>
      <c r="Z1098" s="69">
        <f t="shared" si="109"/>
        <v>0</v>
      </c>
      <c r="AA1098" s="64">
        <f t="shared" si="108"/>
        <v>2681.1800000000003</v>
      </c>
    </row>
    <row r="1099" spans="1:27">
      <c r="A1099" s="133" t="s">
        <v>53</v>
      </c>
      <c r="B1099" s="134"/>
      <c r="C1099" s="135"/>
      <c r="D1099" s="136">
        <f>SUM(D1098:H1098)</f>
        <v>0</v>
      </c>
      <c r="E1099" s="136"/>
      <c r="F1099" s="136"/>
      <c r="G1099" s="136"/>
      <c r="H1099" s="136"/>
      <c r="I1099" s="136">
        <f>SUM(I1098:J1098)</f>
        <v>0</v>
      </c>
      <c r="J1099" s="136"/>
      <c r="K1099" s="129">
        <f>SUM(K1098:N1098)</f>
        <v>0</v>
      </c>
      <c r="L1099" s="130"/>
      <c r="M1099" s="130"/>
      <c r="N1099" s="131"/>
      <c r="O1099" s="129">
        <f>SUM(O1098:Q1098)</f>
        <v>0</v>
      </c>
      <c r="P1099" s="130"/>
      <c r="Q1099" s="131"/>
      <c r="R1099" s="129">
        <f>SUM(R1098:W1098)</f>
        <v>2681.1800000000003</v>
      </c>
      <c r="S1099" s="130"/>
      <c r="T1099" s="130"/>
      <c r="U1099" s="130"/>
      <c r="V1099" s="130"/>
      <c r="W1099" s="131"/>
      <c r="X1099" s="85">
        <f>SUM(X1098)</f>
        <v>0</v>
      </c>
      <c r="Y1099" s="42">
        <f>SUM(Y1098)</f>
        <v>0</v>
      </c>
      <c r="Z1099" s="6">
        <f>SUM(Z1098)</f>
        <v>0</v>
      </c>
      <c r="AA1099" s="64">
        <f>SUM(D1099:Z1099)</f>
        <v>2681.1800000000003</v>
      </c>
    </row>
    <row r="1100" spans="1:27">
      <c r="A1100" s="132" t="s">
        <v>69</v>
      </c>
      <c r="B1100" s="132"/>
      <c r="C1100" s="132"/>
      <c r="D1100" s="62">
        <v>7000</v>
      </c>
      <c r="E1100" s="62"/>
      <c r="F1100" s="62">
        <v>2000</v>
      </c>
      <c r="G1100" s="62">
        <v>4000</v>
      </c>
      <c r="H1100" s="62">
        <v>3000</v>
      </c>
      <c r="I1100" s="62"/>
      <c r="J1100" s="62">
        <v>5000</v>
      </c>
      <c r="K1100" s="62">
        <v>4000</v>
      </c>
      <c r="L1100" s="62"/>
      <c r="M1100" s="62"/>
      <c r="N1100" s="62"/>
      <c r="O1100" s="62"/>
      <c r="P1100" s="62"/>
      <c r="Q1100" s="62"/>
      <c r="R1100" s="62">
        <v>1500</v>
      </c>
      <c r="S1100" s="62">
        <v>2000</v>
      </c>
      <c r="T1100" s="62"/>
      <c r="U1100" s="62"/>
      <c r="V1100" s="62">
        <v>700</v>
      </c>
      <c r="W1100" s="62"/>
      <c r="X1100" s="62">
        <v>12000</v>
      </c>
      <c r="Y1100" s="62"/>
      <c r="Z1100" s="62"/>
      <c r="AA1100" s="62">
        <f>SUM(D1100:Z1100)</f>
        <v>41200</v>
      </c>
    </row>
    <row r="1101" spans="1:27">
      <c r="A1101" s="34"/>
      <c r="B1101" s="34"/>
      <c r="C1101" s="34"/>
      <c r="D1101" s="132">
        <f>SUM(D1100:H1100)</f>
        <v>16000</v>
      </c>
      <c r="E1101" s="132"/>
      <c r="F1101" s="132"/>
      <c r="G1101" s="132"/>
      <c r="H1101" s="132"/>
      <c r="I1101" s="132">
        <f>SUM(I1100:J1100)</f>
        <v>5000</v>
      </c>
      <c r="J1101" s="132"/>
      <c r="K1101" s="132">
        <f>SUM(K1100:N1100)</f>
        <v>4000</v>
      </c>
      <c r="L1101" s="132"/>
      <c r="M1101" s="132"/>
      <c r="N1101" s="132"/>
      <c r="O1101" s="132">
        <f>SUM(O1100:Q1100)</f>
        <v>0</v>
      </c>
      <c r="P1101" s="132"/>
      <c r="Q1101" s="132"/>
      <c r="R1101" s="132">
        <f>SUM(R1100:W1100)</f>
        <v>4200</v>
      </c>
      <c r="S1101" s="132"/>
      <c r="T1101" s="132"/>
      <c r="U1101" s="132"/>
      <c r="V1101" s="132"/>
      <c r="W1101" s="132"/>
      <c r="X1101" s="62">
        <f>X1100</f>
        <v>12000</v>
      </c>
      <c r="Y1101" s="62">
        <f>SUM(Y1100)</f>
        <v>0</v>
      </c>
      <c r="Z1101" s="62">
        <f>SUM(Z1100)</f>
        <v>0</v>
      </c>
      <c r="AA1101" s="62"/>
    </row>
    <row r="1102" spans="1:27" ht="15.75" thickBot="1"/>
    <row r="1103" spans="1:27" ht="27" thickBot="1">
      <c r="C1103" s="137" t="s">
        <v>101</v>
      </c>
      <c r="D1103" s="138"/>
      <c r="E1103" s="138"/>
      <c r="F1103" s="138"/>
      <c r="G1103" s="138"/>
      <c r="H1103" s="138"/>
      <c r="I1103" s="138"/>
      <c r="J1103" s="138"/>
      <c r="K1103" s="138"/>
      <c r="L1103" s="138"/>
      <c r="M1103" s="138"/>
      <c r="N1103" s="138"/>
      <c r="O1103" s="138"/>
      <c r="P1103" s="138"/>
      <c r="Q1103" s="138"/>
      <c r="R1103" s="138"/>
      <c r="S1103" s="138"/>
      <c r="T1103" s="138"/>
      <c r="U1103" s="138"/>
      <c r="V1103" s="138"/>
      <c r="W1103" s="138"/>
      <c r="X1103" s="138"/>
      <c r="Y1103" s="138"/>
      <c r="Z1103" s="138"/>
      <c r="AA1103" s="138"/>
    </row>
    <row r="1104" spans="1:27">
      <c r="A1104" s="6" t="s">
        <v>23</v>
      </c>
      <c r="B1104" s="6" t="s">
        <v>0</v>
      </c>
      <c r="C1104" s="65" t="s">
        <v>68</v>
      </c>
      <c r="D1104" s="139" t="s">
        <v>1</v>
      </c>
      <c r="E1104" s="140"/>
      <c r="F1104" s="140"/>
      <c r="G1104" s="140"/>
      <c r="H1104" s="141"/>
      <c r="I1104" s="142" t="s">
        <v>2</v>
      </c>
      <c r="J1104" s="142"/>
      <c r="K1104" s="143" t="s">
        <v>5</v>
      </c>
      <c r="L1104" s="143"/>
      <c r="M1104" s="143"/>
      <c r="N1104" s="143"/>
      <c r="O1104" s="144" t="s">
        <v>73</v>
      </c>
      <c r="P1104" s="145"/>
      <c r="Q1104" s="145"/>
      <c r="R1104" s="146" t="s">
        <v>66</v>
      </c>
      <c r="S1104" s="146"/>
      <c r="T1104" s="146"/>
      <c r="U1104" s="146"/>
      <c r="V1104" s="146"/>
      <c r="W1104" s="146"/>
      <c r="X1104" s="147" t="s">
        <v>60</v>
      </c>
      <c r="Y1104" s="149" t="s">
        <v>37</v>
      </c>
      <c r="Z1104" s="151" t="s">
        <v>67</v>
      </c>
      <c r="AA1104" s="153" t="s">
        <v>8</v>
      </c>
    </row>
    <row r="1105" spans="2:27" ht="30">
      <c r="D1105" s="45" t="s">
        <v>47</v>
      </c>
      <c r="E1105" s="45" t="s">
        <v>48</v>
      </c>
      <c r="F1105" s="45" t="s">
        <v>50</v>
      </c>
      <c r="G1105" s="45" t="s">
        <v>49</v>
      </c>
      <c r="H1105" s="45" t="s">
        <v>51</v>
      </c>
      <c r="I1105" s="47" t="s">
        <v>54</v>
      </c>
      <c r="J1105" s="47" t="s">
        <v>55</v>
      </c>
      <c r="K1105" s="49" t="s">
        <v>56</v>
      </c>
      <c r="L1105" s="49" t="s">
        <v>57</v>
      </c>
      <c r="M1105" s="50" t="s">
        <v>58</v>
      </c>
      <c r="N1105" s="50" t="s">
        <v>59</v>
      </c>
      <c r="O1105" s="83" t="s">
        <v>74</v>
      </c>
      <c r="P1105" s="84" t="s">
        <v>75</v>
      </c>
      <c r="Q1105" s="52" t="s">
        <v>62</v>
      </c>
      <c r="R1105" s="55" t="s">
        <v>3</v>
      </c>
      <c r="S1105" s="55" t="s">
        <v>65</v>
      </c>
      <c r="T1105" s="55" t="s">
        <v>63</v>
      </c>
      <c r="U1105" s="55" t="s">
        <v>36</v>
      </c>
      <c r="V1105" s="56" t="s">
        <v>64</v>
      </c>
      <c r="W1105" s="55" t="s">
        <v>7</v>
      </c>
      <c r="X1105" s="148"/>
      <c r="Y1105" s="150"/>
      <c r="Z1105" s="152"/>
      <c r="AA1105" s="154"/>
    </row>
    <row r="1106" spans="2:27">
      <c r="B1106" s="29">
        <v>45743</v>
      </c>
      <c r="C1106" s="44">
        <v>1</v>
      </c>
      <c r="D1106" s="69"/>
      <c r="E1106" s="69"/>
      <c r="F1106" s="69"/>
      <c r="G1106" s="69"/>
      <c r="H1106" s="69"/>
      <c r="I1106" s="75"/>
      <c r="J1106" s="75"/>
      <c r="K1106" s="76"/>
      <c r="L1106" s="76"/>
      <c r="M1106" s="76"/>
      <c r="N1106" s="76"/>
      <c r="O1106" s="54"/>
      <c r="P1106" s="54"/>
      <c r="Q1106" s="54"/>
      <c r="R1106" s="86"/>
      <c r="S1106" s="86"/>
      <c r="T1106" s="86"/>
      <c r="U1106" s="86"/>
      <c r="V1106" s="86"/>
      <c r="W1106" s="86"/>
      <c r="X1106" s="70"/>
      <c r="Y1106" s="59"/>
      <c r="Z1106" s="60"/>
      <c r="AA1106" s="64">
        <f>SUM(D1106:Z1106)</f>
        <v>0</v>
      </c>
    </row>
    <row r="1107" spans="2:27">
      <c r="B1107" s="29">
        <v>45744</v>
      </c>
      <c r="C1107" s="44">
        <v>2</v>
      </c>
      <c r="D1107" s="69"/>
      <c r="E1107" s="69"/>
      <c r="F1107" s="69"/>
      <c r="G1107" s="69"/>
      <c r="H1107" s="69"/>
      <c r="I1107" s="75"/>
      <c r="J1107" s="75"/>
      <c r="K1107" s="76"/>
      <c r="L1107" s="76"/>
      <c r="M1107" s="76"/>
      <c r="N1107" s="76"/>
      <c r="O1107" s="54"/>
      <c r="P1107" s="54"/>
      <c r="Q1107" s="54"/>
      <c r="R1107" s="86"/>
      <c r="S1107" s="86"/>
      <c r="T1107" s="86"/>
      <c r="U1107" s="86"/>
      <c r="V1107" s="86"/>
      <c r="W1107" s="86"/>
      <c r="X1107" s="71"/>
      <c r="Y1107" s="59"/>
      <c r="Z1107" s="60"/>
      <c r="AA1107" s="64">
        <f t="shared" ref="AA1107:AA1127" si="110">SUM(D1107:Z1107)</f>
        <v>0</v>
      </c>
    </row>
    <row r="1108" spans="2:27">
      <c r="B1108" s="29">
        <v>45745</v>
      </c>
      <c r="C1108" s="44">
        <v>3</v>
      </c>
      <c r="D1108" s="69"/>
      <c r="E1108" s="69"/>
      <c r="F1108" s="69"/>
      <c r="G1108" s="69"/>
      <c r="H1108" s="69"/>
      <c r="I1108" s="75"/>
      <c r="J1108" s="75"/>
      <c r="K1108" s="76"/>
      <c r="L1108" s="76"/>
      <c r="M1108" s="76"/>
      <c r="N1108" s="76"/>
      <c r="O1108" s="54"/>
      <c r="P1108" s="54"/>
      <c r="Q1108" s="54"/>
      <c r="R1108" s="86"/>
      <c r="S1108" s="86"/>
      <c r="T1108" s="86"/>
      <c r="U1108" s="86"/>
      <c r="V1108" s="86"/>
      <c r="W1108" s="86"/>
      <c r="X1108" s="70"/>
      <c r="Y1108" s="59"/>
      <c r="Z1108" s="60"/>
      <c r="AA1108" s="64">
        <f t="shared" si="110"/>
        <v>0</v>
      </c>
    </row>
    <row r="1109" spans="2:27">
      <c r="B1109" s="29">
        <v>45746</v>
      </c>
      <c r="C1109" s="44">
        <v>4</v>
      </c>
      <c r="D1109" s="69"/>
      <c r="E1109" s="69"/>
      <c r="F1109" s="69"/>
      <c r="G1109" s="69"/>
      <c r="H1109" s="69"/>
      <c r="I1109" s="75"/>
      <c r="J1109" s="75"/>
      <c r="K1109" s="76"/>
      <c r="L1109" s="76"/>
      <c r="M1109" s="76"/>
      <c r="N1109" s="76"/>
      <c r="O1109" s="54"/>
      <c r="P1109" s="54"/>
      <c r="Q1109" s="54"/>
      <c r="R1109" s="86"/>
      <c r="S1109" s="86"/>
      <c r="T1109" s="86"/>
      <c r="U1109" s="86"/>
      <c r="V1109" s="86"/>
      <c r="W1109" s="86"/>
      <c r="X1109" s="71"/>
      <c r="Y1109" s="59"/>
      <c r="Z1109" s="60"/>
      <c r="AA1109" s="64">
        <f t="shared" si="110"/>
        <v>0</v>
      </c>
    </row>
    <row r="1110" spans="2:27">
      <c r="B1110" s="29">
        <v>45747</v>
      </c>
      <c r="C1110" s="44">
        <v>5</v>
      </c>
      <c r="D1110" s="69"/>
      <c r="E1110" s="69"/>
      <c r="F1110" s="69"/>
      <c r="G1110" s="69"/>
      <c r="H1110" s="69"/>
      <c r="I1110" s="75"/>
      <c r="J1110" s="75"/>
      <c r="K1110" s="76"/>
      <c r="L1110" s="76"/>
      <c r="M1110" s="76"/>
      <c r="N1110" s="76"/>
      <c r="O1110" s="54"/>
      <c r="P1110" s="54"/>
      <c r="Q1110" s="54"/>
      <c r="R1110" s="87"/>
      <c r="S1110" s="86"/>
      <c r="T1110" s="86"/>
      <c r="U1110" s="86"/>
      <c r="V1110" s="86"/>
      <c r="W1110" s="86"/>
      <c r="X1110" s="70"/>
      <c r="Y1110" s="59"/>
      <c r="Z1110" s="60"/>
      <c r="AA1110" s="64">
        <f t="shared" si="110"/>
        <v>0</v>
      </c>
    </row>
    <row r="1111" spans="2:27">
      <c r="B1111" s="29">
        <v>45748</v>
      </c>
      <c r="C1111" s="44">
        <v>6</v>
      </c>
      <c r="D1111" s="69"/>
      <c r="E1111" s="69"/>
      <c r="F1111" s="69"/>
      <c r="G1111" s="69"/>
      <c r="H1111" s="69"/>
      <c r="I1111" s="75"/>
      <c r="J1111" s="75"/>
      <c r="K1111" s="76"/>
      <c r="L1111" s="76"/>
      <c r="M1111" s="76"/>
      <c r="N1111" s="76"/>
      <c r="O1111" s="54"/>
      <c r="P1111" s="54"/>
      <c r="Q1111" s="54"/>
      <c r="R1111" s="86"/>
      <c r="S1111" s="86"/>
      <c r="T1111" s="86"/>
      <c r="U1111" s="86"/>
      <c r="V1111" s="86"/>
      <c r="W1111" s="86"/>
      <c r="X1111" s="88"/>
      <c r="Y1111" s="59"/>
      <c r="Z1111" s="60"/>
      <c r="AA1111" s="64">
        <f t="shared" si="110"/>
        <v>0</v>
      </c>
    </row>
    <row r="1112" spans="2:27">
      <c r="B1112" s="29">
        <v>45749</v>
      </c>
      <c r="C1112" s="44">
        <v>7</v>
      </c>
      <c r="D1112" s="69"/>
      <c r="E1112" s="69"/>
      <c r="F1112" s="69"/>
      <c r="G1112" s="69"/>
      <c r="H1112" s="69"/>
      <c r="I1112" s="75"/>
      <c r="J1112" s="75"/>
      <c r="K1112" s="76"/>
      <c r="L1112" s="76"/>
      <c r="M1112" s="76"/>
      <c r="N1112" s="76"/>
      <c r="O1112" s="54"/>
      <c r="P1112" s="54"/>
      <c r="Q1112" s="54"/>
      <c r="R1112" s="86"/>
      <c r="S1112" s="86"/>
      <c r="T1112" s="77">
        <v>425</v>
      </c>
      <c r="U1112" s="86"/>
      <c r="V1112" s="86"/>
      <c r="W1112" s="86"/>
      <c r="X1112" s="70"/>
      <c r="Y1112" s="59"/>
      <c r="Z1112" s="60"/>
      <c r="AA1112" s="64">
        <f t="shared" si="110"/>
        <v>425</v>
      </c>
    </row>
    <row r="1113" spans="2:27">
      <c r="B1113" s="29">
        <v>45750</v>
      </c>
      <c r="C1113" s="44">
        <v>8</v>
      </c>
      <c r="D1113" s="69"/>
      <c r="E1113" s="69"/>
      <c r="F1113" s="69"/>
      <c r="G1113" s="69"/>
      <c r="H1113" s="69"/>
      <c r="I1113" s="75"/>
      <c r="J1113" s="75"/>
      <c r="K1113" s="76"/>
      <c r="L1113" s="76"/>
      <c r="M1113" s="76"/>
      <c r="N1113" s="76"/>
      <c r="O1113" s="54"/>
      <c r="P1113" s="54"/>
      <c r="Q1113" s="54"/>
      <c r="R1113" s="86"/>
      <c r="S1113" s="86"/>
      <c r="T1113" s="86"/>
      <c r="U1113" s="86"/>
      <c r="V1113" s="86"/>
      <c r="W1113" s="86"/>
      <c r="X1113" s="70"/>
      <c r="Y1113" s="59"/>
      <c r="Z1113" s="60"/>
      <c r="AA1113" s="64">
        <f t="shared" si="110"/>
        <v>0</v>
      </c>
    </row>
    <row r="1114" spans="2:27">
      <c r="B1114" s="29">
        <v>45751</v>
      </c>
      <c r="C1114" s="44">
        <v>9</v>
      </c>
      <c r="D1114" s="69"/>
      <c r="E1114" s="69"/>
      <c r="F1114" s="69"/>
      <c r="G1114" s="69"/>
      <c r="H1114" s="69"/>
      <c r="I1114" s="75"/>
      <c r="J1114" s="75"/>
      <c r="K1114" s="76"/>
      <c r="L1114" s="76"/>
      <c r="M1114" s="76"/>
      <c r="N1114" s="76"/>
      <c r="O1114" s="54"/>
      <c r="P1114" s="54"/>
      <c r="Q1114" s="54"/>
      <c r="R1114" s="86"/>
      <c r="S1114" s="86"/>
      <c r="T1114" s="86"/>
      <c r="U1114" s="86"/>
      <c r="V1114" s="86"/>
      <c r="W1114" s="86"/>
      <c r="X1114" s="71"/>
      <c r="Y1114" s="59"/>
      <c r="Z1114" s="60"/>
      <c r="AA1114" s="64">
        <f t="shared" si="110"/>
        <v>0</v>
      </c>
    </row>
    <row r="1115" spans="2:27">
      <c r="B1115" s="29">
        <v>45752</v>
      </c>
      <c r="C1115" s="44">
        <v>10</v>
      </c>
      <c r="D1115" s="69"/>
      <c r="E1115" s="69"/>
      <c r="F1115" s="69"/>
      <c r="G1115" s="69"/>
      <c r="H1115" s="69"/>
      <c r="I1115" s="75"/>
      <c r="J1115" s="75"/>
      <c r="K1115" s="76"/>
      <c r="L1115" s="76"/>
      <c r="M1115" s="76"/>
      <c r="N1115" s="76"/>
      <c r="O1115" s="54"/>
      <c r="P1115" s="54"/>
      <c r="Q1115" s="54"/>
      <c r="R1115" s="86"/>
      <c r="S1115" s="86"/>
      <c r="T1115" s="86"/>
      <c r="U1115" s="86"/>
      <c r="V1115" s="86"/>
      <c r="W1115" s="86"/>
      <c r="X1115" s="71"/>
      <c r="Y1115" s="59"/>
      <c r="Z1115" s="60"/>
      <c r="AA1115" s="64">
        <f t="shared" si="110"/>
        <v>0</v>
      </c>
    </row>
    <row r="1116" spans="2:27">
      <c r="B1116" s="29">
        <v>45753</v>
      </c>
      <c r="C1116" s="44">
        <v>11</v>
      </c>
      <c r="D1116" s="69"/>
      <c r="E1116" s="69"/>
      <c r="F1116" s="69"/>
      <c r="G1116" s="69"/>
      <c r="H1116" s="69"/>
      <c r="I1116" s="75"/>
      <c r="J1116" s="75"/>
      <c r="K1116" s="76"/>
      <c r="L1116" s="76"/>
      <c r="M1116" s="76"/>
      <c r="N1116" s="76"/>
      <c r="O1116" s="54"/>
      <c r="P1116" s="54"/>
      <c r="Q1116" s="54"/>
      <c r="R1116" s="86"/>
      <c r="S1116" s="86"/>
      <c r="T1116" s="86"/>
      <c r="U1116" s="86"/>
      <c r="V1116" s="86"/>
      <c r="W1116" s="86"/>
      <c r="X1116" s="70"/>
      <c r="Y1116" s="59"/>
      <c r="Z1116" s="60"/>
      <c r="AA1116" s="64">
        <f t="shared" si="110"/>
        <v>0</v>
      </c>
    </row>
    <row r="1117" spans="2:27">
      <c r="B1117" s="29">
        <v>45754</v>
      </c>
      <c r="C1117" s="44">
        <v>12</v>
      </c>
      <c r="D1117" s="69"/>
      <c r="E1117" s="69"/>
      <c r="F1117" s="69"/>
      <c r="G1117" s="69"/>
      <c r="H1117" s="69"/>
      <c r="I1117" s="75"/>
      <c r="J1117" s="75"/>
      <c r="K1117" s="76"/>
      <c r="L1117" s="76"/>
      <c r="M1117" s="76"/>
      <c r="N1117" s="76"/>
      <c r="O1117" s="54"/>
      <c r="P1117" s="54"/>
      <c r="Q1117" s="54"/>
      <c r="R1117" s="86"/>
      <c r="S1117" s="86"/>
      <c r="T1117" s="86"/>
      <c r="U1117" s="86"/>
      <c r="V1117" s="86"/>
      <c r="W1117" s="86"/>
      <c r="X1117" s="70"/>
      <c r="Y1117" s="59"/>
      <c r="Z1117" s="60"/>
      <c r="AA1117" s="64">
        <f t="shared" si="110"/>
        <v>0</v>
      </c>
    </row>
    <row r="1118" spans="2:27">
      <c r="B1118" s="29">
        <v>45755</v>
      </c>
      <c r="C1118" s="44">
        <v>13</v>
      </c>
      <c r="D1118" s="69"/>
      <c r="E1118" s="69"/>
      <c r="F1118" s="69"/>
      <c r="G1118" s="69"/>
      <c r="H1118" s="69"/>
      <c r="I1118" s="75"/>
      <c r="J1118" s="75"/>
      <c r="K1118" s="76"/>
      <c r="L1118" s="76"/>
      <c r="M1118" s="76"/>
      <c r="N1118" s="76"/>
      <c r="O1118" s="54"/>
      <c r="P1118" s="54"/>
      <c r="Q1118" s="54"/>
      <c r="R1118" s="86"/>
      <c r="S1118" s="86"/>
      <c r="T1118" s="86"/>
      <c r="U1118" s="86"/>
      <c r="V1118" s="86"/>
      <c r="W1118" s="86"/>
      <c r="X1118" s="71"/>
      <c r="Y1118" s="59"/>
      <c r="Z1118" s="60"/>
      <c r="AA1118" s="64">
        <f t="shared" si="110"/>
        <v>0</v>
      </c>
    </row>
    <row r="1119" spans="2:27">
      <c r="B1119" s="29">
        <v>45756</v>
      </c>
      <c r="C1119" s="44">
        <v>14</v>
      </c>
      <c r="D1119" s="69"/>
      <c r="E1119" s="69"/>
      <c r="F1119" s="69"/>
      <c r="G1119" s="69"/>
      <c r="H1119" s="69"/>
      <c r="I1119" s="75"/>
      <c r="J1119" s="75"/>
      <c r="K1119" s="76"/>
      <c r="L1119" s="76"/>
      <c r="M1119" s="76"/>
      <c r="N1119" s="76"/>
      <c r="O1119" s="54"/>
      <c r="P1119" s="54"/>
      <c r="Q1119" s="54"/>
      <c r="R1119" s="86"/>
      <c r="S1119" s="86"/>
      <c r="T1119" s="86"/>
      <c r="U1119" s="86"/>
      <c r="V1119" s="86"/>
      <c r="W1119" s="86"/>
      <c r="X1119" s="70"/>
      <c r="Y1119" s="59"/>
      <c r="Z1119" s="60"/>
      <c r="AA1119" s="64">
        <f t="shared" si="110"/>
        <v>0</v>
      </c>
    </row>
    <row r="1120" spans="2:27">
      <c r="B1120" s="29">
        <v>45757</v>
      </c>
      <c r="C1120" s="44">
        <v>15</v>
      </c>
      <c r="D1120" s="69"/>
      <c r="E1120" s="69"/>
      <c r="F1120" s="69"/>
      <c r="G1120" s="69"/>
      <c r="H1120" s="69"/>
      <c r="I1120" s="75"/>
      <c r="J1120" s="75"/>
      <c r="K1120" s="76"/>
      <c r="L1120" s="76"/>
      <c r="M1120" s="76"/>
      <c r="N1120" s="76"/>
      <c r="O1120" s="54"/>
      <c r="P1120" s="54"/>
      <c r="Q1120" s="54"/>
      <c r="R1120" s="86"/>
      <c r="S1120" s="86"/>
      <c r="T1120" s="86"/>
      <c r="U1120" s="86"/>
      <c r="V1120" s="86"/>
      <c r="W1120" s="86"/>
      <c r="X1120" s="70"/>
      <c r="Y1120" s="59"/>
      <c r="Z1120" s="60"/>
      <c r="AA1120" s="64">
        <f t="shared" si="110"/>
        <v>0</v>
      </c>
    </row>
    <row r="1121" spans="2:27">
      <c r="B1121" s="29">
        <v>45758</v>
      </c>
      <c r="C1121" s="44">
        <v>16</v>
      </c>
      <c r="D1121" s="69"/>
      <c r="E1121" s="69"/>
      <c r="F1121" s="69"/>
      <c r="G1121" s="69"/>
      <c r="H1121" s="69"/>
      <c r="I1121" s="75"/>
      <c r="J1121" s="75"/>
      <c r="K1121" s="76"/>
      <c r="L1121" s="76"/>
      <c r="M1121" s="76"/>
      <c r="N1121" s="76"/>
      <c r="O1121" s="54"/>
      <c r="P1121" s="54"/>
      <c r="Q1121" s="54"/>
      <c r="R1121" s="86"/>
      <c r="S1121" s="86"/>
      <c r="T1121" s="86"/>
      <c r="U1121" s="86">
        <v>889</v>
      </c>
      <c r="V1121" s="86"/>
      <c r="W1121" s="86"/>
      <c r="X1121" s="70"/>
      <c r="Y1121" s="59"/>
      <c r="Z1121" s="60"/>
      <c r="AA1121" s="64">
        <f t="shared" si="110"/>
        <v>889</v>
      </c>
    </row>
    <row r="1122" spans="2:27">
      <c r="B1122" s="29">
        <v>45759</v>
      </c>
      <c r="C1122" s="44">
        <v>17</v>
      </c>
      <c r="D1122" s="69"/>
      <c r="E1122" s="69"/>
      <c r="F1122" s="69"/>
      <c r="G1122" s="69"/>
      <c r="H1122" s="69"/>
      <c r="I1122" s="75"/>
      <c r="J1122" s="75"/>
      <c r="K1122" s="76"/>
      <c r="L1122" s="76"/>
      <c r="M1122" s="76"/>
      <c r="N1122" s="76"/>
      <c r="O1122" s="54"/>
      <c r="P1122" s="54"/>
      <c r="Q1122" s="54"/>
      <c r="R1122" s="86"/>
      <c r="S1122" s="86"/>
      <c r="T1122" s="86"/>
      <c r="U1122" s="86"/>
      <c r="V1122" s="86"/>
      <c r="W1122" s="86"/>
      <c r="X1122" s="70"/>
      <c r="Y1122" s="59"/>
      <c r="Z1122" s="60"/>
      <c r="AA1122" s="64">
        <f t="shared" si="110"/>
        <v>0</v>
      </c>
    </row>
    <row r="1123" spans="2:27">
      <c r="B1123" s="29">
        <v>45760</v>
      </c>
      <c r="C1123" s="44">
        <v>18</v>
      </c>
      <c r="D1123" s="69"/>
      <c r="E1123" s="69"/>
      <c r="F1123" s="69"/>
      <c r="G1123" s="69"/>
      <c r="H1123" s="69"/>
      <c r="I1123" s="75"/>
      <c r="J1123" s="75"/>
      <c r="K1123" s="76"/>
      <c r="L1123" s="76"/>
      <c r="M1123" s="76"/>
      <c r="N1123" s="76"/>
      <c r="O1123" s="54"/>
      <c r="P1123" s="54"/>
      <c r="Q1123" s="54"/>
      <c r="R1123" s="86"/>
      <c r="S1123" s="86"/>
      <c r="T1123" s="86"/>
      <c r="U1123" s="86"/>
      <c r="V1123" s="86"/>
      <c r="W1123" s="87"/>
      <c r="X1123" s="70"/>
      <c r="Y1123" s="59"/>
      <c r="Z1123" s="60"/>
      <c r="AA1123" s="64">
        <f t="shared" si="110"/>
        <v>0</v>
      </c>
    </row>
    <row r="1124" spans="2:27">
      <c r="B1124" s="29">
        <v>45761</v>
      </c>
      <c r="C1124" s="44">
        <v>19</v>
      </c>
      <c r="D1124" s="69"/>
      <c r="E1124" s="69"/>
      <c r="F1124" s="69"/>
      <c r="G1124" s="69"/>
      <c r="H1124" s="69"/>
      <c r="I1124" s="75"/>
      <c r="J1124" s="75"/>
      <c r="K1124" s="76"/>
      <c r="L1124" s="76"/>
      <c r="M1124" s="76"/>
      <c r="N1124" s="76"/>
      <c r="O1124" s="54"/>
      <c r="P1124" s="54"/>
      <c r="Q1124" s="54"/>
      <c r="R1124" s="86"/>
      <c r="S1124" s="86"/>
      <c r="T1124" s="86">
        <v>541.6</v>
      </c>
      <c r="U1124" s="86"/>
      <c r="V1124" s="86"/>
      <c r="W1124" s="86"/>
      <c r="X1124" s="70"/>
      <c r="Y1124" s="59"/>
      <c r="Z1124" s="60"/>
      <c r="AA1124" s="64">
        <f t="shared" si="110"/>
        <v>541.6</v>
      </c>
    </row>
    <row r="1125" spans="2:27">
      <c r="B1125" s="29">
        <v>45762</v>
      </c>
      <c r="C1125" s="44">
        <v>20</v>
      </c>
      <c r="D1125" s="69"/>
      <c r="E1125" s="69"/>
      <c r="F1125" s="69"/>
      <c r="G1125" s="69"/>
      <c r="H1125" s="69"/>
      <c r="I1125" s="75"/>
      <c r="J1125" s="75"/>
      <c r="K1125" s="76"/>
      <c r="L1125" s="76"/>
      <c r="M1125" s="76"/>
      <c r="N1125" s="76"/>
      <c r="O1125" s="54"/>
      <c r="P1125" s="54"/>
      <c r="Q1125" s="54"/>
      <c r="R1125" s="86"/>
      <c r="S1125" s="86"/>
      <c r="T1125" s="86"/>
      <c r="U1125" s="86"/>
      <c r="V1125" s="86"/>
      <c r="W1125" s="86"/>
      <c r="X1125" s="70"/>
      <c r="Y1125" s="59"/>
      <c r="Z1125" s="60"/>
      <c r="AA1125" s="64">
        <f t="shared" si="110"/>
        <v>0</v>
      </c>
    </row>
    <row r="1126" spans="2:27">
      <c r="B1126" s="29">
        <v>45763</v>
      </c>
      <c r="C1126" s="44">
        <v>21</v>
      </c>
      <c r="D1126" s="69"/>
      <c r="E1126" s="69"/>
      <c r="F1126" s="69"/>
      <c r="G1126" s="69"/>
      <c r="H1126" s="69"/>
      <c r="I1126" s="75"/>
      <c r="J1126" s="75"/>
      <c r="K1126" s="76"/>
      <c r="L1126" s="76"/>
      <c r="M1126" s="76"/>
      <c r="N1126" s="76"/>
      <c r="O1126" s="54"/>
      <c r="P1126" s="54"/>
      <c r="Q1126" s="54"/>
      <c r="R1126" s="86"/>
      <c r="S1126" s="86"/>
      <c r="T1126" s="86"/>
      <c r="U1126" s="86"/>
      <c r="V1126" s="86"/>
      <c r="W1126" s="86"/>
      <c r="X1126" s="70"/>
      <c r="Y1126" s="59"/>
      <c r="Z1126" s="60"/>
      <c r="AA1126" s="64">
        <f t="shared" si="110"/>
        <v>0</v>
      </c>
    </row>
    <row r="1127" spans="2:27">
      <c r="B1127" s="29">
        <v>45764</v>
      </c>
      <c r="C1127" s="44">
        <v>22</v>
      </c>
      <c r="D1127" s="69"/>
      <c r="E1127" s="69"/>
      <c r="F1127" s="69"/>
      <c r="G1127" s="69"/>
      <c r="H1127" s="69"/>
      <c r="I1127" s="75"/>
      <c r="J1127" s="75"/>
      <c r="K1127" s="76"/>
      <c r="L1127" s="76"/>
      <c r="M1127" s="76"/>
      <c r="N1127" s="76"/>
      <c r="O1127" s="54"/>
      <c r="P1127" s="54"/>
      <c r="Q1127" s="54"/>
      <c r="R1127" s="86"/>
      <c r="S1127" s="86"/>
      <c r="T1127" s="86"/>
      <c r="U1127" s="86"/>
      <c r="V1127" s="86"/>
      <c r="W1127" s="86"/>
      <c r="X1127" s="70"/>
      <c r="Y1127" s="59"/>
      <c r="Z1127" s="60"/>
      <c r="AA1127" s="64">
        <f t="shared" si="110"/>
        <v>0</v>
      </c>
    </row>
    <row r="1128" spans="2:27">
      <c r="B1128" s="29">
        <v>45765</v>
      </c>
      <c r="C1128" s="44">
        <v>23</v>
      </c>
      <c r="D1128" s="69"/>
      <c r="E1128" s="69"/>
      <c r="F1128" s="69"/>
      <c r="G1128" s="69"/>
      <c r="H1128" s="69"/>
      <c r="I1128" s="75"/>
      <c r="J1128" s="75"/>
      <c r="K1128" s="76"/>
      <c r="L1128" s="76"/>
      <c r="M1128" s="76"/>
      <c r="N1128" s="76"/>
      <c r="O1128" s="54"/>
      <c r="P1128" s="54"/>
      <c r="Q1128" s="54"/>
      <c r="R1128" s="86"/>
      <c r="S1128" s="86"/>
      <c r="T1128" s="86"/>
      <c r="U1128" s="86"/>
      <c r="V1128" s="86"/>
      <c r="W1128" s="87"/>
      <c r="X1128" s="70"/>
      <c r="Y1128" s="59"/>
      <c r="Z1128" s="60"/>
      <c r="AA1128" s="64">
        <f>SUM(D1128:Z1128)</f>
        <v>0</v>
      </c>
    </row>
    <row r="1129" spans="2:27">
      <c r="B1129" s="29">
        <v>45766</v>
      </c>
      <c r="C1129" s="44">
        <v>24</v>
      </c>
      <c r="D1129" s="69"/>
      <c r="E1129" s="69"/>
      <c r="F1129" s="69"/>
      <c r="G1129" s="69"/>
      <c r="H1129" s="69"/>
      <c r="I1129" s="75"/>
      <c r="J1129" s="75"/>
      <c r="K1129" s="76"/>
      <c r="L1129" s="76"/>
      <c r="M1129" s="76"/>
      <c r="N1129" s="76"/>
      <c r="O1129" s="54"/>
      <c r="P1129" s="54"/>
      <c r="Q1129" s="54"/>
      <c r="R1129" s="86"/>
      <c r="S1129" s="86"/>
      <c r="T1129" s="86"/>
      <c r="U1129" s="86"/>
      <c r="V1129" s="86"/>
      <c r="W1129" s="86"/>
      <c r="X1129" s="70"/>
      <c r="Y1129" s="59"/>
      <c r="Z1129" s="60"/>
      <c r="AA1129" s="64">
        <f t="shared" ref="AA1129:AA1137" si="111">SUM(D1129:Z1129)</f>
        <v>0</v>
      </c>
    </row>
    <row r="1130" spans="2:27">
      <c r="B1130" s="29">
        <v>45767</v>
      </c>
      <c r="C1130" s="44">
        <v>25</v>
      </c>
      <c r="D1130" s="69"/>
      <c r="E1130" s="69"/>
      <c r="F1130" s="69"/>
      <c r="G1130" s="69"/>
      <c r="H1130" s="69"/>
      <c r="I1130" s="75"/>
      <c r="J1130" s="75"/>
      <c r="K1130" s="76"/>
      <c r="L1130" s="76"/>
      <c r="M1130" s="76"/>
      <c r="N1130" s="76"/>
      <c r="O1130" s="54"/>
      <c r="P1130" s="54"/>
      <c r="Q1130" s="54"/>
      <c r="R1130" s="86"/>
      <c r="S1130" s="86"/>
      <c r="T1130" s="86"/>
      <c r="U1130" s="86"/>
      <c r="V1130" s="86"/>
      <c r="W1130" s="86"/>
      <c r="X1130" s="70"/>
      <c r="Y1130" s="59"/>
      <c r="Z1130" s="60"/>
      <c r="AA1130" s="64">
        <f t="shared" si="111"/>
        <v>0</v>
      </c>
    </row>
    <row r="1131" spans="2:27">
      <c r="B1131" s="29">
        <v>45768</v>
      </c>
      <c r="C1131" s="44">
        <v>26</v>
      </c>
      <c r="D1131" s="69"/>
      <c r="E1131" s="69"/>
      <c r="F1131" s="69"/>
      <c r="G1131" s="69"/>
      <c r="H1131" s="69"/>
      <c r="I1131" s="75"/>
      <c r="J1131" s="75"/>
      <c r="K1131" s="76"/>
      <c r="L1131" s="76"/>
      <c r="M1131" s="76"/>
      <c r="N1131" s="76"/>
      <c r="O1131" s="54"/>
      <c r="P1131" s="54"/>
      <c r="Q1131" s="54"/>
      <c r="R1131" s="86"/>
      <c r="S1131" s="86"/>
      <c r="T1131" s="86"/>
      <c r="U1131" s="86"/>
      <c r="V1131" s="86"/>
      <c r="W1131" s="86"/>
      <c r="X1131" s="70"/>
      <c r="Y1131" s="59"/>
      <c r="Z1131" s="60"/>
      <c r="AA1131" s="64">
        <f t="shared" si="111"/>
        <v>0</v>
      </c>
    </row>
    <row r="1132" spans="2:27">
      <c r="B1132" s="29">
        <v>45769</v>
      </c>
      <c r="C1132" s="44">
        <v>27</v>
      </c>
      <c r="D1132" s="69"/>
      <c r="E1132" s="69"/>
      <c r="F1132" s="69"/>
      <c r="G1132" s="69"/>
      <c r="H1132" s="69"/>
      <c r="I1132" s="75"/>
      <c r="J1132" s="75"/>
      <c r="K1132" s="76"/>
      <c r="L1132" s="76"/>
      <c r="M1132" s="76"/>
      <c r="N1132" s="76"/>
      <c r="O1132" s="54"/>
      <c r="P1132" s="54"/>
      <c r="Q1132" s="54"/>
      <c r="R1132" s="86"/>
      <c r="S1132" s="86"/>
      <c r="T1132" s="86"/>
      <c r="U1132" s="86"/>
      <c r="V1132" s="86"/>
      <c r="W1132" s="86"/>
      <c r="X1132" s="71"/>
      <c r="Y1132" s="59"/>
      <c r="Z1132" s="60"/>
      <c r="AA1132" s="64">
        <f t="shared" si="111"/>
        <v>0</v>
      </c>
    </row>
    <row r="1133" spans="2:27">
      <c r="B1133" s="29">
        <v>45770</v>
      </c>
      <c r="C1133" s="44">
        <v>28</v>
      </c>
      <c r="D1133" s="69"/>
      <c r="E1133" s="69"/>
      <c r="F1133" s="69"/>
      <c r="G1133" s="69"/>
      <c r="H1133" s="69"/>
      <c r="I1133" s="75"/>
      <c r="J1133" s="75"/>
      <c r="K1133" s="76"/>
      <c r="L1133" s="76"/>
      <c r="M1133" s="76"/>
      <c r="N1133" s="76"/>
      <c r="O1133" s="54"/>
      <c r="P1133" s="54"/>
      <c r="Q1133" s="54"/>
      <c r="R1133" s="86"/>
      <c r="S1133" s="86"/>
      <c r="T1133" s="86"/>
      <c r="U1133" s="86"/>
      <c r="V1133" s="86"/>
      <c r="W1133" s="86"/>
      <c r="X1133" s="70"/>
      <c r="Y1133" s="59"/>
      <c r="Z1133" s="60"/>
      <c r="AA1133" s="64">
        <f t="shared" si="111"/>
        <v>0</v>
      </c>
    </row>
    <row r="1134" spans="2:27">
      <c r="B1134" s="29">
        <v>45771</v>
      </c>
      <c r="C1134" s="44">
        <v>29</v>
      </c>
      <c r="D1134" s="69"/>
      <c r="E1134" s="69"/>
      <c r="F1134" s="69"/>
      <c r="G1134" s="69"/>
      <c r="H1134" s="69"/>
      <c r="I1134" s="75"/>
      <c r="J1134" s="75"/>
      <c r="K1134" s="76"/>
      <c r="L1134" s="76"/>
      <c r="M1134" s="76"/>
      <c r="N1134" s="76"/>
      <c r="O1134" s="54"/>
      <c r="P1134" s="54"/>
      <c r="Q1134" s="54"/>
      <c r="R1134" s="86"/>
      <c r="S1134" s="86"/>
      <c r="T1134" s="86">
        <v>825.58</v>
      </c>
      <c r="U1134" s="86"/>
      <c r="V1134" s="86"/>
      <c r="W1134" s="86"/>
      <c r="X1134" s="70"/>
      <c r="Y1134" s="59"/>
      <c r="Z1134" s="60"/>
      <c r="AA1134" s="64">
        <f t="shared" si="111"/>
        <v>825.58</v>
      </c>
    </row>
    <row r="1135" spans="2:27">
      <c r="B1135" s="29">
        <v>45772</v>
      </c>
      <c r="C1135" s="44">
        <v>30</v>
      </c>
      <c r="D1135" s="69"/>
      <c r="E1135" s="69"/>
      <c r="F1135" s="69"/>
      <c r="G1135" s="69"/>
      <c r="H1135" s="69"/>
      <c r="I1135" s="75"/>
      <c r="J1135" s="75"/>
      <c r="K1135" s="76"/>
      <c r="L1135" s="76"/>
      <c r="M1135" s="76"/>
      <c r="N1135" s="76"/>
      <c r="O1135" s="54"/>
      <c r="P1135" s="54"/>
      <c r="Q1135" s="54"/>
      <c r="R1135" s="86"/>
      <c r="S1135" s="86"/>
      <c r="T1135" s="86"/>
      <c r="U1135" s="86"/>
      <c r="V1135" s="86"/>
      <c r="W1135" s="86"/>
      <c r="X1135" s="70"/>
      <c r="Y1135" s="59"/>
      <c r="Z1135" s="60"/>
      <c r="AA1135" s="64">
        <f t="shared" si="111"/>
        <v>0</v>
      </c>
    </row>
    <row r="1136" spans="2:27">
      <c r="B1136" s="29">
        <v>45773</v>
      </c>
      <c r="C1136" s="44">
        <v>31</v>
      </c>
      <c r="D1136" s="69"/>
      <c r="E1136" s="69"/>
      <c r="F1136" s="69"/>
      <c r="G1136" s="69"/>
      <c r="H1136" s="69"/>
      <c r="I1136" s="75"/>
      <c r="J1136" s="75"/>
      <c r="K1136" s="76"/>
      <c r="L1136" s="76"/>
      <c r="M1136" s="76"/>
      <c r="N1136" s="76"/>
      <c r="O1136" s="54"/>
      <c r="P1136" s="54"/>
      <c r="Q1136" s="54"/>
      <c r="R1136" s="86"/>
      <c r="S1136" s="86"/>
      <c r="T1136" s="86"/>
      <c r="U1136" s="86"/>
      <c r="V1136" s="86"/>
      <c r="W1136" s="86"/>
      <c r="X1136" s="70"/>
      <c r="Y1136" s="59"/>
      <c r="Z1136" s="60"/>
      <c r="AA1136" s="64"/>
    </row>
    <row r="1137" spans="1:27">
      <c r="A1137" s="129" t="s">
        <v>52</v>
      </c>
      <c r="B1137" s="130"/>
      <c r="C1137" s="131"/>
      <c r="D1137" s="69">
        <f t="shared" ref="D1137:Z1137" si="112">SUM(D1106:D1135)</f>
        <v>0</v>
      </c>
      <c r="E1137" s="69">
        <f t="shared" si="112"/>
        <v>0</v>
      </c>
      <c r="F1137" s="69">
        <f t="shared" si="112"/>
        <v>0</v>
      </c>
      <c r="G1137" s="69">
        <f t="shared" si="112"/>
        <v>0</v>
      </c>
      <c r="H1137" s="69">
        <f t="shared" si="112"/>
        <v>0</v>
      </c>
      <c r="I1137" s="69">
        <f t="shared" si="112"/>
        <v>0</v>
      </c>
      <c r="J1137" s="69">
        <f t="shared" si="112"/>
        <v>0</v>
      </c>
      <c r="K1137" s="69">
        <f t="shared" si="112"/>
        <v>0</v>
      </c>
      <c r="L1137" s="69">
        <f t="shared" si="112"/>
        <v>0</v>
      </c>
      <c r="M1137" s="69">
        <f t="shared" si="112"/>
        <v>0</v>
      </c>
      <c r="N1137" s="69">
        <f t="shared" si="112"/>
        <v>0</v>
      </c>
      <c r="O1137" s="69">
        <f t="shared" si="112"/>
        <v>0</v>
      </c>
      <c r="P1137" s="69">
        <f t="shared" si="112"/>
        <v>0</v>
      </c>
      <c r="Q1137" s="69">
        <f t="shared" si="112"/>
        <v>0</v>
      </c>
      <c r="R1137" s="69">
        <f t="shared" si="112"/>
        <v>0</v>
      </c>
      <c r="S1137" s="69">
        <f t="shared" si="112"/>
        <v>0</v>
      </c>
      <c r="T1137" s="69">
        <f t="shared" si="112"/>
        <v>1792.18</v>
      </c>
      <c r="U1137" s="69">
        <f t="shared" si="112"/>
        <v>889</v>
      </c>
      <c r="V1137" s="69">
        <f t="shared" si="112"/>
        <v>0</v>
      </c>
      <c r="W1137" s="69">
        <f t="shared" si="112"/>
        <v>0</v>
      </c>
      <c r="X1137" s="69">
        <f t="shared" si="112"/>
        <v>0</v>
      </c>
      <c r="Y1137" s="69">
        <f t="shared" si="112"/>
        <v>0</v>
      </c>
      <c r="Z1137" s="69">
        <f t="shared" si="112"/>
        <v>0</v>
      </c>
      <c r="AA1137" s="64">
        <f t="shared" si="111"/>
        <v>2681.1800000000003</v>
      </c>
    </row>
    <row r="1138" spans="1:27">
      <c r="A1138" s="133" t="s">
        <v>53</v>
      </c>
      <c r="B1138" s="134"/>
      <c r="C1138" s="135"/>
      <c r="D1138" s="136">
        <f>SUM(D1137:H1137)</f>
        <v>0</v>
      </c>
      <c r="E1138" s="136"/>
      <c r="F1138" s="136"/>
      <c r="G1138" s="136"/>
      <c r="H1138" s="136"/>
      <c r="I1138" s="136">
        <f>SUM(I1137:J1137)</f>
        <v>0</v>
      </c>
      <c r="J1138" s="136"/>
      <c r="K1138" s="129">
        <f>SUM(K1137:N1137)</f>
        <v>0</v>
      </c>
      <c r="L1138" s="130"/>
      <c r="M1138" s="130"/>
      <c r="N1138" s="131"/>
      <c r="O1138" s="129">
        <f>SUM(O1137:Q1137)</f>
        <v>0</v>
      </c>
      <c r="P1138" s="130"/>
      <c r="Q1138" s="131"/>
      <c r="R1138" s="129">
        <f>SUM(R1137:W1137)</f>
        <v>2681.1800000000003</v>
      </c>
      <c r="S1138" s="130"/>
      <c r="T1138" s="130"/>
      <c r="U1138" s="130"/>
      <c r="V1138" s="130"/>
      <c r="W1138" s="131"/>
      <c r="X1138" s="85">
        <f>SUM(X1137)</f>
        <v>0</v>
      </c>
      <c r="Y1138" s="42">
        <f>SUM(Y1137)</f>
        <v>0</v>
      </c>
      <c r="Z1138" s="6">
        <f>SUM(Z1137)</f>
        <v>0</v>
      </c>
      <c r="AA1138" s="64">
        <f>SUM(D1138:Z1138)</f>
        <v>2681.1800000000003</v>
      </c>
    </row>
    <row r="1139" spans="1:27">
      <c r="A1139" s="132" t="s">
        <v>69</v>
      </c>
      <c r="B1139" s="132"/>
      <c r="C1139" s="132"/>
      <c r="D1139" s="62">
        <v>7000</v>
      </c>
      <c r="E1139" s="62"/>
      <c r="F1139" s="62">
        <v>2000</v>
      </c>
      <c r="G1139" s="62">
        <v>4000</v>
      </c>
      <c r="H1139" s="62">
        <v>3000</v>
      </c>
      <c r="I1139" s="62"/>
      <c r="J1139" s="62">
        <v>5000</v>
      </c>
      <c r="K1139" s="62">
        <v>4000</v>
      </c>
      <c r="L1139" s="62"/>
      <c r="M1139" s="62"/>
      <c r="N1139" s="62"/>
      <c r="O1139" s="62"/>
      <c r="P1139" s="62"/>
      <c r="Q1139" s="62"/>
      <c r="R1139" s="62">
        <v>1500</v>
      </c>
      <c r="S1139" s="62">
        <v>2000</v>
      </c>
      <c r="T1139" s="62"/>
      <c r="U1139" s="62"/>
      <c r="V1139" s="62">
        <v>700</v>
      </c>
      <c r="W1139" s="62"/>
      <c r="X1139" s="62">
        <v>12000</v>
      </c>
      <c r="Y1139" s="62"/>
      <c r="Z1139" s="62"/>
      <c r="AA1139" s="62">
        <f>SUM(D1139:Z1139)</f>
        <v>41200</v>
      </c>
    </row>
    <row r="1140" spans="1:27">
      <c r="A1140" s="34"/>
      <c r="B1140" s="34"/>
      <c r="C1140" s="34"/>
      <c r="D1140" s="132">
        <f>SUM(D1139:H1139)</f>
        <v>16000</v>
      </c>
      <c r="E1140" s="132"/>
      <c r="F1140" s="132"/>
      <c r="G1140" s="132"/>
      <c r="H1140" s="132"/>
      <c r="I1140" s="132">
        <f>SUM(I1139:J1139)</f>
        <v>5000</v>
      </c>
      <c r="J1140" s="132"/>
      <c r="K1140" s="132">
        <f>SUM(K1139:N1139)</f>
        <v>4000</v>
      </c>
      <c r="L1140" s="132"/>
      <c r="M1140" s="132"/>
      <c r="N1140" s="132"/>
      <c r="O1140" s="132">
        <f>SUM(O1139:Q1139)</f>
        <v>0</v>
      </c>
      <c r="P1140" s="132"/>
      <c r="Q1140" s="132"/>
      <c r="R1140" s="132">
        <f>SUM(R1139:W1139)</f>
        <v>4200</v>
      </c>
      <c r="S1140" s="132"/>
      <c r="T1140" s="132"/>
      <c r="U1140" s="132"/>
      <c r="V1140" s="132"/>
      <c r="W1140" s="132"/>
      <c r="X1140" s="62">
        <f>X1139</f>
        <v>12000</v>
      </c>
      <c r="Y1140" s="62">
        <f>SUM(Y1139)</f>
        <v>0</v>
      </c>
      <c r="Z1140" s="62">
        <f>SUM(Z1139)</f>
        <v>0</v>
      </c>
      <c r="AA1140" s="62"/>
    </row>
    <row r="1141" spans="1:27" ht="15.75" thickBot="1"/>
    <row r="1142" spans="1:27" ht="27" thickBot="1">
      <c r="C1142" s="137" t="s">
        <v>102</v>
      </c>
      <c r="D1142" s="138"/>
      <c r="E1142" s="138"/>
      <c r="F1142" s="138"/>
      <c r="G1142" s="138"/>
      <c r="H1142" s="138"/>
      <c r="I1142" s="138"/>
      <c r="J1142" s="138"/>
      <c r="K1142" s="138"/>
      <c r="L1142" s="138"/>
      <c r="M1142" s="138"/>
      <c r="N1142" s="138"/>
      <c r="O1142" s="138"/>
      <c r="P1142" s="138"/>
      <c r="Q1142" s="138"/>
      <c r="R1142" s="138"/>
      <c r="S1142" s="138"/>
      <c r="T1142" s="138"/>
      <c r="U1142" s="138"/>
      <c r="V1142" s="138"/>
      <c r="W1142" s="138"/>
      <c r="X1142" s="138"/>
      <c r="Y1142" s="138"/>
      <c r="Z1142" s="138"/>
      <c r="AA1142" s="138"/>
    </row>
    <row r="1143" spans="1:27">
      <c r="A1143" s="6" t="s">
        <v>23</v>
      </c>
      <c r="B1143" s="6" t="s">
        <v>0</v>
      </c>
      <c r="C1143" s="65" t="s">
        <v>68</v>
      </c>
      <c r="D1143" s="139" t="s">
        <v>1</v>
      </c>
      <c r="E1143" s="140"/>
      <c r="F1143" s="140"/>
      <c r="G1143" s="140"/>
      <c r="H1143" s="141"/>
      <c r="I1143" s="142" t="s">
        <v>2</v>
      </c>
      <c r="J1143" s="142"/>
      <c r="K1143" s="143" t="s">
        <v>5</v>
      </c>
      <c r="L1143" s="143"/>
      <c r="M1143" s="143"/>
      <c r="N1143" s="143"/>
      <c r="O1143" s="144" t="s">
        <v>73</v>
      </c>
      <c r="P1143" s="145"/>
      <c r="Q1143" s="145"/>
      <c r="R1143" s="146" t="s">
        <v>66</v>
      </c>
      <c r="S1143" s="146"/>
      <c r="T1143" s="146"/>
      <c r="U1143" s="146"/>
      <c r="V1143" s="146"/>
      <c r="W1143" s="146"/>
      <c r="X1143" s="147" t="s">
        <v>60</v>
      </c>
      <c r="Y1143" s="149" t="s">
        <v>37</v>
      </c>
      <c r="Z1143" s="151" t="s">
        <v>67</v>
      </c>
      <c r="AA1143" s="153" t="s">
        <v>8</v>
      </c>
    </row>
    <row r="1144" spans="1:27" ht="30">
      <c r="D1144" s="45" t="s">
        <v>47</v>
      </c>
      <c r="E1144" s="45" t="s">
        <v>48</v>
      </c>
      <c r="F1144" s="45" t="s">
        <v>50</v>
      </c>
      <c r="G1144" s="45" t="s">
        <v>49</v>
      </c>
      <c r="H1144" s="45" t="s">
        <v>51</v>
      </c>
      <c r="I1144" s="47" t="s">
        <v>54</v>
      </c>
      <c r="J1144" s="47" t="s">
        <v>55</v>
      </c>
      <c r="K1144" s="49" t="s">
        <v>56</v>
      </c>
      <c r="L1144" s="49" t="s">
        <v>57</v>
      </c>
      <c r="M1144" s="50" t="s">
        <v>58</v>
      </c>
      <c r="N1144" s="50" t="s">
        <v>59</v>
      </c>
      <c r="O1144" s="83" t="s">
        <v>74</v>
      </c>
      <c r="P1144" s="84" t="s">
        <v>75</v>
      </c>
      <c r="Q1144" s="52" t="s">
        <v>62</v>
      </c>
      <c r="R1144" s="55" t="s">
        <v>3</v>
      </c>
      <c r="S1144" s="55" t="s">
        <v>65</v>
      </c>
      <c r="T1144" s="55" t="s">
        <v>63</v>
      </c>
      <c r="U1144" s="55" t="s">
        <v>36</v>
      </c>
      <c r="V1144" s="56" t="s">
        <v>64</v>
      </c>
      <c r="W1144" s="55" t="s">
        <v>7</v>
      </c>
      <c r="X1144" s="148"/>
      <c r="Y1144" s="150"/>
      <c r="Z1144" s="152"/>
      <c r="AA1144" s="154"/>
    </row>
    <row r="1145" spans="1:27">
      <c r="B1145" s="29">
        <v>45774</v>
      </c>
      <c r="C1145" s="44">
        <v>1</v>
      </c>
      <c r="D1145" s="69"/>
      <c r="E1145" s="69"/>
      <c r="F1145" s="69"/>
      <c r="G1145" s="69"/>
      <c r="H1145" s="69"/>
      <c r="I1145" s="75"/>
      <c r="J1145" s="75"/>
      <c r="K1145" s="76"/>
      <c r="L1145" s="76"/>
      <c r="M1145" s="76"/>
      <c r="N1145" s="76"/>
      <c r="O1145" s="54"/>
      <c r="P1145" s="54"/>
      <c r="Q1145" s="54"/>
      <c r="R1145" s="86"/>
      <c r="S1145" s="86"/>
      <c r="T1145" s="86"/>
      <c r="U1145" s="86"/>
      <c r="V1145" s="86"/>
      <c r="W1145" s="86"/>
      <c r="X1145" s="70"/>
      <c r="Y1145" s="59"/>
      <c r="Z1145" s="60"/>
      <c r="AA1145" s="64">
        <f>SUM(D1145:Z1145)</f>
        <v>0</v>
      </c>
    </row>
    <row r="1146" spans="1:27">
      <c r="B1146" s="29">
        <v>45775</v>
      </c>
      <c r="C1146" s="44">
        <v>2</v>
      </c>
      <c r="D1146" s="69"/>
      <c r="E1146" s="69"/>
      <c r="F1146" s="69"/>
      <c r="G1146" s="69"/>
      <c r="H1146" s="69"/>
      <c r="I1146" s="75"/>
      <c r="J1146" s="75"/>
      <c r="K1146" s="76"/>
      <c r="L1146" s="76"/>
      <c r="M1146" s="76"/>
      <c r="N1146" s="76"/>
      <c r="O1146" s="54"/>
      <c r="P1146" s="54"/>
      <c r="Q1146" s="54"/>
      <c r="R1146" s="86"/>
      <c r="S1146" s="86"/>
      <c r="T1146" s="86"/>
      <c r="U1146" s="86"/>
      <c r="V1146" s="86"/>
      <c r="W1146" s="86"/>
      <c r="X1146" s="71"/>
      <c r="Y1146" s="59"/>
      <c r="Z1146" s="60"/>
      <c r="AA1146" s="64">
        <f t="shared" ref="AA1146:AA1166" si="113">SUM(D1146:Z1146)</f>
        <v>0</v>
      </c>
    </row>
    <row r="1147" spans="1:27">
      <c r="B1147" s="29">
        <v>45776</v>
      </c>
      <c r="C1147" s="44">
        <v>3</v>
      </c>
      <c r="D1147" s="69"/>
      <c r="E1147" s="69"/>
      <c r="F1147" s="69"/>
      <c r="G1147" s="69"/>
      <c r="H1147" s="69"/>
      <c r="I1147" s="75"/>
      <c r="J1147" s="75"/>
      <c r="K1147" s="76"/>
      <c r="L1147" s="76"/>
      <c r="M1147" s="76"/>
      <c r="N1147" s="76"/>
      <c r="O1147" s="54"/>
      <c r="P1147" s="54"/>
      <c r="Q1147" s="54"/>
      <c r="R1147" s="86"/>
      <c r="S1147" s="86"/>
      <c r="T1147" s="86"/>
      <c r="U1147" s="86"/>
      <c r="V1147" s="86"/>
      <c r="W1147" s="86"/>
      <c r="X1147" s="70"/>
      <c r="Y1147" s="59"/>
      <c r="Z1147" s="60"/>
      <c r="AA1147" s="64">
        <f t="shared" si="113"/>
        <v>0</v>
      </c>
    </row>
    <row r="1148" spans="1:27">
      <c r="B1148" s="29">
        <v>45777</v>
      </c>
      <c r="C1148" s="44">
        <v>4</v>
      </c>
      <c r="D1148" s="69"/>
      <c r="E1148" s="69"/>
      <c r="F1148" s="69"/>
      <c r="G1148" s="69"/>
      <c r="H1148" s="69"/>
      <c r="I1148" s="75"/>
      <c r="J1148" s="75"/>
      <c r="K1148" s="76"/>
      <c r="L1148" s="76"/>
      <c r="M1148" s="76"/>
      <c r="N1148" s="76"/>
      <c r="O1148" s="54"/>
      <c r="P1148" s="54"/>
      <c r="Q1148" s="54"/>
      <c r="R1148" s="86"/>
      <c r="S1148" s="86"/>
      <c r="T1148" s="86"/>
      <c r="U1148" s="86"/>
      <c r="V1148" s="86"/>
      <c r="W1148" s="86"/>
      <c r="X1148" s="71"/>
      <c r="Y1148" s="59"/>
      <c r="Z1148" s="60"/>
      <c r="AA1148" s="64">
        <f t="shared" si="113"/>
        <v>0</v>
      </c>
    </row>
    <row r="1149" spans="1:27">
      <c r="B1149" s="29">
        <v>45778</v>
      </c>
      <c r="C1149" s="44">
        <v>5</v>
      </c>
      <c r="D1149" s="69"/>
      <c r="E1149" s="69"/>
      <c r="F1149" s="69"/>
      <c r="G1149" s="69"/>
      <c r="H1149" s="69"/>
      <c r="I1149" s="75"/>
      <c r="J1149" s="75"/>
      <c r="K1149" s="76"/>
      <c r="L1149" s="76"/>
      <c r="M1149" s="76"/>
      <c r="N1149" s="76"/>
      <c r="O1149" s="54"/>
      <c r="P1149" s="54"/>
      <c r="Q1149" s="54"/>
      <c r="R1149" s="87"/>
      <c r="S1149" s="86"/>
      <c r="T1149" s="86"/>
      <c r="U1149" s="86"/>
      <c r="V1149" s="86"/>
      <c r="W1149" s="86"/>
      <c r="X1149" s="70"/>
      <c r="Y1149" s="59"/>
      <c r="Z1149" s="60"/>
      <c r="AA1149" s="64">
        <f t="shared" si="113"/>
        <v>0</v>
      </c>
    </row>
    <row r="1150" spans="1:27">
      <c r="B1150" s="29">
        <v>45779</v>
      </c>
      <c r="C1150" s="44">
        <v>6</v>
      </c>
      <c r="D1150" s="69"/>
      <c r="E1150" s="69"/>
      <c r="F1150" s="69"/>
      <c r="G1150" s="69"/>
      <c r="H1150" s="69"/>
      <c r="I1150" s="75"/>
      <c r="J1150" s="75"/>
      <c r="K1150" s="76"/>
      <c r="L1150" s="76"/>
      <c r="M1150" s="76"/>
      <c r="N1150" s="76"/>
      <c r="O1150" s="54"/>
      <c r="P1150" s="54"/>
      <c r="Q1150" s="54"/>
      <c r="R1150" s="86"/>
      <c r="S1150" s="86"/>
      <c r="T1150" s="86"/>
      <c r="U1150" s="86"/>
      <c r="V1150" s="86"/>
      <c r="W1150" s="86"/>
      <c r="X1150" s="88"/>
      <c r="Y1150" s="59"/>
      <c r="Z1150" s="60"/>
      <c r="AA1150" s="64">
        <f t="shared" si="113"/>
        <v>0</v>
      </c>
    </row>
    <row r="1151" spans="1:27">
      <c r="B1151" s="29">
        <v>45780</v>
      </c>
      <c r="C1151" s="44">
        <v>7</v>
      </c>
      <c r="D1151" s="69"/>
      <c r="E1151" s="69"/>
      <c r="F1151" s="69"/>
      <c r="G1151" s="69"/>
      <c r="H1151" s="69"/>
      <c r="I1151" s="75"/>
      <c r="J1151" s="75"/>
      <c r="K1151" s="76"/>
      <c r="L1151" s="76"/>
      <c r="M1151" s="76"/>
      <c r="N1151" s="76"/>
      <c r="O1151" s="54"/>
      <c r="P1151" s="54"/>
      <c r="Q1151" s="54"/>
      <c r="R1151" s="86"/>
      <c r="S1151" s="86"/>
      <c r="T1151" s="77">
        <v>425</v>
      </c>
      <c r="U1151" s="86"/>
      <c r="V1151" s="86"/>
      <c r="W1151" s="86"/>
      <c r="X1151" s="70"/>
      <c r="Y1151" s="59"/>
      <c r="Z1151" s="60"/>
      <c r="AA1151" s="64">
        <f t="shared" si="113"/>
        <v>425</v>
      </c>
    </row>
    <row r="1152" spans="1:27">
      <c r="B1152" s="29">
        <v>45781</v>
      </c>
      <c r="C1152" s="44">
        <v>8</v>
      </c>
      <c r="D1152" s="69"/>
      <c r="E1152" s="69"/>
      <c r="F1152" s="69"/>
      <c r="G1152" s="69"/>
      <c r="H1152" s="69"/>
      <c r="I1152" s="75"/>
      <c r="J1152" s="75"/>
      <c r="K1152" s="76"/>
      <c r="L1152" s="76"/>
      <c r="M1152" s="76"/>
      <c r="N1152" s="76"/>
      <c r="O1152" s="54"/>
      <c r="P1152" s="54"/>
      <c r="Q1152" s="54"/>
      <c r="R1152" s="86"/>
      <c r="S1152" s="86"/>
      <c r="T1152" s="86"/>
      <c r="U1152" s="86"/>
      <c r="V1152" s="86"/>
      <c r="W1152" s="86"/>
      <c r="X1152" s="70"/>
      <c r="Y1152" s="59"/>
      <c r="Z1152" s="60"/>
      <c r="AA1152" s="64">
        <f t="shared" si="113"/>
        <v>0</v>
      </c>
    </row>
    <row r="1153" spans="2:27">
      <c r="B1153" s="29">
        <v>45782</v>
      </c>
      <c r="C1153" s="44">
        <v>9</v>
      </c>
      <c r="D1153" s="69"/>
      <c r="E1153" s="69"/>
      <c r="F1153" s="69"/>
      <c r="G1153" s="69"/>
      <c r="H1153" s="69"/>
      <c r="I1153" s="75"/>
      <c r="J1153" s="75"/>
      <c r="K1153" s="76"/>
      <c r="L1153" s="76"/>
      <c r="M1153" s="76"/>
      <c r="N1153" s="76"/>
      <c r="O1153" s="54"/>
      <c r="P1153" s="54"/>
      <c r="Q1153" s="54"/>
      <c r="R1153" s="86"/>
      <c r="S1153" s="86"/>
      <c r="T1153" s="86"/>
      <c r="U1153" s="86"/>
      <c r="V1153" s="86"/>
      <c r="W1153" s="86"/>
      <c r="X1153" s="71"/>
      <c r="Y1153" s="59"/>
      <c r="Z1153" s="60"/>
      <c r="AA1153" s="64">
        <f t="shared" si="113"/>
        <v>0</v>
      </c>
    </row>
    <row r="1154" spans="2:27">
      <c r="B1154" s="29">
        <v>45783</v>
      </c>
      <c r="C1154" s="44">
        <v>10</v>
      </c>
      <c r="D1154" s="69"/>
      <c r="E1154" s="69"/>
      <c r="F1154" s="69"/>
      <c r="G1154" s="69"/>
      <c r="H1154" s="69"/>
      <c r="I1154" s="75"/>
      <c r="J1154" s="75"/>
      <c r="K1154" s="76"/>
      <c r="L1154" s="76"/>
      <c r="M1154" s="76"/>
      <c r="N1154" s="76"/>
      <c r="O1154" s="54"/>
      <c r="P1154" s="54"/>
      <c r="Q1154" s="54"/>
      <c r="R1154" s="86"/>
      <c r="S1154" s="86"/>
      <c r="T1154" s="86"/>
      <c r="U1154" s="86"/>
      <c r="V1154" s="86"/>
      <c r="W1154" s="86"/>
      <c r="X1154" s="71"/>
      <c r="Y1154" s="59"/>
      <c r="Z1154" s="60"/>
      <c r="AA1154" s="64">
        <f t="shared" si="113"/>
        <v>0</v>
      </c>
    </row>
    <row r="1155" spans="2:27">
      <c r="B1155" s="29">
        <v>45784</v>
      </c>
      <c r="C1155" s="44">
        <v>11</v>
      </c>
      <c r="D1155" s="69"/>
      <c r="E1155" s="69"/>
      <c r="F1155" s="69"/>
      <c r="G1155" s="69"/>
      <c r="H1155" s="69"/>
      <c r="I1155" s="75"/>
      <c r="J1155" s="75"/>
      <c r="K1155" s="76"/>
      <c r="L1155" s="76"/>
      <c r="M1155" s="76"/>
      <c r="N1155" s="76"/>
      <c r="O1155" s="54"/>
      <c r="P1155" s="54"/>
      <c r="Q1155" s="54"/>
      <c r="R1155" s="86"/>
      <c r="S1155" s="86"/>
      <c r="T1155" s="86"/>
      <c r="U1155" s="86"/>
      <c r="V1155" s="86"/>
      <c r="W1155" s="86"/>
      <c r="X1155" s="70"/>
      <c r="Y1155" s="59"/>
      <c r="Z1155" s="60"/>
      <c r="AA1155" s="64">
        <f t="shared" si="113"/>
        <v>0</v>
      </c>
    </row>
    <row r="1156" spans="2:27">
      <c r="B1156" s="29">
        <v>45785</v>
      </c>
      <c r="C1156" s="44">
        <v>12</v>
      </c>
      <c r="D1156" s="69"/>
      <c r="E1156" s="69"/>
      <c r="F1156" s="69"/>
      <c r="G1156" s="69"/>
      <c r="H1156" s="69"/>
      <c r="I1156" s="75"/>
      <c r="J1156" s="75"/>
      <c r="K1156" s="76"/>
      <c r="L1156" s="76"/>
      <c r="M1156" s="76"/>
      <c r="N1156" s="76"/>
      <c r="O1156" s="54"/>
      <c r="P1156" s="54"/>
      <c r="Q1156" s="54"/>
      <c r="R1156" s="86"/>
      <c r="S1156" s="86"/>
      <c r="T1156" s="86"/>
      <c r="U1156" s="86"/>
      <c r="V1156" s="86"/>
      <c r="W1156" s="86"/>
      <c r="X1156" s="70"/>
      <c r="Y1156" s="59"/>
      <c r="Z1156" s="60"/>
      <c r="AA1156" s="64">
        <f t="shared" si="113"/>
        <v>0</v>
      </c>
    </row>
    <row r="1157" spans="2:27">
      <c r="B1157" s="29">
        <v>45786</v>
      </c>
      <c r="C1157" s="44">
        <v>13</v>
      </c>
      <c r="D1157" s="69"/>
      <c r="E1157" s="69"/>
      <c r="F1157" s="69"/>
      <c r="G1157" s="69"/>
      <c r="H1157" s="69"/>
      <c r="I1157" s="75"/>
      <c r="J1157" s="75"/>
      <c r="K1157" s="76"/>
      <c r="L1157" s="76"/>
      <c r="M1157" s="76"/>
      <c r="N1157" s="76"/>
      <c r="O1157" s="54"/>
      <c r="P1157" s="54"/>
      <c r="Q1157" s="54"/>
      <c r="R1157" s="86"/>
      <c r="S1157" s="86"/>
      <c r="T1157" s="86"/>
      <c r="U1157" s="86"/>
      <c r="V1157" s="86"/>
      <c r="W1157" s="86"/>
      <c r="X1157" s="71"/>
      <c r="Y1157" s="59"/>
      <c r="Z1157" s="60"/>
      <c r="AA1157" s="64">
        <f t="shared" si="113"/>
        <v>0</v>
      </c>
    </row>
    <row r="1158" spans="2:27">
      <c r="B1158" s="29">
        <v>45787</v>
      </c>
      <c r="C1158" s="44">
        <v>14</v>
      </c>
      <c r="D1158" s="69"/>
      <c r="E1158" s="69"/>
      <c r="F1158" s="69"/>
      <c r="G1158" s="69"/>
      <c r="H1158" s="69"/>
      <c r="I1158" s="75"/>
      <c r="J1158" s="75"/>
      <c r="K1158" s="76"/>
      <c r="L1158" s="76"/>
      <c r="M1158" s="76"/>
      <c r="N1158" s="76"/>
      <c r="O1158" s="54"/>
      <c r="P1158" s="54"/>
      <c r="Q1158" s="54"/>
      <c r="R1158" s="86"/>
      <c r="S1158" s="86"/>
      <c r="T1158" s="86"/>
      <c r="U1158" s="86"/>
      <c r="V1158" s="86"/>
      <c r="W1158" s="86"/>
      <c r="X1158" s="70"/>
      <c r="Y1158" s="59"/>
      <c r="Z1158" s="60"/>
      <c r="AA1158" s="64">
        <f t="shared" si="113"/>
        <v>0</v>
      </c>
    </row>
    <row r="1159" spans="2:27">
      <c r="B1159" s="29">
        <v>45788</v>
      </c>
      <c r="C1159" s="44">
        <v>15</v>
      </c>
      <c r="D1159" s="69"/>
      <c r="E1159" s="69"/>
      <c r="F1159" s="69"/>
      <c r="G1159" s="69"/>
      <c r="H1159" s="69"/>
      <c r="I1159" s="75"/>
      <c r="J1159" s="75"/>
      <c r="K1159" s="76"/>
      <c r="L1159" s="76"/>
      <c r="M1159" s="76"/>
      <c r="N1159" s="76"/>
      <c r="O1159" s="54"/>
      <c r="P1159" s="54"/>
      <c r="Q1159" s="54"/>
      <c r="R1159" s="86"/>
      <c r="S1159" s="86"/>
      <c r="T1159" s="86"/>
      <c r="U1159" s="86">
        <v>889</v>
      </c>
      <c r="V1159" s="86"/>
      <c r="W1159" s="86"/>
      <c r="X1159" s="70"/>
      <c r="Y1159" s="59"/>
      <c r="Z1159" s="60"/>
      <c r="AA1159" s="64">
        <f t="shared" si="113"/>
        <v>889</v>
      </c>
    </row>
    <row r="1160" spans="2:27">
      <c r="B1160" s="29">
        <v>45789</v>
      </c>
      <c r="C1160" s="44">
        <v>16</v>
      </c>
      <c r="D1160" s="69"/>
      <c r="E1160" s="69"/>
      <c r="F1160" s="69"/>
      <c r="G1160" s="69"/>
      <c r="H1160" s="69"/>
      <c r="I1160" s="75"/>
      <c r="J1160" s="75"/>
      <c r="K1160" s="76"/>
      <c r="L1160" s="76"/>
      <c r="M1160" s="76"/>
      <c r="N1160" s="76"/>
      <c r="O1160" s="54"/>
      <c r="P1160" s="54"/>
      <c r="Q1160" s="54"/>
      <c r="R1160" s="86"/>
      <c r="S1160" s="86"/>
      <c r="T1160" s="86"/>
      <c r="U1160" s="86"/>
      <c r="V1160" s="86"/>
      <c r="W1160" s="86"/>
      <c r="X1160" s="70"/>
      <c r="Y1160" s="59"/>
      <c r="Z1160" s="60"/>
      <c r="AA1160" s="64">
        <f t="shared" si="113"/>
        <v>0</v>
      </c>
    </row>
    <row r="1161" spans="2:27">
      <c r="B1161" s="29">
        <v>45790</v>
      </c>
      <c r="C1161" s="44">
        <v>17</v>
      </c>
      <c r="D1161" s="69"/>
      <c r="E1161" s="69"/>
      <c r="F1161" s="69"/>
      <c r="G1161" s="69"/>
      <c r="H1161" s="69"/>
      <c r="I1161" s="75"/>
      <c r="J1161" s="75"/>
      <c r="K1161" s="76"/>
      <c r="L1161" s="76"/>
      <c r="M1161" s="76"/>
      <c r="N1161" s="76"/>
      <c r="O1161" s="54"/>
      <c r="P1161" s="54"/>
      <c r="Q1161" s="54"/>
      <c r="R1161" s="86"/>
      <c r="S1161" s="86"/>
      <c r="T1161" s="86"/>
      <c r="U1161" s="86"/>
      <c r="V1161" s="86"/>
      <c r="W1161" s="86"/>
      <c r="X1161" s="70"/>
      <c r="Y1161" s="59"/>
      <c r="Z1161" s="60"/>
      <c r="AA1161" s="64">
        <f t="shared" si="113"/>
        <v>0</v>
      </c>
    </row>
    <row r="1162" spans="2:27">
      <c r="B1162" s="29">
        <v>45791</v>
      </c>
      <c r="C1162" s="44">
        <v>18</v>
      </c>
      <c r="D1162" s="69"/>
      <c r="E1162" s="69"/>
      <c r="F1162" s="69"/>
      <c r="G1162" s="69"/>
      <c r="H1162" s="69"/>
      <c r="I1162" s="75"/>
      <c r="J1162" s="75"/>
      <c r="K1162" s="76"/>
      <c r="L1162" s="76"/>
      <c r="M1162" s="76"/>
      <c r="N1162" s="76"/>
      <c r="O1162" s="54"/>
      <c r="P1162" s="54"/>
      <c r="Q1162" s="54"/>
      <c r="R1162" s="86"/>
      <c r="S1162" s="86"/>
      <c r="T1162" s="86">
        <v>541.6</v>
      </c>
      <c r="U1162" s="86"/>
      <c r="V1162" s="86"/>
      <c r="W1162" s="87"/>
      <c r="X1162" s="70"/>
      <c r="Y1162" s="59"/>
      <c r="Z1162" s="60"/>
      <c r="AA1162" s="64">
        <f t="shared" si="113"/>
        <v>541.6</v>
      </c>
    </row>
    <row r="1163" spans="2:27">
      <c r="B1163" s="29">
        <v>45792</v>
      </c>
      <c r="C1163" s="44">
        <v>19</v>
      </c>
      <c r="D1163" s="69"/>
      <c r="E1163" s="69"/>
      <c r="F1163" s="69"/>
      <c r="G1163" s="69"/>
      <c r="H1163" s="69"/>
      <c r="I1163" s="75"/>
      <c r="J1163" s="75"/>
      <c r="K1163" s="76"/>
      <c r="L1163" s="76"/>
      <c r="M1163" s="76"/>
      <c r="N1163" s="76"/>
      <c r="O1163" s="54"/>
      <c r="P1163" s="54"/>
      <c r="Q1163" s="54"/>
      <c r="R1163" s="86"/>
      <c r="S1163" s="86"/>
      <c r="T1163" s="86"/>
      <c r="U1163" s="86"/>
      <c r="V1163" s="86"/>
      <c r="W1163" s="86"/>
      <c r="X1163" s="70"/>
      <c r="Y1163" s="59"/>
      <c r="Z1163" s="60"/>
      <c r="AA1163" s="64">
        <f t="shared" si="113"/>
        <v>0</v>
      </c>
    </row>
    <row r="1164" spans="2:27">
      <c r="B1164" s="29">
        <v>45793</v>
      </c>
      <c r="C1164" s="44">
        <v>20</v>
      </c>
      <c r="D1164" s="69"/>
      <c r="E1164" s="69"/>
      <c r="F1164" s="69"/>
      <c r="G1164" s="69"/>
      <c r="H1164" s="69"/>
      <c r="I1164" s="75"/>
      <c r="J1164" s="75"/>
      <c r="K1164" s="76"/>
      <c r="L1164" s="76"/>
      <c r="M1164" s="76"/>
      <c r="N1164" s="76"/>
      <c r="O1164" s="54"/>
      <c r="P1164" s="54"/>
      <c r="Q1164" s="54"/>
      <c r="R1164" s="86"/>
      <c r="S1164" s="86"/>
      <c r="T1164" s="86"/>
      <c r="U1164" s="86"/>
      <c r="V1164" s="86"/>
      <c r="W1164" s="86"/>
      <c r="X1164" s="70"/>
      <c r="Y1164" s="59"/>
      <c r="Z1164" s="60"/>
      <c r="AA1164" s="64">
        <f t="shared" si="113"/>
        <v>0</v>
      </c>
    </row>
    <row r="1165" spans="2:27">
      <c r="B1165" s="29">
        <v>45794</v>
      </c>
      <c r="C1165" s="44">
        <v>21</v>
      </c>
      <c r="D1165" s="69"/>
      <c r="E1165" s="69"/>
      <c r="F1165" s="69"/>
      <c r="G1165" s="69"/>
      <c r="H1165" s="69"/>
      <c r="I1165" s="75"/>
      <c r="J1165" s="75"/>
      <c r="K1165" s="76"/>
      <c r="L1165" s="76"/>
      <c r="M1165" s="76"/>
      <c r="N1165" s="76"/>
      <c r="O1165" s="54"/>
      <c r="P1165" s="54"/>
      <c r="Q1165" s="54"/>
      <c r="R1165" s="86"/>
      <c r="S1165" s="86"/>
      <c r="T1165" s="86"/>
      <c r="U1165" s="86"/>
      <c r="V1165" s="86"/>
      <c r="W1165" s="86"/>
      <c r="X1165" s="70"/>
      <c r="Y1165" s="59"/>
      <c r="Z1165" s="60"/>
      <c r="AA1165" s="64">
        <f t="shared" si="113"/>
        <v>0</v>
      </c>
    </row>
    <row r="1166" spans="2:27">
      <c r="B1166" s="29">
        <v>45795</v>
      </c>
      <c r="C1166" s="44">
        <v>22</v>
      </c>
      <c r="D1166" s="69"/>
      <c r="E1166" s="69"/>
      <c r="F1166" s="69"/>
      <c r="G1166" s="69"/>
      <c r="H1166" s="69"/>
      <c r="I1166" s="75"/>
      <c r="J1166" s="75"/>
      <c r="K1166" s="76"/>
      <c r="L1166" s="76"/>
      <c r="M1166" s="76"/>
      <c r="N1166" s="76"/>
      <c r="O1166" s="54"/>
      <c r="P1166" s="54"/>
      <c r="Q1166" s="54"/>
      <c r="R1166" s="86"/>
      <c r="S1166" s="86"/>
      <c r="T1166" s="86"/>
      <c r="U1166" s="86"/>
      <c r="V1166" s="86"/>
      <c r="W1166" s="86"/>
      <c r="X1166" s="70"/>
      <c r="Y1166" s="59"/>
      <c r="Z1166" s="60"/>
      <c r="AA1166" s="64">
        <f t="shared" si="113"/>
        <v>0</v>
      </c>
    </row>
    <row r="1167" spans="2:27">
      <c r="B1167" s="29">
        <v>45796</v>
      </c>
      <c r="C1167" s="44">
        <v>23</v>
      </c>
      <c r="D1167" s="69"/>
      <c r="E1167" s="69"/>
      <c r="F1167" s="69"/>
      <c r="G1167" s="69"/>
      <c r="H1167" s="69"/>
      <c r="I1167" s="75"/>
      <c r="J1167" s="75"/>
      <c r="K1167" s="76"/>
      <c r="L1167" s="76"/>
      <c r="M1167" s="76"/>
      <c r="N1167" s="76"/>
      <c r="O1167" s="54"/>
      <c r="P1167" s="54"/>
      <c r="Q1167" s="54"/>
      <c r="R1167" s="86"/>
      <c r="S1167" s="86"/>
      <c r="T1167" s="86"/>
      <c r="U1167" s="86"/>
      <c r="V1167" s="86"/>
      <c r="W1167" s="87"/>
      <c r="X1167" s="70"/>
      <c r="Y1167" s="59"/>
      <c r="Z1167" s="60"/>
      <c r="AA1167" s="64">
        <f>SUM(D1167:Z1167)</f>
        <v>0</v>
      </c>
    </row>
    <row r="1168" spans="2:27">
      <c r="B1168" s="29">
        <v>45797</v>
      </c>
      <c r="C1168" s="44">
        <v>24</v>
      </c>
      <c r="D1168" s="69"/>
      <c r="E1168" s="69"/>
      <c r="F1168" s="69"/>
      <c r="G1168" s="69"/>
      <c r="H1168" s="69"/>
      <c r="I1168" s="75"/>
      <c r="J1168" s="75"/>
      <c r="K1168" s="76"/>
      <c r="L1168" s="76"/>
      <c r="M1168" s="76"/>
      <c r="N1168" s="76"/>
      <c r="O1168" s="54"/>
      <c r="P1168" s="54"/>
      <c r="Q1168" s="54"/>
      <c r="R1168" s="86"/>
      <c r="S1168" s="86"/>
      <c r="T1168" s="86"/>
      <c r="U1168" s="86"/>
      <c r="V1168" s="86"/>
      <c r="W1168" s="86"/>
      <c r="X1168" s="70"/>
      <c r="Y1168" s="59"/>
      <c r="Z1168" s="60"/>
      <c r="AA1168" s="64">
        <f t="shared" ref="AA1168:AA1175" si="114">SUM(D1168:Z1168)</f>
        <v>0</v>
      </c>
    </row>
    <row r="1169" spans="1:27">
      <c r="B1169" s="29">
        <v>45798</v>
      </c>
      <c r="C1169" s="44">
        <v>25</v>
      </c>
      <c r="D1169" s="69"/>
      <c r="E1169" s="69"/>
      <c r="F1169" s="69"/>
      <c r="G1169" s="69"/>
      <c r="H1169" s="69"/>
      <c r="I1169" s="75"/>
      <c r="J1169" s="75"/>
      <c r="K1169" s="76"/>
      <c r="L1169" s="76"/>
      <c r="M1169" s="76"/>
      <c r="N1169" s="76"/>
      <c r="O1169" s="54"/>
      <c r="P1169" s="54"/>
      <c r="Q1169" s="54"/>
      <c r="R1169" s="86"/>
      <c r="S1169" s="86"/>
      <c r="T1169" s="86"/>
      <c r="U1169" s="86"/>
      <c r="V1169" s="86"/>
      <c r="W1169" s="86"/>
      <c r="X1169" s="70"/>
      <c r="Y1169" s="59"/>
      <c r="Z1169" s="60"/>
      <c r="AA1169" s="64">
        <f t="shared" si="114"/>
        <v>0</v>
      </c>
    </row>
    <row r="1170" spans="1:27">
      <c r="B1170" s="29">
        <v>45799</v>
      </c>
      <c r="C1170" s="44">
        <v>26</v>
      </c>
      <c r="D1170" s="69"/>
      <c r="E1170" s="69"/>
      <c r="F1170" s="69"/>
      <c r="G1170" s="69"/>
      <c r="H1170" s="69"/>
      <c r="I1170" s="75"/>
      <c r="J1170" s="75"/>
      <c r="K1170" s="76"/>
      <c r="L1170" s="76"/>
      <c r="M1170" s="76"/>
      <c r="N1170" s="76"/>
      <c r="O1170" s="54"/>
      <c r="P1170" s="54"/>
      <c r="Q1170" s="54"/>
      <c r="R1170" s="86"/>
      <c r="S1170" s="86"/>
      <c r="T1170" s="86"/>
      <c r="U1170" s="86"/>
      <c r="V1170" s="86"/>
      <c r="W1170" s="86"/>
      <c r="X1170" s="70"/>
      <c r="Y1170" s="59"/>
      <c r="Z1170" s="60"/>
      <c r="AA1170" s="64">
        <f t="shared" si="114"/>
        <v>0</v>
      </c>
    </row>
    <row r="1171" spans="1:27">
      <c r="B1171" s="29">
        <v>45800</v>
      </c>
      <c r="C1171" s="44">
        <v>27</v>
      </c>
      <c r="D1171" s="69"/>
      <c r="E1171" s="69"/>
      <c r="F1171" s="69"/>
      <c r="G1171" s="69"/>
      <c r="H1171" s="69"/>
      <c r="I1171" s="75"/>
      <c r="J1171" s="75"/>
      <c r="K1171" s="76"/>
      <c r="L1171" s="76"/>
      <c r="M1171" s="76"/>
      <c r="N1171" s="76"/>
      <c r="O1171" s="54"/>
      <c r="P1171" s="54"/>
      <c r="Q1171" s="54"/>
      <c r="R1171" s="86"/>
      <c r="S1171" s="86"/>
      <c r="T1171" s="86"/>
      <c r="U1171" s="86"/>
      <c r="V1171" s="86"/>
      <c r="W1171" s="86"/>
      <c r="X1171" s="71"/>
      <c r="Y1171" s="59"/>
      <c r="Z1171" s="60"/>
      <c r="AA1171" s="64">
        <f t="shared" si="114"/>
        <v>0</v>
      </c>
    </row>
    <row r="1172" spans="1:27">
      <c r="B1172" s="29">
        <v>45801</v>
      </c>
      <c r="C1172" s="44">
        <v>28</v>
      </c>
      <c r="D1172" s="69"/>
      <c r="E1172" s="69"/>
      <c r="F1172" s="69"/>
      <c r="G1172" s="69"/>
      <c r="H1172" s="69"/>
      <c r="I1172" s="75"/>
      <c r="J1172" s="75"/>
      <c r="K1172" s="76"/>
      <c r="L1172" s="76"/>
      <c r="M1172" s="76"/>
      <c r="N1172" s="76"/>
      <c r="O1172" s="54"/>
      <c r="P1172" s="54"/>
      <c r="Q1172" s="54"/>
      <c r="R1172" s="86"/>
      <c r="S1172" s="86"/>
      <c r="T1172" s="86">
        <v>825.58</v>
      </c>
      <c r="U1172" s="86"/>
      <c r="V1172" s="86"/>
      <c r="W1172" s="86"/>
      <c r="X1172" s="70"/>
      <c r="Y1172" s="59"/>
      <c r="Z1172" s="60"/>
      <c r="AA1172" s="64">
        <f t="shared" si="114"/>
        <v>825.58</v>
      </c>
    </row>
    <row r="1173" spans="1:27">
      <c r="B1173" s="29">
        <v>45802</v>
      </c>
      <c r="C1173" s="44">
        <v>29</v>
      </c>
      <c r="D1173" s="69"/>
      <c r="E1173" s="69"/>
      <c r="F1173" s="69"/>
      <c r="G1173" s="69"/>
      <c r="H1173" s="69"/>
      <c r="I1173" s="75"/>
      <c r="J1173" s="75"/>
      <c r="K1173" s="76"/>
      <c r="L1173" s="76"/>
      <c r="M1173" s="76"/>
      <c r="N1173" s="76"/>
      <c r="O1173" s="54"/>
      <c r="P1173" s="54"/>
      <c r="Q1173" s="54"/>
      <c r="R1173" s="86"/>
      <c r="S1173" s="86"/>
      <c r="T1173" s="86"/>
      <c r="U1173" s="86"/>
      <c r="V1173" s="86"/>
      <c r="W1173" s="86"/>
      <c r="X1173" s="70"/>
      <c r="Y1173" s="59"/>
      <c r="Z1173" s="60"/>
      <c r="AA1173" s="64">
        <f t="shared" si="114"/>
        <v>0</v>
      </c>
    </row>
    <row r="1174" spans="1:27">
      <c r="B1174" s="29">
        <v>45803</v>
      </c>
      <c r="C1174" s="44">
        <v>30</v>
      </c>
      <c r="D1174" s="69"/>
      <c r="E1174" s="69"/>
      <c r="F1174" s="69"/>
      <c r="G1174" s="69"/>
      <c r="H1174" s="69"/>
      <c r="I1174" s="75"/>
      <c r="J1174" s="75"/>
      <c r="K1174" s="76"/>
      <c r="L1174" s="76"/>
      <c r="M1174" s="76"/>
      <c r="N1174" s="76"/>
      <c r="O1174" s="54"/>
      <c r="P1174" s="54"/>
      <c r="Q1174" s="54"/>
      <c r="R1174" s="86"/>
      <c r="S1174" s="86"/>
      <c r="T1174" s="86"/>
      <c r="U1174" s="86"/>
      <c r="V1174" s="86"/>
      <c r="W1174" s="86"/>
      <c r="X1174" s="70"/>
      <c r="Y1174" s="59"/>
      <c r="Z1174" s="60"/>
      <c r="AA1174" s="64"/>
    </row>
    <row r="1175" spans="1:27">
      <c r="A1175" s="129" t="s">
        <v>52</v>
      </c>
      <c r="B1175" s="130"/>
      <c r="C1175" s="131"/>
      <c r="D1175" s="69">
        <f t="shared" ref="D1175:Z1175" si="115">SUM(D1145:D1173)</f>
        <v>0</v>
      </c>
      <c r="E1175" s="69">
        <f t="shared" si="115"/>
        <v>0</v>
      </c>
      <c r="F1175" s="69">
        <f t="shared" si="115"/>
        <v>0</v>
      </c>
      <c r="G1175" s="69">
        <f t="shared" si="115"/>
        <v>0</v>
      </c>
      <c r="H1175" s="69">
        <f t="shared" si="115"/>
        <v>0</v>
      </c>
      <c r="I1175" s="69">
        <f t="shared" si="115"/>
        <v>0</v>
      </c>
      <c r="J1175" s="69">
        <f t="shared" si="115"/>
        <v>0</v>
      </c>
      <c r="K1175" s="69">
        <f t="shared" si="115"/>
        <v>0</v>
      </c>
      <c r="L1175" s="69">
        <f t="shared" si="115"/>
        <v>0</v>
      </c>
      <c r="M1175" s="69">
        <f t="shared" si="115"/>
        <v>0</v>
      </c>
      <c r="N1175" s="69">
        <f t="shared" si="115"/>
        <v>0</v>
      </c>
      <c r="O1175" s="69">
        <f t="shared" si="115"/>
        <v>0</v>
      </c>
      <c r="P1175" s="69">
        <f t="shared" si="115"/>
        <v>0</v>
      </c>
      <c r="Q1175" s="69">
        <f t="shared" si="115"/>
        <v>0</v>
      </c>
      <c r="R1175" s="69">
        <f t="shared" si="115"/>
        <v>0</v>
      </c>
      <c r="S1175" s="69">
        <f t="shared" si="115"/>
        <v>0</v>
      </c>
      <c r="T1175" s="69">
        <f t="shared" si="115"/>
        <v>1792.18</v>
      </c>
      <c r="U1175" s="69">
        <f t="shared" si="115"/>
        <v>889</v>
      </c>
      <c r="V1175" s="69">
        <f t="shared" si="115"/>
        <v>0</v>
      </c>
      <c r="W1175" s="69">
        <f t="shared" si="115"/>
        <v>0</v>
      </c>
      <c r="X1175" s="69">
        <f t="shared" si="115"/>
        <v>0</v>
      </c>
      <c r="Y1175" s="69">
        <f t="shared" si="115"/>
        <v>0</v>
      </c>
      <c r="Z1175" s="69">
        <f t="shared" si="115"/>
        <v>0</v>
      </c>
      <c r="AA1175" s="64">
        <f t="shared" si="114"/>
        <v>2681.1800000000003</v>
      </c>
    </row>
    <row r="1176" spans="1:27">
      <c r="A1176" s="133" t="s">
        <v>53</v>
      </c>
      <c r="B1176" s="134"/>
      <c r="C1176" s="135"/>
      <c r="D1176" s="136">
        <f>SUM(D1175:H1175)</f>
        <v>0</v>
      </c>
      <c r="E1176" s="136"/>
      <c r="F1176" s="136"/>
      <c r="G1176" s="136"/>
      <c r="H1176" s="136"/>
      <c r="I1176" s="136">
        <f>SUM(I1175:J1175)</f>
        <v>0</v>
      </c>
      <c r="J1176" s="136"/>
      <c r="K1176" s="129">
        <f>SUM(K1175:N1175)</f>
        <v>0</v>
      </c>
      <c r="L1176" s="130"/>
      <c r="M1176" s="130"/>
      <c r="N1176" s="131"/>
      <c r="O1176" s="129">
        <f>SUM(O1175:Q1175)</f>
        <v>0</v>
      </c>
      <c r="P1176" s="130"/>
      <c r="Q1176" s="131"/>
      <c r="R1176" s="129">
        <f>SUM(R1175:W1175)</f>
        <v>2681.1800000000003</v>
      </c>
      <c r="S1176" s="130"/>
      <c r="T1176" s="130"/>
      <c r="U1176" s="130"/>
      <c r="V1176" s="130"/>
      <c r="W1176" s="131"/>
      <c r="X1176" s="85">
        <f>SUM(X1175)</f>
        <v>0</v>
      </c>
      <c r="Y1176" s="42">
        <f>SUM(Y1175)</f>
        <v>0</v>
      </c>
      <c r="Z1176" s="6">
        <f>SUM(Z1175)</f>
        <v>0</v>
      </c>
      <c r="AA1176" s="64">
        <f>SUM(D1176:Z1176)</f>
        <v>2681.1800000000003</v>
      </c>
    </row>
    <row r="1177" spans="1:27">
      <c r="A1177" s="132" t="s">
        <v>69</v>
      </c>
      <c r="B1177" s="132"/>
      <c r="C1177" s="132"/>
      <c r="D1177" s="62">
        <v>7000</v>
      </c>
      <c r="E1177" s="62"/>
      <c r="F1177" s="62">
        <v>2000</v>
      </c>
      <c r="G1177" s="62">
        <v>4000</v>
      </c>
      <c r="H1177" s="62">
        <v>3000</v>
      </c>
      <c r="I1177" s="62"/>
      <c r="J1177" s="62">
        <v>5000</v>
      </c>
      <c r="K1177" s="62">
        <v>4000</v>
      </c>
      <c r="L1177" s="62"/>
      <c r="M1177" s="62"/>
      <c r="N1177" s="62"/>
      <c r="O1177" s="62"/>
      <c r="P1177" s="62"/>
      <c r="Q1177" s="62"/>
      <c r="R1177" s="62">
        <v>1500</v>
      </c>
      <c r="S1177" s="62">
        <v>2000</v>
      </c>
      <c r="T1177" s="62"/>
      <c r="U1177" s="62"/>
      <c r="V1177" s="62">
        <v>700</v>
      </c>
      <c r="W1177" s="62"/>
      <c r="X1177" s="62">
        <v>12000</v>
      </c>
      <c r="Y1177" s="62"/>
      <c r="Z1177" s="62"/>
      <c r="AA1177" s="62">
        <f>SUM(D1177:Z1177)</f>
        <v>41200</v>
      </c>
    </row>
    <row r="1178" spans="1:27">
      <c r="A1178" s="34"/>
      <c r="B1178" s="34"/>
      <c r="C1178" s="34"/>
      <c r="D1178" s="132">
        <f>SUM(D1177:H1177)</f>
        <v>16000</v>
      </c>
      <c r="E1178" s="132"/>
      <c r="F1178" s="132"/>
      <c r="G1178" s="132"/>
      <c r="H1178" s="132"/>
      <c r="I1178" s="132">
        <f>SUM(I1177:J1177)</f>
        <v>5000</v>
      </c>
      <c r="J1178" s="132"/>
      <c r="K1178" s="132">
        <f>SUM(K1177:N1177)</f>
        <v>4000</v>
      </c>
      <c r="L1178" s="132"/>
      <c r="M1178" s="132"/>
      <c r="N1178" s="132"/>
      <c r="O1178" s="132">
        <f>SUM(O1177:Q1177)</f>
        <v>0</v>
      </c>
      <c r="P1178" s="132"/>
      <c r="Q1178" s="132"/>
      <c r="R1178" s="132">
        <f>SUM(R1177:W1177)</f>
        <v>4200</v>
      </c>
      <c r="S1178" s="132"/>
      <c r="T1178" s="132"/>
      <c r="U1178" s="132"/>
      <c r="V1178" s="132"/>
      <c r="W1178" s="132"/>
      <c r="X1178" s="62">
        <f>X1177</f>
        <v>12000</v>
      </c>
      <c r="Y1178" s="62">
        <f>SUM(Y1177)</f>
        <v>0</v>
      </c>
      <c r="Z1178" s="62">
        <f>SUM(Z1177)</f>
        <v>0</v>
      </c>
      <c r="AA1178" s="62"/>
    </row>
    <row r="1179" spans="1:27" ht="15.75" thickBot="1"/>
    <row r="1180" spans="1:27" ht="27" thickBot="1">
      <c r="C1180" s="137" t="s">
        <v>103</v>
      </c>
      <c r="D1180" s="138"/>
      <c r="E1180" s="138"/>
      <c r="F1180" s="138"/>
      <c r="G1180" s="138"/>
      <c r="H1180" s="138"/>
      <c r="I1180" s="138"/>
      <c r="J1180" s="138"/>
      <c r="K1180" s="138"/>
      <c r="L1180" s="138"/>
      <c r="M1180" s="138"/>
      <c r="N1180" s="138"/>
      <c r="O1180" s="138"/>
      <c r="P1180" s="138"/>
      <c r="Q1180" s="138"/>
      <c r="R1180" s="138"/>
      <c r="S1180" s="138"/>
      <c r="T1180" s="138"/>
      <c r="U1180" s="138"/>
      <c r="V1180" s="138"/>
      <c r="W1180" s="138"/>
      <c r="X1180" s="138"/>
      <c r="Y1180" s="138"/>
      <c r="Z1180" s="138"/>
      <c r="AA1180" s="138"/>
    </row>
    <row r="1181" spans="1:27">
      <c r="A1181" s="6" t="s">
        <v>23</v>
      </c>
      <c r="B1181" s="6" t="s">
        <v>0</v>
      </c>
      <c r="C1181" s="65" t="s">
        <v>68</v>
      </c>
      <c r="D1181" s="139" t="s">
        <v>1</v>
      </c>
      <c r="E1181" s="140"/>
      <c r="F1181" s="140"/>
      <c r="G1181" s="140"/>
      <c r="H1181" s="141"/>
      <c r="I1181" s="142" t="s">
        <v>2</v>
      </c>
      <c r="J1181" s="142"/>
      <c r="K1181" s="143" t="s">
        <v>5</v>
      </c>
      <c r="L1181" s="143"/>
      <c r="M1181" s="143"/>
      <c r="N1181" s="143"/>
      <c r="O1181" s="144" t="s">
        <v>73</v>
      </c>
      <c r="P1181" s="145"/>
      <c r="Q1181" s="145"/>
      <c r="R1181" s="146" t="s">
        <v>66</v>
      </c>
      <c r="S1181" s="146"/>
      <c r="T1181" s="146"/>
      <c r="U1181" s="146"/>
      <c r="V1181" s="146"/>
      <c r="W1181" s="146"/>
      <c r="X1181" s="147" t="s">
        <v>60</v>
      </c>
      <c r="Y1181" s="149" t="s">
        <v>37</v>
      </c>
      <c r="Z1181" s="151" t="s">
        <v>67</v>
      </c>
      <c r="AA1181" s="153" t="s">
        <v>8</v>
      </c>
    </row>
    <row r="1182" spans="1:27" ht="30">
      <c r="D1182" s="45" t="s">
        <v>47</v>
      </c>
      <c r="E1182" s="45" t="s">
        <v>48</v>
      </c>
      <c r="F1182" s="45" t="s">
        <v>50</v>
      </c>
      <c r="G1182" s="45" t="s">
        <v>49</v>
      </c>
      <c r="H1182" s="45" t="s">
        <v>51</v>
      </c>
      <c r="I1182" s="47" t="s">
        <v>54</v>
      </c>
      <c r="J1182" s="47" t="s">
        <v>55</v>
      </c>
      <c r="K1182" s="49" t="s">
        <v>56</v>
      </c>
      <c r="L1182" s="49" t="s">
        <v>57</v>
      </c>
      <c r="M1182" s="50" t="s">
        <v>58</v>
      </c>
      <c r="N1182" s="50" t="s">
        <v>59</v>
      </c>
      <c r="O1182" s="83" t="s">
        <v>74</v>
      </c>
      <c r="P1182" s="84" t="s">
        <v>75</v>
      </c>
      <c r="Q1182" s="52" t="s">
        <v>62</v>
      </c>
      <c r="R1182" s="55" t="s">
        <v>3</v>
      </c>
      <c r="S1182" s="55" t="s">
        <v>65</v>
      </c>
      <c r="T1182" s="55" t="s">
        <v>63</v>
      </c>
      <c r="U1182" s="55" t="s">
        <v>36</v>
      </c>
      <c r="V1182" s="56" t="s">
        <v>64</v>
      </c>
      <c r="W1182" s="55" t="s">
        <v>7</v>
      </c>
      <c r="X1182" s="148"/>
      <c r="Y1182" s="150"/>
      <c r="Z1182" s="152"/>
      <c r="AA1182" s="154"/>
    </row>
    <row r="1183" spans="1:27">
      <c r="B1183" s="29">
        <v>45804</v>
      </c>
      <c r="C1183" s="44">
        <v>1</v>
      </c>
      <c r="D1183" s="69"/>
      <c r="E1183" s="69"/>
      <c r="F1183" s="69"/>
      <c r="G1183" s="69"/>
      <c r="H1183" s="69"/>
      <c r="I1183" s="75"/>
      <c r="J1183" s="75"/>
      <c r="K1183" s="76"/>
      <c r="L1183" s="76"/>
      <c r="M1183" s="76"/>
      <c r="N1183" s="76"/>
      <c r="O1183" s="54"/>
      <c r="P1183" s="54"/>
      <c r="Q1183" s="54"/>
      <c r="R1183" s="86"/>
      <c r="S1183" s="86"/>
      <c r="T1183" s="86"/>
      <c r="U1183" s="86"/>
      <c r="V1183" s="86"/>
      <c r="W1183" s="86"/>
      <c r="X1183" s="70"/>
      <c r="Y1183" s="59"/>
      <c r="Z1183" s="60"/>
      <c r="AA1183" s="64">
        <f>SUM(D1183:Z1183)</f>
        <v>0</v>
      </c>
    </row>
    <row r="1184" spans="1:27">
      <c r="B1184" s="29">
        <v>45805</v>
      </c>
      <c r="C1184" s="44">
        <v>2</v>
      </c>
      <c r="D1184" s="69"/>
      <c r="E1184" s="69"/>
      <c r="F1184" s="69"/>
      <c r="G1184" s="69"/>
      <c r="H1184" s="69"/>
      <c r="I1184" s="75"/>
      <c r="J1184" s="75"/>
      <c r="K1184" s="76"/>
      <c r="L1184" s="76"/>
      <c r="M1184" s="76"/>
      <c r="N1184" s="76"/>
      <c r="O1184" s="54"/>
      <c r="P1184" s="54"/>
      <c r="Q1184" s="54"/>
      <c r="R1184" s="86"/>
      <c r="S1184" s="86"/>
      <c r="T1184" s="86"/>
      <c r="U1184" s="86"/>
      <c r="V1184" s="86"/>
      <c r="W1184" s="86"/>
      <c r="X1184" s="71"/>
      <c r="Y1184" s="59"/>
      <c r="Z1184" s="60"/>
      <c r="AA1184" s="64">
        <f t="shared" ref="AA1184:AA1204" si="116">SUM(D1184:Z1184)</f>
        <v>0</v>
      </c>
    </row>
    <row r="1185" spans="2:27">
      <c r="B1185" s="29">
        <v>45806</v>
      </c>
      <c r="C1185" s="44">
        <v>3</v>
      </c>
      <c r="D1185" s="69"/>
      <c r="E1185" s="69"/>
      <c r="F1185" s="69"/>
      <c r="G1185" s="69"/>
      <c r="H1185" s="69"/>
      <c r="I1185" s="75"/>
      <c r="J1185" s="75"/>
      <c r="K1185" s="76"/>
      <c r="L1185" s="76"/>
      <c r="M1185" s="76"/>
      <c r="N1185" s="76"/>
      <c r="O1185" s="54"/>
      <c r="P1185" s="54"/>
      <c r="Q1185" s="54"/>
      <c r="R1185" s="86"/>
      <c r="S1185" s="86"/>
      <c r="T1185" s="86"/>
      <c r="U1185" s="86"/>
      <c r="V1185" s="86"/>
      <c r="W1185" s="86"/>
      <c r="X1185" s="70"/>
      <c r="Y1185" s="59"/>
      <c r="Z1185" s="60"/>
      <c r="AA1185" s="64">
        <f t="shared" si="116"/>
        <v>0</v>
      </c>
    </row>
    <row r="1186" spans="2:27">
      <c r="B1186" s="29">
        <v>45807</v>
      </c>
      <c r="C1186" s="44">
        <v>4</v>
      </c>
      <c r="D1186" s="69"/>
      <c r="E1186" s="69"/>
      <c r="F1186" s="69"/>
      <c r="G1186" s="69"/>
      <c r="H1186" s="69"/>
      <c r="I1186" s="75"/>
      <c r="J1186" s="75"/>
      <c r="K1186" s="76"/>
      <c r="L1186" s="76"/>
      <c r="M1186" s="76"/>
      <c r="N1186" s="76"/>
      <c r="O1186" s="54"/>
      <c r="P1186" s="54"/>
      <c r="Q1186" s="54"/>
      <c r="R1186" s="86"/>
      <c r="S1186" s="86"/>
      <c r="T1186" s="86"/>
      <c r="U1186" s="86"/>
      <c r="V1186" s="86"/>
      <c r="W1186" s="86"/>
      <c r="X1186" s="71"/>
      <c r="Y1186" s="59"/>
      <c r="Z1186" s="60"/>
      <c r="AA1186" s="64">
        <f t="shared" si="116"/>
        <v>0</v>
      </c>
    </row>
    <row r="1187" spans="2:27">
      <c r="B1187" s="29">
        <v>45808</v>
      </c>
      <c r="C1187" s="44">
        <v>5</v>
      </c>
      <c r="D1187" s="69"/>
      <c r="E1187" s="69"/>
      <c r="F1187" s="69"/>
      <c r="G1187" s="69"/>
      <c r="H1187" s="69"/>
      <c r="I1187" s="75"/>
      <c r="J1187" s="75"/>
      <c r="K1187" s="76"/>
      <c r="L1187" s="76"/>
      <c r="M1187" s="76"/>
      <c r="N1187" s="76"/>
      <c r="O1187" s="54"/>
      <c r="P1187" s="54"/>
      <c r="Q1187" s="54"/>
      <c r="R1187" s="87"/>
      <c r="S1187" s="86"/>
      <c r="T1187" s="86"/>
      <c r="U1187" s="86"/>
      <c r="V1187" s="86"/>
      <c r="W1187" s="86"/>
      <c r="X1187" s="70"/>
      <c r="Y1187" s="59"/>
      <c r="Z1187" s="60"/>
      <c r="AA1187" s="64">
        <f t="shared" si="116"/>
        <v>0</v>
      </c>
    </row>
    <row r="1188" spans="2:27">
      <c r="B1188" s="29">
        <v>45809</v>
      </c>
      <c r="C1188" s="44">
        <v>6</v>
      </c>
      <c r="D1188" s="69"/>
      <c r="E1188" s="69"/>
      <c r="F1188" s="69"/>
      <c r="G1188" s="69"/>
      <c r="H1188" s="69"/>
      <c r="I1188" s="75"/>
      <c r="J1188" s="75"/>
      <c r="K1188" s="76"/>
      <c r="L1188" s="76"/>
      <c r="M1188" s="76"/>
      <c r="N1188" s="76"/>
      <c r="O1188" s="54"/>
      <c r="P1188" s="54"/>
      <c r="Q1188" s="54"/>
      <c r="R1188" s="86"/>
      <c r="S1188" s="86"/>
      <c r="T1188" s="86"/>
      <c r="U1188" s="86"/>
      <c r="V1188" s="86"/>
      <c r="W1188" s="86"/>
      <c r="X1188" s="88"/>
      <c r="Y1188" s="59"/>
      <c r="Z1188" s="60"/>
      <c r="AA1188" s="64">
        <f t="shared" si="116"/>
        <v>0</v>
      </c>
    </row>
    <row r="1189" spans="2:27">
      <c r="B1189" s="29">
        <v>45810</v>
      </c>
      <c r="C1189" s="44">
        <v>7</v>
      </c>
      <c r="D1189" s="69"/>
      <c r="E1189" s="69"/>
      <c r="F1189" s="69"/>
      <c r="G1189" s="69"/>
      <c r="H1189" s="69"/>
      <c r="I1189" s="75"/>
      <c r="J1189" s="75"/>
      <c r="K1189" s="76"/>
      <c r="L1189" s="76"/>
      <c r="M1189" s="76"/>
      <c r="N1189" s="76"/>
      <c r="O1189" s="54"/>
      <c r="P1189" s="54"/>
      <c r="Q1189" s="54"/>
      <c r="R1189" s="86"/>
      <c r="S1189" s="86"/>
      <c r="T1189" s="77">
        <v>425</v>
      </c>
      <c r="U1189" s="86"/>
      <c r="V1189" s="86"/>
      <c r="W1189" s="86"/>
      <c r="X1189" s="70"/>
      <c r="Y1189" s="59"/>
      <c r="Z1189" s="60"/>
      <c r="AA1189" s="64">
        <f t="shared" si="116"/>
        <v>425</v>
      </c>
    </row>
    <row r="1190" spans="2:27">
      <c r="B1190" s="29">
        <v>45811</v>
      </c>
      <c r="C1190" s="44">
        <v>8</v>
      </c>
      <c r="D1190" s="69"/>
      <c r="E1190" s="69"/>
      <c r="F1190" s="69"/>
      <c r="G1190" s="69"/>
      <c r="H1190" s="69"/>
      <c r="I1190" s="75"/>
      <c r="J1190" s="75"/>
      <c r="K1190" s="76"/>
      <c r="L1190" s="76"/>
      <c r="M1190" s="76"/>
      <c r="N1190" s="76"/>
      <c r="O1190" s="54"/>
      <c r="P1190" s="54"/>
      <c r="Q1190" s="54"/>
      <c r="R1190" s="86"/>
      <c r="S1190" s="86"/>
      <c r="T1190" s="86"/>
      <c r="U1190" s="86"/>
      <c r="V1190" s="86"/>
      <c r="W1190" s="86"/>
      <c r="X1190" s="70"/>
      <c r="Y1190" s="59"/>
      <c r="Z1190" s="60"/>
      <c r="AA1190" s="64">
        <f t="shared" si="116"/>
        <v>0</v>
      </c>
    </row>
    <row r="1191" spans="2:27">
      <c r="B1191" s="29">
        <v>45812</v>
      </c>
      <c r="C1191" s="44">
        <v>9</v>
      </c>
      <c r="D1191" s="69"/>
      <c r="E1191" s="69"/>
      <c r="F1191" s="69"/>
      <c r="G1191" s="69"/>
      <c r="H1191" s="69"/>
      <c r="I1191" s="75"/>
      <c r="J1191" s="75"/>
      <c r="K1191" s="76"/>
      <c r="L1191" s="76"/>
      <c r="M1191" s="76"/>
      <c r="N1191" s="76"/>
      <c r="O1191" s="54"/>
      <c r="P1191" s="54"/>
      <c r="Q1191" s="54"/>
      <c r="R1191" s="86"/>
      <c r="S1191" s="86"/>
      <c r="T1191" s="86"/>
      <c r="U1191" s="86"/>
      <c r="V1191" s="86"/>
      <c r="W1191" s="86"/>
      <c r="X1191" s="71"/>
      <c r="Y1191" s="59"/>
      <c r="Z1191" s="60"/>
      <c r="AA1191" s="64">
        <f t="shared" si="116"/>
        <v>0</v>
      </c>
    </row>
    <row r="1192" spans="2:27">
      <c r="B1192" s="29">
        <v>45813</v>
      </c>
      <c r="C1192" s="44">
        <v>10</v>
      </c>
      <c r="D1192" s="69"/>
      <c r="E1192" s="69"/>
      <c r="F1192" s="69"/>
      <c r="G1192" s="69"/>
      <c r="H1192" s="69"/>
      <c r="I1192" s="75"/>
      <c r="J1192" s="75"/>
      <c r="K1192" s="76"/>
      <c r="L1192" s="76"/>
      <c r="M1192" s="76"/>
      <c r="N1192" s="76"/>
      <c r="O1192" s="54"/>
      <c r="P1192" s="54"/>
      <c r="Q1192" s="54"/>
      <c r="R1192" s="86"/>
      <c r="S1192" s="86"/>
      <c r="T1192" s="86"/>
      <c r="U1192" s="86"/>
      <c r="V1192" s="86"/>
      <c r="W1192" s="86"/>
      <c r="X1192" s="71"/>
      <c r="Y1192" s="59"/>
      <c r="Z1192" s="60"/>
      <c r="AA1192" s="64">
        <f t="shared" si="116"/>
        <v>0</v>
      </c>
    </row>
    <row r="1193" spans="2:27">
      <c r="B1193" s="29">
        <v>45814</v>
      </c>
      <c r="C1193" s="44">
        <v>11</v>
      </c>
      <c r="D1193" s="69"/>
      <c r="E1193" s="69"/>
      <c r="F1193" s="69"/>
      <c r="G1193" s="69"/>
      <c r="H1193" s="69"/>
      <c r="I1193" s="75"/>
      <c r="J1193" s="75"/>
      <c r="K1193" s="76"/>
      <c r="L1193" s="76"/>
      <c r="M1193" s="76"/>
      <c r="N1193" s="76"/>
      <c r="O1193" s="54"/>
      <c r="P1193" s="54"/>
      <c r="Q1193" s="54"/>
      <c r="R1193" s="86"/>
      <c r="S1193" s="86"/>
      <c r="T1193" s="86"/>
      <c r="U1193" s="86"/>
      <c r="V1193" s="86"/>
      <c r="W1193" s="86"/>
      <c r="X1193" s="70"/>
      <c r="Y1193" s="59"/>
      <c r="Z1193" s="60"/>
      <c r="AA1193" s="64">
        <f t="shared" si="116"/>
        <v>0</v>
      </c>
    </row>
    <row r="1194" spans="2:27">
      <c r="B1194" s="29">
        <v>45815</v>
      </c>
      <c r="C1194" s="44">
        <v>12</v>
      </c>
      <c r="D1194" s="69"/>
      <c r="E1194" s="69"/>
      <c r="F1194" s="69"/>
      <c r="G1194" s="69"/>
      <c r="H1194" s="69"/>
      <c r="I1194" s="75"/>
      <c r="J1194" s="75"/>
      <c r="K1194" s="76"/>
      <c r="L1194" s="76"/>
      <c r="M1194" s="76"/>
      <c r="N1194" s="76"/>
      <c r="O1194" s="54"/>
      <c r="P1194" s="54"/>
      <c r="Q1194" s="54"/>
      <c r="R1194" s="86"/>
      <c r="S1194" s="86"/>
      <c r="T1194" s="86"/>
      <c r="U1194" s="86"/>
      <c r="V1194" s="86"/>
      <c r="W1194" s="86"/>
      <c r="X1194" s="70"/>
      <c r="Y1194" s="59"/>
      <c r="Z1194" s="60"/>
      <c r="AA1194" s="64">
        <f t="shared" si="116"/>
        <v>0</v>
      </c>
    </row>
    <row r="1195" spans="2:27">
      <c r="B1195" s="29">
        <v>45816</v>
      </c>
      <c r="C1195" s="44">
        <v>13</v>
      </c>
      <c r="D1195" s="69"/>
      <c r="E1195" s="69"/>
      <c r="F1195" s="69"/>
      <c r="G1195" s="69"/>
      <c r="H1195" s="69"/>
      <c r="I1195" s="75"/>
      <c r="J1195" s="75"/>
      <c r="K1195" s="76"/>
      <c r="L1195" s="76"/>
      <c r="M1195" s="76"/>
      <c r="N1195" s="76"/>
      <c r="O1195" s="54"/>
      <c r="P1195" s="54"/>
      <c r="Q1195" s="54"/>
      <c r="R1195" s="86"/>
      <c r="S1195" s="86"/>
      <c r="T1195" s="86"/>
      <c r="U1195" s="86"/>
      <c r="V1195" s="86"/>
      <c r="W1195" s="86"/>
      <c r="X1195" s="71"/>
      <c r="Y1195" s="59"/>
      <c r="Z1195" s="60"/>
      <c r="AA1195" s="64">
        <f t="shared" si="116"/>
        <v>0</v>
      </c>
    </row>
    <row r="1196" spans="2:27">
      <c r="B1196" s="29">
        <v>45817</v>
      </c>
      <c r="C1196" s="44">
        <v>14</v>
      </c>
      <c r="D1196" s="69"/>
      <c r="E1196" s="69"/>
      <c r="F1196" s="69"/>
      <c r="G1196" s="69"/>
      <c r="H1196" s="69"/>
      <c r="I1196" s="75"/>
      <c r="J1196" s="75"/>
      <c r="K1196" s="76"/>
      <c r="L1196" s="76"/>
      <c r="M1196" s="76"/>
      <c r="N1196" s="76"/>
      <c r="O1196" s="54"/>
      <c r="P1196" s="54"/>
      <c r="Q1196" s="54"/>
      <c r="R1196" s="86"/>
      <c r="S1196" s="86"/>
      <c r="T1196" s="86"/>
      <c r="U1196" s="86"/>
      <c r="V1196" s="86"/>
      <c r="W1196" s="86"/>
      <c r="X1196" s="70"/>
      <c r="Y1196" s="59"/>
      <c r="Z1196" s="60"/>
      <c r="AA1196" s="64">
        <f t="shared" si="116"/>
        <v>0</v>
      </c>
    </row>
    <row r="1197" spans="2:27">
      <c r="B1197" s="29">
        <v>45818</v>
      </c>
      <c r="C1197" s="44">
        <v>15</v>
      </c>
      <c r="D1197" s="69"/>
      <c r="E1197" s="69"/>
      <c r="F1197" s="69"/>
      <c r="G1197" s="69"/>
      <c r="H1197" s="69"/>
      <c r="I1197" s="75"/>
      <c r="J1197" s="75"/>
      <c r="K1197" s="76"/>
      <c r="L1197" s="76"/>
      <c r="M1197" s="76"/>
      <c r="N1197" s="76"/>
      <c r="O1197" s="54"/>
      <c r="P1197" s="54"/>
      <c r="Q1197" s="54"/>
      <c r="R1197" s="86"/>
      <c r="S1197" s="86"/>
      <c r="T1197" s="86"/>
      <c r="U1197" s="86"/>
      <c r="V1197" s="86"/>
      <c r="W1197" s="86"/>
      <c r="X1197" s="70"/>
      <c r="Y1197" s="59"/>
      <c r="Z1197" s="60"/>
      <c r="AA1197" s="64">
        <f t="shared" si="116"/>
        <v>0</v>
      </c>
    </row>
    <row r="1198" spans="2:27">
      <c r="B1198" s="29">
        <v>45819</v>
      </c>
      <c r="C1198" s="44">
        <v>16</v>
      </c>
      <c r="D1198" s="69"/>
      <c r="E1198" s="69"/>
      <c r="F1198" s="69"/>
      <c r="G1198" s="69"/>
      <c r="H1198" s="69"/>
      <c r="I1198" s="75"/>
      <c r="J1198" s="75"/>
      <c r="K1198" s="76"/>
      <c r="L1198" s="76"/>
      <c r="M1198" s="76"/>
      <c r="N1198" s="76"/>
      <c r="O1198" s="54"/>
      <c r="P1198" s="54"/>
      <c r="Q1198" s="54"/>
      <c r="R1198" s="86"/>
      <c r="S1198" s="86"/>
      <c r="T1198" s="86"/>
      <c r="U1198" s="86">
        <v>889</v>
      </c>
      <c r="V1198" s="86"/>
      <c r="W1198" s="86"/>
      <c r="X1198" s="70"/>
      <c r="Y1198" s="59"/>
      <c r="Z1198" s="60"/>
      <c r="AA1198" s="64">
        <f t="shared" si="116"/>
        <v>889</v>
      </c>
    </row>
    <row r="1199" spans="2:27">
      <c r="B1199" s="29">
        <v>45820</v>
      </c>
      <c r="C1199" s="44">
        <v>17</v>
      </c>
      <c r="D1199" s="69"/>
      <c r="E1199" s="69"/>
      <c r="F1199" s="69"/>
      <c r="G1199" s="69"/>
      <c r="H1199" s="69"/>
      <c r="I1199" s="75"/>
      <c r="J1199" s="75"/>
      <c r="K1199" s="76"/>
      <c r="L1199" s="76"/>
      <c r="M1199" s="76"/>
      <c r="N1199" s="76"/>
      <c r="O1199" s="54"/>
      <c r="P1199" s="54"/>
      <c r="Q1199" s="54"/>
      <c r="R1199" s="86"/>
      <c r="S1199" s="86"/>
      <c r="T1199" s="86"/>
      <c r="U1199" s="86"/>
      <c r="V1199" s="86"/>
      <c r="W1199" s="86"/>
      <c r="X1199" s="70"/>
      <c r="Y1199" s="59"/>
      <c r="Z1199" s="60"/>
      <c r="AA1199" s="64">
        <f t="shared" si="116"/>
        <v>0</v>
      </c>
    </row>
    <row r="1200" spans="2:27">
      <c r="B1200" s="29">
        <v>45821</v>
      </c>
      <c r="C1200" s="44">
        <v>18</v>
      </c>
      <c r="D1200" s="69"/>
      <c r="E1200" s="69"/>
      <c r="F1200" s="69"/>
      <c r="G1200" s="69"/>
      <c r="H1200" s="69"/>
      <c r="I1200" s="75"/>
      <c r="J1200" s="75"/>
      <c r="K1200" s="76"/>
      <c r="L1200" s="76"/>
      <c r="M1200" s="76"/>
      <c r="N1200" s="76"/>
      <c r="O1200" s="54"/>
      <c r="P1200" s="54"/>
      <c r="Q1200" s="54"/>
      <c r="R1200" s="86"/>
      <c r="S1200" s="86"/>
      <c r="T1200" s="86"/>
      <c r="U1200" s="86"/>
      <c r="V1200" s="86"/>
      <c r="W1200" s="87"/>
      <c r="X1200" s="70"/>
      <c r="Y1200" s="59"/>
      <c r="Z1200" s="60"/>
      <c r="AA1200" s="64">
        <f t="shared" si="116"/>
        <v>0</v>
      </c>
    </row>
    <row r="1201" spans="1:27">
      <c r="B1201" s="29">
        <v>45822</v>
      </c>
      <c r="C1201" s="44">
        <v>19</v>
      </c>
      <c r="D1201" s="69"/>
      <c r="E1201" s="69"/>
      <c r="F1201" s="69"/>
      <c r="G1201" s="69"/>
      <c r="H1201" s="69"/>
      <c r="I1201" s="75"/>
      <c r="J1201" s="75"/>
      <c r="K1201" s="76"/>
      <c r="L1201" s="76"/>
      <c r="M1201" s="76"/>
      <c r="N1201" s="76"/>
      <c r="O1201" s="54"/>
      <c r="P1201" s="54"/>
      <c r="Q1201" s="54"/>
      <c r="R1201" s="86"/>
      <c r="S1201" s="86"/>
      <c r="T1201" s="86">
        <v>541.6</v>
      </c>
      <c r="U1201" s="86"/>
      <c r="V1201" s="86"/>
      <c r="W1201" s="86"/>
      <c r="X1201" s="70"/>
      <c r="Y1201" s="59"/>
      <c r="Z1201" s="60"/>
      <c r="AA1201" s="64">
        <f t="shared" si="116"/>
        <v>541.6</v>
      </c>
    </row>
    <row r="1202" spans="1:27">
      <c r="B1202" s="29">
        <v>45823</v>
      </c>
      <c r="C1202" s="44">
        <v>20</v>
      </c>
      <c r="D1202" s="69"/>
      <c r="E1202" s="69"/>
      <c r="F1202" s="69"/>
      <c r="G1202" s="69"/>
      <c r="H1202" s="69"/>
      <c r="I1202" s="75"/>
      <c r="J1202" s="75"/>
      <c r="K1202" s="76"/>
      <c r="L1202" s="76"/>
      <c r="M1202" s="76"/>
      <c r="N1202" s="76"/>
      <c r="O1202" s="54"/>
      <c r="P1202" s="54"/>
      <c r="Q1202" s="54"/>
      <c r="R1202" s="86"/>
      <c r="S1202" s="86"/>
      <c r="T1202" s="86"/>
      <c r="U1202" s="86"/>
      <c r="V1202" s="86"/>
      <c r="W1202" s="86"/>
      <c r="X1202" s="70"/>
      <c r="Y1202" s="59"/>
      <c r="Z1202" s="60"/>
      <c r="AA1202" s="64">
        <f t="shared" si="116"/>
        <v>0</v>
      </c>
    </row>
    <row r="1203" spans="1:27">
      <c r="B1203" s="29">
        <v>45824</v>
      </c>
      <c r="C1203" s="44">
        <v>21</v>
      </c>
      <c r="D1203" s="69"/>
      <c r="E1203" s="69"/>
      <c r="F1203" s="69"/>
      <c r="G1203" s="69"/>
      <c r="H1203" s="69"/>
      <c r="I1203" s="75"/>
      <c r="J1203" s="75"/>
      <c r="K1203" s="76"/>
      <c r="L1203" s="76"/>
      <c r="M1203" s="76"/>
      <c r="N1203" s="76"/>
      <c r="O1203" s="54"/>
      <c r="P1203" s="54"/>
      <c r="Q1203" s="54"/>
      <c r="R1203" s="86"/>
      <c r="S1203" s="86"/>
      <c r="T1203" s="86"/>
      <c r="U1203" s="86"/>
      <c r="V1203" s="86"/>
      <c r="W1203" s="86"/>
      <c r="X1203" s="70"/>
      <c r="Y1203" s="59"/>
      <c r="Z1203" s="60"/>
      <c r="AA1203" s="64">
        <f t="shared" si="116"/>
        <v>0</v>
      </c>
    </row>
    <row r="1204" spans="1:27">
      <c r="B1204" s="29">
        <v>45825</v>
      </c>
      <c r="C1204" s="44">
        <v>22</v>
      </c>
      <c r="D1204" s="69"/>
      <c r="E1204" s="69"/>
      <c r="F1204" s="69"/>
      <c r="G1204" s="69"/>
      <c r="H1204" s="69"/>
      <c r="I1204" s="75"/>
      <c r="J1204" s="75"/>
      <c r="K1204" s="76"/>
      <c r="L1204" s="76"/>
      <c r="M1204" s="76"/>
      <c r="N1204" s="76"/>
      <c r="O1204" s="54"/>
      <c r="P1204" s="54"/>
      <c r="Q1204" s="54"/>
      <c r="R1204" s="86"/>
      <c r="S1204" s="86"/>
      <c r="T1204" s="86"/>
      <c r="U1204" s="86"/>
      <c r="V1204" s="86"/>
      <c r="W1204" s="86"/>
      <c r="X1204" s="70"/>
      <c r="Y1204" s="59"/>
      <c r="Z1204" s="60"/>
      <c r="AA1204" s="64">
        <f t="shared" si="116"/>
        <v>0</v>
      </c>
    </row>
    <row r="1205" spans="1:27">
      <c r="B1205" s="29">
        <v>45826</v>
      </c>
      <c r="C1205" s="44">
        <v>23</v>
      </c>
      <c r="D1205" s="69"/>
      <c r="E1205" s="69"/>
      <c r="F1205" s="69"/>
      <c r="G1205" s="69"/>
      <c r="H1205" s="69"/>
      <c r="I1205" s="75"/>
      <c r="J1205" s="75"/>
      <c r="K1205" s="76"/>
      <c r="L1205" s="76"/>
      <c r="M1205" s="76"/>
      <c r="N1205" s="76"/>
      <c r="O1205" s="54"/>
      <c r="P1205" s="54"/>
      <c r="Q1205" s="54"/>
      <c r="R1205" s="86"/>
      <c r="S1205" s="86"/>
      <c r="T1205" s="86"/>
      <c r="U1205" s="86"/>
      <c r="V1205" s="86"/>
      <c r="W1205" s="87"/>
      <c r="X1205" s="70"/>
      <c r="Y1205" s="59"/>
      <c r="Z1205" s="60"/>
      <c r="AA1205" s="64">
        <f>SUM(D1205:Z1205)</f>
        <v>0</v>
      </c>
    </row>
    <row r="1206" spans="1:27">
      <c r="B1206" s="29">
        <v>45827</v>
      </c>
      <c r="C1206" s="44">
        <v>24</v>
      </c>
      <c r="D1206" s="69"/>
      <c r="E1206" s="69"/>
      <c r="F1206" s="69"/>
      <c r="G1206" s="69"/>
      <c r="H1206" s="69"/>
      <c r="I1206" s="75"/>
      <c r="J1206" s="75"/>
      <c r="K1206" s="76"/>
      <c r="L1206" s="76"/>
      <c r="M1206" s="76"/>
      <c r="N1206" s="76"/>
      <c r="O1206" s="54"/>
      <c r="P1206" s="54"/>
      <c r="Q1206" s="54"/>
      <c r="R1206" s="86"/>
      <c r="S1206" s="86"/>
      <c r="T1206" s="86"/>
      <c r="U1206" s="86"/>
      <c r="V1206" s="86"/>
      <c r="W1206" s="86"/>
      <c r="X1206" s="70"/>
      <c r="Y1206" s="59"/>
      <c r="Z1206" s="60"/>
      <c r="AA1206" s="64">
        <f t="shared" ref="AA1206:AA1214" si="117">SUM(D1206:Z1206)</f>
        <v>0</v>
      </c>
    </row>
    <row r="1207" spans="1:27">
      <c r="B1207" s="29">
        <v>45828</v>
      </c>
      <c r="C1207" s="44">
        <v>25</v>
      </c>
      <c r="D1207" s="69"/>
      <c r="E1207" s="69"/>
      <c r="F1207" s="69"/>
      <c r="G1207" s="69"/>
      <c r="H1207" s="69"/>
      <c r="I1207" s="75"/>
      <c r="J1207" s="75"/>
      <c r="K1207" s="76"/>
      <c r="L1207" s="76"/>
      <c r="M1207" s="76"/>
      <c r="N1207" s="76"/>
      <c r="O1207" s="54"/>
      <c r="P1207" s="54"/>
      <c r="Q1207" s="54"/>
      <c r="R1207" s="86"/>
      <c r="S1207" s="86"/>
      <c r="T1207" s="86"/>
      <c r="U1207" s="86"/>
      <c r="V1207" s="86"/>
      <c r="W1207" s="86"/>
      <c r="X1207" s="70"/>
      <c r="Y1207" s="59"/>
      <c r="Z1207" s="60"/>
      <c r="AA1207" s="64">
        <f t="shared" si="117"/>
        <v>0</v>
      </c>
    </row>
    <row r="1208" spans="1:27">
      <c r="B1208" s="29">
        <v>45829</v>
      </c>
      <c r="C1208" s="44">
        <v>26</v>
      </c>
      <c r="D1208" s="69"/>
      <c r="E1208" s="69"/>
      <c r="F1208" s="69"/>
      <c r="G1208" s="69"/>
      <c r="H1208" s="69"/>
      <c r="I1208" s="75"/>
      <c r="J1208" s="75"/>
      <c r="K1208" s="76"/>
      <c r="L1208" s="76"/>
      <c r="M1208" s="76"/>
      <c r="N1208" s="76"/>
      <c r="O1208" s="54"/>
      <c r="P1208" s="54"/>
      <c r="Q1208" s="54"/>
      <c r="R1208" s="86"/>
      <c r="S1208" s="86"/>
      <c r="T1208" s="86"/>
      <c r="U1208" s="86"/>
      <c r="V1208" s="86"/>
      <c r="W1208" s="86"/>
      <c r="X1208" s="70"/>
      <c r="Y1208" s="59"/>
      <c r="Z1208" s="60"/>
      <c r="AA1208" s="64">
        <f t="shared" si="117"/>
        <v>0</v>
      </c>
    </row>
    <row r="1209" spans="1:27">
      <c r="B1209" s="29">
        <v>45830</v>
      </c>
      <c r="C1209" s="44">
        <v>27</v>
      </c>
      <c r="D1209" s="69"/>
      <c r="E1209" s="69"/>
      <c r="F1209" s="69"/>
      <c r="G1209" s="69"/>
      <c r="H1209" s="69"/>
      <c r="I1209" s="75"/>
      <c r="J1209" s="75"/>
      <c r="K1209" s="76"/>
      <c r="L1209" s="76"/>
      <c r="M1209" s="76"/>
      <c r="N1209" s="76"/>
      <c r="O1209" s="54"/>
      <c r="P1209" s="54"/>
      <c r="Q1209" s="54"/>
      <c r="R1209" s="86"/>
      <c r="S1209" s="86"/>
      <c r="T1209" s="86"/>
      <c r="U1209" s="86"/>
      <c r="V1209" s="86"/>
      <c r="W1209" s="86"/>
      <c r="X1209" s="71"/>
      <c r="Y1209" s="59"/>
      <c r="Z1209" s="60"/>
      <c r="AA1209" s="64">
        <f t="shared" si="117"/>
        <v>0</v>
      </c>
    </row>
    <row r="1210" spans="1:27">
      <c r="B1210" s="29">
        <v>45831</v>
      </c>
      <c r="C1210" s="44">
        <v>28</v>
      </c>
      <c r="D1210" s="69"/>
      <c r="E1210" s="69"/>
      <c r="F1210" s="69"/>
      <c r="G1210" s="69"/>
      <c r="H1210" s="69"/>
      <c r="I1210" s="75"/>
      <c r="J1210" s="75"/>
      <c r="K1210" s="76"/>
      <c r="L1210" s="76"/>
      <c r="M1210" s="76"/>
      <c r="N1210" s="76"/>
      <c r="O1210" s="54"/>
      <c r="P1210" s="54"/>
      <c r="Q1210" s="54"/>
      <c r="R1210" s="86"/>
      <c r="S1210" s="86"/>
      <c r="T1210" s="86"/>
      <c r="U1210" s="86"/>
      <c r="V1210" s="86"/>
      <c r="W1210" s="86"/>
      <c r="X1210" s="70"/>
      <c r="Y1210" s="59"/>
      <c r="Z1210" s="60"/>
      <c r="AA1210" s="64">
        <f t="shared" si="117"/>
        <v>0</v>
      </c>
    </row>
    <row r="1211" spans="1:27">
      <c r="B1211" s="29">
        <v>45832</v>
      </c>
      <c r="C1211" s="44">
        <v>29</v>
      </c>
      <c r="D1211" s="69"/>
      <c r="E1211" s="69"/>
      <c r="F1211" s="69"/>
      <c r="G1211" s="69"/>
      <c r="H1211" s="69"/>
      <c r="I1211" s="75"/>
      <c r="J1211" s="75"/>
      <c r="K1211" s="76"/>
      <c r="L1211" s="76"/>
      <c r="M1211" s="76"/>
      <c r="N1211" s="76"/>
      <c r="O1211" s="54"/>
      <c r="P1211" s="54"/>
      <c r="Q1211" s="54"/>
      <c r="R1211" s="86"/>
      <c r="S1211" s="86"/>
      <c r="T1211" s="86">
        <v>825.58</v>
      </c>
      <c r="U1211" s="86"/>
      <c r="V1211" s="86"/>
      <c r="W1211" s="86"/>
      <c r="X1211" s="70"/>
      <c r="Y1211" s="59"/>
      <c r="Z1211" s="60"/>
      <c r="AA1211" s="64">
        <f t="shared" si="117"/>
        <v>825.58</v>
      </c>
    </row>
    <row r="1212" spans="1:27">
      <c r="B1212" s="29">
        <v>45833</v>
      </c>
      <c r="C1212" s="44">
        <v>30</v>
      </c>
      <c r="D1212" s="69"/>
      <c r="E1212" s="69"/>
      <c r="F1212" s="69"/>
      <c r="G1212" s="69"/>
      <c r="H1212" s="69"/>
      <c r="I1212" s="75"/>
      <c r="J1212" s="75"/>
      <c r="K1212" s="76"/>
      <c r="L1212" s="76"/>
      <c r="M1212" s="76"/>
      <c r="N1212" s="76"/>
      <c r="O1212" s="54"/>
      <c r="P1212" s="54"/>
      <c r="Q1212" s="54"/>
      <c r="R1212" s="86"/>
      <c r="S1212" s="86"/>
      <c r="T1212" s="86"/>
      <c r="U1212" s="86"/>
      <c r="V1212" s="86"/>
      <c r="W1212" s="86"/>
      <c r="X1212" s="70"/>
      <c r="Y1212" s="59"/>
      <c r="Z1212" s="60"/>
      <c r="AA1212" s="64">
        <f t="shared" si="117"/>
        <v>0</v>
      </c>
    </row>
    <row r="1213" spans="1:27">
      <c r="B1213" s="29">
        <v>45834</v>
      </c>
      <c r="C1213" s="44">
        <v>31</v>
      </c>
      <c r="D1213" s="69"/>
      <c r="E1213" s="69"/>
      <c r="F1213" s="69"/>
      <c r="G1213" s="69"/>
      <c r="H1213" s="69"/>
      <c r="I1213" s="75"/>
      <c r="J1213" s="75"/>
      <c r="K1213" s="76"/>
      <c r="L1213" s="76"/>
      <c r="M1213" s="76"/>
      <c r="N1213" s="76"/>
      <c r="O1213" s="54"/>
      <c r="P1213" s="54"/>
      <c r="Q1213" s="54"/>
      <c r="R1213" s="86"/>
      <c r="S1213" s="86"/>
      <c r="T1213" s="86"/>
      <c r="U1213" s="86"/>
      <c r="V1213" s="86"/>
      <c r="W1213" s="86"/>
      <c r="X1213" s="70"/>
      <c r="Y1213" s="59"/>
      <c r="Z1213" s="60"/>
      <c r="AA1213" s="64"/>
    </row>
    <row r="1214" spans="1:27">
      <c r="A1214" s="129" t="s">
        <v>52</v>
      </c>
      <c r="B1214" s="130"/>
      <c r="C1214" s="131"/>
      <c r="D1214" s="69">
        <f t="shared" ref="D1214:Z1214" si="118">SUM(D1183:D1212)</f>
        <v>0</v>
      </c>
      <c r="E1214" s="69">
        <f t="shared" si="118"/>
        <v>0</v>
      </c>
      <c r="F1214" s="69">
        <f t="shared" si="118"/>
        <v>0</v>
      </c>
      <c r="G1214" s="69">
        <f t="shared" si="118"/>
        <v>0</v>
      </c>
      <c r="H1214" s="69">
        <f t="shared" si="118"/>
        <v>0</v>
      </c>
      <c r="I1214" s="69">
        <f t="shared" si="118"/>
        <v>0</v>
      </c>
      <c r="J1214" s="69">
        <f t="shared" si="118"/>
        <v>0</v>
      </c>
      <c r="K1214" s="69">
        <f t="shared" si="118"/>
        <v>0</v>
      </c>
      <c r="L1214" s="69">
        <f t="shared" si="118"/>
        <v>0</v>
      </c>
      <c r="M1214" s="69">
        <f t="shared" si="118"/>
        <v>0</v>
      </c>
      <c r="N1214" s="69">
        <f t="shared" si="118"/>
        <v>0</v>
      </c>
      <c r="O1214" s="69">
        <f t="shared" si="118"/>
        <v>0</v>
      </c>
      <c r="P1214" s="69">
        <f t="shared" si="118"/>
        <v>0</v>
      </c>
      <c r="Q1214" s="69">
        <f t="shared" si="118"/>
        <v>0</v>
      </c>
      <c r="R1214" s="69">
        <f t="shared" si="118"/>
        <v>0</v>
      </c>
      <c r="S1214" s="69">
        <f t="shared" si="118"/>
        <v>0</v>
      </c>
      <c r="T1214" s="69">
        <f t="shared" si="118"/>
        <v>1792.18</v>
      </c>
      <c r="U1214" s="69">
        <f t="shared" si="118"/>
        <v>889</v>
      </c>
      <c r="V1214" s="69">
        <f t="shared" si="118"/>
        <v>0</v>
      </c>
      <c r="W1214" s="69">
        <f t="shared" si="118"/>
        <v>0</v>
      </c>
      <c r="X1214" s="69">
        <f t="shared" si="118"/>
        <v>0</v>
      </c>
      <c r="Y1214" s="69">
        <f t="shared" si="118"/>
        <v>0</v>
      </c>
      <c r="Z1214" s="69">
        <f t="shared" si="118"/>
        <v>0</v>
      </c>
      <c r="AA1214" s="64">
        <f t="shared" si="117"/>
        <v>2681.1800000000003</v>
      </c>
    </row>
    <row r="1215" spans="1:27">
      <c r="A1215" s="133" t="s">
        <v>53</v>
      </c>
      <c r="B1215" s="134"/>
      <c r="C1215" s="135"/>
      <c r="D1215" s="136">
        <f>SUM(D1214:H1214)</f>
        <v>0</v>
      </c>
      <c r="E1215" s="136"/>
      <c r="F1215" s="136"/>
      <c r="G1215" s="136"/>
      <c r="H1215" s="136"/>
      <c r="I1215" s="136">
        <f>SUM(I1214:J1214)</f>
        <v>0</v>
      </c>
      <c r="J1215" s="136"/>
      <c r="K1215" s="129">
        <f>SUM(K1214:N1214)</f>
        <v>0</v>
      </c>
      <c r="L1215" s="130"/>
      <c r="M1215" s="130"/>
      <c r="N1215" s="131"/>
      <c r="O1215" s="129">
        <f>SUM(O1214:Q1214)</f>
        <v>0</v>
      </c>
      <c r="P1215" s="130"/>
      <c r="Q1215" s="131"/>
      <c r="R1215" s="129">
        <f>SUM(R1214:W1214)</f>
        <v>2681.1800000000003</v>
      </c>
      <c r="S1215" s="130"/>
      <c r="T1215" s="130"/>
      <c r="U1215" s="130"/>
      <c r="V1215" s="130"/>
      <c r="W1215" s="131"/>
      <c r="X1215" s="85">
        <f>SUM(X1214)</f>
        <v>0</v>
      </c>
      <c r="Y1215" s="42">
        <f>SUM(Y1214)</f>
        <v>0</v>
      </c>
      <c r="Z1215" s="6">
        <f>SUM(Z1214)</f>
        <v>0</v>
      </c>
      <c r="AA1215" s="64">
        <f>SUM(D1215:Z1215)</f>
        <v>2681.1800000000003</v>
      </c>
    </row>
    <row r="1216" spans="1:27">
      <c r="A1216" s="132" t="s">
        <v>69</v>
      </c>
      <c r="B1216" s="132"/>
      <c r="C1216" s="132"/>
      <c r="D1216" s="62">
        <v>7000</v>
      </c>
      <c r="E1216" s="62"/>
      <c r="F1216" s="62">
        <v>2000</v>
      </c>
      <c r="G1216" s="62">
        <v>4000</v>
      </c>
      <c r="H1216" s="62">
        <v>3000</v>
      </c>
      <c r="I1216" s="62"/>
      <c r="J1216" s="62">
        <v>5000</v>
      </c>
      <c r="K1216" s="62">
        <v>4000</v>
      </c>
      <c r="L1216" s="62"/>
      <c r="M1216" s="62"/>
      <c r="N1216" s="62"/>
      <c r="O1216" s="62"/>
      <c r="P1216" s="62"/>
      <c r="Q1216" s="62"/>
      <c r="R1216" s="62">
        <v>1500</v>
      </c>
      <c r="S1216" s="62">
        <v>2000</v>
      </c>
      <c r="T1216" s="62"/>
      <c r="U1216" s="62"/>
      <c r="V1216" s="62">
        <v>700</v>
      </c>
      <c r="W1216" s="62"/>
      <c r="X1216" s="62">
        <v>12000</v>
      </c>
      <c r="Y1216" s="62"/>
      <c r="Z1216" s="62"/>
      <c r="AA1216" s="62">
        <f>SUM(D1216:Z1216)</f>
        <v>41200</v>
      </c>
    </row>
    <row r="1217" spans="1:27">
      <c r="A1217" s="34"/>
      <c r="B1217" s="34"/>
      <c r="C1217" s="34"/>
      <c r="D1217" s="132">
        <f>SUM(D1216:H1216)</f>
        <v>16000</v>
      </c>
      <c r="E1217" s="132"/>
      <c r="F1217" s="132"/>
      <c r="G1217" s="132"/>
      <c r="H1217" s="132"/>
      <c r="I1217" s="132">
        <f>SUM(I1216:J1216)</f>
        <v>5000</v>
      </c>
      <c r="J1217" s="132"/>
      <c r="K1217" s="132">
        <f>SUM(K1216:N1216)</f>
        <v>4000</v>
      </c>
      <c r="L1217" s="132"/>
      <c r="M1217" s="132"/>
      <c r="N1217" s="132"/>
      <c r="O1217" s="132">
        <f>SUM(O1216:Q1216)</f>
        <v>0</v>
      </c>
      <c r="P1217" s="132"/>
      <c r="Q1217" s="132"/>
      <c r="R1217" s="132">
        <f>SUM(R1216:W1216)</f>
        <v>4200</v>
      </c>
      <c r="S1217" s="132"/>
      <c r="T1217" s="132"/>
      <c r="U1217" s="132"/>
      <c r="V1217" s="132"/>
      <c r="W1217" s="132"/>
      <c r="X1217" s="62">
        <f>X1216</f>
        <v>12000</v>
      </c>
      <c r="Y1217" s="62">
        <f>SUM(Y1216)</f>
        <v>0</v>
      </c>
      <c r="Z1217" s="62">
        <f>SUM(Z1216)</f>
        <v>0</v>
      </c>
      <c r="AA1217" s="62"/>
    </row>
    <row r="1218" spans="1:27" ht="15.75" thickBot="1"/>
    <row r="1219" spans="1:27" ht="27" thickBot="1">
      <c r="C1219" s="137" t="s">
        <v>104</v>
      </c>
      <c r="D1219" s="138"/>
      <c r="E1219" s="138"/>
      <c r="F1219" s="138"/>
      <c r="G1219" s="138"/>
      <c r="H1219" s="138"/>
      <c r="I1219" s="138"/>
      <c r="J1219" s="138"/>
      <c r="K1219" s="138"/>
      <c r="L1219" s="138"/>
      <c r="M1219" s="138"/>
      <c r="N1219" s="138"/>
      <c r="O1219" s="138"/>
      <c r="P1219" s="138"/>
      <c r="Q1219" s="138"/>
      <c r="R1219" s="138"/>
      <c r="S1219" s="138"/>
      <c r="T1219" s="138"/>
      <c r="U1219" s="138"/>
      <c r="V1219" s="138"/>
      <c r="W1219" s="138"/>
      <c r="X1219" s="138"/>
      <c r="Y1219" s="138"/>
      <c r="Z1219" s="138"/>
      <c r="AA1219" s="138"/>
    </row>
    <row r="1220" spans="1:27">
      <c r="A1220" s="6" t="s">
        <v>23</v>
      </c>
      <c r="B1220" s="6" t="s">
        <v>0</v>
      </c>
      <c r="C1220" s="65" t="s">
        <v>68</v>
      </c>
      <c r="D1220" s="139" t="s">
        <v>1</v>
      </c>
      <c r="E1220" s="140"/>
      <c r="F1220" s="140"/>
      <c r="G1220" s="140"/>
      <c r="H1220" s="141"/>
      <c r="I1220" s="142" t="s">
        <v>2</v>
      </c>
      <c r="J1220" s="142"/>
      <c r="K1220" s="143" t="s">
        <v>5</v>
      </c>
      <c r="L1220" s="143"/>
      <c r="M1220" s="143"/>
      <c r="N1220" s="143"/>
      <c r="O1220" s="144" t="s">
        <v>73</v>
      </c>
      <c r="P1220" s="145"/>
      <c r="Q1220" s="145"/>
      <c r="R1220" s="146" t="s">
        <v>66</v>
      </c>
      <c r="S1220" s="146"/>
      <c r="T1220" s="146"/>
      <c r="U1220" s="146"/>
      <c r="V1220" s="146"/>
      <c r="W1220" s="146"/>
      <c r="X1220" s="147" t="s">
        <v>60</v>
      </c>
      <c r="Y1220" s="149" t="s">
        <v>37</v>
      </c>
      <c r="Z1220" s="151" t="s">
        <v>67</v>
      </c>
      <c r="AA1220" s="153" t="s">
        <v>8</v>
      </c>
    </row>
    <row r="1221" spans="1:27" ht="30">
      <c r="D1221" s="45" t="s">
        <v>47</v>
      </c>
      <c r="E1221" s="45" t="s">
        <v>48</v>
      </c>
      <c r="F1221" s="45" t="s">
        <v>50</v>
      </c>
      <c r="G1221" s="45" t="s">
        <v>49</v>
      </c>
      <c r="H1221" s="45" t="s">
        <v>51</v>
      </c>
      <c r="I1221" s="47" t="s">
        <v>54</v>
      </c>
      <c r="J1221" s="47" t="s">
        <v>55</v>
      </c>
      <c r="K1221" s="49" t="s">
        <v>56</v>
      </c>
      <c r="L1221" s="49" t="s">
        <v>57</v>
      </c>
      <c r="M1221" s="50" t="s">
        <v>58</v>
      </c>
      <c r="N1221" s="50" t="s">
        <v>59</v>
      </c>
      <c r="O1221" s="83" t="s">
        <v>74</v>
      </c>
      <c r="P1221" s="84" t="s">
        <v>75</v>
      </c>
      <c r="Q1221" s="52" t="s">
        <v>62</v>
      </c>
      <c r="R1221" s="55" t="s">
        <v>3</v>
      </c>
      <c r="S1221" s="55" t="s">
        <v>65</v>
      </c>
      <c r="T1221" s="55" t="s">
        <v>63</v>
      </c>
      <c r="U1221" s="55" t="s">
        <v>36</v>
      </c>
      <c r="V1221" s="56" t="s">
        <v>64</v>
      </c>
      <c r="W1221" s="55" t="s">
        <v>7</v>
      </c>
      <c r="X1221" s="148"/>
      <c r="Y1221" s="150"/>
      <c r="Z1221" s="152"/>
      <c r="AA1221" s="154"/>
    </row>
    <row r="1222" spans="1:27">
      <c r="B1222" s="29">
        <v>45835</v>
      </c>
      <c r="C1222" s="44">
        <v>1</v>
      </c>
      <c r="D1222" s="69"/>
      <c r="E1222" s="69"/>
      <c r="F1222" s="69"/>
      <c r="G1222" s="69"/>
      <c r="H1222" s="69"/>
      <c r="I1222" s="75"/>
      <c r="J1222" s="75"/>
      <c r="K1222" s="76"/>
      <c r="L1222" s="76"/>
      <c r="M1222" s="76"/>
      <c r="N1222" s="76"/>
      <c r="O1222" s="54"/>
      <c r="P1222" s="54"/>
      <c r="Q1222" s="54"/>
      <c r="R1222" s="86"/>
      <c r="S1222" s="86"/>
      <c r="T1222" s="86"/>
      <c r="U1222" s="86"/>
      <c r="V1222" s="86"/>
      <c r="W1222" s="86"/>
      <c r="X1222" s="70"/>
      <c r="Y1222" s="59"/>
      <c r="Z1222" s="60"/>
      <c r="AA1222" s="64">
        <f>SUM(D1222:Z1222)</f>
        <v>0</v>
      </c>
    </row>
    <row r="1223" spans="1:27">
      <c r="B1223" s="29">
        <v>45836</v>
      </c>
      <c r="C1223" s="44">
        <v>2</v>
      </c>
      <c r="D1223" s="69"/>
      <c r="E1223" s="69"/>
      <c r="F1223" s="69"/>
      <c r="G1223" s="69"/>
      <c r="H1223" s="69"/>
      <c r="I1223" s="75"/>
      <c r="J1223" s="75"/>
      <c r="K1223" s="76"/>
      <c r="L1223" s="76"/>
      <c r="M1223" s="76"/>
      <c r="N1223" s="76"/>
      <c r="O1223" s="54"/>
      <c r="P1223" s="54"/>
      <c r="Q1223" s="54"/>
      <c r="R1223" s="86"/>
      <c r="S1223" s="86"/>
      <c r="T1223" s="86"/>
      <c r="U1223" s="86"/>
      <c r="V1223" s="86"/>
      <c r="W1223" s="86"/>
      <c r="X1223" s="71"/>
      <c r="Y1223" s="59"/>
      <c r="Z1223" s="60"/>
      <c r="AA1223" s="64">
        <f t="shared" ref="AA1223:AA1243" si="119">SUM(D1223:Z1223)</f>
        <v>0</v>
      </c>
    </row>
    <row r="1224" spans="1:27">
      <c r="B1224" s="29">
        <v>45837</v>
      </c>
      <c r="C1224" s="44">
        <v>3</v>
      </c>
      <c r="D1224" s="69"/>
      <c r="E1224" s="69"/>
      <c r="F1224" s="69"/>
      <c r="G1224" s="69"/>
      <c r="H1224" s="69"/>
      <c r="I1224" s="75"/>
      <c r="J1224" s="75"/>
      <c r="K1224" s="76"/>
      <c r="L1224" s="76"/>
      <c r="M1224" s="76"/>
      <c r="N1224" s="76"/>
      <c r="O1224" s="54"/>
      <c r="P1224" s="54"/>
      <c r="Q1224" s="54"/>
      <c r="R1224" s="86"/>
      <c r="S1224" s="86"/>
      <c r="T1224" s="86"/>
      <c r="U1224" s="86"/>
      <c r="V1224" s="86"/>
      <c r="W1224" s="86"/>
      <c r="X1224" s="70"/>
      <c r="Y1224" s="59"/>
      <c r="Z1224" s="60"/>
      <c r="AA1224" s="64">
        <f t="shared" si="119"/>
        <v>0</v>
      </c>
    </row>
    <row r="1225" spans="1:27">
      <c r="B1225" s="29">
        <v>45838</v>
      </c>
      <c r="C1225" s="44">
        <v>4</v>
      </c>
      <c r="D1225" s="69"/>
      <c r="E1225" s="69"/>
      <c r="F1225" s="69"/>
      <c r="G1225" s="69"/>
      <c r="H1225" s="69"/>
      <c r="I1225" s="75"/>
      <c r="J1225" s="75"/>
      <c r="K1225" s="76"/>
      <c r="L1225" s="76"/>
      <c r="M1225" s="76"/>
      <c r="N1225" s="76"/>
      <c r="O1225" s="54"/>
      <c r="P1225" s="54"/>
      <c r="Q1225" s="54"/>
      <c r="R1225" s="86"/>
      <c r="S1225" s="86"/>
      <c r="T1225" s="86"/>
      <c r="U1225" s="86"/>
      <c r="V1225" s="86"/>
      <c r="W1225" s="86"/>
      <c r="X1225" s="71"/>
      <c r="Y1225" s="59"/>
      <c r="Z1225" s="60"/>
      <c r="AA1225" s="64">
        <f t="shared" si="119"/>
        <v>0</v>
      </c>
    </row>
    <row r="1226" spans="1:27">
      <c r="B1226" s="29">
        <v>45839</v>
      </c>
      <c r="C1226" s="44">
        <v>5</v>
      </c>
      <c r="D1226" s="69"/>
      <c r="E1226" s="69"/>
      <c r="F1226" s="69"/>
      <c r="G1226" s="69"/>
      <c r="H1226" s="69"/>
      <c r="I1226" s="75"/>
      <c r="J1226" s="75"/>
      <c r="K1226" s="76"/>
      <c r="L1226" s="76"/>
      <c r="M1226" s="76"/>
      <c r="N1226" s="76"/>
      <c r="O1226" s="54"/>
      <c r="P1226" s="54"/>
      <c r="Q1226" s="54"/>
      <c r="R1226" s="87"/>
      <c r="S1226" s="86"/>
      <c r="T1226" s="86"/>
      <c r="U1226" s="86"/>
      <c r="V1226" s="86"/>
      <c r="W1226" s="86"/>
      <c r="X1226" s="70"/>
      <c r="Y1226" s="59"/>
      <c r="Z1226" s="60"/>
      <c r="AA1226" s="64">
        <f t="shared" si="119"/>
        <v>0</v>
      </c>
    </row>
    <row r="1227" spans="1:27">
      <c r="B1227" s="29">
        <v>45840</v>
      </c>
      <c r="C1227" s="44">
        <v>6</v>
      </c>
      <c r="D1227" s="69"/>
      <c r="E1227" s="69"/>
      <c r="F1227" s="69"/>
      <c r="G1227" s="69"/>
      <c r="H1227" s="69"/>
      <c r="I1227" s="75"/>
      <c r="J1227" s="75"/>
      <c r="K1227" s="76"/>
      <c r="L1227" s="76"/>
      <c r="M1227" s="76"/>
      <c r="N1227" s="76"/>
      <c r="O1227" s="54"/>
      <c r="P1227" s="54"/>
      <c r="Q1227" s="54"/>
      <c r="R1227" s="86"/>
      <c r="S1227" s="86"/>
      <c r="T1227" s="77">
        <v>425</v>
      </c>
      <c r="U1227" s="86"/>
      <c r="V1227" s="86"/>
      <c r="W1227" s="86"/>
      <c r="X1227" s="88"/>
      <c r="Y1227" s="59"/>
      <c r="Z1227" s="60"/>
      <c r="AA1227" s="64">
        <f t="shared" si="119"/>
        <v>425</v>
      </c>
    </row>
    <row r="1228" spans="1:27">
      <c r="B1228" s="29">
        <v>45841</v>
      </c>
      <c r="C1228" s="44">
        <v>7</v>
      </c>
      <c r="D1228" s="69"/>
      <c r="E1228" s="69"/>
      <c r="F1228" s="69"/>
      <c r="G1228" s="69"/>
      <c r="H1228" s="69"/>
      <c r="I1228" s="75"/>
      <c r="J1228" s="75"/>
      <c r="K1228" s="76"/>
      <c r="L1228" s="76"/>
      <c r="M1228" s="76"/>
      <c r="N1228" s="76"/>
      <c r="O1228" s="54"/>
      <c r="P1228" s="54"/>
      <c r="Q1228" s="54"/>
      <c r="R1228" s="86"/>
      <c r="S1228" s="86"/>
      <c r="T1228" s="86"/>
      <c r="U1228" s="86"/>
      <c r="V1228" s="86"/>
      <c r="W1228" s="86"/>
      <c r="X1228" s="70"/>
      <c r="Y1228" s="59"/>
      <c r="Z1228" s="60"/>
      <c r="AA1228" s="64">
        <f t="shared" si="119"/>
        <v>0</v>
      </c>
    </row>
    <row r="1229" spans="1:27">
      <c r="B1229" s="29">
        <v>45842</v>
      </c>
      <c r="C1229" s="44">
        <v>8</v>
      </c>
      <c r="D1229" s="69"/>
      <c r="E1229" s="69"/>
      <c r="F1229" s="69"/>
      <c r="G1229" s="69"/>
      <c r="H1229" s="69"/>
      <c r="I1229" s="75"/>
      <c r="J1229" s="75"/>
      <c r="K1229" s="76"/>
      <c r="L1229" s="76"/>
      <c r="M1229" s="76"/>
      <c r="N1229" s="76"/>
      <c r="O1229" s="54"/>
      <c r="P1229" s="54"/>
      <c r="Q1229" s="54"/>
      <c r="R1229" s="86"/>
      <c r="S1229" s="86"/>
      <c r="T1229" s="86"/>
      <c r="U1229" s="86"/>
      <c r="V1229" s="86"/>
      <c r="W1229" s="86"/>
      <c r="X1229" s="70"/>
      <c r="Y1229" s="59"/>
      <c r="Z1229" s="60"/>
      <c r="AA1229" s="64">
        <f t="shared" si="119"/>
        <v>0</v>
      </c>
    </row>
    <row r="1230" spans="1:27">
      <c r="B1230" s="29">
        <v>45843</v>
      </c>
      <c r="C1230" s="44">
        <v>9</v>
      </c>
      <c r="D1230" s="69"/>
      <c r="E1230" s="69"/>
      <c r="F1230" s="69"/>
      <c r="G1230" s="69"/>
      <c r="H1230" s="69"/>
      <c r="I1230" s="75"/>
      <c r="J1230" s="75"/>
      <c r="K1230" s="76"/>
      <c r="L1230" s="76"/>
      <c r="M1230" s="76"/>
      <c r="N1230" s="76"/>
      <c r="O1230" s="54"/>
      <c r="P1230" s="54"/>
      <c r="Q1230" s="54"/>
      <c r="R1230" s="86"/>
      <c r="S1230" s="86"/>
      <c r="T1230" s="86"/>
      <c r="U1230" s="86"/>
      <c r="V1230" s="86"/>
      <c r="W1230" s="86"/>
      <c r="X1230" s="71"/>
      <c r="Y1230" s="59"/>
      <c r="Z1230" s="60"/>
      <c r="AA1230" s="64">
        <f t="shared" si="119"/>
        <v>0</v>
      </c>
    </row>
    <row r="1231" spans="1:27">
      <c r="B1231" s="29">
        <v>45844</v>
      </c>
      <c r="C1231" s="44">
        <v>10</v>
      </c>
      <c r="D1231" s="69"/>
      <c r="E1231" s="69"/>
      <c r="F1231" s="69"/>
      <c r="G1231" s="69"/>
      <c r="H1231" s="69"/>
      <c r="I1231" s="75"/>
      <c r="J1231" s="75"/>
      <c r="K1231" s="76"/>
      <c r="L1231" s="76"/>
      <c r="M1231" s="76"/>
      <c r="N1231" s="76"/>
      <c r="O1231" s="54"/>
      <c r="P1231" s="54"/>
      <c r="Q1231" s="54"/>
      <c r="R1231" s="86"/>
      <c r="S1231" s="86"/>
      <c r="T1231" s="86"/>
      <c r="U1231" s="86"/>
      <c r="V1231" s="86"/>
      <c r="W1231" s="86"/>
      <c r="X1231" s="71"/>
      <c r="Y1231" s="59"/>
      <c r="Z1231" s="60"/>
      <c r="AA1231" s="64">
        <f t="shared" si="119"/>
        <v>0</v>
      </c>
    </row>
    <row r="1232" spans="1:27">
      <c r="B1232" s="29">
        <v>45845</v>
      </c>
      <c r="C1232" s="44">
        <v>11</v>
      </c>
      <c r="D1232" s="69"/>
      <c r="E1232" s="69"/>
      <c r="F1232" s="69"/>
      <c r="G1232" s="69"/>
      <c r="H1232" s="69"/>
      <c r="I1232" s="75"/>
      <c r="J1232" s="75"/>
      <c r="K1232" s="76"/>
      <c r="L1232" s="76"/>
      <c r="M1232" s="76"/>
      <c r="N1232" s="76"/>
      <c r="O1232" s="54"/>
      <c r="P1232" s="54"/>
      <c r="Q1232" s="54"/>
      <c r="R1232" s="86"/>
      <c r="S1232" s="86"/>
      <c r="T1232" s="86"/>
      <c r="U1232" s="86"/>
      <c r="V1232" s="86"/>
      <c r="W1232" s="86"/>
      <c r="X1232" s="70"/>
      <c r="Y1232" s="59"/>
      <c r="Z1232" s="60"/>
      <c r="AA1232" s="64">
        <f t="shared" si="119"/>
        <v>0</v>
      </c>
    </row>
    <row r="1233" spans="2:27">
      <c r="B1233" s="29">
        <v>45846</v>
      </c>
      <c r="C1233" s="44">
        <v>12</v>
      </c>
      <c r="D1233" s="69"/>
      <c r="E1233" s="69"/>
      <c r="F1233" s="69"/>
      <c r="G1233" s="69"/>
      <c r="H1233" s="69"/>
      <c r="I1233" s="75"/>
      <c r="J1233" s="75"/>
      <c r="K1233" s="76"/>
      <c r="L1233" s="76"/>
      <c r="M1233" s="76"/>
      <c r="N1233" s="76"/>
      <c r="O1233" s="54"/>
      <c r="P1233" s="54"/>
      <c r="Q1233" s="54"/>
      <c r="R1233" s="86"/>
      <c r="S1233" s="86"/>
      <c r="T1233" s="86"/>
      <c r="U1233" s="86"/>
      <c r="V1233" s="86"/>
      <c r="W1233" s="86"/>
      <c r="X1233" s="70"/>
      <c r="Y1233" s="59"/>
      <c r="Z1233" s="60"/>
      <c r="AA1233" s="64">
        <f t="shared" si="119"/>
        <v>0</v>
      </c>
    </row>
    <row r="1234" spans="2:27">
      <c r="B1234" s="29">
        <v>45847</v>
      </c>
      <c r="C1234" s="44">
        <v>13</v>
      </c>
      <c r="D1234" s="69"/>
      <c r="E1234" s="69"/>
      <c r="F1234" s="69"/>
      <c r="G1234" s="69"/>
      <c r="H1234" s="69"/>
      <c r="I1234" s="75"/>
      <c r="J1234" s="75"/>
      <c r="K1234" s="76"/>
      <c r="L1234" s="76"/>
      <c r="M1234" s="76"/>
      <c r="N1234" s="76"/>
      <c r="O1234" s="54"/>
      <c r="P1234" s="54"/>
      <c r="Q1234" s="54"/>
      <c r="R1234" s="86"/>
      <c r="S1234" s="86"/>
      <c r="T1234" s="86"/>
      <c r="U1234" s="86"/>
      <c r="V1234" s="86"/>
      <c r="W1234" s="86"/>
      <c r="X1234" s="71"/>
      <c r="Y1234" s="59"/>
      <c r="Z1234" s="60"/>
      <c r="AA1234" s="64">
        <f t="shared" si="119"/>
        <v>0</v>
      </c>
    </row>
    <row r="1235" spans="2:27">
      <c r="B1235" s="29">
        <v>45848</v>
      </c>
      <c r="C1235" s="44">
        <v>14</v>
      </c>
      <c r="D1235" s="69"/>
      <c r="E1235" s="69"/>
      <c r="F1235" s="69"/>
      <c r="G1235" s="69"/>
      <c r="H1235" s="69"/>
      <c r="I1235" s="75"/>
      <c r="J1235" s="75"/>
      <c r="K1235" s="76"/>
      <c r="L1235" s="76"/>
      <c r="M1235" s="76"/>
      <c r="N1235" s="76"/>
      <c r="O1235" s="54"/>
      <c r="P1235" s="54"/>
      <c r="Q1235" s="54"/>
      <c r="R1235" s="86"/>
      <c r="S1235" s="86"/>
      <c r="T1235" s="86"/>
      <c r="U1235" s="86"/>
      <c r="V1235" s="86"/>
      <c r="W1235" s="86"/>
      <c r="X1235" s="70"/>
      <c r="Y1235" s="59"/>
      <c r="Z1235" s="60"/>
      <c r="AA1235" s="64">
        <f t="shared" si="119"/>
        <v>0</v>
      </c>
    </row>
    <row r="1236" spans="2:27">
      <c r="B1236" s="29">
        <v>45849</v>
      </c>
      <c r="C1236" s="44">
        <v>15</v>
      </c>
      <c r="D1236" s="69"/>
      <c r="E1236" s="69"/>
      <c r="F1236" s="69"/>
      <c r="G1236" s="69"/>
      <c r="H1236" s="69"/>
      <c r="I1236" s="75"/>
      <c r="J1236" s="75"/>
      <c r="K1236" s="76"/>
      <c r="L1236" s="76"/>
      <c r="M1236" s="76"/>
      <c r="N1236" s="76"/>
      <c r="O1236" s="54"/>
      <c r="P1236" s="54"/>
      <c r="Q1236" s="54"/>
      <c r="R1236" s="86"/>
      <c r="S1236" s="86"/>
      <c r="T1236" s="86"/>
      <c r="U1236" s="86"/>
      <c r="V1236" s="86"/>
      <c r="W1236" s="86"/>
      <c r="X1236" s="70"/>
      <c r="Y1236" s="59"/>
      <c r="Z1236" s="60"/>
      <c r="AA1236" s="64">
        <f t="shared" si="119"/>
        <v>0</v>
      </c>
    </row>
    <row r="1237" spans="2:27">
      <c r="B1237" s="29">
        <v>45850</v>
      </c>
      <c r="C1237" s="44">
        <v>16</v>
      </c>
      <c r="D1237" s="69"/>
      <c r="E1237" s="69"/>
      <c r="F1237" s="69"/>
      <c r="G1237" s="69"/>
      <c r="H1237" s="69"/>
      <c r="I1237" s="75"/>
      <c r="J1237" s="75"/>
      <c r="K1237" s="76"/>
      <c r="L1237" s="76"/>
      <c r="M1237" s="76"/>
      <c r="N1237" s="76"/>
      <c r="O1237" s="54"/>
      <c r="P1237" s="54"/>
      <c r="Q1237" s="54"/>
      <c r="R1237" s="86"/>
      <c r="S1237" s="86"/>
      <c r="T1237" s="86"/>
      <c r="U1237" s="86"/>
      <c r="V1237" s="86"/>
      <c r="W1237" s="86"/>
      <c r="X1237" s="70"/>
      <c r="Y1237" s="59"/>
      <c r="Z1237" s="60"/>
      <c r="AA1237" s="64">
        <f t="shared" si="119"/>
        <v>0</v>
      </c>
    </row>
    <row r="1238" spans="2:27">
      <c r="B1238" s="29">
        <v>45851</v>
      </c>
      <c r="C1238" s="44">
        <v>17</v>
      </c>
      <c r="D1238" s="69"/>
      <c r="E1238" s="69"/>
      <c r="F1238" s="69"/>
      <c r="G1238" s="69"/>
      <c r="H1238" s="69"/>
      <c r="I1238" s="75"/>
      <c r="J1238" s="75"/>
      <c r="K1238" s="76"/>
      <c r="L1238" s="76"/>
      <c r="M1238" s="76"/>
      <c r="N1238" s="76"/>
      <c r="O1238" s="54"/>
      <c r="P1238" s="54"/>
      <c r="Q1238" s="54"/>
      <c r="R1238" s="86"/>
      <c r="S1238" s="86"/>
      <c r="T1238" s="86"/>
      <c r="U1238" s="86"/>
      <c r="V1238" s="86"/>
      <c r="W1238" s="86"/>
      <c r="X1238" s="70"/>
      <c r="Y1238" s="59"/>
      <c r="Z1238" s="60"/>
      <c r="AA1238" s="64">
        <f t="shared" si="119"/>
        <v>0</v>
      </c>
    </row>
    <row r="1239" spans="2:27">
      <c r="B1239" s="29">
        <v>45852</v>
      </c>
      <c r="C1239" s="44">
        <v>18</v>
      </c>
      <c r="D1239" s="69"/>
      <c r="E1239" s="69"/>
      <c r="F1239" s="69"/>
      <c r="G1239" s="69"/>
      <c r="H1239" s="69"/>
      <c r="I1239" s="75"/>
      <c r="J1239" s="75"/>
      <c r="K1239" s="76"/>
      <c r="L1239" s="76"/>
      <c r="M1239" s="76"/>
      <c r="N1239" s="76"/>
      <c r="O1239" s="54"/>
      <c r="P1239" s="54"/>
      <c r="Q1239" s="54"/>
      <c r="R1239" s="86"/>
      <c r="S1239" s="86"/>
      <c r="T1239" s="86">
        <v>541.6</v>
      </c>
      <c r="U1239" s="86"/>
      <c r="V1239" s="86"/>
      <c r="W1239" s="87"/>
      <c r="X1239" s="70"/>
      <c r="Y1239" s="59"/>
      <c r="Z1239" s="60"/>
      <c r="AA1239" s="64">
        <f t="shared" si="119"/>
        <v>541.6</v>
      </c>
    </row>
    <row r="1240" spans="2:27">
      <c r="B1240" s="29">
        <v>45853</v>
      </c>
      <c r="C1240" s="44">
        <v>19</v>
      </c>
      <c r="D1240" s="69"/>
      <c r="E1240" s="69"/>
      <c r="F1240" s="69"/>
      <c r="G1240" s="69"/>
      <c r="H1240" s="69"/>
      <c r="I1240" s="75"/>
      <c r="J1240" s="75"/>
      <c r="K1240" s="76"/>
      <c r="L1240" s="76"/>
      <c r="M1240" s="76"/>
      <c r="N1240" s="76"/>
      <c r="O1240" s="54"/>
      <c r="P1240" s="54"/>
      <c r="Q1240" s="54"/>
      <c r="R1240" s="86"/>
      <c r="S1240" s="86"/>
      <c r="T1240" s="86"/>
      <c r="U1240" s="86"/>
      <c r="V1240" s="86"/>
      <c r="W1240" s="86"/>
      <c r="X1240" s="70"/>
      <c r="Y1240" s="59"/>
      <c r="Z1240" s="60"/>
      <c r="AA1240" s="64">
        <f t="shared" si="119"/>
        <v>0</v>
      </c>
    </row>
    <row r="1241" spans="2:27">
      <c r="B1241" s="29">
        <v>45854</v>
      </c>
      <c r="C1241" s="44">
        <v>20</v>
      </c>
      <c r="D1241" s="69"/>
      <c r="E1241" s="69"/>
      <c r="F1241" s="69"/>
      <c r="G1241" s="69"/>
      <c r="H1241" s="69"/>
      <c r="I1241" s="75"/>
      <c r="J1241" s="75"/>
      <c r="K1241" s="76"/>
      <c r="L1241" s="76"/>
      <c r="M1241" s="76"/>
      <c r="N1241" s="76"/>
      <c r="O1241" s="54"/>
      <c r="P1241" s="54"/>
      <c r="Q1241" s="54"/>
      <c r="R1241" s="86"/>
      <c r="S1241" s="86"/>
      <c r="T1241" s="86"/>
      <c r="U1241" s="86"/>
      <c r="V1241" s="86"/>
      <c r="W1241" s="86"/>
      <c r="X1241" s="70"/>
      <c r="Y1241" s="59"/>
      <c r="Z1241" s="60"/>
      <c r="AA1241" s="64">
        <f t="shared" si="119"/>
        <v>0</v>
      </c>
    </row>
    <row r="1242" spans="2:27">
      <c r="B1242" s="29">
        <v>45855</v>
      </c>
      <c r="C1242" s="44">
        <v>21</v>
      </c>
      <c r="D1242" s="69"/>
      <c r="E1242" s="69"/>
      <c r="F1242" s="69"/>
      <c r="G1242" s="69"/>
      <c r="H1242" s="69"/>
      <c r="I1242" s="75"/>
      <c r="J1242" s="75"/>
      <c r="K1242" s="76"/>
      <c r="L1242" s="76"/>
      <c r="M1242" s="76"/>
      <c r="N1242" s="76"/>
      <c r="O1242" s="54"/>
      <c r="P1242" s="54"/>
      <c r="Q1242" s="54"/>
      <c r="R1242" s="86"/>
      <c r="S1242" s="86"/>
      <c r="T1242" s="86"/>
      <c r="U1242" s="86"/>
      <c r="V1242" s="86"/>
      <c r="W1242" s="86"/>
      <c r="X1242" s="70"/>
      <c r="Y1242" s="59"/>
      <c r="Z1242" s="60"/>
      <c r="AA1242" s="64">
        <f t="shared" si="119"/>
        <v>0</v>
      </c>
    </row>
    <row r="1243" spans="2:27">
      <c r="B1243" s="29">
        <v>45856</v>
      </c>
      <c r="C1243" s="44">
        <v>22</v>
      </c>
      <c r="D1243" s="69"/>
      <c r="E1243" s="69"/>
      <c r="F1243" s="69"/>
      <c r="G1243" s="69"/>
      <c r="H1243" s="69"/>
      <c r="I1243" s="75"/>
      <c r="J1243" s="75"/>
      <c r="K1243" s="76"/>
      <c r="L1243" s="76"/>
      <c r="M1243" s="76"/>
      <c r="N1243" s="76"/>
      <c r="O1243" s="54"/>
      <c r="P1243" s="54"/>
      <c r="Q1243" s="54"/>
      <c r="R1243" s="86"/>
      <c r="S1243" s="86"/>
      <c r="T1243" s="86"/>
      <c r="U1243" s="86"/>
      <c r="V1243" s="86"/>
      <c r="W1243" s="86"/>
      <c r="X1243" s="70"/>
      <c r="Y1243" s="59"/>
      <c r="Z1243" s="60"/>
      <c r="AA1243" s="64">
        <f t="shared" si="119"/>
        <v>0</v>
      </c>
    </row>
    <row r="1244" spans="2:27">
      <c r="B1244" s="29">
        <v>45857</v>
      </c>
      <c r="C1244" s="44">
        <v>23</v>
      </c>
      <c r="D1244" s="69"/>
      <c r="E1244" s="69"/>
      <c r="F1244" s="69"/>
      <c r="G1244" s="69"/>
      <c r="H1244" s="69"/>
      <c r="I1244" s="75"/>
      <c r="J1244" s="75"/>
      <c r="K1244" s="76"/>
      <c r="L1244" s="76"/>
      <c r="M1244" s="76"/>
      <c r="N1244" s="76"/>
      <c r="O1244" s="54"/>
      <c r="P1244" s="54"/>
      <c r="Q1244" s="54"/>
      <c r="R1244" s="86"/>
      <c r="S1244" s="86"/>
      <c r="T1244" s="86"/>
      <c r="U1244" s="86"/>
      <c r="V1244" s="86"/>
      <c r="W1244" s="87"/>
      <c r="X1244" s="70"/>
      <c r="Y1244" s="59"/>
      <c r="Z1244" s="60"/>
      <c r="AA1244" s="64">
        <f>SUM(D1244:Z1244)</f>
        <v>0</v>
      </c>
    </row>
    <row r="1245" spans="2:27">
      <c r="B1245" s="29">
        <v>45858</v>
      </c>
      <c r="C1245" s="44">
        <v>24</v>
      </c>
      <c r="D1245" s="69"/>
      <c r="E1245" s="69"/>
      <c r="F1245" s="69"/>
      <c r="G1245" s="69"/>
      <c r="H1245" s="69"/>
      <c r="I1245" s="75"/>
      <c r="J1245" s="75"/>
      <c r="K1245" s="76"/>
      <c r="L1245" s="76"/>
      <c r="M1245" s="76"/>
      <c r="N1245" s="76"/>
      <c r="O1245" s="54"/>
      <c r="P1245" s="54"/>
      <c r="Q1245" s="54"/>
      <c r="R1245" s="86"/>
      <c r="S1245" s="86"/>
      <c r="T1245" s="86"/>
      <c r="U1245" s="86"/>
      <c r="V1245" s="86"/>
      <c r="W1245" s="86"/>
      <c r="X1245" s="70"/>
      <c r="Y1245" s="59"/>
      <c r="Z1245" s="60"/>
      <c r="AA1245" s="64">
        <f t="shared" ref="AA1245:AA1252" si="120">SUM(D1245:Z1245)</f>
        <v>0</v>
      </c>
    </row>
    <row r="1246" spans="2:27">
      <c r="B1246" s="29">
        <v>45859</v>
      </c>
      <c r="C1246" s="44">
        <v>25</v>
      </c>
      <c r="D1246" s="69"/>
      <c r="E1246" s="69"/>
      <c r="F1246" s="69"/>
      <c r="G1246" s="69"/>
      <c r="H1246" s="69"/>
      <c r="I1246" s="75"/>
      <c r="J1246" s="75"/>
      <c r="K1246" s="76"/>
      <c r="L1246" s="76"/>
      <c r="M1246" s="76"/>
      <c r="N1246" s="76"/>
      <c r="O1246" s="54"/>
      <c r="P1246" s="54"/>
      <c r="Q1246" s="54"/>
      <c r="R1246" s="86"/>
      <c r="S1246" s="86"/>
      <c r="T1246" s="86"/>
      <c r="U1246" s="86"/>
      <c r="V1246" s="86"/>
      <c r="W1246" s="86"/>
      <c r="X1246" s="70"/>
      <c r="Y1246" s="59"/>
      <c r="Z1246" s="60"/>
      <c r="AA1246" s="64">
        <f t="shared" si="120"/>
        <v>0</v>
      </c>
    </row>
    <row r="1247" spans="2:27">
      <c r="B1247" s="29">
        <v>45860</v>
      </c>
      <c r="C1247" s="44">
        <v>26</v>
      </c>
      <c r="D1247" s="69"/>
      <c r="E1247" s="69"/>
      <c r="F1247" s="69"/>
      <c r="G1247" s="69"/>
      <c r="H1247" s="69"/>
      <c r="I1247" s="75"/>
      <c r="J1247" s="75"/>
      <c r="K1247" s="76"/>
      <c r="L1247" s="76"/>
      <c r="M1247" s="76"/>
      <c r="N1247" s="76"/>
      <c r="O1247" s="54"/>
      <c r="P1247" s="54"/>
      <c r="Q1247" s="54"/>
      <c r="R1247" s="86"/>
      <c r="S1247" s="86"/>
      <c r="T1247" s="86"/>
      <c r="U1247" s="86"/>
      <c r="V1247" s="86"/>
      <c r="W1247" s="86"/>
      <c r="X1247" s="70"/>
      <c r="Y1247" s="59"/>
      <c r="Z1247" s="60"/>
      <c r="AA1247" s="64">
        <f t="shared" si="120"/>
        <v>0</v>
      </c>
    </row>
    <row r="1248" spans="2:27">
      <c r="B1248" s="29">
        <v>45861</v>
      </c>
      <c r="C1248" s="44">
        <v>27</v>
      </c>
      <c r="D1248" s="69"/>
      <c r="E1248" s="69"/>
      <c r="F1248" s="69"/>
      <c r="G1248" s="69"/>
      <c r="H1248" s="69"/>
      <c r="I1248" s="75"/>
      <c r="J1248" s="75"/>
      <c r="K1248" s="76"/>
      <c r="L1248" s="76"/>
      <c r="M1248" s="76"/>
      <c r="N1248" s="76"/>
      <c r="O1248" s="54"/>
      <c r="P1248" s="54"/>
      <c r="Q1248" s="54"/>
      <c r="R1248" s="86"/>
      <c r="S1248" s="86"/>
      <c r="T1248" s="86"/>
      <c r="U1248" s="86"/>
      <c r="V1248" s="86"/>
      <c r="W1248" s="86"/>
      <c r="X1248" s="71"/>
      <c r="Y1248" s="59"/>
      <c r="Z1248" s="60"/>
      <c r="AA1248" s="64">
        <f t="shared" si="120"/>
        <v>0</v>
      </c>
    </row>
    <row r="1249" spans="1:27">
      <c r="B1249" s="29">
        <v>45862</v>
      </c>
      <c r="C1249" s="44">
        <v>28</v>
      </c>
      <c r="D1249" s="69"/>
      <c r="E1249" s="69"/>
      <c r="F1249" s="69"/>
      <c r="G1249" s="69"/>
      <c r="H1249" s="69"/>
      <c r="I1249" s="75"/>
      <c r="J1249" s="75"/>
      <c r="K1249" s="76"/>
      <c r="L1249" s="76"/>
      <c r="M1249" s="76"/>
      <c r="N1249" s="76"/>
      <c r="O1249" s="54"/>
      <c r="P1249" s="54"/>
      <c r="Q1249" s="54"/>
      <c r="R1249" s="86"/>
      <c r="S1249" s="86"/>
      <c r="T1249" s="86">
        <v>825.58</v>
      </c>
      <c r="U1249" s="86"/>
      <c r="V1249" s="86"/>
      <c r="W1249" s="86"/>
      <c r="X1249" s="70"/>
      <c r="Y1249" s="59"/>
      <c r="Z1249" s="60"/>
      <c r="AA1249" s="64">
        <f t="shared" si="120"/>
        <v>825.58</v>
      </c>
    </row>
    <row r="1250" spans="1:27">
      <c r="B1250" s="29">
        <v>45863</v>
      </c>
      <c r="C1250" s="44">
        <v>29</v>
      </c>
      <c r="D1250" s="69"/>
      <c r="E1250" s="69"/>
      <c r="F1250" s="69"/>
      <c r="G1250" s="69"/>
      <c r="H1250" s="69"/>
      <c r="I1250" s="75"/>
      <c r="J1250" s="75"/>
      <c r="K1250" s="76"/>
      <c r="L1250" s="76"/>
      <c r="M1250" s="76"/>
      <c r="N1250" s="76"/>
      <c r="O1250" s="54"/>
      <c r="P1250" s="54"/>
      <c r="Q1250" s="54"/>
      <c r="R1250" s="86"/>
      <c r="S1250" s="86"/>
      <c r="T1250" s="86"/>
      <c r="U1250" s="86"/>
      <c r="V1250" s="86"/>
      <c r="W1250" s="86"/>
      <c r="X1250" s="70"/>
      <c r="Y1250" s="59"/>
      <c r="Z1250" s="60"/>
      <c r="AA1250" s="64">
        <f t="shared" si="120"/>
        <v>0</v>
      </c>
    </row>
    <row r="1251" spans="1:27">
      <c r="B1251" s="29">
        <v>45864</v>
      </c>
      <c r="C1251" s="44">
        <v>30</v>
      </c>
      <c r="D1251" s="69"/>
      <c r="E1251" s="69"/>
      <c r="F1251" s="69"/>
      <c r="G1251" s="69"/>
      <c r="H1251" s="69"/>
      <c r="I1251" s="75"/>
      <c r="J1251" s="75"/>
      <c r="K1251" s="76"/>
      <c r="L1251" s="76"/>
      <c r="M1251" s="76"/>
      <c r="N1251" s="76"/>
      <c r="O1251" s="54"/>
      <c r="P1251" s="54"/>
      <c r="Q1251" s="54"/>
      <c r="R1251" s="86"/>
      <c r="S1251" s="86"/>
      <c r="T1251" s="86"/>
      <c r="U1251" s="86"/>
      <c r="V1251" s="86"/>
      <c r="W1251" s="86"/>
      <c r="X1251" s="70"/>
      <c r="Y1251" s="59"/>
      <c r="Z1251" s="60"/>
      <c r="AA1251" s="64"/>
    </row>
    <row r="1252" spans="1:27">
      <c r="A1252" s="129" t="s">
        <v>52</v>
      </c>
      <c r="B1252" s="130"/>
      <c r="C1252" s="131"/>
      <c r="D1252" s="69">
        <f t="shared" ref="D1252:Z1252" si="121">SUM(D1222:D1250)</f>
        <v>0</v>
      </c>
      <c r="E1252" s="69">
        <f t="shared" si="121"/>
        <v>0</v>
      </c>
      <c r="F1252" s="69">
        <f t="shared" si="121"/>
        <v>0</v>
      </c>
      <c r="G1252" s="69">
        <f t="shared" si="121"/>
        <v>0</v>
      </c>
      <c r="H1252" s="69">
        <f t="shared" si="121"/>
        <v>0</v>
      </c>
      <c r="I1252" s="69">
        <f t="shared" si="121"/>
        <v>0</v>
      </c>
      <c r="J1252" s="69">
        <f t="shared" si="121"/>
        <v>0</v>
      </c>
      <c r="K1252" s="69">
        <f t="shared" si="121"/>
        <v>0</v>
      </c>
      <c r="L1252" s="69">
        <f t="shared" si="121"/>
        <v>0</v>
      </c>
      <c r="M1252" s="69">
        <f t="shared" si="121"/>
        <v>0</v>
      </c>
      <c r="N1252" s="69">
        <f t="shared" si="121"/>
        <v>0</v>
      </c>
      <c r="O1252" s="69">
        <f t="shared" si="121"/>
        <v>0</v>
      </c>
      <c r="P1252" s="69">
        <f t="shared" si="121"/>
        <v>0</v>
      </c>
      <c r="Q1252" s="69">
        <f t="shared" si="121"/>
        <v>0</v>
      </c>
      <c r="R1252" s="69">
        <f t="shared" si="121"/>
        <v>0</v>
      </c>
      <c r="S1252" s="69">
        <f t="shared" si="121"/>
        <v>0</v>
      </c>
      <c r="T1252" s="69">
        <f t="shared" si="121"/>
        <v>1792.18</v>
      </c>
      <c r="U1252" s="69">
        <f t="shared" si="121"/>
        <v>0</v>
      </c>
      <c r="V1252" s="69">
        <f t="shared" si="121"/>
        <v>0</v>
      </c>
      <c r="W1252" s="69">
        <f t="shared" si="121"/>
        <v>0</v>
      </c>
      <c r="X1252" s="69">
        <f t="shared" si="121"/>
        <v>0</v>
      </c>
      <c r="Y1252" s="69">
        <f t="shared" si="121"/>
        <v>0</v>
      </c>
      <c r="Z1252" s="69">
        <f t="shared" si="121"/>
        <v>0</v>
      </c>
      <c r="AA1252" s="64">
        <f t="shared" si="120"/>
        <v>1792.18</v>
      </c>
    </row>
    <row r="1253" spans="1:27">
      <c r="A1253" s="133" t="s">
        <v>53</v>
      </c>
      <c r="B1253" s="134"/>
      <c r="C1253" s="135"/>
      <c r="D1253" s="136">
        <f>SUM(D1252:H1252)</f>
        <v>0</v>
      </c>
      <c r="E1253" s="136"/>
      <c r="F1253" s="136"/>
      <c r="G1253" s="136"/>
      <c r="H1253" s="136"/>
      <c r="I1253" s="136">
        <f>SUM(I1252:J1252)</f>
        <v>0</v>
      </c>
      <c r="J1253" s="136"/>
      <c r="K1253" s="129">
        <f>SUM(K1252:N1252)</f>
        <v>0</v>
      </c>
      <c r="L1253" s="130"/>
      <c r="M1253" s="130"/>
      <c r="N1253" s="131"/>
      <c r="O1253" s="129">
        <f>SUM(O1252:Q1252)</f>
        <v>0</v>
      </c>
      <c r="P1253" s="130"/>
      <c r="Q1253" s="131"/>
      <c r="R1253" s="129">
        <f>SUM(R1252:W1252)</f>
        <v>1792.18</v>
      </c>
      <c r="S1253" s="130"/>
      <c r="T1253" s="130"/>
      <c r="U1253" s="130"/>
      <c r="V1253" s="130"/>
      <c r="W1253" s="131"/>
      <c r="X1253" s="85">
        <f>SUM(X1252)</f>
        <v>0</v>
      </c>
      <c r="Y1253" s="42">
        <f>SUM(Y1252)</f>
        <v>0</v>
      </c>
      <c r="Z1253" s="6">
        <f>SUM(Z1252)</f>
        <v>0</v>
      </c>
      <c r="AA1253" s="64">
        <f>SUM(D1253:Z1253)</f>
        <v>1792.18</v>
      </c>
    </row>
    <row r="1254" spans="1:27">
      <c r="A1254" s="132" t="s">
        <v>69</v>
      </c>
      <c r="B1254" s="132"/>
      <c r="C1254" s="132"/>
      <c r="D1254" s="62">
        <v>7000</v>
      </c>
      <c r="E1254" s="62"/>
      <c r="F1254" s="62">
        <v>2000</v>
      </c>
      <c r="G1254" s="62">
        <v>4000</v>
      </c>
      <c r="H1254" s="62">
        <v>3000</v>
      </c>
      <c r="I1254" s="62"/>
      <c r="J1254" s="62">
        <v>5000</v>
      </c>
      <c r="K1254" s="62">
        <v>4000</v>
      </c>
      <c r="L1254" s="62"/>
      <c r="M1254" s="62"/>
      <c r="N1254" s="62"/>
      <c r="O1254" s="62"/>
      <c r="P1254" s="62"/>
      <c r="Q1254" s="62"/>
      <c r="R1254" s="62">
        <v>1500</v>
      </c>
      <c r="S1254" s="62">
        <v>2000</v>
      </c>
      <c r="T1254" s="62"/>
      <c r="U1254" s="62"/>
      <c r="V1254" s="62">
        <v>700</v>
      </c>
      <c r="W1254" s="62"/>
      <c r="X1254" s="62">
        <v>12000</v>
      </c>
      <c r="Y1254" s="62"/>
      <c r="Z1254" s="62"/>
      <c r="AA1254" s="62">
        <f>SUM(D1254:Z1254)</f>
        <v>41200</v>
      </c>
    </row>
    <row r="1255" spans="1:27">
      <c r="A1255" s="34"/>
      <c r="B1255" s="34"/>
      <c r="C1255" s="34"/>
      <c r="D1255" s="132">
        <f>SUM(D1254:H1254)</f>
        <v>16000</v>
      </c>
      <c r="E1255" s="132"/>
      <c r="F1255" s="132"/>
      <c r="G1255" s="132"/>
      <c r="H1255" s="132"/>
      <c r="I1255" s="132">
        <f>SUM(I1254:J1254)</f>
        <v>5000</v>
      </c>
      <c r="J1255" s="132"/>
      <c r="K1255" s="132">
        <f>SUM(K1254:N1254)</f>
        <v>4000</v>
      </c>
      <c r="L1255" s="132"/>
      <c r="M1255" s="132"/>
      <c r="N1255" s="132"/>
      <c r="O1255" s="132">
        <f>SUM(O1254:Q1254)</f>
        <v>0</v>
      </c>
      <c r="P1255" s="132"/>
      <c r="Q1255" s="132"/>
      <c r="R1255" s="132">
        <f>SUM(R1254:W1254)</f>
        <v>4200</v>
      </c>
      <c r="S1255" s="132"/>
      <c r="T1255" s="132"/>
      <c r="U1255" s="132"/>
      <c r="V1255" s="132"/>
      <c r="W1255" s="132"/>
      <c r="X1255" s="62">
        <f>X1254</f>
        <v>12000</v>
      </c>
      <c r="Y1255" s="62">
        <f>SUM(Y1254)</f>
        <v>0</v>
      </c>
      <c r="Z1255" s="62">
        <f>SUM(Z1254)</f>
        <v>0</v>
      </c>
      <c r="AA1255" s="62"/>
    </row>
    <row r="1256" spans="1:27" ht="15.75" thickBot="1"/>
    <row r="1257" spans="1:27" ht="27" thickBot="1">
      <c r="C1257" s="137" t="s">
        <v>105</v>
      </c>
      <c r="D1257" s="138"/>
      <c r="E1257" s="138"/>
      <c r="F1257" s="138"/>
      <c r="G1257" s="138"/>
      <c r="H1257" s="138"/>
      <c r="I1257" s="138"/>
      <c r="J1257" s="138"/>
      <c r="K1257" s="138"/>
      <c r="L1257" s="138"/>
      <c r="M1257" s="138"/>
      <c r="N1257" s="138"/>
      <c r="O1257" s="138"/>
      <c r="P1257" s="138"/>
      <c r="Q1257" s="138"/>
      <c r="R1257" s="138"/>
      <c r="S1257" s="138"/>
      <c r="T1257" s="138"/>
      <c r="U1257" s="138"/>
      <c r="V1257" s="138"/>
      <c r="W1257" s="138"/>
      <c r="X1257" s="138"/>
      <c r="Y1257" s="138"/>
      <c r="Z1257" s="138"/>
      <c r="AA1257" s="138"/>
    </row>
    <row r="1258" spans="1:27">
      <c r="A1258" s="6" t="s">
        <v>23</v>
      </c>
      <c r="B1258" s="6" t="s">
        <v>0</v>
      </c>
      <c r="C1258" s="65" t="s">
        <v>68</v>
      </c>
      <c r="D1258" s="139" t="s">
        <v>1</v>
      </c>
      <c r="E1258" s="140"/>
      <c r="F1258" s="140"/>
      <c r="G1258" s="140"/>
      <c r="H1258" s="141"/>
      <c r="I1258" s="142" t="s">
        <v>2</v>
      </c>
      <c r="J1258" s="142"/>
      <c r="K1258" s="143" t="s">
        <v>5</v>
      </c>
      <c r="L1258" s="143"/>
      <c r="M1258" s="143"/>
      <c r="N1258" s="143"/>
      <c r="O1258" s="144" t="s">
        <v>73</v>
      </c>
      <c r="P1258" s="145"/>
      <c r="Q1258" s="145"/>
      <c r="R1258" s="146" t="s">
        <v>66</v>
      </c>
      <c r="S1258" s="146"/>
      <c r="T1258" s="146"/>
      <c r="U1258" s="146"/>
      <c r="V1258" s="146"/>
      <c r="W1258" s="146"/>
      <c r="X1258" s="147" t="s">
        <v>60</v>
      </c>
      <c r="Y1258" s="149" t="s">
        <v>37</v>
      </c>
      <c r="Z1258" s="151" t="s">
        <v>67</v>
      </c>
      <c r="AA1258" s="153" t="s">
        <v>8</v>
      </c>
    </row>
    <row r="1259" spans="1:27" ht="30">
      <c r="D1259" s="45" t="s">
        <v>47</v>
      </c>
      <c r="E1259" s="45" t="s">
        <v>48</v>
      </c>
      <c r="F1259" s="45" t="s">
        <v>50</v>
      </c>
      <c r="G1259" s="45" t="s">
        <v>49</v>
      </c>
      <c r="H1259" s="45" t="s">
        <v>51</v>
      </c>
      <c r="I1259" s="47" t="s">
        <v>54</v>
      </c>
      <c r="J1259" s="47" t="s">
        <v>55</v>
      </c>
      <c r="K1259" s="49" t="s">
        <v>56</v>
      </c>
      <c r="L1259" s="49" t="s">
        <v>57</v>
      </c>
      <c r="M1259" s="50" t="s">
        <v>58</v>
      </c>
      <c r="N1259" s="50" t="s">
        <v>59</v>
      </c>
      <c r="O1259" s="83" t="s">
        <v>74</v>
      </c>
      <c r="P1259" s="84" t="s">
        <v>75</v>
      </c>
      <c r="Q1259" s="52" t="s">
        <v>62</v>
      </c>
      <c r="R1259" s="55" t="s">
        <v>3</v>
      </c>
      <c r="S1259" s="55" t="s">
        <v>65</v>
      </c>
      <c r="T1259" s="55" t="s">
        <v>63</v>
      </c>
      <c r="U1259" s="55" t="s">
        <v>36</v>
      </c>
      <c r="V1259" s="56" t="s">
        <v>64</v>
      </c>
      <c r="W1259" s="55" t="s">
        <v>7</v>
      </c>
      <c r="X1259" s="148"/>
      <c r="Y1259" s="150"/>
      <c r="Z1259" s="152"/>
      <c r="AA1259" s="154"/>
    </row>
    <row r="1260" spans="1:27">
      <c r="B1260" s="29">
        <v>45865</v>
      </c>
      <c r="C1260" s="44">
        <v>1</v>
      </c>
      <c r="D1260" s="69"/>
      <c r="E1260" s="69"/>
      <c r="F1260" s="69"/>
      <c r="G1260" s="69"/>
      <c r="H1260" s="69"/>
      <c r="I1260" s="75"/>
      <c r="J1260" s="75"/>
      <c r="K1260" s="76"/>
      <c r="L1260" s="76"/>
      <c r="M1260" s="76"/>
      <c r="N1260" s="76"/>
      <c r="O1260" s="54"/>
      <c r="P1260" s="54"/>
      <c r="Q1260" s="54"/>
      <c r="R1260" s="86"/>
      <c r="S1260" s="86"/>
      <c r="T1260" s="86"/>
      <c r="U1260" s="86"/>
      <c r="V1260" s="86"/>
      <c r="W1260" s="86"/>
      <c r="X1260" s="70"/>
      <c r="Y1260" s="59"/>
      <c r="Z1260" s="60"/>
      <c r="AA1260" s="64">
        <f>SUM(D1260:Z1260)</f>
        <v>0</v>
      </c>
    </row>
    <row r="1261" spans="1:27">
      <c r="B1261" s="29">
        <v>45866</v>
      </c>
      <c r="C1261" s="44">
        <v>2</v>
      </c>
      <c r="D1261" s="69"/>
      <c r="E1261" s="69"/>
      <c r="F1261" s="69"/>
      <c r="G1261" s="69"/>
      <c r="H1261" s="69"/>
      <c r="I1261" s="75"/>
      <c r="J1261" s="75"/>
      <c r="K1261" s="76"/>
      <c r="L1261" s="76"/>
      <c r="M1261" s="76"/>
      <c r="N1261" s="76"/>
      <c r="O1261" s="54"/>
      <c r="P1261" s="54"/>
      <c r="Q1261" s="54"/>
      <c r="R1261" s="86"/>
      <c r="S1261" s="86"/>
      <c r="T1261" s="86"/>
      <c r="U1261" s="86"/>
      <c r="V1261" s="86"/>
      <c r="W1261" s="86"/>
      <c r="X1261" s="71"/>
      <c r="Y1261" s="59"/>
      <c r="Z1261" s="60"/>
      <c r="AA1261" s="64">
        <f t="shared" ref="AA1261:AA1281" si="122">SUM(D1261:Z1261)</f>
        <v>0</v>
      </c>
    </row>
    <row r="1262" spans="1:27">
      <c r="B1262" s="29">
        <v>45867</v>
      </c>
      <c r="C1262" s="44">
        <v>3</v>
      </c>
      <c r="D1262" s="69"/>
      <c r="E1262" s="69"/>
      <c r="F1262" s="69"/>
      <c r="G1262" s="69"/>
      <c r="H1262" s="69"/>
      <c r="I1262" s="75"/>
      <c r="J1262" s="75"/>
      <c r="K1262" s="76"/>
      <c r="L1262" s="76"/>
      <c r="M1262" s="76"/>
      <c r="N1262" s="76"/>
      <c r="O1262" s="54"/>
      <c r="P1262" s="54"/>
      <c r="Q1262" s="54"/>
      <c r="R1262" s="86"/>
      <c r="S1262" s="86"/>
      <c r="T1262" s="86"/>
      <c r="U1262" s="86"/>
      <c r="V1262" s="86"/>
      <c r="W1262" s="86"/>
      <c r="X1262" s="70"/>
      <c r="Y1262" s="59"/>
      <c r="Z1262" s="60"/>
      <c r="AA1262" s="64">
        <f t="shared" si="122"/>
        <v>0</v>
      </c>
    </row>
    <row r="1263" spans="1:27">
      <c r="B1263" s="29">
        <v>45868</v>
      </c>
      <c r="C1263" s="44">
        <v>4</v>
      </c>
      <c r="D1263" s="69"/>
      <c r="E1263" s="69"/>
      <c r="F1263" s="69"/>
      <c r="G1263" s="69"/>
      <c r="H1263" s="69"/>
      <c r="I1263" s="75"/>
      <c r="J1263" s="75"/>
      <c r="K1263" s="76"/>
      <c r="L1263" s="76"/>
      <c r="M1263" s="76"/>
      <c r="N1263" s="76"/>
      <c r="O1263" s="54"/>
      <c r="P1263" s="54"/>
      <c r="Q1263" s="54"/>
      <c r="R1263" s="86"/>
      <c r="S1263" s="86"/>
      <c r="T1263" s="86"/>
      <c r="U1263" s="86"/>
      <c r="V1263" s="86"/>
      <c r="W1263" s="86"/>
      <c r="X1263" s="71"/>
      <c r="Y1263" s="59"/>
      <c r="Z1263" s="60"/>
      <c r="AA1263" s="64">
        <f t="shared" si="122"/>
        <v>0</v>
      </c>
    </row>
    <row r="1264" spans="1:27">
      <c r="B1264" s="29">
        <v>45869</v>
      </c>
      <c r="C1264" s="44">
        <v>5</v>
      </c>
      <c r="D1264" s="69"/>
      <c r="E1264" s="69"/>
      <c r="F1264" s="69"/>
      <c r="G1264" s="69"/>
      <c r="H1264" s="69"/>
      <c r="I1264" s="75"/>
      <c r="J1264" s="75"/>
      <c r="K1264" s="76"/>
      <c r="L1264" s="76"/>
      <c r="M1264" s="76"/>
      <c r="N1264" s="76"/>
      <c r="O1264" s="54"/>
      <c r="P1264" s="54"/>
      <c r="Q1264" s="54"/>
      <c r="R1264" s="87"/>
      <c r="S1264" s="86"/>
      <c r="T1264" s="86"/>
      <c r="U1264" s="86"/>
      <c r="V1264" s="86"/>
      <c r="W1264" s="86"/>
      <c r="X1264" s="70"/>
      <c r="Y1264" s="59"/>
      <c r="Z1264" s="60"/>
      <c r="AA1264" s="64">
        <f t="shared" si="122"/>
        <v>0</v>
      </c>
    </row>
    <row r="1265" spans="2:27">
      <c r="B1265" s="29">
        <v>45870</v>
      </c>
      <c r="C1265" s="44">
        <v>6</v>
      </c>
      <c r="D1265" s="69"/>
      <c r="E1265" s="69"/>
      <c r="F1265" s="69"/>
      <c r="G1265" s="69"/>
      <c r="H1265" s="69"/>
      <c r="I1265" s="75"/>
      <c r="J1265" s="75"/>
      <c r="K1265" s="76"/>
      <c r="L1265" s="76"/>
      <c r="M1265" s="76"/>
      <c r="N1265" s="76"/>
      <c r="O1265" s="54"/>
      <c r="P1265" s="54"/>
      <c r="Q1265" s="54"/>
      <c r="R1265" s="86"/>
      <c r="S1265" s="86"/>
      <c r="T1265" s="86"/>
      <c r="U1265" s="86"/>
      <c r="V1265" s="86"/>
      <c r="W1265" s="86"/>
      <c r="X1265" s="88"/>
      <c r="Y1265" s="59"/>
      <c r="Z1265" s="60"/>
      <c r="AA1265" s="64">
        <f t="shared" si="122"/>
        <v>0</v>
      </c>
    </row>
    <row r="1266" spans="2:27">
      <c r="B1266" s="29">
        <v>45871</v>
      </c>
      <c r="C1266" s="44">
        <v>7</v>
      </c>
      <c r="D1266" s="69"/>
      <c r="E1266" s="69"/>
      <c r="F1266" s="69"/>
      <c r="G1266" s="69"/>
      <c r="H1266" s="69"/>
      <c r="I1266" s="75"/>
      <c r="J1266" s="75"/>
      <c r="K1266" s="76"/>
      <c r="L1266" s="76"/>
      <c r="M1266" s="76"/>
      <c r="N1266" s="76"/>
      <c r="O1266" s="54"/>
      <c r="P1266" s="54"/>
      <c r="Q1266" s="54"/>
      <c r="R1266" s="86"/>
      <c r="S1266" s="86"/>
      <c r="T1266" s="77">
        <v>425</v>
      </c>
      <c r="U1266" s="86"/>
      <c r="V1266" s="86"/>
      <c r="W1266" s="86"/>
      <c r="X1266" s="70"/>
      <c r="Y1266" s="59"/>
      <c r="Z1266" s="60"/>
      <c r="AA1266" s="64">
        <f t="shared" si="122"/>
        <v>425</v>
      </c>
    </row>
    <row r="1267" spans="2:27">
      <c r="B1267" s="29">
        <v>45872</v>
      </c>
      <c r="C1267" s="44">
        <v>8</v>
      </c>
      <c r="D1267" s="69"/>
      <c r="E1267" s="69"/>
      <c r="F1267" s="69"/>
      <c r="G1267" s="69"/>
      <c r="H1267" s="69"/>
      <c r="I1267" s="75"/>
      <c r="J1267" s="75"/>
      <c r="K1267" s="76"/>
      <c r="L1267" s="76"/>
      <c r="M1267" s="76"/>
      <c r="N1267" s="76"/>
      <c r="O1267" s="54"/>
      <c r="P1267" s="54"/>
      <c r="Q1267" s="54"/>
      <c r="R1267" s="86"/>
      <c r="S1267" s="86"/>
      <c r="T1267" s="86"/>
      <c r="U1267" s="86"/>
      <c r="V1267" s="86"/>
      <c r="W1267" s="86"/>
      <c r="X1267" s="70"/>
      <c r="Y1267" s="59"/>
      <c r="Z1267" s="60"/>
      <c r="AA1267" s="64">
        <f t="shared" si="122"/>
        <v>0</v>
      </c>
    </row>
    <row r="1268" spans="2:27">
      <c r="B1268" s="29">
        <v>45873</v>
      </c>
      <c r="C1268" s="44">
        <v>9</v>
      </c>
      <c r="D1268" s="69"/>
      <c r="E1268" s="69"/>
      <c r="F1268" s="69"/>
      <c r="G1268" s="69"/>
      <c r="H1268" s="69"/>
      <c r="I1268" s="75"/>
      <c r="J1268" s="75"/>
      <c r="K1268" s="76"/>
      <c r="L1268" s="76"/>
      <c r="M1268" s="76"/>
      <c r="N1268" s="76"/>
      <c r="O1268" s="54"/>
      <c r="P1268" s="54"/>
      <c r="Q1268" s="54"/>
      <c r="R1268" s="86"/>
      <c r="S1268" s="86"/>
      <c r="T1268" s="86"/>
      <c r="U1268" s="86"/>
      <c r="V1268" s="86"/>
      <c r="W1268" s="86"/>
      <c r="X1268" s="71"/>
      <c r="Y1268" s="59"/>
      <c r="Z1268" s="60"/>
      <c r="AA1268" s="64">
        <f t="shared" si="122"/>
        <v>0</v>
      </c>
    </row>
    <row r="1269" spans="2:27">
      <c r="B1269" s="29">
        <v>45874</v>
      </c>
      <c r="C1269" s="44">
        <v>10</v>
      </c>
      <c r="D1269" s="69"/>
      <c r="E1269" s="69"/>
      <c r="F1269" s="69"/>
      <c r="G1269" s="69"/>
      <c r="H1269" s="69"/>
      <c r="I1269" s="75"/>
      <c r="J1269" s="75"/>
      <c r="K1269" s="76"/>
      <c r="L1269" s="76"/>
      <c r="M1269" s="76"/>
      <c r="N1269" s="76"/>
      <c r="O1269" s="54"/>
      <c r="P1269" s="54"/>
      <c r="Q1269" s="54"/>
      <c r="R1269" s="86"/>
      <c r="S1269" s="86"/>
      <c r="T1269" s="86"/>
      <c r="U1269" s="86"/>
      <c r="V1269" s="86"/>
      <c r="W1269" s="86"/>
      <c r="X1269" s="71"/>
      <c r="Y1269" s="59"/>
      <c r="Z1269" s="60"/>
      <c r="AA1269" s="64">
        <f t="shared" si="122"/>
        <v>0</v>
      </c>
    </row>
    <row r="1270" spans="2:27">
      <c r="B1270" s="29">
        <v>45875</v>
      </c>
      <c r="C1270" s="44">
        <v>11</v>
      </c>
      <c r="D1270" s="69"/>
      <c r="E1270" s="69"/>
      <c r="F1270" s="69"/>
      <c r="G1270" s="69"/>
      <c r="H1270" s="69"/>
      <c r="I1270" s="75"/>
      <c r="J1270" s="75"/>
      <c r="K1270" s="76"/>
      <c r="L1270" s="76"/>
      <c r="M1270" s="76"/>
      <c r="N1270" s="76"/>
      <c r="O1270" s="54"/>
      <c r="P1270" s="54"/>
      <c r="Q1270" s="54"/>
      <c r="R1270" s="86"/>
      <c r="S1270" s="86"/>
      <c r="T1270" s="86"/>
      <c r="U1270" s="86"/>
      <c r="V1270" s="86"/>
      <c r="W1270" s="86"/>
      <c r="X1270" s="70"/>
      <c r="Y1270" s="59"/>
      <c r="Z1270" s="60"/>
      <c r="AA1270" s="64">
        <f t="shared" si="122"/>
        <v>0</v>
      </c>
    </row>
    <row r="1271" spans="2:27">
      <c r="B1271" s="29">
        <v>45876</v>
      </c>
      <c r="C1271" s="44">
        <v>12</v>
      </c>
      <c r="D1271" s="69"/>
      <c r="E1271" s="69"/>
      <c r="F1271" s="69"/>
      <c r="G1271" s="69"/>
      <c r="H1271" s="69"/>
      <c r="I1271" s="75"/>
      <c r="J1271" s="75"/>
      <c r="K1271" s="76"/>
      <c r="L1271" s="76"/>
      <c r="M1271" s="76"/>
      <c r="N1271" s="76"/>
      <c r="O1271" s="54"/>
      <c r="P1271" s="54"/>
      <c r="Q1271" s="54"/>
      <c r="R1271" s="86"/>
      <c r="S1271" s="86"/>
      <c r="T1271" s="86"/>
      <c r="U1271" s="86"/>
      <c r="V1271" s="86"/>
      <c r="W1271" s="86"/>
      <c r="X1271" s="70"/>
      <c r="Y1271" s="59"/>
      <c r="Z1271" s="60"/>
      <c r="AA1271" s="64">
        <f t="shared" si="122"/>
        <v>0</v>
      </c>
    </row>
    <row r="1272" spans="2:27">
      <c r="B1272" s="29">
        <v>45877</v>
      </c>
      <c r="C1272" s="44">
        <v>13</v>
      </c>
      <c r="D1272" s="69"/>
      <c r="E1272" s="69"/>
      <c r="F1272" s="69"/>
      <c r="G1272" s="69"/>
      <c r="H1272" s="69"/>
      <c r="I1272" s="75"/>
      <c r="J1272" s="75"/>
      <c r="K1272" s="76"/>
      <c r="L1272" s="76"/>
      <c r="M1272" s="76"/>
      <c r="N1272" s="76"/>
      <c r="O1272" s="54"/>
      <c r="P1272" s="54"/>
      <c r="Q1272" s="54"/>
      <c r="R1272" s="86"/>
      <c r="S1272" s="86"/>
      <c r="T1272" s="86"/>
      <c r="U1272" s="86"/>
      <c r="V1272" s="86"/>
      <c r="W1272" s="86"/>
      <c r="X1272" s="71"/>
      <c r="Y1272" s="59"/>
      <c r="Z1272" s="60"/>
      <c r="AA1272" s="64">
        <f t="shared" si="122"/>
        <v>0</v>
      </c>
    </row>
    <row r="1273" spans="2:27">
      <c r="B1273" s="29">
        <v>45878</v>
      </c>
      <c r="C1273" s="44">
        <v>14</v>
      </c>
      <c r="D1273" s="69"/>
      <c r="E1273" s="69"/>
      <c r="F1273" s="69"/>
      <c r="G1273" s="69"/>
      <c r="H1273" s="69"/>
      <c r="I1273" s="75"/>
      <c r="J1273" s="75"/>
      <c r="K1273" s="76"/>
      <c r="L1273" s="76"/>
      <c r="M1273" s="76"/>
      <c r="N1273" s="76"/>
      <c r="O1273" s="54"/>
      <c r="P1273" s="54"/>
      <c r="Q1273" s="54"/>
      <c r="R1273" s="86"/>
      <c r="S1273" s="86"/>
      <c r="T1273" s="86"/>
      <c r="U1273" s="86"/>
      <c r="V1273" s="86"/>
      <c r="W1273" s="86"/>
      <c r="X1273" s="70"/>
      <c r="Y1273" s="59"/>
      <c r="Z1273" s="60"/>
      <c r="AA1273" s="64">
        <f t="shared" si="122"/>
        <v>0</v>
      </c>
    </row>
    <row r="1274" spans="2:27">
      <c r="B1274" s="29">
        <v>45879</v>
      </c>
      <c r="C1274" s="44">
        <v>15</v>
      </c>
      <c r="D1274" s="69"/>
      <c r="E1274" s="69"/>
      <c r="F1274" s="69"/>
      <c r="G1274" s="69"/>
      <c r="H1274" s="69"/>
      <c r="I1274" s="75"/>
      <c r="J1274" s="75"/>
      <c r="K1274" s="76"/>
      <c r="L1274" s="76"/>
      <c r="M1274" s="76"/>
      <c r="N1274" s="76"/>
      <c r="O1274" s="54"/>
      <c r="P1274" s="54"/>
      <c r="Q1274" s="54"/>
      <c r="R1274" s="86"/>
      <c r="S1274" s="86"/>
      <c r="T1274" s="86"/>
      <c r="U1274" s="86"/>
      <c r="V1274" s="86"/>
      <c r="W1274" s="86"/>
      <c r="X1274" s="70"/>
      <c r="Y1274" s="59"/>
      <c r="Z1274" s="60"/>
      <c r="AA1274" s="64">
        <f t="shared" si="122"/>
        <v>0</v>
      </c>
    </row>
    <row r="1275" spans="2:27">
      <c r="B1275" s="29">
        <v>45880</v>
      </c>
      <c r="C1275" s="44">
        <v>16</v>
      </c>
      <c r="D1275" s="69"/>
      <c r="E1275" s="69"/>
      <c r="F1275" s="69"/>
      <c r="G1275" s="69"/>
      <c r="H1275" s="69"/>
      <c r="I1275" s="75"/>
      <c r="J1275" s="75"/>
      <c r="K1275" s="76"/>
      <c r="L1275" s="76"/>
      <c r="M1275" s="76"/>
      <c r="N1275" s="76"/>
      <c r="O1275" s="54"/>
      <c r="P1275" s="54"/>
      <c r="Q1275" s="54"/>
      <c r="R1275" s="86"/>
      <c r="S1275" s="86"/>
      <c r="T1275" s="86"/>
      <c r="U1275" s="86"/>
      <c r="V1275" s="86"/>
      <c r="W1275" s="86"/>
      <c r="X1275" s="70"/>
      <c r="Y1275" s="59"/>
      <c r="Z1275" s="60"/>
      <c r="AA1275" s="64">
        <f t="shared" si="122"/>
        <v>0</v>
      </c>
    </row>
    <row r="1276" spans="2:27">
      <c r="B1276" s="29">
        <v>45881</v>
      </c>
      <c r="C1276" s="44">
        <v>17</v>
      </c>
      <c r="D1276" s="69"/>
      <c r="E1276" s="69"/>
      <c r="F1276" s="69"/>
      <c r="G1276" s="69"/>
      <c r="H1276" s="69"/>
      <c r="I1276" s="75"/>
      <c r="J1276" s="75"/>
      <c r="K1276" s="76"/>
      <c r="L1276" s="76"/>
      <c r="M1276" s="76"/>
      <c r="N1276" s="76"/>
      <c r="O1276" s="54"/>
      <c r="P1276" s="54"/>
      <c r="Q1276" s="54"/>
      <c r="R1276" s="86"/>
      <c r="S1276" s="86"/>
      <c r="T1276" s="86"/>
      <c r="U1276" s="86"/>
      <c r="V1276" s="86"/>
      <c r="W1276" s="86"/>
      <c r="X1276" s="70"/>
      <c r="Y1276" s="59"/>
      <c r="Z1276" s="60"/>
      <c r="AA1276" s="64">
        <f t="shared" si="122"/>
        <v>0</v>
      </c>
    </row>
    <row r="1277" spans="2:27">
      <c r="B1277" s="29">
        <v>45882</v>
      </c>
      <c r="C1277" s="44">
        <v>18</v>
      </c>
      <c r="D1277" s="69"/>
      <c r="E1277" s="69"/>
      <c r="F1277" s="69"/>
      <c r="G1277" s="69"/>
      <c r="H1277" s="69"/>
      <c r="I1277" s="75"/>
      <c r="J1277" s="75"/>
      <c r="K1277" s="76"/>
      <c r="L1277" s="76"/>
      <c r="M1277" s="76"/>
      <c r="N1277" s="76"/>
      <c r="O1277" s="54"/>
      <c r="P1277" s="54"/>
      <c r="Q1277" s="54"/>
      <c r="R1277" s="86"/>
      <c r="S1277" s="86"/>
      <c r="T1277" s="86"/>
      <c r="U1277" s="86"/>
      <c r="V1277" s="86"/>
      <c r="W1277" s="87"/>
      <c r="X1277" s="70"/>
      <c r="Y1277" s="59"/>
      <c r="Z1277" s="60"/>
      <c r="AA1277" s="64">
        <f t="shared" si="122"/>
        <v>0</v>
      </c>
    </row>
    <row r="1278" spans="2:27">
      <c r="B1278" s="29">
        <v>45883</v>
      </c>
      <c r="C1278" s="44">
        <v>19</v>
      </c>
      <c r="D1278" s="69"/>
      <c r="E1278" s="69"/>
      <c r="F1278" s="69"/>
      <c r="G1278" s="69"/>
      <c r="H1278" s="69"/>
      <c r="I1278" s="75"/>
      <c r="J1278" s="75"/>
      <c r="K1278" s="76"/>
      <c r="L1278" s="76"/>
      <c r="M1278" s="76"/>
      <c r="N1278" s="76"/>
      <c r="O1278" s="54"/>
      <c r="P1278" s="54"/>
      <c r="Q1278" s="54"/>
      <c r="R1278" s="86"/>
      <c r="S1278" s="86"/>
      <c r="T1278" s="86">
        <v>541.6</v>
      </c>
      <c r="U1278" s="86"/>
      <c r="V1278" s="86"/>
      <c r="W1278" s="86"/>
      <c r="X1278" s="70"/>
      <c r="Y1278" s="59"/>
      <c r="Z1278" s="60"/>
      <c r="AA1278" s="64">
        <f t="shared" si="122"/>
        <v>541.6</v>
      </c>
    </row>
    <row r="1279" spans="2:27">
      <c r="B1279" s="29">
        <v>45884</v>
      </c>
      <c r="C1279" s="44">
        <v>20</v>
      </c>
      <c r="D1279" s="69"/>
      <c r="E1279" s="69"/>
      <c r="F1279" s="69"/>
      <c r="G1279" s="69"/>
      <c r="H1279" s="69"/>
      <c r="I1279" s="75"/>
      <c r="J1279" s="75"/>
      <c r="K1279" s="76"/>
      <c r="L1279" s="76"/>
      <c r="M1279" s="76"/>
      <c r="N1279" s="76"/>
      <c r="O1279" s="54"/>
      <c r="P1279" s="54"/>
      <c r="Q1279" s="54"/>
      <c r="R1279" s="86"/>
      <c r="S1279" s="86"/>
      <c r="T1279" s="86"/>
      <c r="U1279" s="86"/>
      <c r="V1279" s="86"/>
      <c r="W1279" s="86"/>
      <c r="X1279" s="70"/>
      <c r="Y1279" s="59"/>
      <c r="Z1279" s="60"/>
      <c r="AA1279" s="64">
        <f t="shared" si="122"/>
        <v>0</v>
      </c>
    </row>
    <row r="1280" spans="2:27">
      <c r="B1280" s="29">
        <v>45885</v>
      </c>
      <c r="C1280" s="44">
        <v>21</v>
      </c>
      <c r="D1280" s="69"/>
      <c r="E1280" s="69"/>
      <c r="F1280" s="69"/>
      <c r="G1280" s="69"/>
      <c r="H1280" s="69"/>
      <c r="I1280" s="75"/>
      <c r="J1280" s="75"/>
      <c r="K1280" s="76"/>
      <c r="L1280" s="76"/>
      <c r="M1280" s="76"/>
      <c r="N1280" s="76"/>
      <c r="O1280" s="54"/>
      <c r="P1280" s="54"/>
      <c r="Q1280" s="54"/>
      <c r="R1280" s="86"/>
      <c r="S1280" s="86"/>
      <c r="T1280" s="86"/>
      <c r="U1280" s="86"/>
      <c r="V1280" s="86"/>
      <c r="W1280" s="86"/>
      <c r="X1280" s="70"/>
      <c r="Y1280" s="59"/>
      <c r="Z1280" s="60"/>
      <c r="AA1280" s="64">
        <f t="shared" si="122"/>
        <v>0</v>
      </c>
    </row>
    <row r="1281" spans="1:27">
      <c r="B1281" s="29">
        <v>45886</v>
      </c>
      <c r="C1281" s="44">
        <v>22</v>
      </c>
      <c r="D1281" s="69"/>
      <c r="E1281" s="69"/>
      <c r="F1281" s="69"/>
      <c r="G1281" s="69"/>
      <c r="H1281" s="69"/>
      <c r="I1281" s="75"/>
      <c r="J1281" s="75"/>
      <c r="K1281" s="76"/>
      <c r="L1281" s="76"/>
      <c r="M1281" s="76"/>
      <c r="N1281" s="76"/>
      <c r="O1281" s="54"/>
      <c r="P1281" s="54"/>
      <c r="Q1281" s="54"/>
      <c r="R1281" s="86"/>
      <c r="S1281" s="86"/>
      <c r="T1281" s="86"/>
      <c r="U1281" s="86"/>
      <c r="V1281" s="86"/>
      <c r="W1281" s="86"/>
      <c r="X1281" s="70"/>
      <c r="Y1281" s="59"/>
      <c r="Z1281" s="60"/>
      <c r="AA1281" s="64">
        <f t="shared" si="122"/>
        <v>0</v>
      </c>
    </row>
    <row r="1282" spans="1:27">
      <c r="B1282" s="29">
        <v>45887</v>
      </c>
      <c r="C1282" s="44">
        <v>23</v>
      </c>
      <c r="D1282" s="69"/>
      <c r="E1282" s="69"/>
      <c r="F1282" s="69"/>
      <c r="G1282" s="69"/>
      <c r="H1282" s="69"/>
      <c r="I1282" s="75"/>
      <c r="J1282" s="75"/>
      <c r="K1282" s="76"/>
      <c r="L1282" s="76"/>
      <c r="M1282" s="76"/>
      <c r="N1282" s="76"/>
      <c r="O1282" s="54"/>
      <c r="P1282" s="54"/>
      <c r="Q1282" s="54"/>
      <c r="R1282" s="86"/>
      <c r="S1282" s="86"/>
      <c r="T1282" s="86"/>
      <c r="U1282" s="86"/>
      <c r="V1282" s="86"/>
      <c r="W1282" s="87"/>
      <c r="X1282" s="70"/>
      <c r="Y1282" s="59"/>
      <c r="Z1282" s="60"/>
      <c r="AA1282" s="64">
        <f>SUM(D1282:Z1282)</f>
        <v>0</v>
      </c>
    </row>
    <row r="1283" spans="1:27">
      <c r="B1283" s="29">
        <v>45888</v>
      </c>
      <c r="C1283" s="44">
        <v>24</v>
      </c>
      <c r="D1283" s="69"/>
      <c r="E1283" s="69"/>
      <c r="F1283" s="69"/>
      <c r="G1283" s="69"/>
      <c r="H1283" s="69"/>
      <c r="I1283" s="75"/>
      <c r="J1283" s="75"/>
      <c r="K1283" s="76"/>
      <c r="L1283" s="76"/>
      <c r="M1283" s="76"/>
      <c r="N1283" s="76"/>
      <c r="O1283" s="54"/>
      <c r="P1283" s="54"/>
      <c r="Q1283" s="54"/>
      <c r="R1283" s="86"/>
      <c r="S1283" s="86"/>
      <c r="T1283" s="86"/>
      <c r="U1283" s="86"/>
      <c r="V1283" s="86"/>
      <c r="W1283" s="86"/>
      <c r="X1283" s="70"/>
      <c r="Y1283" s="59"/>
      <c r="Z1283" s="60"/>
      <c r="AA1283" s="64">
        <f t="shared" ref="AA1283:AA1291" si="123">SUM(D1283:Z1283)</f>
        <v>0</v>
      </c>
    </row>
    <row r="1284" spans="1:27">
      <c r="B1284" s="29">
        <v>45889</v>
      </c>
      <c r="C1284" s="44">
        <v>25</v>
      </c>
      <c r="D1284" s="69"/>
      <c r="E1284" s="69"/>
      <c r="F1284" s="69"/>
      <c r="G1284" s="69"/>
      <c r="H1284" s="69"/>
      <c r="I1284" s="75"/>
      <c r="J1284" s="75"/>
      <c r="K1284" s="76"/>
      <c r="L1284" s="76"/>
      <c r="M1284" s="76"/>
      <c r="N1284" s="76"/>
      <c r="O1284" s="54"/>
      <c r="P1284" s="54"/>
      <c r="Q1284" s="54"/>
      <c r="R1284" s="86"/>
      <c r="S1284" s="86"/>
      <c r="T1284" s="86"/>
      <c r="U1284" s="86"/>
      <c r="V1284" s="86"/>
      <c r="W1284" s="86"/>
      <c r="X1284" s="70"/>
      <c r="Y1284" s="59"/>
      <c r="Z1284" s="60"/>
      <c r="AA1284" s="64">
        <f t="shared" si="123"/>
        <v>0</v>
      </c>
    </row>
    <row r="1285" spans="1:27">
      <c r="B1285" s="29">
        <v>45890</v>
      </c>
      <c r="C1285" s="44">
        <v>26</v>
      </c>
      <c r="D1285" s="69"/>
      <c r="E1285" s="69"/>
      <c r="F1285" s="69"/>
      <c r="G1285" s="69"/>
      <c r="H1285" s="69"/>
      <c r="I1285" s="75"/>
      <c r="J1285" s="75"/>
      <c r="K1285" s="76"/>
      <c r="L1285" s="76"/>
      <c r="M1285" s="76"/>
      <c r="N1285" s="76"/>
      <c r="O1285" s="54"/>
      <c r="P1285" s="54"/>
      <c r="Q1285" s="54"/>
      <c r="R1285" s="86"/>
      <c r="S1285" s="86"/>
      <c r="T1285" s="86"/>
      <c r="U1285" s="86"/>
      <c r="V1285" s="86"/>
      <c r="W1285" s="86"/>
      <c r="X1285" s="70"/>
      <c r="Y1285" s="59"/>
      <c r="Z1285" s="60"/>
      <c r="AA1285" s="64">
        <f t="shared" si="123"/>
        <v>0</v>
      </c>
    </row>
    <row r="1286" spans="1:27">
      <c r="B1286" s="29">
        <v>45891</v>
      </c>
      <c r="C1286" s="44">
        <v>27</v>
      </c>
      <c r="D1286" s="69"/>
      <c r="E1286" s="69"/>
      <c r="F1286" s="69"/>
      <c r="G1286" s="69"/>
      <c r="H1286" s="69"/>
      <c r="I1286" s="75"/>
      <c r="J1286" s="75"/>
      <c r="K1286" s="76"/>
      <c r="L1286" s="76"/>
      <c r="M1286" s="76"/>
      <c r="N1286" s="76"/>
      <c r="O1286" s="54"/>
      <c r="P1286" s="54"/>
      <c r="Q1286" s="54"/>
      <c r="R1286" s="86"/>
      <c r="S1286" s="86"/>
      <c r="T1286" s="86"/>
      <c r="U1286" s="86"/>
      <c r="V1286" s="86"/>
      <c r="W1286" s="86"/>
      <c r="X1286" s="71"/>
      <c r="Y1286" s="59"/>
      <c r="Z1286" s="60"/>
      <c r="AA1286" s="64">
        <f t="shared" si="123"/>
        <v>0</v>
      </c>
    </row>
    <row r="1287" spans="1:27">
      <c r="B1287" s="29">
        <v>45892</v>
      </c>
      <c r="C1287" s="44">
        <v>28</v>
      </c>
      <c r="D1287" s="69"/>
      <c r="E1287" s="69"/>
      <c r="F1287" s="69"/>
      <c r="G1287" s="69"/>
      <c r="H1287" s="69"/>
      <c r="I1287" s="75"/>
      <c r="J1287" s="75"/>
      <c r="K1287" s="76"/>
      <c r="L1287" s="76"/>
      <c r="M1287" s="76"/>
      <c r="N1287" s="76"/>
      <c r="O1287" s="54"/>
      <c r="P1287" s="54"/>
      <c r="Q1287" s="54"/>
      <c r="R1287" s="86"/>
      <c r="S1287" s="86"/>
      <c r="T1287" s="86"/>
      <c r="U1287" s="86"/>
      <c r="V1287" s="86"/>
      <c r="W1287" s="86"/>
      <c r="X1287" s="70"/>
      <c r="Y1287" s="59"/>
      <c r="Z1287" s="60"/>
      <c r="AA1287" s="64">
        <f t="shared" si="123"/>
        <v>0</v>
      </c>
    </row>
    <row r="1288" spans="1:27">
      <c r="B1288" s="29">
        <v>45893</v>
      </c>
      <c r="C1288" s="44">
        <v>29</v>
      </c>
      <c r="D1288" s="69"/>
      <c r="E1288" s="69"/>
      <c r="F1288" s="69"/>
      <c r="G1288" s="69"/>
      <c r="H1288" s="69"/>
      <c r="I1288" s="75"/>
      <c r="J1288" s="75"/>
      <c r="K1288" s="76"/>
      <c r="L1288" s="76"/>
      <c r="M1288" s="76"/>
      <c r="N1288" s="76"/>
      <c r="O1288" s="54"/>
      <c r="P1288" s="54"/>
      <c r="Q1288" s="54"/>
      <c r="R1288" s="86"/>
      <c r="S1288" s="86"/>
      <c r="T1288" s="86">
        <v>825.58</v>
      </c>
      <c r="U1288" s="86"/>
      <c r="V1288" s="86"/>
      <c r="W1288" s="86"/>
      <c r="X1288" s="70"/>
      <c r="Y1288" s="59"/>
      <c r="Z1288" s="60"/>
      <c r="AA1288" s="64">
        <f t="shared" si="123"/>
        <v>825.58</v>
      </c>
    </row>
    <row r="1289" spans="1:27">
      <c r="B1289" s="29">
        <v>45894</v>
      </c>
      <c r="C1289" s="44">
        <v>30</v>
      </c>
      <c r="D1289" s="69"/>
      <c r="E1289" s="69"/>
      <c r="F1289" s="69"/>
      <c r="G1289" s="69"/>
      <c r="H1289" s="69"/>
      <c r="I1289" s="75"/>
      <c r="J1289" s="75"/>
      <c r="K1289" s="76"/>
      <c r="L1289" s="76"/>
      <c r="M1289" s="76"/>
      <c r="N1289" s="76"/>
      <c r="O1289" s="54"/>
      <c r="P1289" s="54"/>
      <c r="Q1289" s="54"/>
      <c r="R1289" s="86"/>
      <c r="S1289" s="86"/>
      <c r="T1289" s="86"/>
      <c r="U1289" s="86"/>
      <c r="V1289" s="86"/>
      <c r="W1289" s="86"/>
      <c r="X1289" s="70"/>
      <c r="Y1289" s="59"/>
      <c r="Z1289" s="60"/>
      <c r="AA1289" s="64">
        <f t="shared" si="123"/>
        <v>0</v>
      </c>
    </row>
    <row r="1290" spans="1:27">
      <c r="B1290" s="29">
        <v>45895</v>
      </c>
      <c r="C1290" s="44">
        <v>31</v>
      </c>
      <c r="D1290" s="69"/>
      <c r="E1290" s="69"/>
      <c r="F1290" s="69"/>
      <c r="G1290" s="69"/>
      <c r="H1290" s="69"/>
      <c r="I1290" s="75"/>
      <c r="J1290" s="75"/>
      <c r="K1290" s="76"/>
      <c r="L1290" s="76"/>
      <c r="M1290" s="76"/>
      <c r="N1290" s="76"/>
      <c r="O1290" s="54"/>
      <c r="P1290" s="54"/>
      <c r="Q1290" s="54"/>
      <c r="R1290" s="86"/>
      <c r="S1290" s="86"/>
      <c r="T1290" s="86"/>
      <c r="U1290" s="86"/>
      <c r="V1290" s="86"/>
      <c r="W1290" s="86"/>
      <c r="X1290" s="70"/>
      <c r="Y1290" s="59"/>
      <c r="Z1290" s="60"/>
      <c r="AA1290" s="64"/>
    </row>
    <row r="1291" spans="1:27">
      <c r="A1291" s="129" t="s">
        <v>52</v>
      </c>
      <c r="B1291" s="130"/>
      <c r="C1291" s="131"/>
      <c r="D1291" s="69">
        <f t="shared" ref="D1291:Z1291" si="124">SUM(D1260:D1289)</f>
        <v>0</v>
      </c>
      <c r="E1291" s="69">
        <f t="shared" si="124"/>
        <v>0</v>
      </c>
      <c r="F1291" s="69">
        <f t="shared" si="124"/>
        <v>0</v>
      </c>
      <c r="G1291" s="69">
        <f t="shared" si="124"/>
        <v>0</v>
      </c>
      <c r="H1291" s="69">
        <f t="shared" si="124"/>
        <v>0</v>
      </c>
      <c r="I1291" s="69">
        <f t="shared" si="124"/>
        <v>0</v>
      </c>
      <c r="J1291" s="69">
        <f t="shared" si="124"/>
        <v>0</v>
      </c>
      <c r="K1291" s="69">
        <f t="shared" si="124"/>
        <v>0</v>
      </c>
      <c r="L1291" s="69">
        <f t="shared" si="124"/>
        <v>0</v>
      </c>
      <c r="M1291" s="69">
        <f t="shared" si="124"/>
        <v>0</v>
      </c>
      <c r="N1291" s="69">
        <f t="shared" si="124"/>
        <v>0</v>
      </c>
      <c r="O1291" s="69">
        <f t="shared" si="124"/>
        <v>0</v>
      </c>
      <c r="P1291" s="69">
        <f t="shared" si="124"/>
        <v>0</v>
      </c>
      <c r="Q1291" s="69">
        <f t="shared" si="124"/>
        <v>0</v>
      </c>
      <c r="R1291" s="69">
        <f t="shared" si="124"/>
        <v>0</v>
      </c>
      <c r="S1291" s="69">
        <f t="shared" si="124"/>
        <v>0</v>
      </c>
      <c r="T1291" s="69">
        <f t="shared" si="124"/>
        <v>1792.18</v>
      </c>
      <c r="U1291" s="69">
        <f t="shared" si="124"/>
        <v>0</v>
      </c>
      <c r="V1291" s="69">
        <f t="shared" si="124"/>
        <v>0</v>
      </c>
      <c r="W1291" s="69">
        <f t="shared" si="124"/>
        <v>0</v>
      </c>
      <c r="X1291" s="69">
        <f t="shared" si="124"/>
        <v>0</v>
      </c>
      <c r="Y1291" s="69">
        <f t="shared" si="124"/>
        <v>0</v>
      </c>
      <c r="Z1291" s="69">
        <f t="shared" si="124"/>
        <v>0</v>
      </c>
      <c r="AA1291" s="64">
        <f t="shared" si="123"/>
        <v>1792.18</v>
      </c>
    </row>
    <row r="1292" spans="1:27">
      <c r="A1292" s="133" t="s">
        <v>53</v>
      </c>
      <c r="B1292" s="134"/>
      <c r="C1292" s="135"/>
      <c r="D1292" s="136">
        <f>SUM(D1291:H1291)</f>
        <v>0</v>
      </c>
      <c r="E1292" s="136"/>
      <c r="F1292" s="136"/>
      <c r="G1292" s="136"/>
      <c r="H1292" s="136"/>
      <c r="I1292" s="136">
        <f>SUM(I1291:J1291)</f>
        <v>0</v>
      </c>
      <c r="J1292" s="136"/>
      <c r="K1292" s="129">
        <f>SUM(K1291:N1291)</f>
        <v>0</v>
      </c>
      <c r="L1292" s="130"/>
      <c r="M1292" s="130"/>
      <c r="N1292" s="131"/>
      <c r="O1292" s="129">
        <f>SUM(O1291:Q1291)</f>
        <v>0</v>
      </c>
      <c r="P1292" s="130"/>
      <c r="Q1292" s="131"/>
      <c r="R1292" s="129">
        <f>SUM(R1291:W1291)</f>
        <v>1792.18</v>
      </c>
      <c r="S1292" s="130"/>
      <c r="T1292" s="130"/>
      <c r="U1292" s="130"/>
      <c r="V1292" s="130"/>
      <c r="W1292" s="131"/>
      <c r="X1292" s="85">
        <f>SUM(X1291)</f>
        <v>0</v>
      </c>
      <c r="Y1292" s="42">
        <f>SUM(Y1291)</f>
        <v>0</v>
      </c>
      <c r="Z1292" s="6">
        <f>SUM(Z1291)</f>
        <v>0</v>
      </c>
      <c r="AA1292" s="64">
        <f>SUM(D1292:Z1292)</f>
        <v>1792.18</v>
      </c>
    </row>
    <row r="1293" spans="1:27">
      <c r="A1293" s="132" t="s">
        <v>69</v>
      </c>
      <c r="B1293" s="132"/>
      <c r="C1293" s="132"/>
      <c r="D1293" s="62">
        <v>7000</v>
      </c>
      <c r="E1293" s="62"/>
      <c r="F1293" s="62">
        <v>2000</v>
      </c>
      <c r="G1293" s="62">
        <v>4000</v>
      </c>
      <c r="H1293" s="62">
        <v>3000</v>
      </c>
      <c r="I1293" s="62"/>
      <c r="J1293" s="62">
        <v>5000</v>
      </c>
      <c r="K1293" s="62">
        <v>4000</v>
      </c>
      <c r="L1293" s="62"/>
      <c r="M1293" s="62"/>
      <c r="N1293" s="62"/>
      <c r="O1293" s="62"/>
      <c r="P1293" s="62"/>
      <c r="Q1293" s="62"/>
      <c r="R1293" s="62">
        <v>1500</v>
      </c>
      <c r="S1293" s="62">
        <v>2000</v>
      </c>
      <c r="T1293" s="62"/>
      <c r="U1293" s="62"/>
      <c r="V1293" s="62">
        <v>700</v>
      </c>
      <c r="W1293" s="62"/>
      <c r="X1293" s="62">
        <v>12000</v>
      </c>
      <c r="Y1293" s="62"/>
      <c r="Z1293" s="62"/>
      <c r="AA1293" s="62">
        <f>SUM(D1293:Z1293)</f>
        <v>41200</v>
      </c>
    </row>
    <row r="1294" spans="1:27">
      <c r="A1294" s="34"/>
      <c r="B1294" s="34"/>
      <c r="C1294" s="34"/>
      <c r="D1294" s="132">
        <f>SUM(D1293:H1293)</f>
        <v>16000</v>
      </c>
      <c r="E1294" s="132"/>
      <c r="F1294" s="132"/>
      <c r="G1294" s="132"/>
      <c r="H1294" s="132"/>
      <c r="I1294" s="132">
        <f>SUM(I1293:J1293)</f>
        <v>5000</v>
      </c>
      <c r="J1294" s="132"/>
      <c r="K1294" s="132">
        <f>SUM(K1293:N1293)</f>
        <v>4000</v>
      </c>
      <c r="L1294" s="132"/>
      <c r="M1294" s="132"/>
      <c r="N1294" s="132"/>
      <c r="O1294" s="132">
        <f>SUM(O1293:Q1293)</f>
        <v>0</v>
      </c>
      <c r="P1294" s="132"/>
      <c r="Q1294" s="132"/>
      <c r="R1294" s="132">
        <f>SUM(R1293:W1293)</f>
        <v>4200</v>
      </c>
      <c r="S1294" s="132"/>
      <c r="T1294" s="132"/>
      <c r="U1294" s="132"/>
      <c r="V1294" s="132"/>
      <c r="W1294" s="132"/>
      <c r="X1294" s="62">
        <f>X1293</f>
        <v>12000</v>
      </c>
      <c r="Y1294" s="62">
        <f>SUM(Y1293)</f>
        <v>0</v>
      </c>
      <c r="Z1294" s="62">
        <f>SUM(Z1293)</f>
        <v>0</v>
      </c>
      <c r="AA1294" s="62"/>
    </row>
    <row r="1295" spans="1:27" ht="15.75" thickBot="1"/>
    <row r="1296" spans="1:27" ht="27" thickBot="1">
      <c r="C1296" s="137" t="s">
        <v>106</v>
      </c>
      <c r="D1296" s="138"/>
      <c r="E1296" s="138"/>
      <c r="F1296" s="138"/>
      <c r="G1296" s="138"/>
      <c r="H1296" s="138"/>
      <c r="I1296" s="138"/>
      <c r="J1296" s="138"/>
      <c r="K1296" s="138"/>
      <c r="L1296" s="138"/>
      <c r="M1296" s="138"/>
      <c r="N1296" s="138"/>
      <c r="O1296" s="138"/>
      <c r="P1296" s="138"/>
      <c r="Q1296" s="138"/>
      <c r="R1296" s="138"/>
      <c r="S1296" s="138"/>
      <c r="T1296" s="138"/>
      <c r="U1296" s="138"/>
      <c r="V1296" s="138"/>
      <c r="W1296" s="138"/>
      <c r="X1296" s="138"/>
      <c r="Y1296" s="138"/>
      <c r="Z1296" s="138"/>
      <c r="AA1296" s="138"/>
    </row>
    <row r="1297" spans="1:27">
      <c r="A1297" s="6" t="s">
        <v>23</v>
      </c>
      <c r="B1297" s="6" t="s">
        <v>0</v>
      </c>
      <c r="C1297" s="65" t="s">
        <v>68</v>
      </c>
      <c r="D1297" s="139" t="s">
        <v>1</v>
      </c>
      <c r="E1297" s="140"/>
      <c r="F1297" s="140"/>
      <c r="G1297" s="140"/>
      <c r="H1297" s="141"/>
      <c r="I1297" s="142" t="s">
        <v>2</v>
      </c>
      <c r="J1297" s="142"/>
      <c r="K1297" s="143" t="s">
        <v>5</v>
      </c>
      <c r="L1297" s="143"/>
      <c r="M1297" s="143"/>
      <c r="N1297" s="143"/>
      <c r="O1297" s="144" t="s">
        <v>73</v>
      </c>
      <c r="P1297" s="145"/>
      <c r="Q1297" s="145"/>
      <c r="R1297" s="146" t="s">
        <v>66</v>
      </c>
      <c r="S1297" s="146"/>
      <c r="T1297" s="146"/>
      <c r="U1297" s="146"/>
      <c r="V1297" s="146"/>
      <c r="W1297" s="146"/>
      <c r="X1297" s="147" t="s">
        <v>60</v>
      </c>
      <c r="Y1297" s="149" t="s">
        <v>37</v>
      </c>
      <c r="Z1297" s="151" t="s">
        <v>67</v>
      </c>
      <c r="AA1297" s="153" t="s">
        <v>8</v>
      </c>
    </row>
    <row r="1298" spans="1:27" ht="30">
      <c r="D1298" s="45" t="s">
        <v>47</v>
      </c>
      <c r="E1298" s="45" t="s">
        <v>48</v>
      </c>
      <c r="F1298" s="45" t="s">
        <v>50</v>
      </c>
      <c r="G1298" s="45" t="s">
        <v>49</v>
      </c>
      <c r="H1298" s="45" t="s">
        <v>51</v>
      </c>
      <c r="I1298" s="47" t="s">
        <v>54</v>
      </c>
      <c r="J1298" s="47" t="s">
        <v>55</v>
      </c>
      <c r="K1298" s="49" t="s">
        <v>56</v>
      </c>
      <c r="L1298" s="49" t="s">
        <v>57</v>
      </c>
      <c r="M1298" s="50" t="s">
        <v>58</v>
      </c>
      <c r="N1298" s="50" t="s">
        <v>59</v>
      </c>
      <c r="O1298" s="83" t="s">
        <v>74</v>
      </c>
      <c r="P1298" s="84" t="s">
        <v>75</v>
      </c>
      <c r="Q1298" s="52" t="s">
        <v>62</v>
      </c>
      <c r="R1298" s="55" t="s">
        <v>3</v>
      </c>
      <c r="S1298" s="55" t="s">
        <v>65</v>
      </c>
      <c r="T1298" s="55" t="s">
        <v>63</v>
      </c>
      <c r="U1298" s="55" t="s">
        <v>36</v>
      </c>
      <c r="V1298" s="56" t="s">
        <v>64</v>
      </c>
      <c r="W1298" s="55" t="s">
        <v>7</v>
      </c>
      <c r="X1298" s="148"/>
      <c r="Y1298" s="150"/>
      <c r="Z1298" s="152"/>
      <c r="AA1298" s="154"/>
    </row>
    <row r="1299" spans="1:27">
      <c r="B1299" s="29">
        <v>45896</v>
      </c>
      <c r="C1299" s="44">
        <v>1</v>
      </c>
      <c r="D1299" s="69"/>
      <c r="E1299" s="69"/>
      <c r="F1299" s="69"/>
      <c r="G1299" s="69"/>
      <c r="H1299" s="69"/>
      <c r="I1299" s="75"/>
      <c r="J1299" s="75"/>
      <c r="K1299" s="76"/>
      <c r="L1299" s="76"/>
      <c r="M1299" s="76"/>
      <c r="N1299" s="76"/>
      <c r="O1299" s="54"/>
      <c r="P1299" s="54"/>
      <c r="Q1299" s="54"/>
      <c r="R1299" s="86"/>
      <c r="S1299" s="86"/>
      <c r="T1299" s="86"/>
      <c r="U1299" s="86"/>
      <c r="V1299" s="86"/>
      <c r="W1299" s="86"/>
      <c r="X1299" s="70"/>
      <c r="Y1299" s="59"/>
      <c r="Z1299" s="60"/>
      <c r="AA1299" s="64">
        <f>SUM(D1299:Z1299)</f>
        <v>0</v>
      </c>
    </row>
    <row r="1300" spans="1:27">
      <c r="B1300" s="29">
        <v>45897</v>
      </c>
      <c r="C1300" s="44">
        <v>2</v>
      </c>
      <c r="D1300" s="69"/>
      <c r="E1300" s="69"/>
      <c r="F1300" s="69"/>
      <c r="G1300" s="69"/>
      <c r="H1300" s="69"/>
      <c r="I1300" s="75"/>
      <c r="J1300" s="75"/>
      <c r="K1300" s="76"/>
      <c r="L1300" s="76"/>
      <c r="M1300" s="76"/>
      <c r="N1300" s="76"/>
      <c r="O1300" s="54"/>
      <c r="P1300" s="54"/>
      <c r="Q1300" s="54"/>
      <c r="R1300" s="86"/>
      <c r="S1300" s="86"/>
      <c r="T1300" s="86"/>
      <c r="U1300" s="86"/>
      <c r="V1300" s="86"/>
      <c r="W1300" s="86"/>
      <c r="X1300" s="71"/>
      <c r="Y1300" s="59"/>
      <c r="Z1300" s="60"/>
      <c r="AA1300" s="64">
        <f t="shared" ref="AA1300:AA1320" si="125">SUM(D1300:Z1300)</f>
        <v>0</v>
      </c>
    </row>
    <row r="1301" spans="1:27">
      <c r="B1301" s="29">
        <v>45898</v>
      </c>
      <c r="C1301" s="44">
        <v>3</v>
      </c>
      <c r="D1301" s="69"/>
      <c r="E1301" s="69"/>
      <c r="F1301" s="69"/>
      <c r="G1301" s="69"/>
      <c r="H1301" s="69"/>
      <c r="I1301" s="75"/>
      <c r="J1301" s="75"/>
      <c r="K1301" s="76"/>
      <c r="L1301" s="76"/>
      <c r="M1301" s="76"/>
      <c r="N1301" s="76"/>
      <c r="O1301" s="54"/>
      <c r="P1301" s="54"/>
      <c r="Q1301" s="54"/>
      <c r="R1301" s="86"/>
      <c r="S1301" s="86"/>
      <c r="T1301" s="86"/>
      <c r="U1301" s="86"/>
      <c r="V1301" s="86"/>
      <c r="W1301" s="86"/>
      <c r="X1301" s="70"/>
      <c r="Y1301" s="59"/>
      <c r="Z1301" s="60"/>
      <c r="AA1301" s="64">
        <f t="shared" si="125"/>
        <v>0</v>
      </c>
    </row>
    <row r="1302" spans="1:27">
      <c r="B1302" s="29">
        <v>45899</v>
      </c>
      <c r="C1302" s="44">
        <v>4</v>
      </c>
      <c r="D1302" s="69"/>
      <c r="E1302" s="69"/>
      <c r="F1302" s="69"/>
      <c r="G1302" s="69"/>
      <c r="H1302" s="69"/>
      <c r="I1302" s="75"/>
      <c r="J1302" s="75"/>
      <c r="K1302" s="76"/>
      <c r="L1302" s="76"/>
      <c r="M1302" s="76"/>
      <c r="N1302" s="76"/>
      <c r="O1302" s="54"/>
      <c r="P1302" s="54"/>
      <c r="Q1302" s="54"/>
      <c r="R1302" s="86"/>
      <c r="S1302" s="86"/>
      <c r="T1302" s="86"/>
      <c r="U1302" s="86"/>
      <c r="V1302" s="86"/>
      <c r="W1302" s="86"/>
      <c r="X1302" s="71"/>
      <c r="Y1302" s="59"/>
      <c r="Z1302" s="60"/>
      <c r="AA1302" s="64">
        <f t="shared" si="125"/>
        <v>0</v>
      </c>
    </row>
    <row r="1303" spans="1:27">
      <c r="B1303" s="29">
        <v>45900</v>
      </c>
      <c r="C1303" s="44">
        <v>5</v>
      </c>
      <c r="D1303" s="69"/>
      <c r="E1303" s="69"/>
      <c r="F1303" s="69"/>
      <c r="G1303" s="69"/>
      <c r="H1303" s="69"/>
      <c r="I1303" s="75"/>
      <c r="J1303" s="75"/>
      <c r="K1303" s="76"/>
      <c r="L1303" s="76"/>
      <c r="M1303" s="76"/>
      <c r="N1303" s="76"/>
      <c r="O1303" s="54"/>
      <c r="P1303" s="54"/>
      <c r="Q1303" s="54"/>
      <c r="R1303" s="87"/>
      <c r="S1303" s="86"/>
      <c r="T1303" s="86"/>
      <c r="U1303" s="86"/>
      <c r="V1303" s="86"/>
      <c r="W1303" s="86"/>
      <c r="X1303" s="70"/>
      <c r="Y1303" s="59"/>
      <c r="Z1303" s="60"/>
      <c r="AA1303" s="64">
        <f t="shared" si="125"/>
        <v>0</v>
      </c>
    </row>
    <row r="1304" spans="1:27">
      <c r="B1304" s="29">
        <v>45901</v>
      </c>
      <c r="C1304" s="44">
        <v>6</v>
      </c>
      <c r="D1304" s="69"/>
      <c r="E1304" s="69"/>
      <c r="F1304" s="69"/>
      <c r="G1304" s="69"/>
      <c r="H1304" s="69"/>
      <c r="I1304" s="75"/>
      <c r="J1304" s="75"/>
      <c r="K1304" s="76"/>
      <c r="L1304" s="76"/>
      <c r="M1304" s="76"/>
      <c r="N1304" s="76"/>
      <c r="O1304" s="54"/>
      <c r="P1304" s="54"/>
      <c r="Q1304" s="54"/>
      <c r="R1304" s="86"/>
      <c r="S1304" s="86"/>
      <c r="T1304" s="86"/>
      <c r="U1304" s="86"/>
      <c r="V1304" s="86"/>
      <c r="W1304" s="86"/>
      <c r="X1304" s="88"/>
      <c r="Y1304" s="59"/>
      <c r="Z1304" s="60"/>
      <c r="AA1304" s="64">
        <f t="shared" si="125"/>
        <v>0</v>
      </c>
    </row>
    <row r="1305" spans="1:27">
      <c r="B1305" s="29">
        <v>45902</v>
      </c>
      <c r="C1305" s="44">
        <v>7</v>
      </c>
      <c r="D1305" s="69"/>
      <c r="E1305" s="69"/>
      <c r="F1305" s="69"/>
      <c r="G1305" s="69"/>
      <c r="H1305" s="69"/>
      <c r="I1305" s="75"/>
      <c r="J1305" s="75"/>
      <c r="K1305" s="76"/>
      <c r="L1305" s="76"/>
      <c r="M1305" s="76"/>
      <c r="N1305" s="76"/>
      <c r="O1305" s="54"/>
      <c r="P1305" s="54"/>
      <c r="Q1305" s="54"/>
      <c r="R1305" s="86"/>
      <c r="S1305" s="86"/>
      <c r="T1305" s="77">
        <v>425</v>
      </c>
      <c r="U1305" s="86"/>
      <c r="V1305" s="86"/>
      <c r="W1305" s="86"/>
      <c r="X1305" s="70"/>
      <c r="Y1305" s="59"/>
      <c r="Z1305" s="60"/>
      <c r="AA1305" s="64">
        <f t="shared" si="125"/>
        <v>425</v>
      </c>
    </row>
    <row r="1306" spans="1:27">
      <c r="B1306" s="29">
        <v>45903</v>
      </c>
      <c r="C1306" s="44">
        <v>8</v>
      </c>
      <c r="D1306" s="69"/>
      <c r="E1306" s="69"/>
      <c r="F1306" s="69"/>
      <c r="G1306" s="69"/>
      <c r="H1306" s="69"/>
      <c r="I1306" s="75"/>
      <c r="J1306" s="75"/>
      <c r="K1306" s="76"/>
      <c r="L1306" s="76"/>
      <c r="M1306" s="76"/>
      <c r="N1306" s="76"/>
      <c r="O1306" s="54"/>
      <c r="P1306" s="54"/>
      <c r="Q1306" s="54"/>
      <c r="R1306" s="86"/>
      <c r="S1306" s="86"/>
      <c r="T1306" s="86"/>
      <c r="U1306" s="86"/>
      <c r="V1306" s="86"/>
      <c r="W1306" s="86"/>
      <c r="X1306" s="70"/>
      <c r="Y1306" s="59"/>
      <c r="Z1306" s="60"/>
      <c r="AA1306" s="64">
        <f t="shared" si="125"/>
        <v>0</v>
      </c>
    </row>
    <row r="1307" spans="1:27">
      <c r="B1307" s="29">
        <v>45904</v>
      </c>
      <c r="C1307" s="44">
        <v>9</v>
      </c>
      <c r="D1307" s="69"/>
      <c r="E1307" s="69"/>
      <c r="F1307" s="69"/>
      <c r="G1307" s="69"/>
      <c r="H1307" s="69"/>
      <c r="I1307" s="75"/>
      <c r="J1307" s="75"/>
      <c r="K1307" s="76"/>
      <c r="L1307" s="76"/>
      <c r="M1307" s="76"/>
      <c r="N1307" s="76"/>
      <c r="O1307" s="54"/>
      <c r="P1307" s="54"/>
      <c r="Q1307" s="54"/>
      <c r="R1307" s="86"/>
      <c r="S1307" s="86"/>
      <c r="T1307" s="86"/>
      <c r="U1307" s="86"/>
      <c r="V1307" s="86"/>
      <c r="W1307" s="86"/>
      <c r="X1307" s="71"/>
      <c r="Y1307" s="59"/>
      <c r="Z1307" s="60"/>
      <c r="AA1307" s="64">
        <f t="shared" si="125"/>
        <v>0</v>
      </c>
    </row>
    <row r="1308" spans="1:27">
      <c r="B1308" s="29">
        <v>45905</v>
      </c>
      <c r="C1308" s="44">
        <v>10</v>
      </c>
      <c r="D1308" s="69"/>
      <c r="E1308" s="69"/>
      <c r="F1308" s="69"/>
      <c r="G1308" s="69"/>
      <c r="H1308" s="69"/>
      <c r="I1308" s="75"/>
      <c r="J1308" s="75"/>
      <c r="K1308" s="76"/>
      <c r="L1308" s="76"/>
      <c r="M1308" s="76"/>
      <c r="N1308" s="76"/>
      <c r="O1308" s="54"/>
      <c r="P1308" s="54"/>
      <c r="Q1308" s="54"/>
      <c r="R1308" s="86"/>
      <c r="S1308" s="86"/>
      <c r="T1308" s="86"/>
      <c r="U1308" s="86"/>
      <c r="V1308" s="86"/>
      <c r="W1308" s="86"/>
      <c r="X1308" s="71"/>
      <c r="Y1308" s="59"/>
      <c r="Z1308" s="60"/>
      <c r="AA1308" s="64">
        <f t="shared" si="125"/>
        <v>0</v>
      </c>
    </row>
    <row r="1309" spans="1:27">
      <c r="B1309" s="29">
        <v>45906</v>
      </c>
      <c r="C1309" s="44">
        <v>11</v>
      </c>
      <c r="D1309" s="69"/>
      <c r="E1309" s="69"/>
      <c r="F1309" s="69"/>
      <c r="G1309" s="69"/>
      <c r="H1309" s="69"/>
      <c r="I1309" s="75"/>
      <c r="J1309" s="75"/>
      <c r="K1309" s="76"/>
      <c r="L1309" s="76"/>
      <c r="M1309" s="76"/>
      <c r="N1309" s="76"/>
      <c r="O1309" s="54"/>
      <c r="P1309" s="54"/>
      <c r="Q1309" s="54"/>
      <c r="R1309" s="86"/>
      <c r="S1309" s="86"/>
      <c r="T1309" s="86"/>
      <c r="U1309" s="86"/>
      <c r="V1309" s="86"/>
      <c r="W1309" s="86"/>
      <c r="X1309" s="70"/>
      <c r="Y1309" s="59"/>
      <c r="Z1309" s="60"/>
      <c r="AA1309" s="64">
        <f t="shared" si="125"/>
        <v>0</v>
      </c>
    </row>
    <row r="1310" spans="1:27">
      <c r="B1310" s="29">
        <v>45907</v>
      </c>
      <c r="C1310" s="44">
        <v>12</v>
      </c>
      <c r="D1310" s="69"/>
      <c r="E1310" s="69"/>
      <c r="F1310" s="69"/>
      <c r="G1310" s="69"/>
      <c r="H1310" s="69"/>
      <c r="I1310" s="75"/>
      <c r="J1310" s="75"/>
      <c r="K1310" s="76"/>
      <c r="L1310" s="76"/>
      <c r="M1310" s="76"/>
      <c r="N1310" s="76"/>
      <c r="O1310" s="54"/>
      <c r="P1310" s="54"/>
      <c r="Q1310" s="54"/>
      <c r="R1310" s="86"/>
      <c r="S1310" s="86"/>
      <c r="T1310" s="86"/>
      <c r="U1310" s="86"/>
      <c r="V1310" s="86"/>
      <c r="W1310" s="86"/>
      <c r="X1310" s="70"/>
      <c r="Y1310" s="59"/>
      <c r="Z1310" s="60"/>
      <c r="AA1310" s="64">
        <f t="shared" si="125"/>
        <v>0</v>
      </c>
    </row>
    <row r="1311" spans="1:27">
      <c r="B1311" s="29">
        <v>45908</v>
      </c>
      <c r="C1311" s="44">
        <v>13</v>
      </c>
      <c r="D1311" s="69"/>
      <c r="E1311" s="69"/>
      <c r="F1311" s="69"/>
      <c r="G1311" s="69"/>
      <c r="H1311" s="69"/>
      <c r="I1311" s="75"/>
      <c r="J1311" s="75"/>
      <c r="K1311" s="76"/>
      <c r="L1311" s="76"/>
      <c r="M1311" s="76"/>
      <c r="N1311" s="76"/>
      <c r="O1311" s="54"/>
      <c r="P1311" s="54"/>
      <c r="Q1311" s="54"/>
      <c r="R1311" s="86"/>
      <c r="S1311" s="86"/>
      <c r="T1311" s="86"/>
      <c r="U1311" s="86"/>
      <c r="V1311" s="86"/>
      <c r="W1311" s="86"/>
      <c r="X1311" s="71"/>
      <c r="Y1311" s="59"/>
      <c r="Z1311" s="60"/>
      <c r="AA1311" s="64">
        <f t="shared" si="125"/>
        <v>0</v>
      </c>
    </row>
    <row r="1312" spans="1:27">
      <c r="B1312" s="29">
        <v>45909</v>
      </c>
      <c r="C1312" s="44">
        <v>14</v>
      </c>
      <c r="D1312" s="69"/>
      <c r="E1312" s="69"/>
      <c r="F1312" s="69"/>
      <c r="G1312" s="69"/>
      <c r="H1312" s="69"/>
      <c r="I1312" s="75"/>
      <c r="J1312" s="75"/>
      <c r="K1312" s="76"/>
      <c r="L1312" s="76"/>
      <c r="M1312" s="76"/>
      <c r="N1312" s="76"/>
      <c r="O1312" s="54"/>
      <c r="P1312" s="54"/>
      <c r="Q1312" s="54"/>
      <c r="R1312" s="86"/>
      <c r="S1312" s="86"/>
      <c r="T1312" s="86"/>
      <c r="U1312" s="86"/>
      <c r="V1312" s="86"/>
      <c r="W1312" s="86"/>
      <c r="X1312" s="70"/>
      <c r="Y1312" s="59"/>
      <c r="Z1312" s="60"/>
      <c r="AA1312" s="64">
        <f t="shared" si="125"/>
        <v>0</v>
      </c>
    </row>
    <row r="1313" spans="2:27">
      <c r="B1313" s="29">
        <v>45910</v>
      </c>
      <c r="C1313" s="44">
        <v>15</v>
      </c>
      <c r="D1313" s="69"/>
      <c r="E1313" s="69"/>
      <c r="F1313" s="69"/>
      <c r="G1313" s="69"/>
      <c r="H1313" s="69"/>
      <c r="I1313" s="75"/>
      <c r="J1313" s="75"/>
      <c r="K1313" s="76"/>
      <c r="L1313" s="76"/>
      <c r="M1313" s="76"/>
      <c r="N1313" s="76"/>
      <c r="O1313" s="54"/>
      <c r="P1313" s="54"/>
      <c r="Q1313" s="54"/>
      <c r="R1313" s="86"/>
      <c r="S1313" s="86"/>
      <c r="T1313" s="86"/>
      <c r="U1313" s="86"/>
      <c r="V1313" s="86"/>
      <c r="W1313" s="86"/>
      <c r="X1313" s="70"/>
      <c r="Y1313" s="59"/>
      <c r="Z1313" s="60"/>
      <c r="AA1313" s="64">
        <f t="shared" si="125"/>
        <v>0</v>
      </c>
    </row>
    <row r="1314" spans="2:27">
      <c r="B1314" s="29">
        <v>45911</v>
      </c>
      <c r="C1314" s="44">
        <v>16</v>
      </c>
      <c r="D1314" s="69"/>
      <c r="E1314" s="69"/>
      <c r="F1314" s="69"/>
      <c r="G1314" s="69"/>
      <c r="H1314" s="69"/>
      <c r="I1314" s="75"/>
      <c r="J1314" s="75"/>
      <c r="K1314" s="76"/>
      <c r="L1314" s="76"/>
      <c r="M1314" s="76"/>
      <c r="N1314" s="76"/>
      <c r="O1314" s="54"/>
      <c r="P1314" s="54"/>
      <c r="Q1314" s="54"/>
      <c r="R1314" s="86"/>
      <c r="S1314" s="86"/>
      <c r="T1314" s="86"/>
      <c r="U1314" s="86"/>
      <c r="V1314" s="86"/>
      <c r="W1314" s="86"/>
      <c r="X1314" s="70"/>
      <c r="Y1314" s="59"/>
      <c r="Z1314" s="60"/>
      <c r="AA1314" s="64">
        <f t="shared" si="125"/>
        <v>0</v>
      </c>
    </row>
    <row r="1315" spans="2:27">
      <c r="B1315" s="29">
        <v>45912</v>
      </c>
      <c r="C1315" s="44">
        <v>17</v>
      </c>
      <c r="D1315" s="69"/>
      <c r="E1315" s="69"/>
      <c r="F1315" s="69"/>
      <c r="G1315" s="69"/>
      <c r="H1315" s="69"/>
      <c r="I1315" s="75"/>
      <c r="J1315" s="75"/>
      <c r="K1315" s="76"/>
      <c r="L1315" s="76"/>
      <c r="M1315" s="76"/>
      <c r="N1315" s="76"/>
      <c r="O1315" s="54"/>
      <c r="P1315" s="54"/>
      <c r="Q1315" s="54"/>
      <c r="R1315" s="86"/>
      <c r="S1315" s="86"/>
      <c r="T1315" s="86"/>
      <c r="U1315" s="86"/>
      <c r="V1315" s="86"/>
      <c r="W1315" s="86"/>
      <c r="X1315" s="70"/>
      <c r="Y1315" s="59"/>
      <c r="Z1315" s="60"/>
      <c r="AA1315" s="64">
        <f t="shared" si="125"/>
        <v>0</v>
      </c>
    </row>
    <row r="1316" spans="2:27">
      <c r="B1316" s="29">
        <v>45913</v>
      </c>
      <c r="C1316" s="44">
        <v>18</v>
      </c>
      <c r="D1316" s="69"/>
      <c r="E1316" s="69"/>
      <c r="F1316" s="69"/>
      <c r="G1316" s="69"/>
      <c r="H1316" s="69"/>
      <c r="I1316" s="75"/>
      <c r="J1316" s="75"/>
      <c r="K1316" s="76"/>
      <c r="L1316" s="76"/>
      <c r="M1316" s="76"/>
      <c r="N1316" s="76"/>
      <c r="O1316" s="54"/>
      <c r="P1316" s="54"/>
      <c r="Q1316" s="54"/>
      <c r="R1316" s="86"/>
      <c r="S1316" s="86"/>
      <c r="T1316" s="86"/>
      <c r="U1316" s="86"/>
      <c r="V1316" s="86"/>
      <c r="W1316" s="87"/>
      <c r="X1316" s="70"/>
      <c r="Y1316" s="59"/>
      <c r="Z1316" s="60"/>
      <c r="AA1316" s="64">
        <f t="shared" si="125"/>
        <v>0</v>
      </c>
    </row>
    <row r="1317" spans="2:27">
      <c r="B1317" s="29">
        <v>45914</v>
      </c>
      <c r="C1317" s="44">
        <v>19</v>
      </c>
      <c r="D1317" s="69"/>
      <c r="E1317" s="69"/>
      <c r="F1317" s="69"/>
      <c r="G1317" s="69"/>
      <c r="H1317" s="69"/>
      <c r="I1317" s="75"/>
      <c r="J1317" s="75"/>
      <c r="K1317" s="76"/>
      <c r="L1317" s="76"/>
      <c r="M1317" s="76"/>
      <c r="N1317" s="76"/>
      <c r="O1317" s="54"/>
      <c r="P1317" s="54"/>
      <c r="Q1317" s="54"/>
      <c r="R1317" s="86"/>
      <c r="S1317" s="86"/>
      <c r="T1317" s="86">
        <v>541.6</v>
      </c>
      <c r="U1317" s="86"/>
      <c r="V1317" s="86"/>
      <c r="W1317" s="86"/>
      <c r="X1317" s="70"/>
      <c r="Y1317" s="59"/>
      <c r="Z1317" s="60"/>
      <c r="AA1317" s="64">
        <f t="shared" si="125"/>
        <v>541.6</v>
      </c>
    </row>
    <row r="1318" spans="2:27">
      <c r="B1318" s="29">
        <v>45915</v>
      </c>
      <c r="C1318" s="44">
        <v>20</v>
      </c>
      <c r="D1318" s="69"/>
      <c r="E1318" s="69"/>
      <c r="F1318" s="69"/>
      <c r="G1318" s="69"/>
      <c r="H1318" s="69"/>
      <c r="I1318" s="75"/>
      <c r="J1318" s="75"/>
      <c r="K1318" s="76"/>
      <c r="L1318" s="76"/>
      <c r="M1318" s="76"/>
      <c r="N1318" s="76"/>
      <c r="O1318" s="54"/>
      <c r="P1318" s="54"/>
      <c r="Q1318" s="54"/>
      <c r="R1318" s="86"/>
      <c r="S1318" s="86"/>
      <c r="T1318" s="86"/>
      <c r="U1318" s="86"/>
      <c r="V1318" s="86"/>
      <c r="W1318" s="86"/>
      <c r="X1318" s="70"/>
      <c r="Y1318" s="59"/>
      <c r="Z1318" s="60"/>
      <c r="AA1318" s="64">
        <f t="shared" si="125"/>
        <v>0</v>
      </c>
    </row>
    <row r="1319" spans="2:27">
      <c r="B1319" s="29">
        <v>45916</v>
      </c>
      <c r="C1319" s="44">
        <v>21</v>
      </c>
      <c r="D1319" s="69"/>
      <c r="E1319" s="69"/>
      <c r="F1319" s="69"/>
      <c r="G1319" s="69"/>
      <c r="H1319" s="69"/>
      <c r="I1319" s="75"/>
      <c r="J1319" s="75"/>
      <c r="K1319" s="76"/>
      <c r="L1319" s="76"/>
      <c r="M1319" s="76"/>
      <c r="N1319" s="76"/>
      <c r="O1319" s="54"/>
      <c r="P1319" s="54"/>
      <c r="Q1319" s="54"/>
      <c r="R1319" s="86"/>
      <c r="S1319" s="86"/>
      <c r="T1319" s="86"/>
      <c r="U1319" s="86"/>
      <c r="V1319" s="86"/>
      <c r="W1319" s="86"/>
      <c r="X1319" s="70"/>
      <c r="Y1319" s="59"/>
      <c r="Z1319" s="60"/>
      <c r="AA1319" s="64">
        <f t="shared" si="125"/>
        <v>0</v>
      </c>
    </row>
    <row r="1320" spans="2:27">
      <c r="B1320" s="29">
        <v>45917</v>
      </c>
      <c r="C1320" s="44">
        <v>22</v>
      </c>
      <c r="D1320" s="69"/>
      <c r="E1320" s="69"/>
      <c r="F1320" s="69"/>
      <c r="G1320" s="69"/>
      <c r="H1320" s="69"/>
      <c r="I1320" s="75"/>
      <c r="J1320" s="75"/>
      <c r="K1320" s="76"/>
      <c r="L1320" s="76"/>
      <c r="M1320" s="76"/>
      <c r="N1320" s="76"/>
      <c r="O1320" s="54"/>
      <c r="P1320" s="54"/>
      <c r="Q1320" s="54"/>
      <c r="R1320" s="86"/>
      <c r="S1320" s="86"/>
      <c r="T1320" s="86"/>
      <c r="U1320" s="86"/>
      <c r="V1320" s="86"/>
      <c r="W1320" s="86"/>
      <c r="X1320" s="70"/>
      <c r="Y1320" s="59"/>
      <c r="Z1320" s="60"/>
      <c r="AA1320" s="64">
        <f t="shared" si="125"/>
        <v>0</v>
      </c>
    </row>
    <row r="1321" spans="2:27">
      <c r="B1321" s="29">
        <v>45918</v>
      </c>
      <c r="C1321" s="44">
        <v>23</v>
      </c>
      <c r="D1321" s="69"/>
      <c r="E1321" s="69"/>
      <c r="F1321" s="69"/>
      <c r="G1321" s="69"/>
      <c r="H1321" s="69"/>
      <c r="I1321" s="75"/>
      <c r="J1321" s="75"/>
      <c r="K1321" s="76"/>
      <c r="L1321" s="76"/>
      <c r="M1321" s="76"/>
      <c r="N1321" s="76"/>
      <c r="O1321" s="54"/>
      <c r="P1321" s="54"/>
      <c r="Q1321" s="54"/>
      <c r="R1321" s="86"/>
      <c r="S1321" s="86"/>
      <c r="T1321" s="86"/>
      <c r="U1321" s="86"/>
      <c r="V1321" s="86"/>
      <c r="W1321" s="87"/>
      <c r="X1321" s="70"/>
      <c r="Y1321" s="59"/>
      <c r="Z1321" s="60"/>
      <c r="AA1321" s="64">
        <f>SUM(D1321:Z1321)</f>
        <v>0</v>
      </c>
    </row>
    <row r="1322" spans="2:27">
      <c r="B1322" s="29">
        <v>45919</v>
      </c>
      <c r="C1322" s="44">
        <v>24</v>
      </c>
      <c r="D1322" s="69"/>
      <c r="E1322" s="69"/>
      <c r="F1322" s="69"/>
      <c r="G1322" s="69"/>
      <c r="H1322" s="69"/>
      <c r="I1322" s="75"/>
      <c r="J1322" s="75"/>
      <c r="K1322" s="76"/>
      <c r="L1322" s="76"/>
      <c r="M1322" s="76"/>
      <c r="N1322" s="76"/>
      <c r="O1322" s="54"/>
      <c r="P1322" s="54"/>
      <c r="Q1322" s="54"/>
      <c r="R1322" s="86"/>
      <c r="S1322" s="86"/>
      <c r="T1322" s="86"/>
      <c r="U1322" s="86"/>
      <c r="V1322" s="86"/>
      <c r="W1322" s="86"/>
      <c r="X1322" s="70"/>
      <c r="Y1322" s="59"/>
      <c r="Z1322" s="60"/>
      <c r="AA1322" s="64">
        <f t="shared" ref="AA1322:AA1330" si="126">SUM(D1322:Z1322)</f>
        <v>0</v>
      </c>
    </row>
    <row r="1323" spans="2:27">
      <c r="B1323" s="29">
        <v>45920</v>
      </c>
      <c r="C1323" s="44">
        <v>25</v>
      </c>
      <c r="D1323" s="69"/>
      <c r="E1323" s="69"/>
      <c r="F1323" s="69"/>
      <c r="G1323" s="69"/>
      <c r="H1323" s="69"/>
      <c r="I1323" s="75"/>
      <c r="J1323" s="75"/>
      <c r="K1323" s="76"/>
      <c r="L1323" s="76"/>
      <c r="M1323" s="76"/>
      <c r="N1323" s="76"/>
      <c r="O1323" s="54"/>
      <c r="P1323" s="54"/>
      <c r="Q1323" s="54"/>
      <c r="R1323" s="86"/>
      <c r="S1323" s="86"/>
      <c r="T1323" s="86"/>
      <c r="U1323" s="86"/>
      <c r="V1323" s="86"/>
      <c r="W1323" s="86"/>
      <c r="X1323" s="70"/>
      <c r="Y1323" s="59"/>
      <c r="Z1323" s="60"/>
      <c r="AA1323" s="64">
        <f t="shared" si="126"/>
        <v>0</v>
      </c>
    </row>
    <row r="1324" spans="2:27">
      <c r="B1324" s="29">
        <v>45921</v>
      </c>
      <c r="C1324" s="44">
        <v>26</v>
      </c>
      <c r="D1324" s="69"/>
      <c r="E1324" s="69"/>
      <c r="F1324" s="69"/>
      <c r="G1324" s="69"/>
      <c r="H1324" s="69"/>
      <c r="I1324" s="75"/>
      <c r="J1324" s="75"/>
      <c r="K1324" s="76"/>
      <c r="L1324" s="76"/>
      <c r="M1324" s="76"/>
      <c r="N1324" s="76"/>
      <c r="O1324" s="54"/>
      <c r="P1324" s="54"/>
      <c r="Q1324" s="54"/>
      <c r="R1324" s="86"/>
      <c r="S1324" s="86"/>
      <c r="T1324" s="86"/>
      <c r="U1324" s="86"/>
      <c r="V1324" s="86"/>
      <c r="W1324" s="86"/>
      <c r="X1324" s="70"/>
      <c r="Y1324" s="59"/>
      <c r="Z1324" s="60"/>
      <c r="AA1324" s="64">
        <f t="shared" si="126"/>
        <v>0</v>
      </c>
    </row>
    <row r="1325" spans="2:27">
      <c r="B1325" s="29">
        <v>45922</v>
      </c>
      <c r="C1325" s="44">
        <v>27</v>
      </c>
      <c r="D1325" s="69"/>
      <c r="E1325" s="69"/>
      <c r="F1325" s="69"/>
      <c r="G1325" s="69"/>
      <c r="H1325" s="69"/>
      <c r="I1325" s="75"/>
      <c r="J1325" s="75"/>
      <c r="K1325" s="76"/>
      <c r="L1325" s="76"/>
      <c r="M1325" s="76"/>
      <c r="N1325" s="76"/>
      <c r="O1325" s="54"/>
      <c r="P1325" s="54"/>
      <c r="Q1325" s="54"/>
      <c r="R1325" s="86"/>
      <c r="S1325" s="86"/>
      <c r="T1325" s="86"/>
      <c r="U1325" s="86"/>
      <c r="V1325" s="86"/>
      <c r="W1325" s="86"/>
      <c r="X1325" s="71"/>
      <c r="Y1325" s="59"/>
      <c r="Z1325" s="60"/>
      <c r="AA1325" s="64">
        <f t="shared" si="126"/>
        <v>0</v>
      </c>
    </row>
    <row r="1326" spans="2:27">
      <c r="B1326" s="29">
        <v>45923</v>
      </c>
      <c r="C1326" s="44">
        <v>28</v>
      </c>
      <c r="D1326" s="69"/>
      <c r="E1326" s="69"/>
      <c r="F1326" s="69"/>
      <c r="G1326" s="69"/>
      <c r="H1326" s="69"/>
      <c r="I1326" s="75"/>
      <c r="J1326" s="75"/>
      <c r="K1326" s="76"/>
      <c r="L1326" s="76"/>
      <c r="M1326" s="76"/>
      <c r="N1326" s="76"/>
      <c r="O1326" s="54"/>
      <c r="P1326" s="54"/>
      <c r="Q1326" s="54"/>
      <c r="R1326" s="86"/>
      <c r="S1326" s="86"/>
      <c r="T1326" s="86"/>
      <c r="U1326" s="86"/>
      <c r="V1326" s="86"/>
      <c r="W1326" s="86"/>
      <c r="X1326" s="70"/>
      <c r="Y1326" s="59"/>
      <c r="Z1326" s="60"/>
      <c r="AA1326" s="64">
        <f t="shared" si="126"/>
        <v>0</v>
      </c>
    </row>
    <row r="1327" spans="2:27">
      <c r="B1327" s="29">
        <v>45924</v>
      </c>
      <c r="C1327" s="44">
        <v>29</v>
      </c>
      <c r="D1327" s="69"/>
      <c r="E1327" s="69"/>
      <c r="F1327" s="69"/>
      <c r="G1327" s="69"/>
      <c r="H1327" s="69"/>
      <c r="I1327" s="75"/>
      <c r="J1327" s="75"/>
      <c r="K1327" s="76"/>
      <c r="L1327" s="76"/>
      <c r="M1327" s="76"/>
      <c r="N1327" s="76"/>
      <c r="O1327" s="54"/>
      <c r="P1327" s="54"/>
      <c r="Q1327" s="54"/>
      <c r="R1327" s="86"/>
      <c r="S1327" s="86"/>
      <c r="T1327" s="86">
        <v>825.58</v>
      </c>
      <c r="U1327" s="86"/>
      <c r="V1327" s="86"/>
      <c r="W1327" s="86"/>
      <c r="X1327" s="70"/>
      <c r="Y1327" s="59"/>
      <c r="Z1327" s="60"/>
      <c r="AA1327" s="64">
        <f t="shared" si="126"/>
        <v>825.58</v>
      </c>
    </row>
    <row r="1328" spans="2:27">
      <c r="B1328" s="29">
        <v>45925</v>
      </c>
      <c r="C1328" s="44">
        <v>30</v>
      </c>
      <c r="D1328" s="69"/>
      <c r="E1328" s="69"/>
      <c r="F1328" s="69"/>
      <c r="G1328" s="69"/>
      <c r="H1328" s="69"/>
      <c r="I1328" s="75"/>
      <c r="J1328" s="75"/>
      <c r="K1328" s="76"/>
      <c r="L1328" s="76"/>
      <c r="M1328" s="76"/>
      <c r="N1328" s="76"/>
      <c r="O1328" s="54"/>
      <c r="P1328" s="54"/>
      <c r="Q1328" s="54"/>
      <c r="R1328" s="86"/>
      <c r="S1328" s="86"/>
      <c r="T1328" s="86"/>
      <c r="U1328" s="86"/>
      <c r="V1328" s="86"/>
      <c r="W1328" s="86"/>
      <c r="X1328" s="70"/>
      <c r="Y1328" s="59"/>
      <c r="Z1328" s="60"/>
      <c r="AA1328" s="64">
        <f t="shared" si="126"/>
        <v>0</v>
      </c>
    </row>
    <row r="1329" spans="1:27">
      <c r="B1329" s="29">
        <v>45926</v>
      </c>
      <c r="C1329" s="44">
        <v>31</v>
      </c>
      <c r="D1329" s="69"/>
      <c r="E1329" s="69"/>
      <c r="F1329" s="69"/>
      <c r="G1329" s="69"/>
      <c r="H1329" s="69"/>
      <c r="I1329" s="75"/>
      <c r="J1329" s="75"/>
      <c r="K1329" s="76"/>
      <c r="L1329" s="76"/>
      <c r="M1329" s="76"/>
      <c r="N1329" s="76"/>
      <c r="O1329" s="54"/>
      <c r="P1329" s="54"/>
      <c r="Q1329" s="54"/>
      <c r="R1329" s="86"/>
      <c r="S1329" s="86"/>
      <c r="T1329" s="86"/>
      <c r="U1329" s="86"/>
      <c r="V1329" s="86"/>
      <c r="W1329" s="86"/>
      <c r="X1329" s="70"/>
      <c r="Y1329" s="59"/>
      <c r="Z1329" s="60"/>
      <c r="AA1329" s="64"/>
    </row>
    <row r="1330" spans="1:27">
      <c r="A1330" s="129" t="s">
        <v>52</v>
      </c>
      <c r="B1330" s="130"/>
      <c r="C1330" s="131"/>
      <c r="D1330" s="69">
        <f t="shared" ref="D1330:Z1330" si="127">SUM(D1299:D1328)</f>
        <v>0</v>
      </c>
      <c r="E1330" s="69">
        <f t="shared" si="127"/>
        <v>0</v>
      </c>
      <c r="F1330" s="69">
        <f t="shared" si="127"/>
        <v>0</v>
      </c>
      <c r="G1330" s="69">
        <f t="shared" si="127"/>
        <v>0</v>
      </c>
      <c r="H1330" s="69">
        <f t="shared" si="127"/>
        <v>0</v>
      </c>
      <c r="I1330" s="69">
        <f t="shared" si="127"/>
        <v>0</v>
      </c>
      <c r="J1330" s="69">
        <f t="shared" si="127"/>
        <v>0</v>
      </c>
      <c r="K1330" s="69">
        <f t="shared" si="127"/>
        <v>0</v>
      </c>
      <c r="L1330" s="69">
        <f t="shared" si="127"/>
        <v>0</v>
      </c>
      <c r="M1330" s="69">
        <f t="shared" si="127"/>
        <v>0</v>
      </c>
      <c r="N1330" s="69">
        <f t="shared" si="127"/>
        <v>0</v>
      </c>
      <c r="O1330" s="69">
        <f t="shared" si="127"/>
        <v>0</v>
      </c>
      <c r="P1330" s="69">
        <f t="shared" si="127"/>
        <v>0</v>
      </c>
      <c r="Q1330" s="69">
        <f t="shared" si="127"/>
        <v>0</v>
      </c>
      <c r="R1330" s="69">
        <f t="shared" si="127"/>
        <v>0</v>
      </c>
      <c r="S1330" s="69">
        <f t="shared" si="127"/>
        <v>0</v>
      </c>
      <c r="T1330" s="69">
        <f t="shared" si="127"/>
        <v>1792.18</v>
      </c>
      <c r="U1330" s="69">
        <f t="shared" si="127"/>
        <v>0</v>
      </c>
      <c r="V1330" s="69">
        <f t="shared" si="127"/>
        <v>0</v>
      </c>
      <c r="W1330" s="69">
        <f t="shared" si="127"/>
        <v>0</v>
      </c>
      <c r="X1330" s="69">
        <f t="shared" si="127"/>
        <v>0</v>
      </c>
      <c r="Y1330" s="69">
        <f t="shared" si="127"/>
        <v>0</v>
      </c>
      <c r="Z1330" s="69">
        <f t="shared" si="127"/>
        <v>0</v>
      </c>
      <c r="AA1330" s="64">
        <f t="shared" si="126"/>
        <v>1792.18</v>
      </c>
    </row>
    <row r="1331" spans="1:27">
      <c r="A1331" s="133" t="s">
        <v>53</v>
      </c>
      <c r="B1331" s="134"/>
      <c r="C1331" s="135"/>
      <c r="D1331" s="136">
        <f>SUM(D1330:H1330)</f>
        <v>0</v>
      </c>
      <c r="E1331" s="136"/>
      <c r="F1331" s="136"/>
      <c r="G1331" s="136"/>
      <c r="H1331" s="136"/>
      <c r="I1331" s="136">
        <f>SUM(I1330:J1330)</f>
        <v>0</v>
      </c>
      <c r="J1331" s="136"/>
      <c r="K1331" s="129">
        <f>SUM(K1330:N1330)</f>
        <v>0</v>
      </c>
      <c r="L1331" s="130"/>
      <c r="M1331" s="130"/>
      <c r="N1331" s="131"/>
      <c r="O1331" s="129">
        <f>SUM(O1330:Q1330)</f>
        <v>0</v>
      </c>
      <c r="P1331" s="130"/>
      <c r="Q1331" s="131"/>
      <c r="R1331" s="129">
        <f>SUM(R1330:W1330)</f>
        <v>1792.18</v>
      </c>
      <c r="S1331" s="130"/>
      <c r="T1331" s="130"/>
      <c r="U1331" s="130"/>
      <c r="V1331" s="130"/>
      <c r="W1331" s="131"/>
      <c r="X1331" s="85">
        <f>SUM(X1330)</f>
        <v>0</v>
      </c>
      <c r="Y1331" s="42">
        <f>SUM(Y1330)</f>
        <v>0</v>
      </c>
      <c r="Z1331" s="6">
        <f>SUM(Z1330)</f>
        <v>0</v>
      </c>
      <c r="AA1331" s="64">
        <f>SUM(D1331:Z1331)</f>
        <v>1792.18</v>
      </c>
    </row>
    <row r="1332" spans="1:27">
      <c r="A1332" s="132" t="s">
        <v>69</v>
      </c>
      <c r="B1332" s="132"/>
      <c r="C1332" s="132"/>
      <c r="D1332" s="62">
        <v>7000</v>
      </c>
      <c r="E1332" s="62"/>
      <c r="F1332" s="62">
        <v>2000</v>
      </c>
      <c r="G1332" s="62">
        <v>4000</v>
      </c>
      <c r="H1332" s="62">
        <v>3000</v>
      </c>
      <c r="I1332" s="62"/>
      <c r="J1332" s="62">
        <v>5000</v>
      </c>
      <c r="K1332" s="62">
        <v>4000</v>
      </c>
      <c r="L1332" s="62"/>
      <c r="M1332" s="62"/>
      <c r="N1332" s="62"/>
      <c r="O1332" s="62"/>
      <c r="P1332" s="62"/>
      <c r="Q1332" s="62"/>
      <c r="R1332" s="62">
        <v>1500</v>
      </c>
      <c r="S1332" s="62">
        <v>2000</v>
      </c>
      <c r="T1332" s="62"/>
      <c r="U1332" s="62"/>
      <c r="V1332" s="62">
        <v>700</v>
      </c>
      <c r="W1332" s="62"/>
      <c r="X1332" s="62">
        <v>12000</v>
      </c>
      <c r="Y1332" s="62"/>
      <c r="Z1332" s="62"/>
      <c r="AA1332" s="62">
        <f>SUM(D1332:Z1332)</f>
        <v>41200</v>
      </c>
    </row>
    <row r="1333" spans="1:27">
      <c r="A1333" s="34"/>
      <c r="B1333" s="34"/>
      <c r="C1333" s="34"/>
      <c r="D1333" s="132">
        <f>SUM(D1332:H1332)</f>
        <v>16000</v>
      </c>
      <c r="E1333" s="132"/>
      <c r="F1333" s="132"/>
      <c r="G1333" s="132"/>
      <c r="H1333" s="132"/>
      <c r="I1333" s="132">
        <f>SUM(I1332:J1332)</f>
        <v>5000</v>
      </c>
      <c r="J1333" s="132"/>
      <c r="K1333" s="132">
        <f>SUM(K1332:N1332)</f>
        <v>4000</v>
      </c>
      <c r="L1333" s="132"/>
      <c r="M1333" s="132"/>
      <c r="N1333" s="132"/>
      <c r="O1333" s="132">
        <f>SUM(O1332:Q1332)</f>
        <v>0</v>
      </c>
      <c r="P1333" s="132"/>
      <c r="Q1333" s="132"/>
      <c r="R1333" s="132">
        <f>SUM(R1332:W1332)</f>
        <v>4200</v>
      </c>
      <c r="S1333" s="132"/>
      <c r="T1333" s="132"/>
      <c r="U1333" s="132"/>
      <c r="V1333" s="132"/>
      <c r="W1333" s="132"/>
      <c r="X1333" s="62">
        <f>X1332</f>
        <v>12000</v>
      </c>
      <c r="Y1333" s="62">
        <f>SUM(Y1332)</f>
        <v>0</v>
      </c>
      <c r="Z1333" s="62">
        <f>SUM(Z1332)</f>
        <v>0</v>
      </c>
      <c r="AA1333" s="62"/>
    </row>
    <row r="1334" spans="1:27" ht="15.75" thickBot="1"/>
    <row r="1335" spans="1:27" ht="27" thickBot="1">
      <c r="C1335" s="137" t="s">
        <v>107</v>
      </c>
      <c r="D1335" s="138"/>
      <c r="E1335" s="138"/>
      <c r="F1335" s="138"/>
      <c r="G1335" s="138"/>
      <c r="H1335" s="138"/>
      <c r="I1335" s="138"/>
      <c r="J1335" s="138"/>
      <c r="K1335" s="138"/>
      <c r="L1335" s="138"/>
      <c r="M1335" s="138"/>
      <c r="N1335" s="138"/>
      <c r="O1335" s="138"/>
      <c r="P1335" s="138"/>
      <c r="Q1335" s="138"/>
      <c r="R1335" s="138"/>
      <c r="S1335" s="138"/>
      <c r="T1335" s="138"/>
      <c r="U1335" s="138"/>
      <c r="V1335" s="138"/>
      <c r="W1335" s="138"/>
      <c r="X1335" s="138"/>
      <c r="Y1335" s="138"/>
      <c r="Z1335" s="138"/>
      <c r="AA1335" s="138"/>
    </row>
    <row r="1336" spans="1:27">
      <c r="A1336" s="6" t="s">
        <v>23</v>
      </c>
      <c r="B1336" s="6" t="s">
        <v>0</v>
      </c>
      <c r="C1336" s="65" t="s">
        <v>68</v>
      </c>
      <c r="D1336" s="139" t="s">
        <v>1</v>
      </c>
      <c r="E1336" s="140"/>
      <c r="F1336" s="140"/>
      <c r="G1336" s="140"/>
      <c r="H1336" s="141"/>
      <c r="I1336" s="142" t="s">
        <v>2</v>
      </c>
      <c r="J1336" s="142"/>
      <c r="K1336" s="143" t="s">
        <v>5</v>
      </c>
      <c r="L1336" s="143"/>
      <c r="M1336" s="143"/>
      <c r="N1336" s="143"/>
      <c r="O1336" s="144" t="s">
        <v>73</v>
      </c>
      <c r="P1336" s="145"/>
      <c r="Q1336" s="145"/>
      <c r="R1336" s="146" t="s">
        <v>66</v>
      </c>
      <c r="S1336" s="146"/>
      <c r="T1336" s="146"/>
      <c r="U1336" s="146"/>
      <c r="V1336" s="146"/>
      <c r="W1336" s="146"/>
      <c r="X1336" s="147" t="s">
        <v>60</v>
      </c>
      <c r="Y1336" s="149" t="s">
        <v>37</v>
      </c>
      <c r="Z1336" s="151" t="s">
        <v>67</v>
      </c>
      <c r="AA1336" s="153" t="s">
        <v>8</v>
      </c>
    </row>
    <row r="1337" spans="1:27" ht="30">
      <c r="D1337" s="45" t="s">
        <v>47</v>
      </c>
      <c r="E1337" s="45" t="s">
        <v>48</v>
      </c>
      <c r="F1337" s="45" t="s">
        <v>50</v>
      </c>
      <c r="G1337" s="45" t="s">
        <v>49</v>
      </c>
      <c r="H1337" s="45" t="s">
        <v>51</v>
      </c>
      <c r="I1337" s="47" t="s">
        <v>54</v>
      </c>
      <c r="J1337" s="47" t="s">
        <v>55</v>
      </c>
      <c r="K1337" s="49" t="s">
        <v>56</v>
      </c>
      <c r="L1337" s="49" t="s">
        <v>57</v>
      </c>
      <c r="M1337" s="50" t="s">
        <v>58</v>
      </c>
      <c r="N1337" s="50" t="s">
        <v>59</v>
      </c>
      <c r="O1337" s="83" t="s">
        <v>74</v>
      </c>
      <c r="P1337" s="84" t="s">
        <v>75</v>
      </c>
      <c r="Q1337" s="52" t="s">
        <v>62</v>
      </c>
      <c r="R1337" s="55" t="s">
        <v>3</v>
      </c>
      <c r="S1337" s="55" t="s">
        <v>65</v>
      </c>
      <c r="T1337" s="55" t="s">
        <v>63</v>
      </c>
      <c r="U1337" s="55" t="s">
        <v>36</v>
      </c>
      <c r="V1337" s="56" t="s">
        <v>64</v>
      </c>
      <c r="W1337" s="55" t="s">
        <v>7</v>
      </c>
      <c r="X1337" s="148"/>
      <c r="Y1337" s="150"/>
      <c r="Z1337" s="152"/>
      <c r="AA1337" s="154"/>
    </row>
    <row r="1338" spans="1:27">
      <c r="B1338" s="29">
        <v>45927</v>
      </c>
      <c r="C1338" s="44">
        <v>1</v>
      </c>
      <c r="D1338" s="69"/>
      <c r="E1338" s="69"/>
      <c r="F1338" s="69"/>
      <c r="G1338" s="69"/>
      <c r="H1338" s="69"/>
      <c r="I1338" s="75"/>
      <c r="J1338" s="75"/>
      <c r="K1338" s="76"/>
      <c r="L1338" s="76"/>
      <c r="M1338" s="76"/>
      <c r="N1338" s="76"/>
      <c r="O1338" s="54"/>
      <c r="P1338" s="54"/>
      <c r="Q1338" s="54"/>
      <c r="R1338" s="86"/>
      <c r="S1338" s="86"/>
      <c r="T1338" s="86"/>
      <c r="U1338" s="86"/>
      <c r="V1338" s="86"/>
      <c r="W1338" s="86"/>
      <c r="X1338" s="70"/>
      <c r="Y1338" s="59"/>
      <c r="Z1338" s="60"/>
      <c r="AA1338" s="64">
        <f>SUM(D1338:Z1338)</f>
        <v>0</v>
      </c>
    </row>
    <row r="1339" spans="1:27">
      <c r="B1339" s="29">
        <v>45928</v>
      </c>
      <c r="C1339" s="44">
        <v>2</v>
      </c>
      <c r="D1339" s="69"/>
      <c r="E1339" s="69"/>
      <c r="F1339" s="69"/>
      <c r="G1339" s="69"/>
      <c r="H1339" s="69"/>
      <c r="I1339" s="75"/>
      <c r="J1339" s="75"/>
      <c r="K1339" s="76"/>
      <c r="L1339" s="76"/>
      <c r="M1339" s="76"/>
      <c r="N1339" s="76"/>
      <c r="O1339" s="54"/>
      <c r="P1339" s="54"/>
      <c r="Q1339" s="54"/>
      <c r="R1339" s="86"/>
      <c r="S1339" s="86"/>
      <c r="T1339" s="86"/>
      <c r="U1339" s="86"/>
      <c r="V1339" s="86"/>
      <c r="W1339" s="86"/>
      <c r="X1339" s="71"/>
      <c r="Y1339" s="59"/>
      <c r="Z1339" s="60"/>
      <c r="AA1339" s="64">
        <f t="shared" ref="AA1339:AA1359" si="128">SUM(D1339:Z1339)</f>
        <v>0</v>
      </c>
    </row>
    <row r="1340" spans="1:27">
      <c r="B1340" s="29">
        <v>45929</v>
      </c>
      <c r="C1340" s="44">
        <v>3</v>
      </c>
      <c r="D1340" s="69"/>
      <c r="E1340" s="69"/>
      <c r="F1340" s="69"/>
      <c r="G1340" s="69"/>
      <c r="H1340" s="69"/>
      <c r="I1340" s="75"/>
      <c r="J1340" s="75"/>
      <c r="K1340" s="76"/>
      <c r="L1340" s="76"/>
      <c r="M1340" s="76"/>
      <c r="N1340" s="76"/>
      <c r="O1340" s="54"/>
      <c r="P1340" s="54"/>
      <c r="Q1340" s="54"/>
      <c r="R1340" s="86"/>
      <c r="S1340" s="86"/>
      <c r="T1340" s="86"/>
      <c r="U1340" s="86"/>
      <c r="V1340" s="86"/>
      <c r="W1340" s="86"/>
      <c r="X1340" s="70"/>
      <c r="Y1340" s="59"/>
      <c r="Z1340" s="60"/>
      <c r="AA1340" s="64">
        <f t="shared" si="128"/>
        <v>0</v>
      </c>
    </row>
    <row r="1341" spans="1:27">
      <c r="B1341" s="29">
        <v>45930</v>
      </c>
      <c r="C1341" s="44">
        <v>4</v>
      </c>
      <c r="D1341" s="69"/>
      <c r="E1341" s="69"/>
      <c r="F1341" s="69"/>
      <c r="G1341" s="69"/>
      <c r="H1341" s="69"/>
      <c r="I1341" s="75"/>
      <c r="J1341" s="75"/>
      <c r="K1341" s="76"/>
      <c r="L1341" s="76"/>
      <c r="M1341" s="76"/>
      <c r="N1341" s="76"/>
      <c r="O1341" s="54"/>
      <c r="P1341" s="54"/>
      <c r="Q1341" s="54"/>
      <c r="R1341" s="86"/>
      <c r="S1341" s="86"/>
      <c r="T1341" s="86"/>
      <c r="U1341" s="86"/>
      <c r="V1341" s="86"/>
      <c r="W1341" s="86"/>
      <c r="X1341" s="71"/>
      <c r="Y1341" s="59"/>
      <c r="Z1341" s="60"/>
      <c r="AA1341" s="64">
        <f t="shared" si="128"/>
        <v>0</v>
      </c>
    </row>
    <row r="1342" spans="1:27">
      <c r="B1342" s="29">
        <v>45931</v>
      </c>
      <c r="C1342" s="44">
        <v>5</v>
      </c>
      <c r="D1342" s="69"/>
      <c r="E1342" s="69"/>
      <c r="F1342" s="69"/>
      <c r="G1342" s="69"/>
      <c r="H1342" s="69"/>
      <c r="I1342" s="75"/>
      <c r="J1342" s="75"/>
      <c r="K1342" s="76"/>
      <c r="L1342" s="76"/>
      <c r="M1342" s="76"/>
      <c r="N1342" s="76"/>
      <c r="O1342" s="54"/>
      <c r="P1342" s="54"/>
      <c r="Q1342" s="54"/>
      <c r="R1342" s="87"/>
      <c r="S1342" s="86"/>
      <c r="T1342" s="86"/>
      <c r="U1342" s="86"/>
      <c r="V1342" s="86"/>
      <c r="W1342" s="86"/>
      <c r="X1342" s="70"/>
      <c r="Y1342" s="59"/>
      <c r="Z1342" s="60"/>
      <c r="AA1342" s="64">
        <f t="shared" si="128"/>
        <v>0</v>
      </c>
    </row>
    <row r="1343" spans="1:27">
      <c r="B1343" s="29">
        <v>45932</v>
      </c>
      <c r="C1343" s="44">
        <v>6</v>
      </c>
      <c r="D1343" s="69"/>
      <c r="E1343" s="69"/>
      <c r="F1343" s="69"/>
      <c r="G1343" s="69"/>
      <c r="H1343" s="69"/>
      <c r="I1343" s="75"/>
      <c r="J1343" s="75"/>
      <c r="K1343" s="76"/>
      <c r="L1343" s="76"/>
      <c r="M1343" s="76"/>
      <c r="N1343" s="76"/>
      <c r="O1343" s="54"/>
      <c r="P1343" s="54"/>
      <c r="Q1343" s="54"/>
      <c r="R1343" s="86"/>
      <c r="S1343" s="86"/>
      <c r="T1343" s="77">
        <v>425</v>
      </c>
      <c r="U1343" s="86"/>
      <c r="V1343" s="86"/>
      <c r="W1343" s="86"/>
      <c r="X1343" s="88"/>
      <c r="Y1343" s="59"/>
      <c r="Z1343" s="60"/>
      <c r="AA1343" s="64">
        <f t="shared" si="128"/>
        <v>425</v>
      </c>
    </row>
    <row r="1344" spans="1:27">
      <c r="B1344" s="29">
        <v>45933</v>
      </c>
      <c r="C1344" s="44">
        <v>7</v>
      </c>
      <c r="D1344" s="69"/>
      <c r="E1344" s="69"/>
      <c r="F1344" s="69"/>
      <c r="G1344" s="69"/>
      <c r="H1344" s="69"/>
      <c r="I1344" s="75"/>
      <c r="J1344" s="75"/>
      <c r="K1344" s="76"/>
      <c r="L1344" s="76"/>
      <c r="M1344" s="76"/>
      <c r="N1344" s="76"/>
      <c r="O1344" s="54"/>
      <c r="P1344" s="54"/>
      <c r="Q1344" s="54"/>
      <c r="R1344" s="86"/>
      <c r="S1344" s="86"/>
      <c r="T1344" s="86"/>
      <c r="U1344" s="86"/>
      <c r="V1344" s="86"/>
      <c r="W1344" s="86"/>
      <c r="X1344" s="70"/>
      <c r="Y1344" s="59"/>
      <c r="Z1344" s="60"/>
      <c r="AA1344" s="64">
        <f t="shared" si="128"/>
        <v>0</v>
      </c>
    </row>
    <row r="1345" spans="2:27">
      <c r="B1345" s="29">
        <v>45934</v>
      </c>
      <c r="C1345" s="44">
        <v>8</v>
      </c>
      <c r="D1345" s="69"/>
      <c r="E1345" s="69"/>
      <c r="F1345" s="69"/>
      <c r="G1345" s="69"/>
      <c r="H1345" s="69"/>
      <c r="I1345" s="75"/>
      <c r="J1345" s="75"/>
      <c r="K1345" s="76"/>
      <c r="L1345" s="76"/>
      <c r="M1345" s="76"/>
      <c r="N1345" s="76"/>
      <c r="O1345" s="54"/>
      <c r="P1345" s="54"/>
      <c r="Q1345" s="54"/>
      <c r="R1345" s="86"/>
      <c r="S1345" s="86"/>
      <c r="T1345" s="86"/>
      <c r="U1345" s="86"/>
      <c r="V1345" s="86"/>
      <c r="W1345" s="86"/>
      <c r="X1345" s="70"/>
      <c r="Y1345" s="59"/>
      <c r="Z1345" s="60"/>
      <c r="AA1345" s="64">
        <f t="shared" si="128"/>
        <v>0</v>
      </c>
    </row>
    <row r="1346" spans="2:27">
      <c r="B1346" s="29">
        <v>45935</v>
      </c>
      <c r="C1346" s="44">
        <v>9</v>
      </c>
      <c r="D1346" s="69"/>
      <c r="E1346" s="69"/>
      <c r="F1346" s="69"/>
      <c r="G1346" s="69"/>
      <c r="H1346" s="69"/>
      <c r="I1346" s="75"/>
      <c r="J1346" s="75"/>
      <c r="K1346" s="76"/>
      <c r="L1346" s="76"/>
      <c r="M1346" s="76"/>
      <c r="N1346" s="76"/>
      <c r="O1346" s="54"/>
      <c r="P1346" s="54"/>
      <c r="Q1346" s="54"/>
      <c r="R1346" s="86"/>
      <c r="S1346" s="86"/>
      <c r="T1346" s="86"/>
      <c r="U1346" s="86"/>
      <c r="V1346" s="86"/>
      <c r="W1346" s="86"/>
      <c r="X1346" s="71"/>
      <c r="Y1346" s="59"/>
      <c r="Z1346" s="60"/>
      <c r="AA1346" s="64">
        <f t="shared" si="128"/>
        <v>0</v>
      </c>
    </row>
    <row r="1347" spans="2:27">
      <c r="B1347" s="29">
        <v>45936</v>
      </c>
      <c r="C1347" s="44">
        <v>10</v>
      </c>
      <c r="D1347" s="69"/>
      <c r="E1347" s="69"/>
      <c r="F1347" s="69"/>
      <c r="G1347" s="69"/>
      <c r="H1347" s="69"/>
      <c r="I1347" s="75"/>
      <c r="J1347" s="75"/>
      <c r="K1347" s="76"/>
      <c r="L1347" s="76"/>
      <c r="M1347" s="76"/>
      <c r="N1347" s="76"/>
      <c r="O1347" s="54"/>
      <c r="P1347" s="54"/>
      <c r="Q1347" s="54"/>
      <c r="R1347" s="86"/>
      <c r="S1347" s="86"/>
      <c r="T1347" s="86"/>
      <c r="U1347" s="86"/>
      <c r="V1347" s="86"/>
      <c r="W1347" s="86"/>
      <c r="X1347" s="71"/>
      <c r="Y1347" s="59"/>
      <c r="Z1347" s="60"/>
      <c r="AA1347" s="64">
        <f t="shared" si="128"/>
        <v>0</v>
      </c>
    </row>
    <row r="1348" spans="2:27">
      <c r="B1348" s="29">
        <v>45937</v>
      </c>
      <c r="C1348" s="44">
        <v>11</v>
      </c>
      <c r="D1348" s="69"/>
      <c r="E1348" s="69"/>
      <c r="F1348" s="69"/>
      <c r="G1348" s="69"/>
      <c r="H1348" s="69"/>
      <c r="I1348" s="75"/>
      <c r="J1348" s="75"/>
      <c r="K1348" s="76"/>
      <c r="L1348" s="76"/>
      <c r="M1348" s="76"/>
      <c r="N1348" s="76"/>
      <c r="O1348" s="54"/>
      <c r="P1348" s="54"/>
      <c r="Q1348" s="54"/>
      <c r="R1348" s="86"/>
      <c r="S1348" s="86"/>
      <c r="T1348" s="86"/>
      <c r="U1348" s="86"/>
      <c r="V1348" s="86"/>
      <c r="W1348" s="86"/>
      <c r="X1348" s="70"/>
      <c r="Y1348" s="59"/>
      <c r="Z1348" s="60"/>
      <c r="AA1348" s="64">
        <f t="shared" si="128"/>
        <v>0</v>
      </c>
    </row>
    <row r="1349" spans="2:27">
      <c r="B1349" s="29">
        <v>45938</v>
      </c>
      <c r="C1349" s="44">
        <v>12</v>
      </c>
      <c r="D1349" s="69"/>
      <c r="E1349" s="69"/>
      <c r="F1349" s="69"/>
      <c r="G1349" s="69"/>
      <c r="H1349" s="69"/>
      <c r="I1349" s="75"/>
      <c r="J1349" s="75"/>
      <c r="K1349" s="76"/>
      <c r="L1349" s="76"/>
      <c r="M1349" s="76"/>
      <c r="N1349" s="76"/>
      <c r="O1349" s="54"/>
      <c r="P1349" s="54"/>
      <c r="Q1349" s="54"/>
      <c r="R1349" s="86"/>
      <c r="S1349" s="86"/>
      <c r="T1349" s="86"/>
      <c r="U1349" s="86"/>
      <c r="V1349" s="86"/>
      <c r="W1349" s="86"/>
      <c r="X1349" s="70"/>
      <c r="Y1349" s="59"/>
      <c r="Z1349" s="60"/>
      <c r="AA1349" s="64">
        <f t="shared" si="128"/>
        <v>0</v>
      </c>
    </row>
    <row r="1350" spans="2:27">
      <c r="B1350" s="29">
        <v>45939</v>
      </c>
      <c r="C1350" s="44">
        <v>13</v>
      </c>
      <c r="D1350" s="69"/>
      <c r="E1350" s="69"/>
      <c r="F1350" s="69"/>
      <c r="G1350" s="69"/>
      <c r="H1350" s="69"/>
      <c r="I1350" s="75"/>
      <c r="J1350" s="75"/>
      <c r="K1350" s="76"/>
      <c r="L1350" s="76"/>
      <c r="M1350" s="76"/>
      <c r="N1350" s="76"/>
      <c r="O1350" s="54"/>
      <c r="P1350" s="54"/>
      <c r="Q1350" s="54"/>
      <c r="R1350" s="86"/>
      <c r="S1350" s="86"/>
      <c r="T1350" s="86"/>
      <c r="U1350" s="86"/>
      <c r="V1350" s="86"/>
      <c r="W1350" s="86"/>
      <c r="X1350" s="71"/>
      <c r="Y1350" s="59"/>
      <c r="Z1350" s="60"/>
      <c r="AA1350" s="64">
        <f t="shared" si="128"/>
        <v>0</v>
      </c>
    </row>
    <row r="1351" spans="2:27">
      <c r="B1351" s="29">
        <v>45940</v>
      </c>
      <c r="C1351" s="44">
        <v>14</v>
      </c>
      <c r="D1351" s="69"/>
      <c r="E1351" s="69"/>
      <c r="F1351" s="69"/>
      <c r="G1351" s="69"/>
      <c r="H1351" s="69"/>
      <c r="I1351" s="75"/>
      <c r="J1351" s="75"/>
      <c r="K1351" s="76"/>
      <c r="L1351" s="76"/>
      <c r="M1351" s="76"/>
      <c r="N1351" s="76"/>
      <c r="O1351" s="54"/>
      <c r="P1351" s="54"/>
      <c r="Q1351" s="54"/>
      <c r="R1351" s="86"/>
      <c r="S1351" s="86"/>
      <c r="T1351" s="86"/>
      <c r="U1351" s="86"/>
      <c r="V1351" s="86"/>
      <c r="W1351" s="86"/>
      <c r="X1351" s="70"/>
      <c r="Y1351" s="59"/>
      <c r="Z1351" s="60"/>
      <c r="AA1351" s="64">
        <f t="shared" si="128"/>
        <v>0</v>
      </c>
    </row>
    <row r="1352" spans="2:27">
      <c r="B1352" s="29">
        <v>45941</v>
      </c>
      <c r="C1352" s="44">
        <v>15</v>
      </c>
      <c r="D1352" s="69"/>
      <c r="E1352" s="69"/>
      <c r="F1352" s="69"/>
      <c r="G1352" s="69"/>
      <c r="H1352" s="69"/>
      <c r="I1352" s="75"/>
      <c r="J1352" s="75"/>
      <c r="K1352" s="76"/>
      <c r="L1352" s="76"/>
      <c r="M1352" s="76"/>
      <c r="N1352" s="76"/>
      <c r="O1352" s="54"/>
      <c r="P1352" s="54"/>
      <c r="Q1352" s="54"/>
      <c r="R1352" s="86"/>
      <c r="S1352" s="86"/>
      <c r="T1352" s="86"/>
      <c r="U1352" s="86"/>
      <c r="V1352" s="86"/>
      <c r="W1352" s="86"/>
      <c r="X1352" s="70"/>
      <c r="Y1352" s="59"/>
      <c r="Z1352" s="60"/>
      <c r="AA1352" s="64">
        <f t="shared" si="128"/>
        <v>0</v>
      </c>
    </row>
    <row r="1353" spans="2:27">
      <c r="B1353" s="29">
        <v>45942</v>
      </c>
      <c r="C1353" s="44">
        <v>16</v>
      </c>
      <c r="D1353" s="69"/>
      <c r="E1353" s="69"/>
      <c r="F1353" s="69"/>
      <c r="G1353" s="69"/>
      <c r="H1353" s="69"/>
      <c r="I1353" s="75"/>
      <c r="J1353" s="75"/>
      <c r="K1353" s="76"/>
      <c r="L1353" s="76"/>
      <c r="M1353" s="76"/>
      <c r="N1353" s="76"/>
      <c r="O1353" s="54"/>
      <c r="P1353" s="54"/>
      <c r="Q1353" s="54"/>
      <c r="R1353" s="86"/>
      <c r="S1353" s="86"/>
      <c r="T1353" s="86"/>
      <c r="U1353" s="86"/>
      <c r="V1353" s="86"/>
      <c r="W1353" s="86"/>
      <c r="X1353" s="70"/>
      <c r="Y1353" s="59"/>
      <c r="Z1353" s="60"/>
      <c r="AA1353" s="64">
        <f t="shared" si="128"/>
        <v>0</v>
      </c>
    </row>
    <row r="1354" spans="2:27">
      <c r="B1354" s="29">
        <v>45943</v>
      </c>
      <c r="C1354" s="44">
        <v>17</v>
      </c>
      <c r="D1354" s="69"/>
      <c r="E1354" s="69"/>
      <c r="F1354" s="69"/>
      <c r="G1354" s="69"/>
      <c r="H1354" s="69"/>
      <c r="I1354" s="75"/>
      <c r="J1354" s="75"/>
      <c r="K1354" s="76"/>
      <c r="L1354" s="76"/>
      <c r="M1354" s="76"/>
      <c r="N1354" s="76"/>
      <c r="O1354" s="54"/>
      <c r="P1354" s="54"/>
      <c r="Q1354" s="54"/>
      <c r="R1354" s="86"/>
      <c r="S1354" s="86"/>
      <c r="T1354" s="86"/>
      <c r="U1354" s="86"/>
      <c r="V1354" s="86"/>
      <c r="W1354" s="86"/>
      <c r="X1354" s="70"/>
      <c r="Y1354" s="59"/>
      <c r="Z1354" s="60"/>
      <c r="AA1354" s="64">
        <f t="shared" si="128"/>
        <v>0</v>
      </c>
    </row>
    <row r="1355" spans="2:27">
      <c r="B1355" s="29">
        <v>45944</v>
      </c>
      <c r="C1355" s="44">
        <v>18</v>
      </c>
      <c r="D1355" s="69"/>
      <c r="E1355" s="69"/>
      <c r="F1355" s="69"/>
      <c r="G1355" s="69"/>
      <c r="H1355" s="69"/>
      <c r="I1355" s="75"/>
      <c r="J1355" s="75"/>
      <c r="K1355" s="76"/>
      <c r="L1355" s="76"/>
      <c r="M1355" s="76"/>
      <c r="N1355" s="76"/>
      <c r="O1355" s="54"/>
      <c r="P1355" s="54"/>
      <c r="Q1355" s="54"/>
      <c r="R1355" s="86"/>
      <c r="S1355" s="86"/>
      <c r="T1355" s="86"/>
      <c r="U1355" s="86"/>
      <c r="V1355" s="86"/>
      <c r="W1355" s="87"/>
      <c r="X1355" s="70"/>
      <c r="Y1355" s="59"/>
      <c r="Z1355" s="60"/>
      <c r="AA1355" s="64">
        <f t="shared" si="128"/>
        <v>0</v>
      </c>
    </row>
    <row r="1356" spans="2:27">
      <c r="B1356" s="29">
        <v>45945</v>
      </c>
      <c r="C1356" s="44">
        <v>19</v>
      </c>
      <c r="D1356" s="69"/>
      <c r="E1356" s="69"/>
      <c r="F1356" s="69"/>
      <c r="G1356" s="69"/>
      <c r="H1356" s="69"/>
      <c r="I1356" s="75"/>
      <c r="J1356" s="75"/>
      <c r="K1356" s="76"/>
      <c r="L1356" s="76"/>
      <c r="M1356" s="76"/>
      <c r="N1356" s="76"/>
      <c r="O1356" s="54"/>
      <c r="P1356" s="54"/>
      <c r="Q1356" s="54"/>
      <c r="R1356" s="86"/>
      <c r="S1356" s="86"/>
      <c r="T1356" s="86"/>
      <c r="U1356" s="86"/>
      <c r="V1356" s="86"/>
      <c r="W1356" s="86"/>
      <c r="X1356" s="70"/>
      <c r="Y1356" s="59"/>
      <c r="Z1356" s="60"/>
      <c r="AA1356" s="64">
        <f t="shared" si="128"/>
        <v>0</v>
      </c>
    </row>
    <row r="1357" spans="2:27">
      <c r="B1357" s="29">
        <v>45946</v>
      </c>
      <c r="C1357" s="44">
        <v>20</v>
      </c>
      <c r="D1357" s="69"/>
      <c r="E1357" s="69"/>
      <c r="F1357" s="69"/>
      <c r="G1357" s="69"/>
      <c r="H1357" s="69"/>
      <c r="I1357" s="75"/>
      <c r="J1357" s="75"/>
      <c r="K1357" s="76"/>
      <c r="L1357" s="76"/>
      <c r="M1357" s="76"/>
      <c r="N1357" s="76"/>
      <c r="O1357" s="54"/>
      <c r="P1357" s="54"/>
      <c r="Q1357" s="54"/>
      <c r="R1357" s="86"/>
      <c r="S1357" s="86"/>
      <c r="T1357" s="86"/>
      <c r="U1357" s="86"/>
      <c r="V1357" s="86"/>
      <c r="W1357" s="86"/>
      <c r="X1357" s="70"/>
      <c r="Y1357" s="59"/>
      <c r="Z1357" s="60"/>
      <c r="AA1357" s="64">
        <f t="shared" si="128"/>
        <v>0</v>
      </c>
    </row>
    <row r="1358" spans="2:27">
      <c r="B1358" s="29">
        <v>45947</v>
      </c>
      <c r="C1358" s="44">
        <v>21</v>
      </c>
      <c r="D1358" s="69"/>
      <c r="E1358" s="69"/>
      <c r="F1358" s="69"/>
      <c r="G1358" s="69"/>
      <c r="H1358" s="69"/>
      <c r="I1358" s="75"/>
      <c r="J1358" s="75"/>
      <c r="K1358" s="76"/>
      <c r="L1358" s="76"/>
      <c r="M1358" s="76"/>
      <c r="N1358" s="76"/>
      <c r="O1358" s="54"/>
      <c r="P1358" s="54"/>
      <c r="Q1358" s="54"/>
      <c r="R1358" s="86"/>
      <c r="S1358" s="86"/>
      <c r="T1358" s="86"/>
      <c r="U1358" s="86"/>
      <c r="V1358" s="86"/>
      <c r="W1358" s="86"/>
      <c r="X1358" s="70"/>
      <c r="Y1358" s="59"/>
      <c r="Z1358" s="60"/>
      <c r="AA1358" s="64">
        <f t="shared" si="128"/>
        <v>0</v>
      </c>
    </row>
    <row r="1359" spans="2:27">
      <c r="B1359" s="29">
        <v>45948</v>
      </c>
      <c r="C1359" s="44">
        <v>22</v>
      </c>
      <c r="D1359" s="69"/>
      <c r="E1359" s="69"/>
      <c r="F1359" s="69"/>
      <c r="G1359" s="69"/>
      <c r="H1359" s="69"/>
      <c r="I1359" s="75"/>
      <c r="J1359" s="75"/>
      <c r="K1359" s="76"/>
      <c r="L1359" s="76"/>
      <c r="M1359" s="76"/>
      <c r="N1359" s="76"/>
      <c r="O1359" s="54"/>
      <c r="P1359" s="54"/>
      <c r="Q1359" s="54"/>
      <c r="R1359" s="86"/>
      <c r="S1359" s="86"/>
      <c r="T1359" s="86"/>
      <c r="U1359" s="86"/>
      <c r="V1359" s="86"/>
      <c r="W1359" s="86"/>
      <c r="X1359" s="70"/>
      <c r="Y1359" s="59"/>
      <c r="Z1359" s="60"/>
      <c r="AA1359" s="64">
        <f t="shared" si="128"/>
        <v>0</v>
      </c>
    </row>
    <row r="1360" spans="2:27">
      <c r="B1360" s="29">
        <v>45949</v>
      </c>
      <c r="C1360" s="44">
        <v>23</v>
      </c>
      <c r="D1360" s="69"/>
      <c r="E1360" s="69"/>
      <c r="F1360" s="69"/>
      <c r="G1360" s="69"/>
      <c r="H1360" s="69"/>
      <c r="I1360" s="75"/>
      <c r="J1360" s="75"/>
      <c r="K1360" s="76"/>
      <c r="L1360" s="76"/>
      <c r="M1360" s="76"/>
      <c r="N1360" s="76"/>
      <c r="O1360" s="54"/>
      <c r="P1360" s="54"/>
      <c r="Q1360" s="54"/>
      <c r="R1360" s="86"/>
      <c r="S1360" s="86"/>
      <c r="T1360" s="86"/>
      <c r="U1360" s="86"/>
      <c r="V1360" s="86"/>
      <c r="W1360" s="87"/>
      <c r="X1360" s="70"/>
      <c r="Y1360" s="59"/>
      <c r="Z1360" s="60"/>
      <c r="AA1360" s="64">
        <f>SUM(D1360:Z1360)</f>
        <v>0</v>
      </c>
    </row>
    <row r="1361" spans="1:27">
      <c r="B1361" s="29">
        <v>45950</v>
      </c>
      <c r="C1361" s="44">
        <v>24</v>
      </c>
      <c r="D1361" s="69"/>
      <c r="E1361" s="69"/>
      <c r="F1361" s="69"/>
      <c r="G1361" s="69"/>
      <c r="H1361" s="69"/>
      <c r="I1361" s="75"/>
      <c r="J1361" s="75"/>
      <c r="K1361" s="76"/>
      <c r="L1361" s="76"/>
      <c r="M1361" s="76"/>
      <c r="N1361" s="76"/>
      <c r="O1361" s="54"/>
      <c r="P1361" s="54"/>
      <c r="Q1361" s="54"/>
      <c r="R1361" s="86"/>
      <c r="S1361" s="86"/>
      <c r="T1361" s="86"/>
      <c r="U1361" s="86"/>
      <c r="V1361" s="86"/>
      <c r="W1361" s="86"/>
      <c r="X1361" s="70"/>
      <c r="Y1361" s="59"/>
      <c r="Z1361" s="60"/>
      <c r="AA1361" s="64">
        <f t="shared" ref="AA1361:AA1368" si="129">SUM(D1361:Z1361)</f>
        <v>0</v>
      </c>
    </row>
    <row r="1362" spans="1:27">
      <c r="B1362" s="29">
        <v>45951</v>
      </c>
      <c r="C1362" s="44">
        <v>25</v>
      </c>
      <c r="D1362" s="69"/>
      <c r="E1362" s="69"/>
      <c r="F1362" s="69"/>
      <c r="G1362" s="69"/>
      <c r="H1362" s="69"/>
      <c r="I1362" s="75"/>
      <c r="J1362" s="75"/>
      <c r="K1362" s="76"/>
      <c r="L1362" s="76"/>
      <c r="M1362" s="76"/>
      <c r="N1362" s="76"/>
      <c r="O1362" s="54"/>
      <c r="P1362" s="54"/>
      <c r="Q1362" s="54"/>
      <c r="R1362" s="86"/>
      <c r="S1362" s="86"/>
      <c r="T1362" s="86"/>
      <c r="U1362" s="86"/>
      <c r="V1362" s="86"/>
      <c r="W1362" s="86"/>
      <c r="X1362" s="70"/>
      <c r="Y1362" s="59"/>
      <c r="Z1362" s="60"/>
      <c r="AA1362" s="64">
        <f t="shared" si="129"/>
        <v>0</v>
      </c>
    </row>
    <row r="1363" spans="1:27">
      <c r="B1363" s="29">
        <v>45952</v>
      </c>
      <c r="C1363" s="44">
        <v>26</v>
      </c>
      <c r="D1363" s="69"/>
      <c r="E1363" s="69"/>
      <c r="F1363" s="69"/>
      <c r="G1363" s="69"/>
      <c r="H1363" s="69"/>
      <c r="I1363" s="75"/>
      <c r="J1363" s="75"/>
      <c r="K1363" s="76"/>
      <c r="L1363" s="76"/>
      <c r="M1363" s="76"/>
      <c r="N1363" s="76"/>
      <c r="O1363" s="54"/>
      <c r="P1363" s="54"/>
      <c r="Q1363" s="54"/>
      <c r="R1363" s="86"/>
      <c r="S1363" s="86"/>
      <c r="T1363" s="86"/>
      <c r="U1363" s="86"/>
      <c r="V1363" s="86"/>
      <c r="W1363" s="86"/>
      <c r="X1363" s="70"/>
      <c r="Y1363" s="59"/>
      <c r="Z1363" s="60"/>
      <c r="AA1363" s="64">
        <f t="shared" si="129"/>
        <v>0</v>
      </c>
    </row>
    <row r="1364" spans="1:27">
      <c r="B1364" s="29">
        <v>45953</v>
      </c>
      <c r="C1364" s="44">
        <v>27</v>
      </c>
      <c r="D1364" s="69"/>
      <c r="E1364" s="69"/>
      <c r="F1364" s="69"/>
      <c r="G1364" s="69"/>
      <c r="H1364" s="69"/>
      <c r="I1364" s="75"/>
      <c r="J1364" s="75"/>
      <c r="K1364" s="76"/>
      <c r="L1364" s="76"/>
      <c r="M1364" s="76"/>
      <c r="N1364" s="76"/>
      <c r="O1364" s="54"/>
      <c r="P1364" s="54"/>
      <c r="Q1364" s="54"/>
      <c r="R1364" s="86"/>
      <c r="S1364" s="86"/>
      <c r="T1364" s="86"/>
      <c r="U1364" s="86"/>
      <c r="V1364" s="86"/>
      <c r="W1364" s="86"/>
      <c r="X1364" s="71"/>
      <c r="Y1364" s="59"/>
      <c r="Z1364" s="60"/>
      <c r="AA1364" s="64">
        <f t="shared" si="129"/>
        <v>0</v>
      </c>
    </row>
    <row r="1365" spans="1:27">
      <c r="B1365" s="29">
        <v>45954</v>
      </c>
      <c r="C1365" s="44">
        <v>28</v>
      </c>
      <c r="D1365" s="69"/>
      <c r="E1365" s="69"/>
      <c r="F1365" s="69"/>
      <c r="G1365" s="69"/>
      <c r="H1365" s="69"/>
      <c r="I1365" s="75"/>
      <c r="J1365" s="75"/>
      <c r="K1365" s="76"/>
      <c r="L1365" s="76"/>
      <c r="M1365" s="76"/>
      <c r="N1365" s="76"/>
      <c r="O1365" s="54"/>
      <c r="P1365" s="54"/>
      <c r="Q1365" s="54"/>
      <c r="R1365" s="86"/>
      <c r="S1365" s="86"/>
      <c r="T1365" s="86"/>
      <c r="U1365" s="86"/>
      <c r="V1365" s="86"/>
      <c r="W1365" s="86"/>
      <c r="X1365" s="70"/>
      <c r="Y1365" s="59"/>
      <c r="Z1365" s="60"/>
      <c r="AA1365" s="64">
        <f t="shared" si="129"/>
        <v>0</v>
      </c>
    </row>
    <row r="1366" spans="1:27">
      <c r="B1366" s="29">
        <v>45955</v>
      </c>
      <c r="C1366" s="44">
        <v>29</v>
      </c>
      <c r="D1366" s="69"/>
      <c r="E1366" s="69"/>
      <c r="F1366" s="69"/>
      <c r="G1366" s="69"/>
      <c r="H1366" s="69"/>
      <c r="I1366" s="75"/>
      <c r="J1366" s="75"/>
      <c r="K1366" s="76"/>
      <c r="L1366" s="76"/>
      <c r="M1366" s="76"/>
      <c r="N1366" s="76"/>
      <c r="O1366" s="54"/>
      <c r="P1366" s="54"/>
      <c r="Q1366" s="54"/>
      <c r="R1366" s="86"/>
      <c r="S1366" s="86"/>
      <c r="T1366" s="86"/>
      <c r="U1366" s="86"/>
      <c r="V1366" s="86"/>
      <c r="W1366" s="86"/>
      <c r="X1366" s="70"/>
      <c r="Y1366" s="59"/>
      <c r="Z1366" s="60"/>
      <c r="AA1366" s="64">
        <f t="shared" si="129"/>
        <v>0</v>
      </c>
    </row>
    <row r="1367" spans="1:27">
      <c r="B1367" s="29">
        <v>45956</v>
      </c>
      <c r="C1367" s="44">
        <v>30</v>
      </c>
      <c r="D1367" s="69"/>
      <c r="E1367" s="69"/>
      <c r="F1367" s="69"/>
      <c r="G1367" s="69"/>
      <c r="H1367" s="69"/>
      <c r="I1367" s="75"/>
      <c r="J1367" s="75"/>
      <c r="K1367" s="76"/>
      <c r="L1367" s="76"/>
      <c r="M1367" s="76"/>
      <c r="N1367" s="76"/>
      <c r="O1367" s="54"/>
      <c r="P1367" s="54"/>
      <c r="Q1367" s="54"/>
      <c r="R1367" s="86"/>
      <c r="S1367" s="86"/>
      <c r="T1367" s="86"/>
      <c r="U1367" s="86"/>
      <c r="V1367" s="86"/>
      <c r="W1367" s="86"/>
      <c r="X1367" s="70"/>
      <c r="Y1367" s="59"/>
      <c r="Z1367" s="60"/>
      <c r="AA1367" s="64"/>
    </row>
    <row r="1368" spans="1:27">
      <c r="A1368" s="129" t="s">
        <v>52</v>
      </c>
      <c r="B1368" s="130"/>
      <c r="C1368" s="131"/>
      <c r="D1368" s="69">
        <f t="shared" ref="D1368:Z1368" si="130">SUM(D1338:D1366)</f>
        <v>0</v>
      </c>
      <c r="E1368" s="69">
        <f t="shared" si="130"/>
        <v>0</v>
      </c>
      <c r="F1368" s="69">
        <f t="shared" si="130"/>
        <v>0</v>
      </c>
      <c r="G1368" s="69">
        <f t="shared" si="130"/>
        <v>0</v>
      </c>
      <c r="H1368" s="69">
        <f t="shared" si="130"/>
        <v>0</v>
      </c>
      <c r="I1368" s="69">
        <f t="shared" si="130"/>
        <v>0</v>
      </c>
      <c r="J1368" s="69">
        <f t="shared" si="130"/>
        <v>0</v>
      </c>
      <c r="K1368" s="69">
        <f t="shared" si="130"/>
        <v>0</v>
      </c>
      <c r="L1368" s="69">
        <f t="shared" si="130"/>
        <v>0</v>
      </c>
      <c r="M1368" s="69">
        <f t="shared" si="130"/>
        <v>0</v>
      </c>
      <c r="N1368" s="69">
        <f t="shared" si="130"/>
        <v>0</v>
      </c>
      <c r="O1368" s="69">
        <f t="shared" si="130"/>
        <v>0</v>
      </c>
      <c r="P1368" s="69">
        <f t="shared" si="130"/>
        <v>0</v>
      </c>
      <c r="Q1368" s="69">
        <f t="shared" si="130"/>
        <v>0</v>
      </c>
      <c r="R1368" s="69">
        <f t="shared" si="130"/>
        <v>0</v>
      </c>
      <c r="S1368" s="69">
        <f t="shared" si="130"/>
        <v>0</v>
      </c>
      <c r="T1368" s="69">
        <f t="shared" si="130"/>
        <v>425</v>
      </c>
      <c r="U1368" s="69">
        <f t="shared" si="130"/>
        <v>0</v>
      </c>
      <c r="V1368" s="69">
        <f t="shared" si="130"/>
        <v>0</v>
      </c>
      <c r="W1368" s="69">
        <f t="shared" si="130"/>
        <v>0</v>
      </c>
      <c r="X1368" s="69">
        <f t="shared" si="130"/>
        <v>0</v>
      </c>
      <c r="Y1368" s="69">
        <f t="shared" si="130"/>
        <v>0</v>
      </c>
      <c r="Z1368" s="69">
        <f t="shared" si="130"/>
        <v>0</v>
      </c>
      <c r="AA1368" s="64">
        <f t="shared" si="129"/>
        <v>425</v>
      </c>
    </row>
    <row r="1369" spans="1:27">
      <c r="A1369" s="133" t="s">
        <v>53</v>
      </c>
      <c r="B1369" s="134"/>
      <c r="C1369" s="135"/>
      <c r="D1369" s="136">
        <f>SUM(D1368:H1368)</f>
        <v>0</v>
      </c>
      <c r="E1369" s="136"/>
      <c r="F1369" s="136"/>
      <c r="G1369" s="136"/>
      <c r="H1369" s="136"/>
      <c r="I1369" s="136">
        <f>SUM(I1368:J1368)</f>
        <v>0</v>
      </c>
      <c r="J1369" s="136"/>
      <c r="K1369" s="129">
        <f>SUM(K1368:N1368)</f>
        <v>0</v>
      </c>
      <c r="L1369" s="130"/>
      <c r="M1369" s="130"/>
      <c r="N1369" s="131"/>
      <c r="O1369" s="129">
        <f>SUM(O1368:Q1368)</f>
        <v>0</v>
      </c>
      <c r="P1369" s="130"/>
      <c r="Q1369" s="131"/>
      <c r="R1369" s="129">
        <f>SUM(R1368:W1368)</f>
        <v>425</v>
      </c>
      <c r="S1369" s="130"/>
      <c r="T1369" s="130"/>
      <c r="U1369" s="130"/>
      <c r="V1369" s="130"/>
      <c r="W1369" s="131"/>
      <c r="X1369" s="85">
        <f>SUM(X1368)</f>
        <v>0</v>
      </c>
      <c r="Y1369" s="42">
        <f>SUM(Y1368)</f>
        <v>0</v>
      </c>
      <c r="Z1369" s="6">
        <f>SUM(Z1368)</f>
        <v>0</v>
      </c>
      <c r="AA1369" s="64">
        <f>SUM(D1369:Z1369)</f>
        <v>425</v>
      </c>
    </row>
    <row r="1370" spans="1:27">
      <c r="A1370" s="132" t="s">
        <v>69</v>
      </c>
      <c r="B1370" s="132"/>
      <c r="C1370" s="132"/>
      <c r="D1370" s="62">
        <v>7000</v>
      </c>
      <c r="E1370" s="62"/>
      <c r="F1370" s="62">
        <v>2000</v>
      </c>
      <c r="G1370" s="62">
        <v>4000</v>
      </c>
      <c r="H1370" s="62">
        <v>3000</v>
      </c>
      <c r="I1370" s="62"/>
      <c r="J1370" s="62">
        <v>5000</v>
      </c>
      <c r="K1370" s="62">
        <v>4000</v>
      </c>
      <c r="L1370" s="62"/>
      <c r="M1370" s="62"/>
      <c r="N1370" s="62"/>
      <c r="O1370" s="62"/>
      <c r="P1370" s="62"/>
      <c r="Q1370" s="62"/>
      <c r="R1370" s="62">
        <v>1500</v>
      </c>
      <c r="S1370" s="62">
        <v>2000</v>
      </c>
      <c r="T1370" s="62"/>
      <c r="U1370" s="62"/>
      <c r="V1370" s="62">
        <v>700</v>
      </c>
      <c r="W1370" s="62"/>
      <c r="X1370" s="62">
        <v>12000</v>
      </c>
      <c r="Y1370" s="62"/>
      <c r="Z1370" s="62"/>
      <c r="AA1370" s="62">
        <f>SUM(D1370:Z1370)</f>
        <v>41200</v>
      </c>
    </row>
    <row r="1371" spans="1:27">
      <c r="A1371" s="34"/>
      <c r="B1371" s="34"/>
      <c r="C1371" s="34"/>
      <c r="D1371" s="132">
        <f>SUM(D1370:H1370)</f>
        <v>16000</v>
      </c>
      <c r="E1371" s="132"/>
      <c r="F1371" s="132"/>
      <c r="G1371" s="132"/>
      <c r="H1371" s="132"/>
      <c r="I1371" s="132">
        <f>SUM(I1370:J1370)</f>
        <v>5000</v>
      </c>
      <c r="J1371" s="132"/>
      <c r="K1371" s="132">
        <f>SUM(K1370:N1370)</f>
        <v>4000</v>
      </c>
      <c r="L1371" s="132"/>
      <c r="M1371" s="132"/>
      <c r="N1371" s="132"/>
      <c r="O1371" s="132">
        <f>SUM(O1370:Q1370)</f>
        <v>0</v>
      </c>
      <c r="P1371" s="132"/>
      <c r="Q1371" s="132"/>
      <c r="R1371" s="132">
        <f>SUM(R1370:W1370)</f>
        <v>4200</v>
      </c>
      <c r="S1371" s="132"/>
      <c r="T1371" s="132"/>
      <c r="U1371" s="132"/>
      <c r="V1371" s="132"/>
      <c r="W1371" s="132"/>
      <c r="X1371" s="62">
        <f>X1370</f>
        <v>12000</v>
      </c>
      <c r="Y1371" s="62">
        <f>SUM(Y1370)</f>
        <v>0</v>
      </c>
      <c r="Z1371" s="62">
        <f>SUM(Z1370)</f>
        <v>0</v>
      </c>
      <c r="AA1371" s="62"/>
    </row>
    <row r="1372" spans="1:27" ht="15.75" thickBot="1"/>
    <row r="1373" spans="1:27" ht="27" thickBot="1">
      <c r="C1373" s="137" t="s">
        <v>108</v>
      </c>
      <c r="D1373" s="138"/>
      <c r="E1373" s="138"/>
      <c r="F1373" s="138"/>
      <c r="G1373" s="138"/>
      <c r="H1373" s="138"/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38"/>
      <c r="S1373" s="138"/>
      <c r="T1373" s="138"/>
      <c r="U1373" s="138"/>
      <c r="V1373" s="138"/>
      <c r="W1373" s="138"/>
      <c r="X1373" s="138"/>
      <c r="Y1373" s="138"/>
      <c r="Z1373" s="138"/>
      <c r="AA1373" s="138"/>
    </row>
    <row r="1374" spans="1:27">
      <c r="A1374" s="6" t="s">
        <v>23</v>
      </c>
      <c r="B1374" s="6" t="s">
        <v>0</v>
      </c>
      <c r="C1374" s="65" t="s">
        <v>68</v>
      </c>
      <c r="D1374" s="139" t="s">
        <v>1</v>
      </c>
      <c r="E1374" s="140"/>
      <c r="F1374" s="140"/>
      <c r="G1374" s="140"/>
      <c r="H1374" s="141"/>
      <c r="I1374" s="142" t="s">
        <v>2</v>
      </c>
      <c r="J1374" s="142"/>
      <c r="K1374" s="143" t="s">
        <v>5</v>
      </c>
      <c r="L1374" s="143"/>
      <c r="M1374" s="143"/>
      <c r="N1374" s="143"/>
      <c r="O1374" s="144" t="s">
        <v>73</v>
      </c>
      <c r="P1374" s="145"/>
      <c r="Q1374" s="145"/>
      <c r="R1374" s="146" t="s">
        <v>66</v>
      </c>
      <c r="S1374" s="146"/>
      <c r="T1374" s="146"/>
      <c r="U1374" s="146"/>
      <c r="V1374" s="146"/>
      <c r="W1374" s="146"/>
      <c r="X1374" s="147" t="s">
        <v>60</v>
      </c>
      <c r="Y1374" s="149" t="s">
        <v>37</v>
      </c>
      <c r="Z1374" s="151" t="s">
        <v>67</v>
      </c>
      <c r="AA1374" s="153" t="s">
        <v>8</v>
      </c>
    </row>
    <row r="1375" spans="1:27" ht="30">
      <c r="D1375" s="45" t="s">
        <v>47</v>
      </c>
      <c r="E1375" s="45" t="s">
        <v>48</v>
      </c>
      <c r="F1375" s="45" t="s">
        <v>50</v>
      </c>
      <c r="G1375" s="45" t="s">
        <v>49</v>
      </c>
      <c r="H1375" s="45" t="s">
        <v>51</v>
      </c>
      <c r="I1375" s="47" t="s">
        <v>54</v>
      </c>
      <c r="J1375" s="47" t="s">
        <v>55</v>
      </c>
      <c r="K1375" s="49" t="s">
        <v>56</v>
      </c>
      <c r="L1375" s="49" t="s">
        <v>57</v>
      </c>
      <c r="M1375" s="50" t="s">
        <v>58</v>
      </c>
      <c r="N1375" s="50" t="s">
        <v>59</v>
      </c>
      <c r="O1375" s="83" t="s">
        <v>74</v>
      </c>
      <c r="P1375" s="84" t="s">
        <v>75</v>
      </c>
      <c r="Q1375" s="52" t="s">
        <v>62</v>
      </c>
      <c r="R1375" s="55" t="s">
        <v>3</v>
      </c>
      <c r="S1375" s="55" t="s">
        <v>65</v>
      </c>
      <c r="T1375" s="55" t="s">
        <v>63</v>
      </c>
      <c r="U1375" s="55" t="s">
        <v>36</v>
      </c>
      <c r="V1375" s="56" t="s">
        <v>64</v>
      </c>
      <c r="W1375" s="55" t="s">
        <v>7</v>
      </c>
      <c r="X1375" s="148"/>
      <c r="Y1375" s="150"/>
      <c r="Z1375" s="152"/>
      <c r="AA1375" s="154"/>
    </row>
    <row r="1376" spans="1:27">
      <c r="B1376" s="29">
        <v>45957</v>
      </c>
      <c r="C1376" s="44">
        <v>1</v>
      </c>
      <c r="D1376" s="69"/>
      <c r="E1376" s="69"/>
      <c r="F1376" s="69"/>
      <c r="G1376" s="69"/>
      <c r="H1376" s="69"/>
      <c r="I1376" s="75"/>
      <c r="J1376" s="75"/>
      <c r="K1376" s="76"/>
      <c r="L1376" s="76"/>
      <c r="M1376" s="76"/>
      <c r="N1376" s="76"/>
      <c r="O1376" s="54"/>
      <c r="P1376" s="54"/>
      <c r="Q1376" s="54"/>
      <c r="R1376" s="86"/>
      <c r="S1376" s="86"/>
      <c r="T1376" s="86"/>
      <c r="U1376" s="86"/>
      <c r="V1376" s="86"/>
      <c r="W1376" s="86"/>
      <c r="X1376" s="70"/>
      <c r="Y1376" s="59"/>
      <c r="Z1376" s="60"/>
      <c r="AA1376" s="64">
        <f>SUM(D1376:Z1376)</f>
        <v>0</v>
      </c>
    </row>
    <row r="1377" spans="2:27">
      <c r="B1377" s="29">
        <v>45958</v>
      </c>
      <c r="C1377" s="44">
        <v>2</v>
      </c>
      <c r="D1377" s="69"/>
      <c r="E1377" s="69"/>
      <c r="F1377" s="69"/>
      <c r="G1377" s="69"/>
      <c r="H1377" s="69"/>
      <c r="I1377" s="75"/>
      <c r="J1377" s="75"/>
      <c r="K1377" s="76"/>
      <c r="L1377" s="76"/>
      <c r="M1377" s="76"/>
      <c r="N1377" s="76"/>
      <c r="O1377" s="54"/>
      <c r="P1377" s="54"/>
      <c r="Q1377" s="54"/>
      <c r="R1377" s="86"/>
      <c r="S1377" s="86"/>
      <c r="T1377" s="86"/>
      <c r="U1377" s="86"/>
      <c r="V1377" s="86"/>
      <c r="W1377" s="86"/>
      <c r="X1377" s="71"/>
      <c r="Y1377" s="59"/>
      <c r="Z1377" s="60"/>
      <c r="AA1377" s="64">
        <f t="shared" ref="AA1377:AA1397" si="131">SUM(D1377:Z1377)</f>
        <v>0</v>
      </c>
    </row>
    <row r="1378" spans="2:27">
      <c r="B1378" s="29">
        <v>45959</v>
      </c>
      <c r="C1378" s="44">
        <v>3</v>
      </c>
      <c r="D1378" s="69"/>
      <c r="E1378" s="69"/>
      <c r="F1378" s="69"/>
      <c r="G1378" s="69"/>
      <c r="H1378" s="69"/>
      <c r="I1378" s="75"/>
      <c r="J1378" s="75"/>
      <c r="K1378" s="76"/>
      <c r="L1378" s="76"/>
      <c r="M1378" s="76"/>
      <c r="N1378" s="76"/>
      <c r="O1378" s="54"/>
      <c r="P1378" s="54"/>
      <c r="Q1378" s="54"/>
      <c r="R1378" s="86"/>
      <c r="S1378" s="86"/>
      <c r="T1378" s="86"/>
      <c r="U1378" s="86"/>
      <c r="V1378" s="86"/>
      <c r="W1378" s="86"/>
      <c r="X1378" s="70"/>
      <c r="Y1378" s="59"/>
      <c r="Z1378" s="60"/>
      <c r="AA1378" s="64">
        <f t="shared" si="131"/>
        <v>0</v>
      </c>
    </row>
    <row r="1379" spans="2:27">
      <c r="B1379" s="29">
        <v>45960</v>
      </c>
      <c r="C1379" s="44">
        <v>4</v>
      </c>
      <c r="D1379" s="69"/>
      <c r="E1379" s="69"/>
      <c r="F1379" s="69"/>
      <c r="G1379" s="69"/>
      <c r="H1379" s="69"/>
      <c r="I1379" s="75"/>
      <c r="J1379" s="75"/>
      <c r="K1379" s="76"/>
      <c r="L1379" s="76"/>
      <c r="M1379" s="76"/>
      <c r="N1379" s="76"/>
      <c r="O1379" s="54"/>
      <c r="P1379" s="54"/>
      <c r="Q1379" s="54"/>
      <c r="R1379" s="86"/>
      <c r="S1379" s="86"/>
      <c r="T1379" s="86"/>
      <c r="U1379" s="86"/>
      <c r="V1379" s="86"/>
      <c r="W1379" s="86"/>
      <c r="X1379" s="71"/>
      <c r="Y1379" s="59"/>
      <c r="Z1379" s="60"/>
      <c r="AA1379" s="64">
        <f t="shared" si="131"/>
        <v>0</v>
      </c>
    </row>
    <row r="1380" spans="2:27">
      <c r="B1380" s="29">
        <v>45961</v>
      </c>
      <c r="C1380" s="44">
        <v>5</v>
      </c>
      <c r="D1380" s="69"/>
      <c r="E1380" s="69"/>
      <c r="F1380" s="69"/>
      <c r="G1380" s="69"/>
      <c r="H1380" s="69"/>
      <c r="I1380" s="75"/>
      <c r="J1380" s="75"/>
      <c r="K1380" s="76"/>
      <c r="L1380" s="76"/>
      <c r="M1380" s="76"/>
      <c r="N1380" s="76"/>
      <c r="O1380" s="54"/>
      <c r="P1380" s="54"/>
      <c r="Q1380" s="54"/>
      <c r="R1380" s="87"/>
      <c r="S1380" s="86"/>
      <c r="T1380" s="86"/>
      <c r="U1380" s="86"/>
      <c r="V1380" s="86"/>
      <c r="W1380" s="86"/>
      <c r="X1380" s="70"/>
      <c r="Y1380" s="59"/>
      <c r="Z1380" s="60"/>
      <c r="AA1380" s="64">
        <f t="shared" si="131"/>
        <v>0</v>
      </c>
    </row>
    <row r="1381" spans="2:27">
      <c r="B1381" s="29">
        <v>45962</v>
      </c>
      <c r="C1381" s="44">
        <v>6</v>
      </c>
      <c r="D1381" s="69"/>
      <c r="E1381" s="69"/>
      <c r="F1381" s="69"/>
      <c r="G1381" s="69"/>
      <c r="H1381" s="69"/>
      <c r="I1381" s="75"/>
      <c r="J1381" s="75"/>
      <c r="K1381" s="76"/>
      <c r="L1381" s="76"/>
      <c r="M1381" s="76"/>
      <c r="N1381" s="76"/>
      <c r="O1381" s="54"/>
      <c r="P1381" s="54"/>
      <c r="Q1381" s="54"/>
      <c r="R1381" s="86"/>
      <c r="S1381" s="86"/>
      <c r="T1381" s="86"/>
      <c r="U1381" s="86"/>
      <c r="V1381" s="86"/>
      <c r="W1381" s="86"/>
      <c r="X1381" s="88"/>
      <c r="Y1381" s="59"/>
      <c r="Z1381" s="60"/>
      <c r="AA1381" s="64">
        <f t="shared" si="131"/>
        <v>0</v>
      </c>
    </row>
    <row r="1382" spans="2:27">
      <c r="B1382" s="29">
        <v>45963</v>
      </c>
      <c r="C1382" s="44">
        <v>7</v>
      </c>
      <c r="D1382" s="69"/>
      <c r="E1382" s="69"/>
      <c r="F1382" s="69"/>
      <c r="G1382" s="69"/>
      <c r="H1382" s="69"/>
      <c r="I1382" s="75"/>
      <c r="J1382" s="75"/>
      <c r="K1382" s="76"/>
      <c r="L1382" s="76"/>
      <c r="M1382" s="76"/>
      <c r="N1382" s="76"/>
      <c r="O1382" s="54"/>
      <c r="P1382" s="54"/>
      <c r="Q1382" s="54"/>
      <c r="R1382" s="86"/>
      <c r="S1382" s="86"/>
      <c r="T1382" s="77"/>
      <c r="U1382" s="86"/>
      <c r="V1382" s="86"/>
      <c r="W1382" s="86"/>
      <c r="X1382" s="70"/>
      <c r="Y1382" s="59"/>
      <c r="Z1382" s="60"/>
      <c r="AA1382" s="64">
        <f t="shared" si="131"/>
        <v>0</v>
      </c>
    </row>
    <row r="1383" spans="2:27">
      <c r="B1383" s="29">
        <v>45964</v>
      </c>
      <c r="C1383" s="44">
        <v>8</v>
      </c>
      <c r="D1383" s="69"/>
      <c r="E1383" s="69"/>
      <c r="F1383" s="69"/>
      <c r="G1383" s="69"/>
      <c r="H1383" s="69"/>
      <c r="I1383" s="75"/>
      <c r="J1383" s="75"/>
      <c r="K1383" s="76"/>
      <c r="L1383" s="76"/>
      <c r="M1383" s="76"/>
      <c r="N1383" s="76"/>
      <c r="O1383" s="54"/>
      <c r="P1383" s="54"/>
      <c r="Q1383" s="54"/>
      <c r="R1383" s="86"/>
      <c r="S1383" s="86"/>
      <c r="T1383" s="86"/>
      <c r="U1383" s="86"/>
      <c r="V1383" s="86"/>
      <c r="W1383" s="86"/>
      <c r="X1383" s="70"/>
      <c r="Y1383" s="59"/>
      <c r="Z1383" s="60"/>
      <c r="AA1383" s="64">
        <f t="shared" si="131"/>
        <v>0</v>
      </c>
    </row>
    <row r="1384" spans="2:27">
      <c r="B1384" s="29">
        <v>45965</v>
      </c>
      <c r="C1384" s="44">
        <v>9</v>
      </c>
      <c r="D1384" s="69"/>
      <c r="E1384" s="69"/>
      <c r="F1384" s="69"/>
      <c r="G1384" s="69"/>
      <c r="H1384" s="69"/>
      <c r="I1384" s="75"/>
      <c r="J1384" s="75"/>
      <c r="K1384" s="76"/>
      <c r="L1384" s="76"/>
      <c r="M1384" s="76"/>
      <c r="N1384" s="76"/>
      <c r="O1384" s="54"/>
      <c r="P1384" s="54"/>
      <c r="Q1384" s="54"/>
      <c r="R1384" s="86"/>
      <c r="S1384" s="86"/>
      <c r="T1384" s="86"/>
      <c r="U1384" s="86"/>
      <c r="V1384" s="86"/>
      <c r="W1384" s="86"/>
      <c r="X1384" s="71"/>
      <c r="Y1384" s="59"/>
      <c r="Z1384" s="60"/>
      <c r="AA1384" s="64">
        <f t="shared" si="131"/>
        <v>0</v>
      </c>
    </row>
    <row r="1385" spans="2:27">
      <c r="B1385" s="29">
        <v>45966</v>
      </c>
      <c r="C1385" s="44">
        <v>10</v>
      </c>
      <c r="D1385" s="69"/>
      <c r="E1385" s="69"/>
      <c r="F1385" s="69"/>
      <c r="G1385" s="69"/>
      <c r="H1385" s="69"/>
      <c r="I1385" s="75"/>
      <c r="J1385" s="75"/>
      <c r="K1385" s="76"/>
      <c r="L1385" s="76"/>
      <c r="M1385" s="76"/>
      <c r="N1385" s="76"/>
      <c r="O1385" s="54"/>
      <c r="P1385" s="54"/>
      <c r="Q1385" s="54"/>
      <c r="R1385" s="86"/>
      <c r="S1385" s="86"/>
      <c r="T1385" s="86"/>
      <c r="U1385" s="86"/>
      <c r="V1385" s="86"/>
      <c r="W1385" s="86"/>
      <c r="X1385" s="71"/>
      <c r="Y1385" s="59"/>
      <c r="Z1385" s="60"/>
      <c r="AA1385" s="64">
        <f t="shared" si="131"/>
        <v>0</v>
      </c>
    </row>
    <row r="1386" spans="2:27">
      <c r="B1386" s="29">
        <v>45967</v>
      </c>
      <c r="C1386" s="44">
        <v>11</v>
      </c>
      <c r="D1386" s="69"/>
      <c r="E1386" s="69"/>
      <c r="F1386" s="69"/>
      <c r="G1386" s="69"/>
      <c r="H1386" s="69"/>
      <c r="I1386" s="75"/>
      <c r="J1386" s="75"/>
      <c r="K1386" s="76"/>
      <c r="L1386" s="76"/>
      <c r="M1386" s="76"/>
      <c r="N1386" s="76"/>
      <c r="O1386" s="54"/>
      <c r="P1386" s="54"/>
      <c r="Q1386" s="54"/>
      <c r="R1386" s="86"/>
      <c r="S1386" s="86"/>
      <c r="T1386" s="86"/>
      <c r="U1386" s="86"/>
      <c r="V1386" s="86"/>
      <c r="W1386" s="86"/>
      <c r="X1386" s="70"/>
      <c r="Y1386" s="59"/>
      <c r="Z1386" s="60"/>
      <c r="AA1386" s="64">
        <f t="shared" si="131"/>
        <v>0</v>
      </c>
    </row>
    <row r="1387" spans="2:27">
      <c r="B1387" s="29">
        <v>45968</v>
      </c>
      <c r="C1387" s="44">
        <v>12</v>
      </c>
      <c r="D1387" s="69"/>
      <c r="E1387" s="69"/>
      <c r="F1387" s="69"/>
      <c r="G1387" s="69"/>
      <c r="H1387" s="69"/>
      <c r="I1387" s="75"/>
      <c r="J1387" s="75"/>
      <c r="K1387" s="76"/>
      <c r="L1387" s="76"/>
      <c r="M1387" s="76"/>
      <c r="N1387" s="76"/>
      <c r="O1387" s="54"/>
      <c r="P1387" s="54"/>
      <c r="Q1387" s="54"/>
      <c r="R1387" s="86"/>
      <c r="S1387" s="86"/>
      <c r="T1387" s="86"/>
      <c r="U1387" s="86"/>
      <c r="V1387" s="86"/>
      <c r="W1387" s="86"/>
      <c r="X1387" s="70"/>
      <c r="Y1387" s="59"/>
      <c r="Z1387" s="60"/>
      <c r="AA1387" s="64">
        <f t="shared" si="131"/>
        <v>0</v>
      </c>
    </row>
    <row r="1388" spans="2:27">
      <c r="B1388" s="29">
        <v>45969</v>
      </c>
      <c r="C1388" s="44">
        <v>13</v>
      </c>
      <c r="D1388" s="69"/>
      <c r="E1388" s="69"/>
      <c r="F1388" s="69"/>
      <c r="G1388" s="69"/>
      <c r="H1388" s="69"/>
      <c r="I1388" s="75"/>
      <c r="J1388" s="75"/>
      <c r="K1388" s="76"/>
      <c r="L1388" s="76"/>
      <c r="M1388" s="76"/>
      <c r="N1388" s="76"/>
      <c r="O1388" s="54"/>
      <c r="P1388" s="54"/>
      <c r="Q1388" s="54"/>
      <c r="R1388" s="86"/>
      <c r="S1388" s="86"/>
      <c r="T1388" s="86"/>
      <c r="U1388" s="86"/>
      <c r="V1388" s="86"/>
      <c r="W1388" s="86"/>
      <c r="X1388" s="71"/>
      <c r="Y1388" s="59"/>
      <c r="Z1388" s="60"/>
      <c r="AA1388" s="64">
        <f t="shared" si="131"/>
        <v>0</v>
      </c>
    </row>
    <row r="1389" spans="2:27">
      <c r="B1389" s="29">
        <v>45970</v>
      </c>
      <c r="C1389" s="44">
        <v>14</v>
      </c>
      <c r="D1389" s="69"/>
      <c r="E1389" s="69"/>
      <c r="F1389" s="69"/>
      <c r="G1389" s="69"/>
      <c r="H1389" s="69"/>
      <c r="I1389" s="75"/>
      <c r="J1389" s="75"/>
      <c r="K1389" s="76"/>
      <c r="L1389" s="76"/>
      <c r="M1389" s="76"/>
      <c r="N1389" s="76"/>
      <c r="O1389" s="54"/>
      <c r="P1389" s="54"/>
      <c r="Q1389" s="54"/>
      <c r="R1389" s="86"/>
      <c r="S1389" s="86"/>
      <c r="T1389" s="86"/>
      <c r="U1389" s="86"/>
      <c r="V1389" s="86"/>
      <c r="W1389" s="86"/>
      <c r="X1389" s="70"/>
      <c r="Y1389" s="59"/>
      <c r="Z1389" s="60"/>
      <c r="AA1389" s="64">
        <f t="shared" si="131"/>
        <v>0</v>
      </c>
    </row>
    <row r="1390" spans="2:27">
      <c r="B1390" s="29">
        <v>45971</v>
      </c>
      <c r="C1390" s="44">
        <v>15</v>
      </c>
      <c r="D1390" s="69"/>
      <c r="E1390" s="69"/>
      <c r="F1390" s="69"/>
      <c r="G1390" s="69"/>
      <c r="H1390" s="69"/>
      <c r="I1390" s="75"/>
      <c r="J1390" s="75"/>
      <c r="K1390" s="76"/>
      <c r="L1390" s="76"/>
      <c r="M1390" s="76"/>
      <c r="N1390" s="76"/>
      <c r="O1390" s="54"/>
      <c r="P1390" s="54"/>
      <c r="Q1390" s="54"/>
      <c r="R1390" s="86"/>
      <c r="S1390" s="86"/>
      <c r="T1390" s="86"/>
      <c r="U1390" s="86"/>
      <c r="V1390" s="86"/>
      <c r="W1390" s="86"/>
      <c r="X1390" s="70"/>
      <c r="Y1390" s="59"/>
      <c r="Z1390" s="60"/>
      <c r="AA1390" s="64">
        <f t="shared" si="131"/>
        <v>0</v>
      </c>
    </row>
    <row r="1391" spans="2:27">
      <c r="B1391" s="29">
        <v>45972</v>
      </c>
      <c r="C1391" s="44">
        <v>16</v>
      </c>
      <c r="D1391" s="69"/>
      <c r="E1391" s="69"/>
      <c r="F1391" s="69"/>
      <c r="G1391" s="69"/>
      <c r="H1391" s="69"/>
      <c r="I1391" s="75"/>
      <c r="J1391" s="75"/>
      <c r="K1391" s="76"/>
      <c r="L1391" s="76"/>
      <c r="M1391" s="76"/>
      <c r="N1391" s="76"/>
      <c r="O1391" s="54"/>
      <c r="P1391" s="54"/>
      <c r="Q1391" s="54"/>
      <c r="R1391" s="86"/>
      <c r="S1391" s="86"/>
      <c r="T1391" s="86"/>
      <c r="U1391" s="86"/>
      <c r="V1391" s="86"/>
      <c r="W1391" s="86"/>
      <c r="X1391" s="70"/>
      <c r="Y1391" s="59"/>
      <c r="Z1391" s="60"/>
      <c r="AA1391" s="64">
        <f t="shared" si="131"/>
        <v>0</v>
      </c>
    </row>
    <row r="1392" spans="2:27">
      <c r="B1392" s="29">
        <v>45973</v>
      </c>
      <c r="C1392" s="44">
        <v>17</v>
      </c>
      <c r="D1392" s="69"/>
      <c r="E1392" s="69"/>
      <c r="F1392" s="69"/>
      <c r="G1392" s="69"/>
      <c r="H1392" s="69"/>
      <c r="I1392" s="75"/>
      <c r="J1392" s="75"/>
      <c r="K1392" s="76"/>
      <c r="L1392" s="76"/>
      <c r="M1392" s="76"/>
      <c r="N1392" s="76"/>
      <c r="O1392" s="54"/>
      <c r="P1392" s="54"/>
      <c r="Q1392" s="54"/>
      <c r="R1392" s="86"/>
      <c r="S1392" s="86"/>
      <c r="T1392" s="86"/>
      <c r="U1392" s="86"/>
      <c r="V1392" s="86"/>
      <c r="W1392" s="86"/>
      <c r="X1392" s="70"/>
      <c r="Y1392" s="59"/>
      <c r="Z1392" s="60"/>
      <c r="AA1392" s="64">
        <f t="shared" si="131"/>
        <v>0</v>
      </c>
    </row>
    <row r="1393" spans="1:27">
      <c r="B1393" s="29">
        <v>45974</v>
      </c>
      <c r="C1393" s="44">
        <v>18</v>
      </c>
      <c r="D1393" s="69"/>
      <c r="E1393" s="69"/>
      <c r="F1393" s="69"/>
      <c r="G1393" s="69"/>
      <c r="H1393" s="69"/>
      <c r="I1393" s="75"/>
      <c r="J1393" s="75"/>
      <c r="K1393" s="76"/>
      <c r="L1393" s="76"/>
      <c r="M1393" s="76"/>
      <c r="N1393" s="76"/>
      <c r="O1393" s="54"/>
      <c r="P1393" s="54"/>
      <c r="Q1393" s="54"/>
      <c r="R1393" s="86"/>
      <c r="S1393" s="86"/>
      <c r="T1393" s="86"/>
      <c r="U1393" s="86"/>
      <c r="V1393" s="86"/>
      <c r="W1393" s="87"/>
      <c r="X1393" s="70"/>
      <c r="Y1393" s="59"/>
      <c r="Z1393" s="60"/>
      <c r="AA1393" s="64">
        <f t="shared" si="131"/>
        <v>0</v>
      </c>
    </row>
    <row r="1394" spans="1:27">
      <c r="B1394" s="29">
        <v>45975</v>
      </c>
      <c r="C1394" s="44">
        <v>19</v>
      </c>
      <c r="D1394" s="69"/>
      <c r="E1394" s="69"/>
      <c r="F1394" s="69"/>
      <c r="G1394" s="69"/>
      <c r="H1394" s="69"/>
      <c r="I1394" s="75"/>
      <c r="J1394" s="75"/>
      <c r="K1394" s="76"/>
      <c r="L1394" s="76"/>
      <c r="M1394" s="76"/>
      <c r="N1394" s="76"/>
      <c r="O1394" s="54"/>
      <c r="P1394" s="54"/>
      <c r="Q1394" s="54"/>
      <c r="R1394" s="86"/>
      <c r="S1394" s="86"/>
      <c r="T1394" s="86"/>
      <c r="U1394" s="86"/>
      <c r="V1394" s="86"/>
      <c r="W1394" s="86"/>
      <c r="X1394" s="70"/>
      <c r="Y1394" s="59"/>
      <c r="Z1394" s="60"/>
      <c r="AA1394" s="64">
        <f t="shared" si="131"/>
        <v>0</v>
      </c>
    </row>
    <row r="1395" spans="1:27">
      <c r="B1395" s="29">
        <v>45976</v>
      </c>
      <c r="C1395" s="44">
        <v>20</v>
      </c>
      <c r="D1395" s="69"/>
      <c r="E1395" s="69"/>
      <c r="F1395" s="69"/>
      <c r="G1395" s="69"/>
      <c r="H1395" s="69"/>
      <c r="I1395" s="75"/>
      <c r="J1395" s="75"/>
      <c r="K1395" s="76"/>
      <c r="L1395" s="76"/>
      <c r="M1395" s="76"/>
      <c r="N1395" s="76"/>
      <c r="O1395" s="54"/>
      <c r="P1395" s="54"/>
      <c r="Q1395" s="54"/>
      <c r="R1395" s="86"/>
      <c r="S1395" s="86"/>
      <c r="T1395" s="86"/>
      <c r="U1395" s="86"/>
      <c r="V1395" s="86"/>
      <c r="W1395" s="86"/>
      <c r="X1395" s="70"/>
      <c r="Y1395" s="59"/>
      <c r="Z1395" s="60"/>
      <c r="AA1395" s="64">
        <f t="shared" si="131"/>
        <v>0</v>
      </c>
    </row>
    <row r="1396" spans="1:27">
      <c r="B1396" s="29">
        <v>45977</v>
      </c>
      <c r="C1396" s="44">
        <v>21</v>
      </c>
      <c r="D1396" s="69"/>
      <c r="E1396" s="69"/>
      <c r="F1396" s="69"/>
      <c r="G1396" s="69"/>
      <c r="H1396" s="69"/>
      <c r="I1396" s="75"/>
      <c r="J1396" s="75"/>
      <c r="K1396" s="76"/>
      <c r="L1396" s="76"/>
      <c r="M1396" s="76"/>
      <c r="N1396" s="76"/>
      <c r="O1396" s="54"/>
      <c r="P1396" s="54"/>
      <c r="Q1396" s="54"/>
      <c r="R1396" s="86"/>
      <c r="S1396" s="86"/>
      <c r="T1396" s="86"/>
      <c r="U1396" s="86"/>
      <c r="V1396" s="86"/>
      <c r="W1396" s="86"/>
      <c r="X1396" s="70"/>
      <c r="Y1396" s="59"/>
      <c r="Z1396" s="60"/>
      <c r="AA1396" s="64">
        <f t="shared" si="131"/>
        <v>0</v>
      </c>
    </row>
    <row r="1397" spans="1:27">
      <c r="B1397" s="29">
        <v>45978</v>
      </c>
      <c r="C1397" s="44">
        <v>22</v>
      </c>
      <c r="D1397" s="69"/>
      <c r="E1397" s="69"/>
      <c r="F1397" s="69"/>
      <c r="G1397" s="69"/>
      <c r="H1397" s="69"/>
      <c r="I1397" s="75"/>
      <c r="J1397" s="75"/>
      <c r="K1397" s="76"/>
      <c r="L1397" s="76"/>
      <c r="M1397" s="76"/>
      <c r="N1397" s="76"/>
      <c r="O1397" s="54"/>
      <c r="P1397" s="54"/>
      <c r="Q1397" s="54"/>
      <c r="R1397" s="86"/>
      <c r="S1397" s="86"/>
      <c r="T1397" s="86"/>
      <c r="U1397" s="86"/>
      <c r="V1397" s="86"/>
      <c r="W1397" s="86"/>
      <c r="X1397" s="70"/>
      <c r="Y1397" s="59"/>
      <c r="Z1397" s="60"/>
      <c r="AA1397" s="64">
        <f t="shared" si="131"/>
        <v>0</v>
      </c>
    </row>
    <row r="1398" spans="1:27">
      <c r="B1398" s="29">
        <v>45979</v>
      </c>
      <c r="C1398" s="44">
        <v>23</v>
      </c>
      <c r="D1398" s="69"/>
      <c r="E1398" s="69"/>
      <c r="F1398" s="69"/>
      <c r="G1398" s="69"/>
      <c r="H1398" s="69"/>
      <c r="I1398" s="75"/>
      <c r="J1398" s="75"/>
      <c r="K1398" s="76"/>
      <c r="L1398" s="76"/>
      <c r="M1398" s="76"/>
      <c r="N1398" s="76"/>
      <c r="O1398" s="54"/>
      <c r="P1398" s="54"/>
      <c r="Q1398" s="54"/>
      <c r="R1398" s="86"/>
      <c r="S1398" s="86"/>
      <c r="T1398" s="86"/>
      <c r="U1398" s="86"/>
      <c r="V1398" s="86"/>
      <c r="W1398" s="87"/>
      <c r="X1398" s="70"/>
      <c r="Y1398" s="59"/>
      <c r="Z1398" s="60"/>
      <c r="AA1398" s="64">
        <f>SUM(D1398:Z1398)</f>
        <v>0</v>
      </c>
    </row>
    <row r="1399" spans="1:27">
      <c r="B1399" s="29">
        <v>45980</v>
      </c>
      <c r="C1399" s="44">
        <v>24</v>
      </c>
      <c r="D1399" s="69"/>
      <c r="E1399" s="69"/>
      <c r="F1399" s="69"/>
      <c r="G1399" s="69"/>
      <c r="H1399" s="69"/>
      <c r="I1399" s="75"/>
      <c r="J1399" s="75"/>
      <c r="K1399" s="76"/>
      <c r="L1399" s="76"/>
      <c r="M1399" s="76"/>
      <c r="N1399" s="76"/>
      <c r="O1399" s="54"/>
      <c r="P1399" s="54"/>
      <c r="Q1399" s="54"/>
      <c r="R1399" s="86"/>
      <c r="S1399" s="86"/>
      <c r="T1399" s="86"/>
      <c r="U1399" s="86"/>
      <c r="V1399" s="86"/>
      <c r="W1399" s="86"/>
      <c r="X1399" s="70"/>
      <c r="Y1399" s="59"/>
      <c r="Z1399" s="60"/>
      <c r="AA1399" s="64">
        <f t="shared" ref="AA1399:AA1407" si="132">SUM(D1399:Z1399)</f>
        <v>0</v>
      </c>
    </row>
    <row r="1400" spans="1:27">
      <c r="B1400" s="29">
        <v>45981</v>
      </c>
      <c r="C1400" s="44">
        <v>25</v>
      </c>
      <c r="D1400" s="69"/>
      <c r="E1400" s="69"/>
      <c r="F1400" s="69"/>
      <c r="G1400" s="69"/>
      <c r="H1400" s="69"/>
      <c r="I1400" s="75"/>
      <c r="J1400" s="75"/>
      <c r="K1400" s="76"/>
      <c r="L1400" s="76"/>
      <c r="M1400" s="76"/>
      <c r="N1400" s="76"/>
      <c r="O1400" s="54"/>
      <c r="P1400" s="54"/>
      <c r="Q1400" s="54"/>
      <c r="R1400" s="86"/>
      <c r="S1400" s="86"/>
      <c r="T1400" s="86"/>
      <c r="U1400" s="86"/>
      <c r="V1400" s="86"/>
      <c r="W1400" s="86"/>
      <c r="X1400" s="70"/>
      <c r="Y1400" s="59"/>
      <c r="Z1400" s="60"/>
      <c r="AA1400" s="64">
        <f t="shared" si="132"/>
        <v>0</v>
      </c>
    </row>
    <row r="1401" spans="1:27">
      <c r="B1401" s="29">
        <v>45982</v>
      </c>
      <c r="C1401" s="44">
        <v>26</v>
      </c>
      <c r="D1401" s="69"/>
      <c r="E1401" s="69"/>
      <c r="F1401" s="69"/>
      <c r="G1401" s="69"/>
      <c r="H1401" s="69"/>
      <c r="I1401" s="75"/>
      <c r="J1401" s="75"/>
      <c r="K1401" s="76"/>
      <c r="L1401" s="76"/>
      <c r="M1401" s="76"/>
      <c r="N1401" s="76"/>
      <c r="O1401" s="54"/>
      <c r="P1401" s="54"/>
      <c r="Q1401" s="54"/>
      <c r="R1401" s="86"/>
      <c r="S1401" s="86"/>
      <c r="T1401" s="86"/>
      <c r="U1401" s="86"/>
      <c r="V1401" s="86"/>
      <c r="W1401" s="86"/>
      <c r="X1401" s="70"/>
      <c r="Y1401" s="59"/>
      <c r="Z1401" s="60"/>
      <c r="AA1401" s="64">
        <f t="shared" si="132"/>
        <v>0</v>
      </c>
    </row>
    <row r="1402" spans="1:27">
      <c r="B1402" s="29">
        <v>45983</v>
      </c>
      <c r="C1402" s="44">
        <v>27</v>
      </c>
      <c r="D1402" s="69"/>
      <c r="E1402" s="69"/>
      <c r="F1402" s="69"/>
      <c r="G1402" s="69"/>
      <c r="H1402" s="69"/>
      <c r="I1402" s="75"/>
      <c r="J1402" s="75"/>
      <c r="K1402" s="76"/>
      <c r="L1402" s="76"/>
      <c r="M1402" s="76"/>
      <c r="N1402" s="76"/>
      <c r="O1402" s="54"/>
      <c r="P1402" s="54"/>
      <c r="Q1402" s="54"/>
      <c r="R1402" s="86"/>
      <c r="S1402" s="86"/>
      <c r="T1402" s="86"/>
      <c r="U1402" s="86"/>
      <c r="V1402" s="86"/>
      <c r="W1402" s="86"/>
      <c r="X1402" s="71"/>
      <c r="Y1402" s="59"/>
      <c r="Z1402" s="60"/>
      <c r="AA1402" s="64">
        <f t="shared" si="132"/>
        <v>0</v>
      </c>
    </row>
    <row r="1403" spans="1:27">
      <c r="B1403" s="29">
        <v>45984</v>
      </c>
      <c r="C1403" s="44">
        <v>28</v>
      </c>
      <c r="D1403" s="69"/>
      <c r="E1403" s="69"/>
      <c r="F1403" s="69"/>
      <c r="G1403" s="69"/>
      <c r="H1403" s="69"/>
      <c r="I1403" s="75"/>
      <c r="J1403" s="75"/>
      <c r="K1403" s="76"/>
      <c r="L1403" s="76"/>
      <c r="M1403" s="76"/>
      <c r="N1403" s="76"/>
      <c r="O1403" s="54"/>
      <c r="P1403" s="54"/>
      <c r="Q1403" s="54"/>
      <c r="R1403" s="86"/>
      <c r="S1403" s="86"/>
      <c r="T1403" s="86"/>
      <c r="U1403" s="86"/>
      <c r="V1403" s="86"/>
      <c r="W1403" s="86"/>
      <c r="X1403" s="70"/>
      <c r="Y1403" s="59"/>
      <c r="Z1403" s="60"/>
      <c r="AA1403" s="64">
        <f t="shared" si="132"/>
        <v>0</v>
      </c>
    </row>
    <row r="1404" spans="1:27">
      <c r="B1404" s="29">
        <v>45985</v>
      </c>
      <c r="C1404" s="44">
        <v>29</v>
      </c>
      <c r="D1404" s="69"/>
      <c r="E1404" s="69"/>
      <c r="F1404" s="69"/>
      <c r="G1404" s="69"/>
      <c r="H1404" s="69"/>
      <c r="I1404" s="75"/>
      <c r="J1404" s="75"/>
      <c r="K1404" s="76"/>
      <c r="L1404" s="76"/>
      <c r="M1404" s="76"/>
      <c r="N1404" s="76"/>
      <c r="O1404" s="54"/>
      <c r="P1404" s="54"/>
      <c r="Q1404" s="54"/>
      <c r="R1404" s="86"/>
      <c r="S1404" s="86"/>
      <c r="T1404" s="86"/>
      <c r="U1404" s="86"/>
      <c r="V1404" s="86"/>
      <c r="W1404" s="86"/>
      <c r="X1404" s="70"/>
      <c r="Y1404" s="59"/>
      <c r="Z1404" s="60"/>
      <c r="AA1404" s="64">
        <f t="shared" si="132"/>
        <v>0</v>
      </c>
    </row>
    <row r="1405" spans="1:27">
      <c r="B1405" s="29">
        <v>45986</v>
      </c>
      <c r="C1405" s="44">
        <v>30</v>
      </c>
      <c r="D1405" s="69"/>
      <c r="E1405" s="69"/>
      <c r="F1405" s="69"/>
      <c r="G1405" s="69"/>
      <c r="H1405" s="69"/>
      <c r="I1405" s="75"/>
      <c r="J1405" s="75"/>
      <c r="K1405" s="76"/>
      <c r="L1405" s="76"/>
      <c r="M1405" s="76"/>
      <c r="N1405" s="76"/>
      <c r="O1405" s="54"/>
      <c r="P1405" s="54"/>
      <c r="Q1405" s="54"/>
      <c r="R1405" s="86"/>
      <c r="S1405" s="86"/>
      <c r="T1405" s="86"/>
      <c r="U1405" s="86"/>
      <c r="V1405" s="86"/>
      <c r="W1405" s="86"/>
      <c r="X1405" s="70"/>
      <c r="Y1405" s="59"/>
      <c r="Z1405" s="60"/>
      <c r="AA1405" s="64">
        <f t="shared" si="132"/>
        <v>0</v>
      </c>
    </row>
    <row r="1406" spans="1:27">
      <c r="B1406" s="29">
        <v>45987</v>
      </c>
      <c r="C1406" s="44">
        <v>31</v>
      </c>
      <c r="D1406" s="69"/>
      <c r="E1406" s="69"/>
      <c r="F1406" s="69"/>
      <c r="G1406" s="69"/>
      <c r="H1406" s="69"/>
      <c r="I1406" s="75"/>
      <c r="J1406" s="75"/>
      <c r="K1406" s="76"/>
      <c r="L1406" s="76"/>
      <c r="M1406" s="76"/>
      <c r="N1406" s="76"/>
      <c r="O1406" s="54"/>
      <c r="P1406" s="54"/>
      <c r="Q1406" s="54"/>
      <c r="R1406" s="86"/>
      <c r="S1406" s="86"/>
      <c r="T1406" s="86"/>
      <c r="U1406" s="86"/>
      <c r="V1406" s="86"/>
      <c r="W1406" s="86"/>
      <c r="X1406" s="70"/>
      <c r="Y1406" s="59"/>
      <c r="Z1406" s="60"/>
      <c r="AA1406" s="64"/>
    </row>
    <row r="1407" spans="1:27">
      <c r="A1407" s="129" t="s">
        <v>52</v>
      </c>
      <c r="B1407" s="130"/>
      <c r="C1407" s="131"/>
      <c r="D1407" s="69">
        <f t="shared" ref="D1407:Z1407" si="133">SUM(D1376:D1405)</f>
        <v>0</v>
      </c>
      <c r="E1407" s="69">
        <f t="shared" si="133"/>
        <v>0</v>
      </c>
      <c r="F1407" s="69">
        <f t="shared" si="133"/>
        <v>0</v>
      </c>
      <c r="G1407" s="69">
        <f t="shared" si="133"/>
        <v>0</v>
      </c>
      <c r="H1407" s="69">
        <f t="shared" si="133"/>
        <v>0</v>
      </c>
      <c r="I1407" s="69">
        <f t="shared" si="133"/>
        <v>0</v>
      </c>
      <c r="J1407" s="69">
        <f t="shared" si="133"/>
        <v>0</v>
      </c>
      <c r="K1407" s="69">
        <f t="shared" si="133"/>
        <v>0</v>
      </c>
      <c r="L1407" s="69">
        <f t="shared" si="133"/>
        <v>0</v>
      </c>
      <c r="M1407" s="69">
        <f t="shared" si="133"/>
        <v>0</v>
      </c>
      <c r="N1407" s="69">
        <f t="shared" si="133"/>
        <v>0</v>
      </c>
      <c r="O1407" s="69">
        <f t="shared" si="133"/>
        <v>0</v>
      </c>
      <c r="P1407" s="69">
        <f t="shared" si="133"/>
        <v>0</v>
      </c>
      <c r="Q1407" s="69">
        <f t="shared" si="133"/>
        <v>0</v>
      </c>
      <c r="R1407" s="69">
        <f t="shared" si="133"/>
        <v>0</v>
      </c>
      <c r="S1407" s="69">
        <f t="shared" si="133"/>
        <v>0</v>
      </c>
      <c r="T1407" s="69">
        <f t="shared" si="133"/>
        <v>0</v>
      </c>
      <c r="U1407" s="69">
        <f t="shared" si="133"/>
        <v>0</v>
      </c>
      <c r="V1407" s="69">
        <f t="shared" si="133"/>
        <v>0</v>
      </c>
      <c r="W1407" s="69">
        <f t="shared" si="133"/>
        <v>0</v>
      </c>
      <c r="X1407" s="69">
        <f t="shared" si="133"/>
        <v>0</v>
      </c>
      <c r="Y1407" s="69">
        <f t="shared" si="133"/>
        <v>0</v>
      </c>
      <c r="Z1407" s="69">
        <f t="shared" si="133"/>
        <v>0</v>
      </c>
      <c r="AA1407" s="64">
        <f t="shared" si="132"/>
        <v>0</v>
      </c>
    </row>
    <row r="1408" spans="1:27">
      <c r="A1408" s="133" t="s">
        <v>53</v>
      </c>
      <c r="B1408" s="134"/>
      <c r="C1408" s="135"/>
      <c r="D1408" s="136">
        <f>SUM(D1407:H1407)</f>
        <v>0</v>
      </c>
      <c r="E1408" s="136"/>
      <c r="F1408" s="136"/>
      <c r="G1408" s="136"/>
      <c r="H1408" s="136"/>
      <c r="I1408" s="136">
        <f>SUM(I1407:J1407)</f>
        <v>0</v>
      </c>
      <c r="J1408" s="136"/>
      <c r="K1408" s="129">
        <f>SUM(K1407:N1407)</f>
        <v>0</v>
      </c>
      <c r="L1408" s="130"/>
      <c r="M1408" s="130"/>
      <c r="N1408" s="131"/>
      <c r="O1408" s="129">
        <f>SUM(O1407:Q1407)</f>
        <v>0</v>
      </c>
      <c r="P1408" s="130"/>
      <c r="Q1408" s="131"/>
      <c r="R1408" s="129">
        <f>SUM(R1407:W1407)</f>
        <v>0</v>
      </c>
      <c r="S1408" s="130"/>
      <c r="T1408" s="130"/>
      <c r="U1408" s="130"/>
      <c r="V1408" s="130"/>
      <c r="W1408" s="131"/>
      <c r="X1408" s="85">
        <f>SUM(X1407)</f>
        <v>0</v>
      </c>
      <c r="Y1408" s="42">
        <f>SUM(Y1407)</f>
        <v>0</v>
      </c>
      <c r="Z1408" s="6">
        <f>SUM(Z1407)</f>
        <v>0</v>
      </c>
      <c r="AA1408" s="64">
        <f>SUM(D1408:Z1408)</f>
        <v>0</v>
      </c>
    </row>
    <row r="1409" spans="1:27">
      <c r="A1409" s="132" t="s">
        <v>69</v>
      </c>
      <c r="B1409" s="132"/>
      <c r="C1409" s="132"/>
      <c r="D1409" s="62">
        <v>7000</v>
      </c>
      <c r="E1409" s="62"/>
      <c r="F1409" s="62">
        <v>2000</v>
      </c>
      <c r="G1409" s="62">
        <v>4000</v>
      </c>
      <c r="H1409" s="62">
        <v>3000</v>
      </c>
      <c r="I1409" s="62"/>
      <c r="J1409" s="62">
        <v>5000</v>
      </c>
      <c r="K1409" s="62">
        <v>4000</v>
      </c>
      <c r="L1409" s="62"/>
      <c r="M1409" s="62"/>
      <c r="N1409" s="62"/>
      <c r="O1409" s="62"/>
      <c r="P1409" s="62"/>
      <c r="Q1409" s="62"/>
      <c r="R1409" s="62">
        <v>1500</v>
      </c>
      <c r="S1409" s="62">
        <v>2000</v>
      </c>
      <c r="T1409" s="62"/>
      <c r="U1409" s="62"/>
      <c r="V1409" s="62">
        <v>700</v>
      </c>
      <c r="W1409" s="62"/>
      <c r="X1409" s="62">
        <v>12000</v>
      </c>
      <c r="Y1409" s="62"/>
      <c r="Z1409" s="62"/>
      <c r="AA1409" s="62">
        <f>SUM(D1409:Z1409)</f>
        <v>41200</v>
      </c>
    </row>
    <row r="1410" spans="1:27">
      <c r="A1410" s="34"/>
      <c r="B1410" s="34"/>
      <c r="C1410" s="34"/>
      <c r="D1410" s="132">
        <f>SUM(D1409:H1409)</f>
        <v>16000</v>
      </c>
      <c r="E1410" s="132"/>
      <c r="F1410" s="132"/>
      <c r="G1410" s="132"/>
      <c r="H1410" s="132"/>
      <c r="I1410" s="132">
        <f>SUM(I1409:J1409)</f>
        <v>5000</v>
      </c>
      <c r="J1410" s="132"/>
      <c r="K1410" s="132">
        <f>SUM(K1409:N1409)</f>
        <v>4000</v>
      </c>
      <c r="L1410" s="132"/>
      <c r="M1410" s="132"/>
      <c r="N1410" s="132"/>
      <c r="O1410" s="132">
        <f>SUM(O1409:Q1409)</f>
        <v>0</v>
      </c>
      <c r="P1410" s="132"/>
      <c r="Q1410" s="132"/>
      <c r="R1410" s="132">
        <f>SUM(R1409:W1409)</f>
        <v>4200</v>
      </c>
      <c r="S1410" s="132"/>
      <c r="T1410" s="132"/>
      <c r="U1410" s="132"/>
      <c r="V1410" s="132"/>
      <c r="W1410" s="132"/>
      <c r="X1410" s="62">
        <f>X1409</f>
        <v>12000</v>
      </c>
      <c r="Y1410" s="62">
        <f>SUM(Y1409)</f>
        <v>0</v>
      </c>
      <c r="Z1410" s="62">
        <f>SUM(Z1409)</f>
        <v>0</v>
      </c>
      <c r="AA1410" s="62"/>
    </row>
    <row r="1411" spans="1:27" ht="15.75" thickBot="1"/>
    <row r="1412" spans="1:27" ht="27" thickBot="1">
      <c r="C1412" s="137" t="s">
        <v>109</v>
      </c>
      <c r="D1412" s="138"/>
      <c r="E1412" s="138"/>
      <c r="F1412" s="138"/>
      <c r="G1412" s="138"/>
      <c r="H1412" s="138"/>
      <c r="I1412" s="138"/>
      <c r="J1412" s="138"/>
      <c r="K1412" s="138"/>
      <c r="L1412" s="138"/>
      <c r="M1412" s="138"/>
      <c r="N1412" s="138"/>
      <c r="O1412" s="138"/>
      <c r="P1412" s="138"/>
      <c r="Q1412" s="138"/>
      <c r="R1412" s="138"/>
      <c r="S1412" s="138"/>
      <c r="T1412" s="138"/>
      <c r="U1412" s="138"/>
      <c r="V1412" s="138"/>
      <c r="W1412" s="138"/>
      <c r="X1412" s="138"/>
      <c r="Y1412" s="138"/>
      <c r="Z1412" s="138"/>
      <c r="AA1412" s="138"/>
    </row>
    <row r="1413" spans="1:27">
      <c r="A1413" s="6" t="s">
        <v>23</v>
      </c>
      <c r="B1413" s="6" t="s">
        <v>0</v>
      </c>
      <c r="C1413" s="65" t="s">
        <v>68</v>
      </c>
      <c r="D1413" s="139" t="s">
        <v>1</v>
      </c>
      <c r="E1413" s="140"/>
      <c r="F1413" s="140"/>
      <c r="G1413" s="140"/>
      <c r="H1413" s="141"/>
      <c r="I1413" s="142" t="s">
        <v>2</v>
      </c>
      <c r="J1413" s="142"/>
      <c r="K1413" s="143" t="s">
        <v>5</v>
      </c>
      <c r="L1413" s="143"/>
      <c r="M1413" s="143"/>
      <c r="N1413" s="143"/>
      <c r="O1413" s="144" t="s">
        <v>73</v>
      </c>
      <c r="P1413" s="145"/>
      <c r="Q1413" s="145"/>
      <c r="R1413" s="146" t="s">
        <v>66</v>
      </c>
      <c r="S1413" s="146"/>
      <c r="T1413" s="146"/>
      <c r="U1413" s="146"/>
      <c r="V1413" s="146"/>
      <c r="W1413" s="146"/>
      <c r="X1413" s="147" t="s">
        <v>60</v>
      </c>
      <c r="Y1413" s="149" t="s">
        <v>37</v>
      </c>
      <c r="Z1413" s="151" t="s">
        <v>67</v>
      </c>
      <c r="AA1413" s="153" t="s">
        <v>8</v>
      </c>
    </row>
    <row r="1414" spans="1:27" ht="30">
      <c r="D1414" s="45" t="s">
        <v>47</v>
      </c>
      <c r="E1414" s="45" t="s">
        <v>48</v>
      </c>
      <c r="F1414" s="45" t="s">
        <v>50</v>
      </c>
      <c r="G1414" s="45" t="s">
        <v>49</v>
      </c>
      <c r="H1414" s="45" t="s">
        <v>51</v>
      </c>
      <c r="I1414" s="47" t="s">
        <v>54</v>
      </c>
      <c r="J1414" s="47" t="s">
        <v>55</v>
      </c>
      <c r="K1414" s="49" t="s">
        <v>56</v>
      </c>
      <c r="L1414" s="49" t="s">
        <v>57</v>
      </c>
      <c r="M1414" s="50" t="s">
        <v>58</v>
      </c>
      <c r="N1414" s="50" t="s">
        <v>59</v>
      </c>
      <c r="O1414" s="83" t="s">
        <v>74</v>
      </c>
      <c r="P1414" s="84" t="s">
        <v>75</v>
      </c>
      <c r="Q1414" s="52" t="s">
        <v>62</v>
      </c>
      <c r="R1414" s="55" t="s">
        <v>3</v>
      </c>
      <c r="S1414" s="55" t="s">
        <v>65</v>
      </c>
      <c r="T1414" s="55" t="s">
        <v>63</v>
      </c>
      <c r="U1414" s="55" t="s">
        <v>36</v>
      </c>
      <c r="V1414" s="56" t="s">
        <v>64</v>
      </c>
      <c r="W1414" s="55" t="s">
        <v>7</v>
      </c>
      <c r="X1414" s="148"/>
      <c r="Y1414" s="150"/>
      <c r="Z1414" s="152"/>
      <c r="AA1414" s="154"/>
    </row>
    <row r="1415" spans="1:27">
      <c r="B1415" s="29">
        <v>45988</v>
      </c>
      <c r="C1415" s="44">
        <v>1</v>
      </c>
      <c r="D1415" s="69"/>
      <c r="E1415" s="69"/>
      <c r="F1415" s="69"/>
      <c r="G1415" s="69"/>
      <c r="H1415" s="69"/>
      <c r="I1415" s="75"/>
      <c r="J1415" s="75"/>
      <c r="K1415" s="76"/>
      <c r="L1415" s="76"/>
      <c r="M1415" s="76"/>
      <c r="N1415" s="76"/>
      <c r="O1415" s="54"/>
      <c r="P1415" s="54"/>
      <c r="Q1415" s="54"/>
      <c r="R1415" s="86"/>
      <c r="S1415" s="86"/>
      <c r="T1415" s="86"/>
      <c r="U1415" s="86"/>
      <c r="V1415" s="86"/>
      <c r="W1415" s="86"/>
      <c r="X1415" s="70"/>
      <c r="Y1415" s="59"/>
      <c r="Z1415" s="60"/>
      <c r="AA1415" s="64">
        <f>SUM(D1415:Z1415)</f>
        <v>0</v>
      </c>
    </row>
    <row r="1416" spans="1:27">
      <c r="B1416" s="29">
        <v>45989</v>
      </c>
      <c r="C1416" s="44">
        <v>2</v>
      </c>
      <c r="D1416" s="69"/>
      <c r="E1416" s="69"/>
      <c r="F1416" s="69"/>
      <c r="G1416" s="69"/>
      <c r="H1416" s="69"/>
      <c r="I1416" s="75"/>
      <c r="J1416" s="75"/>
      <c r="K1416" s="76"/>
      <c r="L1416" s="76"/>
      <c r="M1416" s="76"/>
      <c r="N1416" s="76"/>
      <c r="O1416" s="54"/>
      <c r="P1416" s="54"/>
      <c r="Q1416" s="54"/>
      <c r="R1416" s="86"/>
      <c r="S1416" s="86"/>
      <c r="T1416" s="86"/>
      <c r="U1416" s="86"/>
      <c r="V1416" s="86"/>
      <c r="W1416" s="86"/>
      <c r="X1416" s="71"/>
      <c r="Y1416" s="59"/>
      <c r="Z1416" s="60"/>
      <c r="AA1416" s="64">
        <f t="shared" ref="AA1416:AA1436" si="134">SUM(D1416:Z1416)</f>
        <v>0</v>
      </c>
    </row>
    <row r="1417" spans="1:27">
      <c r="B1417" s="29">
        <v>45990</v>
      </c>
      <c r="C1417" s="44">
        <v>3</v>
      </c>
      <c r="D1417" s="69"/>
      <c r="E1417" s="69"/>
      <c r="F1417" s="69"/>
      <c r="G1417" s="69"/>
      <c r="H1417" s="69"/>
      <c r="I1417" s="75"/>
      <c r="J1417" s="75"/>
      <c r="K1417" s="76"/>
      <c r="L1417" s="76"/>
      <c r="M1417" s="76"/>
      <c r="N1417" s="76"/>
      <c r="O1417" s="54"/>
      <c r="P1417" s="54"/>
      <c r="Q1417" s="54"/>
      <c r="R1417" s="86"/>
      <c r="S1417" s="86"/>
      <c r="T1417" s="86"/>
      <c r="U1417" s="86"/>
      <c r="V1417" s="86"/>
      <c r="W1417" s="86"/>
      <c r="X1417" s="70"/>
      <c r="Y1417" s="59"/>
      <c r="Z1417" s="60"/>
      <c r="AA1417" s="64">
        <f t="shared" si="134"/>
        <v>0</v>
      </c>
    </row>
    <row r="1418" spans="1:27">
      <c r="B1418" s="29">
        <v>45991</v>
      </c>
      <c r="C1418" s="44">
        <v>4</v>
      </c>
      <c r="D1418" s="69"/>
      <c r="E1418" s="69"/>
      <c r="F1418" s="69"/>
      <c r="G1418" s="69"/>
      <c r="H1418" s="69"/>
      <c r="I1418" s="75"/>
      <c r="J1418" s="75"/>
      <c r="K1418" s="76"/>
      <c r="L1418" s="76"/>
      <c r="M1418" s="76"/>
      <c r="N1418" s="76"/>
      <c r="O1418" s="54"/>
      <c r="P1418" s="54"/>
      <c r="Q1418" s="54"/>
      <c r="R1418" s="86"/>
      <c r="S1418" s="86"/>
      <c r="T1418" s="86"/>
      <c r="U1418" s="86"/>
      <c r="V1418" s="86"/>
      <c r="W1418" s="86"/>
      <c r="X1418" s="71"/>
      <c r="Y1418" s="59"/>
      <c r="Z1418" s="60"/>
      <c r="AA1418" s="64">
        <f t="shared" si="134"/>
        <v>0</v>
      </c>
    </row>
    <row r="1419" spans="1:27">
      <c r="B1419" s="29">
        <v>45992</v>
      </c>
      <c r="C1419" s="44">
        <v>5</v>
      </c>
      <c r="D1419" s="69"/>
      <c r="E1419" s="69"/>
      <c r="F1419" s="69"/>
      <c r="G1419" s="69"/>
      <c r="H1419" s="69"/>
      <c r="I1419" s="75"/>
      <c r="J1419" s="75"/>
      <c r="K1419" s="76"/>
      <c r="L1419" s="76"/>
      <c r="M1419" s="76"/>
      <c r="N1419" s="76"/>
      <c r="O1419" s="54"/>
      <c r="P1419" s="54"/>
      <c r="Q1419" s="54"/>
      <c r="R1419" s="87"/>
      <c r="S1419" s="86"/>
      <c r="T1419" s="86"/>
      <c r="U1419" s="86"/>
      <c r="V1419" s="86"/>
      <c r="W1419" s="86"/>
      <c r="X1419" s="70"/>
      <c r="Y1419" s="59"/>
      <c r="Z1419" s="60"/>
      <c r="AA1419" s="64">
        <f t="shared" si="134"/>
        <v>0</v>
      </c>
    </row>
    <row r="1420" spans="1:27">
      <c r="B1420" s="29">
        <v>45993</v>
      </c>
      <c r="C1420" s="44">
        <v>6</v>
      </c>
      <c r="D1420" s="69"/>
      <c r="E1420" s="69"/>
      <c r="F1420" s="69"/>
      <c r="G1420" s="69"/>
      <c r="H1420" s="69"/>
      <c r="I1420" s="75"/>
      <c r="J1420" s="75"/>
      <c r="K1420" s="76"/>
      <c r="L1420" s="76"/>
      <c r="M1420" s="76"/>
      <c r="N1420" s="76"/>
      <c r="O1420" s="54"/>
      <c r="P1420" s="54"/>
      <c r="Q1420" s="54"/>
      <c r="R1420" s="86"/>
      <c r="S1420" s="86"/>
      <c r="T1420" s="86"/>
      <c r="U1420" s="86"/>
      <c r="V1420" s="86"/>
      <c r="W1420" s="86"/>
      <c r="X1420" s="88"/>
      <c r="Y1420" s="59"/>
      <c r="Z1420" s="60"/>
      <c r="AA1420" s="64">
        <f t="shared" si="134"/>
        <v>0</v>
      </c>
    </row>
    <row r="1421" spans="1:27">
      <c r="B1421" s="29">
        <v>45994</v>
      </c>
      <c r="C1421" s="44">
        <v>7</v>
      </c>
      <c r="D1421" s="69"/>
      <c r="E1421" s="69"/>
      <c r="F1421" s="69"/>
      <c r="G1421" s="69"/>
      <c r="H1421" s="69"/>
      <c r="I1421" s="75"/>
      <c r="J1421" s="75"/>
      <c r="K1421" s="76"/>
      <c r="L1421" s="76"/>
      <c r="M1421" s="76"/>
      <c r="N1421" s="76"/>
      <c r="O1421" s="54"/>
      <c r="P1421" s="54"/>
      <c r="Q1421" s="54"/>
      <c r="R1421" s="86"/>
      <c r="S1421" s="86"/>
      <c r="T1421" s="86"/>
      <c r="U1421" s="86"/>
      <c r="V1421" s="86"/>
      <c r="W1421" s="86"/>
      <c r="X1421" s="70"/>
      <c r="Y1421" s="59"/>
      <c r="Z1421" s="60"/>
      <c r="AA1421" s="64">
        <f t="shared" si="134"/>
        <v>0</v>
      </c>
    </row>
    <row r="1422" spans="1:27">
      <c r="B1422" s="29">
        <v>45995</v>
      </c>
      <c r="C1422" s="44">
        <v>8</v>
      </c>
      <c r="D1422" s="69"/>
      <c r="E1422" s="69"/>
      <c r="F1422" s="69"/>
      <c r="G1422" s="69"/>
      <c r="H1422" s="69"/>
      <c r="I1422" s="75"/>
      <c r="J1422" s="75"/>
      <c r="K1422" s="76"/>
      <c r="L1422" s="76"/>
      <c r="M1422" s="76"/>
      <c r="N1422" s="76"/>
      <c r="O1422" s="54"/>
      <c r="P1422" s="54"/>
      <c r="Q1422" s="54"/>
      <c r="R1422" s="86"/>
      <c r="S1422" s="86"/>
      <c r="T1422" s="86"/>
      <c r="U1422" s="86"/>
      <c r="V1422" s="86"/>
      <c r="W1422" s="86"/>
      <c r="X1422" s="70"/>
      <c r="Y1422" s="59"/>
      <c r="Z1422" s="60"/>
      <c r="AA1422" s="64">
        <f t="shared" si="134"/>
        <v>0</v>
      </c>
    </row>
    <row r="1423" spans="1:27">
      <c r="B1423" s="29">
        <v>45996</v>
      </c>
      <c r="C1423" s="44">
        <v>9</v>
      </c>
      <c r="D1423" s="69"/>
      <c r="E1423" s="69"/>
      <c r="F1423" s="69"/>
      <c r="G1423" s="69"/>
      <c r="H1423" s="69"/>
      <c r="I1423" s="75"/>
      <c r="J1423" s="75"/>
      <c r="K1423" s="76"/>
      <c r="L1423" s="76"/>
      <c r="M1423" s="76"/>
      <c r="N1423" s="76"/>
      <c r="O1423" s="54"/>
      <c r="P1423" s="54"/>
      <c r="Q1423" s="54"/>
      <c r="R1423" s="86"/>
      <c r="S1423" s="86"/>
      <c r="T1423" s="86"/>
      <c r="U1423" s="86"/>
      <c r="V1423" s="86"/>
      <c r="W1423" s="86"/>
      <c r="X1423" s="71"/>
      <c r="Y1423" s="59"/>
      <c r="Z1423" s="60"/>
      <c r="AA1423" s="64">
        <f t="shared" si="134"/>
        <v>0</v>
      </c>
    </row>
    <row r="1424" spans="1:27">
      <c r="B1424" s="29">
        <v>45997</v>
      </c>
      <c r="C1424" s="44">
        <v>10</v>
      </c>
      <c r="D1424" s="69"/>
      <c r="E1424" s="69"/>
      <c r="F1424" s="69"/>
      <c r="G1424" s="69"/>
      <c r="H1424" s="69"/>
      <c r="I1424" s="75"/>
      <c r="J1424" s="75"/>
      <c r="K1424" s="76"/>
      <c r="L1424" s="76"/>
      <c r="M1424" s="76"/>
      <c r="N1424" s="76"/>
      <c r="O1424" s="54"/>
      <c r="P1424" s="54"/>
      <c r="Q1424" s="54"/>
      <c r="R1424" s="86"/>
      <c r="S1424" s="86"/>
      <c r="T1424" s="86"/>
      <c r="U1424" s="86"/>
      <c r="V1424" s="86"/>
      <c r="W1424" s="86"/>
      <c r="X1424" s="71"/>
      <c r="Y1424" s="59"/>
      <c r="Z1424" s="60"/>
      <c r="AA1424" s="64">
        <f t="shared" si="134"/>
        <v>0</v>
      </c>
    </row>
    <row r="1425" spans="2:27">
      <c r="B1425" s="29">
        <v>45998</v>
      </c>
      <c r="C1425" s="44">
        <v>11</v>
      </c>
      <c r="D1425" s="69"/>
      <c r="E1425" s="69"/>
      <c r="F1425" s="69"/>
      <c r="G1425" s="69"/>
      <c r="H1425" s="69"/>
      <c r="I1425" s="75"/>
      <c r="J1425" s="75"/>
      <c r="K1425" s="76"/>
      <c r="L1425" s="76"/>
      <c r="M1425" s="76"/>
      <c r="N1425" s="76"/>
      <c r="O1425" s="54"/>
      <c r="P1425" s="54"/>
      <c r="Q1425" s="54"/>
      <c r="R1425" s="86"/>
      <c r="S1425" s="86"/>
      <c r="T1425" s="86"/>
      <c r="U1425" s="86"/>
      <c r="V1425" s="86"/>
      <c r="W1425" s="86"/>
      <c r="X1425" s="70"/>
      <c r="Y1425" s="59"/>
      <c r="Z1425" s="60"/>
      <c r="AA1425" s="64">
        <f t="shared" si="134"/>
        <v>0</v>
      </c>
    </row>
    <row r="1426" spans="2:27">
      <c r="B1426" s="29">
        <v>45999</v>
      </c>
      <c r="C1426" s="44">
        <v>12</v>
      </c>
      <c r="D1426" s="69"/>
      <c r="E1426" s="69"/>
      <c r="F1426" s="69"/>
      <c r="G1426" s="69"/>
      <c r="H1426" s="69"/>
      <c r="I1426" s="75"/>
      <c r="J1426" s="75"/>
      <c r="K1426" s="76"/>
      <c r="L1426" s="76"/>
      <c r="M1426" s="76"/>
      <c r="N1426" s="76"/>
      <c r="O1426" s="54"/>
      <c r="P1426" s="54"/>
      <c r="Q1426" s="54"/>
      <c r="R1426" s="86"/>
      <c r="S1426" s="86"/>
      <c r="T1426" s="86"/>
      <c r="U1426" s="86"/>
      <c r="V1426" s="86"/>
      <c r="W1426" s="86"/>
      <c r="X1426" s="70"/>
      <c r="Y1426" s="59"/>
      <c r="Z1426" s="60"/>
      <c r="AA1426" s="64">
        <f t="shared" si="134"/>
        <v>0</v>
      </c>
    </row>
    <row r="1427" spans="2:27">
      <c r="B1427" s="29">
        <v>46000</v>
      </c>
      <c r="C1427" s="44">
        <v>13</v>
      </c>
      <c r="D1427" s="69"/>
      <c r="E1427" s="69"/>
      <c r="F1427" s="69"/>
      <c r="G1427" s="69"/>
      <c r="H1427" s="69"/>
      <c r="I1427" s="75"/>
      <c r="J1427" s="75"/>
      <c r="K1427" s="76"/>
      <c r="L1427" s="76"/>
      <c r="M1427" s="76"/>
      <c r="N1427" s="76"/>
      <c r="O1427" s="54"/>
      <c r="P1427" s="54"/>
      <c r="Q1427" s="54"/>
      <c r="R1427" s="86"/>
      <c r="S1427" s="86"/>
      <c r="T1427" s="86"/>
      <c r="U1427" s="86"/>
      <c r="V1427" s="86"/>
      <c r="W1427" s="86"/>
      <c r="X1427" s="71"/>
      <c r="Y1427" s="59"/>
      <c r="Z1427" s="60"/>
      <c r="AA1427" s="64">
        <f t="shared" si="134"/>
        <v>0</v>
      </c>
    </row>
    <row r="1428" spans="2:27">
      <c r="B1428" s="29">
        <v>46001</v>
      </c>
      <c r="C1428" s="44">
        <v>14</v>
      </c>
      <c r="D1428" s="69"/>
      <c r="E1428" s="69"/>
      <c r="F1428" s="69"/>
      <c r="G1428" s="69"/>
      <c r="H1428" s="69"/>
      <c r="I1428" s="75"/>
      <c r="J1428" s="75"/>
      <c r="K1428" s="76"/>
      <c r="L1428" s="76"/>
      <c r="M1428" s="76"/>
      <c r="N1428" s="76"/>
      <c r="O1428" s="54"/>
      <c r="P1428" s="54"/>
      <c r="Q1428" s="54"/>
      <c r="R1428" s="86"/>
      <c r="S1428" s="86"/>
      <c r="T1428" s="86"/>
      <c r="U1428" s="86"/>
      <c r="V1428" s="86"/>
      <c r="W1428" s="86"/>
      <c r="X1428" s="70"/>
      <c r="Y1428" s="59"/>
      <c r="Z1428" s="60"/>
      <c r="AA1428" s="64">
        <f t="shared" si="134"/>
        <v>0</v>
      </c>
    </row>
    <row r="1429" spans="2:27">
      <c r="B1429" s="29">
        <v>46002</v>
      </c>
      <c r="C1429" s="44">
        <v>15</v>
      </c>
      <c r="D1429" s="69"/>
      <c r="E1429" s="69"/>
      <c r="F1429" s="69"/>
      <c r="G1429" s="69"/>
      <c r="H1429" s="69"/>
      <c r="I1429" s="75"/>
      <c r="J1429" s="75"/>
      <c r="K1429" s="76"/>
      <c r="L1429" s="76"/>
      <c r="M1429" s="76"/>
      <c r="N1429" s="76"/>
      <c r="O1429" s="54"/>
      <c r="P1429" s="54"/>
      <c r="Q1429" s="54"/>
      <c r="R1429" s="86"/>
      <c r="S1429" s="86"/>
      <c r="T1429" s="86"/>
      <c r="U1429" s="86"/>
      <c r="V1429" s="86"/>
      <c r="W1429" s="86"/>
      <c r="X1429" s="70"/>
      <c r="Y1429" s="59"/>
      <c r="Z1429" s="60"/>
      <c r="AA1429" s="64">
        <f t="shared" si="134"/>
        <v>0</v>
      </c>
    </row>
    <row r="1430" spans="2:27">
      <c r="B1430" s="29">
        <v>46003</v>
      </c>
      <c r="C1430" s="44">
        <v>16</v>
      </c>
      <c r="D1430" s="69"/>
      <c r="E1430" s="69"/>
      <c r="F1430" s="69"/>
      <c r="G1430" s="69"/>
      <c r="H1430" s="69"/>
      <c r="I1430" s="75"/>
      <c r="J1430" s="75"/>
      <c r="K1430" s="76"/>
      <c r="L1430" s="76"/>
      <c r="M1430" s="76"/>
      <c r="N1430" s="76"/>
      <c r="O1430" s="54"/>
      <c r="P1430" s="54"/>
      <c r="Q1430" s="54"/>
      <c r="R1430" s="86"/>
      <c r="S1430" s="86"/>
      <c r="T1430" s="86"/>
      <c r="U1430" s="86"/>
      <c r="V1430" s="86"/>
      <c r="W1430" s="86"/>
      <c r="X1430" s="70"/>
      <c r="Y1430" s="59"/>
      <c r="Z1430" s="60"/>
      <c r="AA1430" s="64">
        <f t="shared" si="134"/>
        <v>0</v>
      </c>
    </row>
    <row r="1431" spans="2:27">
      <c r="B1431" s="29">
        <v>46004</v>
      </c>
      <c r="C1431" s="44">
        <v>17</v>
      </c>
      <c r="D1431" s="69"/>
      <c r="E1431" s="69"/>
      <c r="F1431" s="69"/>
      <c r="G1431" s="69"/>
      <c r="H1431" s="69"/>
      <c r="I1431" s="75"/>
      <c r="J1431" s="75"/>
      <c r="K1431" s="76"/>
      <c r="L1431" s="76"/>
      <c r="M1431" s="76"/>
      <c r="N1431" s="76"/>
      <c r="O1431" s="54"/>
      <c r="P1431" s="54"/>
      <c r="Q1431" s="54"/>
      <c r="R1431" s="86"/>
      <c r="S1431" s="86"/>
      <c r="T1431" s="86"/>
      <c r="U1431" s="86"/>
      <c r="V1431" s="86"/>
      <c r="W1431" s="86"/>
      <c r="X1431" s="70"/>
      <c r="Y1431" s="59"/>
      <c r="Z1431" s="60"/>
      <c r="AA1431" s="64">
        <f t="shared" si="134"/>
        <v>0</v>
      </c>
    </row>
    <row r="1432" spans="2:27">
      <c r="B1432" s="29">
        <v>46005</v>
      </c>
      <c r="C1432" s="44">
        <v>18</v>
      </c>
      <c r="D1432" s="69"/>
      <c r="E1432" s="69"/>
      <c r="F1432" s="69"/>
      <c r="G1432" s="69"/>
      <c r="H1432" s="69"/>
      <c r="I1432" s="75"/>
      <c r="J1432" s="75"/>
      <c r="K1432" s="76"/>
      <c r="L1432" s="76"/>
      <c r="M1432" s="76"/>
      <c r="N1432" s="76"/>
      <c r="O1432" s="54"/>
      <c r="P1432" s="54"/>
      <c r="Q1432" s="54"/>
      <c r="R1432" s="86"/>
      <c r="S1432" s="86"/>
      <c r="T1432" s="86"/>
      <c r="U1432" s="86"/>
      <c r="V1432" s="86"/>
      <c r="W1432" s="87"/>
      <c r="X1432" s="70"/>
      <c r="Y1432" s="59"/>
      <c r="Z1432" s="60"/>
      <c r="AA1432" s="64">
        <f t="shared" si="134"/>
        <v>0</v>
      </c>
    </row>
    <row r="1433" spans="2:27">
      <c r="B1433" s="29">
        <v>46006</v>
      </c>
      <c r="C1433" s="44">
        <v>19</v>
      </c>
      <c r="D1433" s="69"/>
      <c r="E1433" s="69"/>
      <c r="F1433" s="69"/>
      <c r="G1433" s="69"/>
      <c r="H1433" s="69"/>
      <c r="I1433" s="75"/>
      <c r="J1433" s="75"/>
      <c r="K1433" s="76"/>
      <c r="L1433" s="76"/>
      <c r="M1433" s="76"/>
      <c r="N1433" s="76"/>
      <c r="O1433" s="54"/>
      <c r="P1433" s="54"/>
      <c r="Q1433" s="54"/>
      <c r="R1433" s="86"/>
      <c r="S1433" s="86"/>
      <c r="T1433" s="86"/>
      <c r="U1433" s="86"/>
      <c r="V1433" s="86"/>
      <c r="W1433" s="86"/>
      <c r="X1433" s="70"/>
      <c r="Y1433" s="59"/>
      <c r="Z1433" s="60"/>
      <c r="AA1433" s="64">
        <f t="shared" si="134"/>
        <v>0</v>
      </c>
    </row>
    <row r="1434" spans="2:27">
      <c r="B1434" s="29">
        <v>46007</v>
      </c>
      <c r="C1434" s="44">
        <v>20</v>
      </c>
      <c r="D1434" s="69"/>
      <c r="E1434" s="69"/>
      <c r="F1434" s="69"/>
      <c r="G1434" s="69"/>
      <c r="H1434" s="69"/>
      <c r="I1434" s="75"/>
      <c r="J1434" s="75"/>
      <c r="K1434" s="76"/>
      <c r="L1434" s="76"/>
      <c r="M1434" s="76"/>
      <c r="N1434" s="76"/>
      <c r="O1434" s="54"/>
      <c r="P1434" s="54"/>
      <c r="Q1434" s="54"/>
      <c r="R1434" s="86"/>
      <c r="S1434" s="86"/>
      <c r="T1434" s="86"/>
      <c r="U1434" s="86"/>
      <c r="V1434" s="86"/>
      <c r="W1434" s="86"/>
      <c r="X1434" s="70"/>
      <c r="Y1434" s="59"/>
      <c r="Z1434" s="60"/>
      <c r="AA1434" s="64">
        <f t="shared" si="134"/>
        <v>0</v>
      </c>
    </row>
    <row r="1435" spans="2:27">
      <c r="B1435" s="29">
        <v>46008</v>
      </c>
      <c r="C1435" s="44">
        <v>21</v>
      </c>
      <c r="D1435" s="69"/>
      <c r="E1435" s="69"/>
      <c r="F1435" s="69"/>
      <c r="G1435" s="69"/>
      <c r="H1435" s="69"/>
      <c r="I1435" s="75"/>
      <c r="J1435" s="75"/>
      <c r="K1435" s="76"/>
      <c r="L1435" s="76"/>
      <c r="M1435" s="76"/>
      <c r="N1435" s="76"/>
      <c r="O1435" s="54"/>
      <c r="P1435" s="54"/>
      <c r="Q1435" s="54"/>
      <c r="R1435" s="86"/>
      <c r="S1435" s="86"/>
      <c r="T1435" s="86"/>
      <c r="U1435" s="86"/>
      <c r="V1435" s="86"/>
      <c r="W1435" s="86"/>
      <c r="X1435" s="70"/>
      <c r="Y1435" s="59"/>
      <c r="Z1435" s="60"/>
      <c r="AA1435" s="64">
        <f t="shared" si="134"/>
        <v>0</v>
      </c>
    </row>
    <row r="1436" spans="2:27">
      <c r="B1436" s="29">
        <v>46009</v>
      </c>
      <c r="C1436" s="44">
        <v>22</v>
      </c>
      <c r="D1436" s="69"/>
      <c r="E1436" s="69"/>
      <c r="F1436" s="69"/>
      <c r="G1436" s="69"/>
      <c r="H1436" s="69"/>
      <c r="I1436" s="75"/>
      <c r="J1436" s="75"/>
      <c r="K1436" s="76"/>
      <c r="L1436" s="76"/>
      <c r="M1436" s="76"/>
      <c r="N1436" s="76"/>
      <c r="O1436" s="54"/>
      <c r="P1436" s="54"/>
      <c r="Q1436" s="54"/>
      <c r="R1436" s="86"/>
      <c r="S1436" s="86"/>
      <c r="T1436" s="86"/>
      <c r="U1436" s="86"/>
      <c r="V1436" s="86"/>
      <c r="W1436" s="86"/>
      <c r="X1436" s="70"/>
      <c r="Y1436" s="59"/>
      <c r="Z1436" s="60"/>
      <c r="AA1436" s="64">
        <f t="shared" si="134"/>
        <v>0</v>
      </c>
    </row>
    <row r="1437" spans="2:27">
      <c r="B1437" s="29">
        <v>46010</v>
      </c>
      <c r="C1437" s="44">
        <v>23</v>
      </c>
      <c r="D1437" s="69"/>
      <c r="E1437" s="69"/>
      <c r="F1437" s="69"/>
      <c r="G1437" s="69"/>
      <c r="H1437" s="69"/>
      <c r="I1437" s="75"/>
      <c r="J1437" s="75"/>
      <c r="K1437" s="76"/>
      <c r="L1437" s="76"/>
      <c r="M1437" s="76"/>
      <c r="N1437" s="76"/>
      <c r="O1437" s="54"/>
      <c r="P1437" s="54"/>
      <c r="Q1437" s="54"/>
      <c r="R1437" s="86"/>
      <c r="S1437" s="86"/>
      <c r="T1437" s="86"/>
      <c r="U1437" s="86"/>
      <c r="V1437" s="86"/>
      <c r="W1437" s="87"/>
      <c r="X1437" s="70"/>
      <c r="Y1437" s="59"/>
      <c r="Z1437" s="60"/>
      <c r="AA1437" s="64">
        <f>SUM(D1437:Z1437)</f>
        <v>0</v>
      </c>
    </row>
    <row r="1438" spans="2:27">
      <c r="B1438" s="29">
        <v>46011</v>
      </c>
      <c r="C1438" s="44">
        <v>24</v>
      </c>
      <c r="D1438" s="69"/>
      <c r="E1438" s="69"/>
      <c r="F1438" s="69"/>
      <c r="G1438" s="69"/>
      <c r="H1438" s="69"/>
      <c r="I1438" s="75"/>
      <c r="J1438" s="75"/>
      <c r="K1438" s="76"/>
      <c r="L1438" s="76"/>
      <c r="M1438" s="76"/>
      <c r="N1438" s="76"/>
      <c r="O1438" s="54"/>
      <c r="P1438" s="54"/>
      <c r="Q1438" s="54"/>
      <c r="R1438" s="86"/>
      <c r="S1438" s="86"/>
      <c r="T1438" s="86"/>
      <c r="U1438" s="86"/>
      <c r="V1438" s="86"/>
      <c r="W1438" s="86"/>
      <c r="X1438" s="70"/>
      <c r="Y1438" s="59"/>
      <c r="Z1438" s="60"/>
      <c r="AA1438" s="64">
        <f t="shared" ref="AA1438:AA1445" si="135">SUM(D1438:Z1438)</f>
        <v>0</v>
      </c>
    </row>
    <row r="1439" spans="2:27">
      <c r="B1439" s="29">
        <v>46012</v>
      </c>
      <c r="C1439" s="44">
        <v>25</v>
      </c>
      <c r="D1439" s="69"/>
      <c r="E1439" s="69"/>
      <c r="F1439" s="69"/>
      <c r="G1439" s="69"/>
      <c r="H1439" s="69"/>
      <c r="I1439" s="75"/>
      <c r="J1439" s="75"/>
      <c r="K1439" s="76"/>
      <c r="L1439" s="76"/>
      <c r="M1439" s="76"/>
      <c r="N1439" s="76"/>
      <c r="O1439" s="54"/>
      <c r="P1439" s="54"/>
      <c r="Q1439" s="54"/>
      <c r="R1439" s="86"/>
      <c r="S1439" s="86"/>
      <c r="T1439" s="86"/>
      <c r="U1439" s="86"/>
      <c r="V1439" s="86"/>
      <c r="W1439" s="86"/>
      <c r="X1439" s="70"/>
      <c r="Y1439" s="59"/>
      <c r="Z1439" s="60"/>
      <c r="AA1439" s="64">
        <f t="shared" si="135"/>
        <v>0</v>
      </c>
    </row>
    <row r="1440" spans="2:27">
      <c r="B1440" s="29">
        <v>46013</v>
      </c>
      <c r="C1440" s="44">
        <v>26</v>
      </c>
      <c r="D1440" s="69"/>
      <c r="E1440" s="69"/>
      <c r="F1440" s="69"/>
      <c r="G1440" s="69"/>
      <c r="H1440" s="69"/>
      <c r="I1440" s="75"/>
      <c r="J1440" s="75"/>
      <c r="K1440" s="76"/>
      <c r="L1440" s="76"/>
      <c r="M1440" s="76"/>
      <c r="N1440" s="76"/>
      <c r="O1440" s="54"/>
      <c r="P1440" s="54"/>
      <c r="Q1440" s="54"/>
      <c r="R1440" s="86"/>
      <c r="S1440" s="86"/>
      <c r="T1440" s="86"/>
      <c r="U1440" s="86"/>
      <c r="V1440" s="86"/>
      <c r="W1440" s="86"/>
      <c r="X1440" s="70"/>
      <c r="Y1440" s="59"/>
      <c r="Z1440" s="60"/>
      <c r="AA1440" s="64">
        <f t="shared" si="135"/>
        <v>0</v>
      </c>
    </row>
    <row r="1441" spans="1:27">
      <c r="B1441" s="29">
        <v>46014</v>
      </c>
      <c r="C1441" s="44">
        <v>27</v>
      </c>
      <c r="D1441" s="69"/>
      <c r="E1441" s="69"/>
      <c r="F1441" s="69"/>
      <c r="G1441" s="69"/>
      <c r="H1441" s="69"/>
      <c r="I1441" s="75"/>
      <c r="J1441" s="75"/>
      <c r="K1441" s="76"/>
      <c r="L1441" s="76"/>
      <c r="M1441" s="76"/>
      <c r="N1441" s="76"/>
      <c r="O1441" s="54"/>
      <c r="P1441" s="54"/>
      <c r="Q1441" s="54"/>
      <c r="R1441" s="86"/>
      <c r="S1441" s="86"/>
      <c r="T1441" s="86"/>
      <c r="U1441" s="86"/>
      <c r="V1441" s="86"/>
      <c r="W1441" s="86"/>
      <c r="X1441" s="71"/>
      <c r="Y1441" s="59"/>
      <c r="Z1441" s="60"/>
      <c r="AA1441" s="64">
        <f t="shared" si="135"/>
        <v>0</v>
      </c>
    </row>
    <row r="1442" spans="1:27">
      <c r="B1442" s="29">
        <v>46015</v>
      </c>
      <c r="C1442" s="44">
        <v>28</v>
      </c>
      <c r="D1442" s="69"/>
      <c r="E1442" s="69"/>
      <c r="F1442" s="69"/>
      <c r="G1442" s="69"/>
      <c r="H1442" s="69"/>
      <c r="I1442" s="75"/>
      <c r="J1442" s="75"/>
      <c r="K1442" s="76"/>
      <c r="L1442" s="76"/>
      <c r="M1442" s="76"/>
      <c r="N1442" s="76"/>
      <c r="O1442" s="54"/>
      <c r="P1442" s="54"/>
      <c r="Q1442" s="54"/>
      <c r="R1442" s="86"/>
      <c r="S1442" s="86"/>
      <c r="T1442" s="86"/>
      <c r="U1442" s="86"/>
      <c r="V1442" s="86"/>
      <c r="W1442" s="86"/>
      <c r="X1442" s="70"/>
      <c r="Y1442" s="59"/>
      <c r="Z1442" s="60"/>
      <c r="AA1442" s="64">
        <f t="shared" si="135"/>
        <v>0</v>
      </c>
    </row>
    <row r="1443" spans="1:27">
      <c r="B1443" s="29">
        <v>46016</v>
      </c>
      <c r="C1443" s="44">
        <v>29</v>
      </c>
      <c r="D1443" s="69"/>
      <c r="E1443" s="69"/>
      <c r="F1443" s="69"/>
      <c r="G1443" s="69"/>
      <c r="H1443" s="69"/>
      <c r="I1443" s="75"/>
      <c r="J1443" s="75"/>
      <c r="K1443" s="76"/>
      <c r="L1443" s="76"/>
      <c r="M1443" s="76"/>
      <c r="N1443" s="76"/>
      <c r="O1443" s="54"/>
      <c r="P1443" s="54"/>
      <c r="Q1443" s="54"/>
      <c r="R1443" s="86"/>
      <c r="S1443" s="86"/>
      <c r="T1443" s="86"/>
      <c r="U1443" s="86"/>
      <c r="V1443" s="86"/>
      <c r="W1443" s="86"/>
      <c r="X1443" s="70"/>
      <c r="Y1443" s="59"/>
      <c r="Z1443" s="60"/>
      <c r="AA1443" s="64">
        <f t="shared" si="135"/>
        <v>0</v>
      </c>
    </row>
    <row r="1444" spans="1:27">
      <c r="B1444" s="29">
        <v>46017</v>
      </c>
      <c r="C1444" s="44">
        <v>30</v>
      </c>
      <c r="D1444" s="69"/>
      <c r="E1444" s="69"/>
      <c r="F1444" s="69"/>
      <c r="G1444" s="69"/>
      <c r="H1444" s="69"/>
      <c r="I1444" s="75"/>
      <c r="J1444" s="75"/>
      <c r="K1444" s="76"/>
      <c r="L1444" s="76"/>
      <c r="M1444" s="76"/>
      <c r="N1444" s="76"/>
      <c r="O1444" s="54"/>
      <c r="P1444" s="54"/>
      <c r="Q1444" s="54"/>
      <c r="R1444" s="86"/>
      <c r="S1444" s="86"/>
      <c r="T1444" s="86"/>
      <c r="U1444" s="86"/>
      <c r="V1444" s="86"/>
      <c r="W1444" s="86"/>
      <c r="X1444" s="70"/>
      <c r="Y1444" s="59"/>
      <c r="Z1444" s="60"/>
      <c r="AA1444" s="64"/>
    </row>
    <row r="1445" spans="1:27">
      <c r="A1445" s="129" t="s">
        <v>52</v>
      </c>
      <c r="B1445" s="130"/>
      <c r="C1445" s="131"/>
      <c r="D1445" s="69">
        <f t="shared" ref="D1445:Z1445" si="136">SUM(D1415:D1443)</f>
        <v>0</v>
      </c>
      <c r="E1445" s="69">
        <f t="shared" si="136"/>
        <v>0</v>
      </c>
      <c r="F1445" s="69">
        <f t="shared" si="136"/>
        <v>0</v>
      </c>
      <c r="G1445" s="69">
        <f t="shared" si="136"/>
        <v>0</v>
      </c>
      <c r="H1445" s="69">
        <f t="shared" si="136"/>
        <v>0</v>
      </c>
      <c r="I1445" s="69">
        <f t="shared" si="136"/>
        <v>0</v>
      </c>
      <c r="J1445" s="69">
        <f t="shared" si="136"/>
        <v>0</v>
      </c>
      <c r="K1445" s="69">
        <f t="shared" si="136"/>
        <v>0</v>
      </c>
      <c r="L1445" s="69">
        <f t="shared" si="136"/>
        <v>0</v>
      </c>
      <c r="M1445" s="69">
        <f t="shared" si="136"/>
        <v>0</v>
      </c>
      <c r="N1445" s="69">
        <f t="shared" si="136"/>
        <v>0</v>
      </c>
      <c r="O1445" s="69">
        <f t="shared" si="136"/>
        <v>0</v>
      </c>
      <c r="P1445" s="69">
        <f t="shared" si="136"/>
        <v>0</v>
      </c>
      <c r="Q1445" s="69">
        <f t="shared" si="136"/>
        <v>0</v>
      </c>
      <c r="R1445" s="69">
        <f t="shared" si="136"/>
        <v>0</v>
      </c>
      <c r="S1445" s="69">
        <f t="shared" si="136"/>
        <v>0</v>
      </c>
      <c r="T1445" s="69">
        <f t="shared" si="136"/>
        <v>0</v>
      </c>
      <c r="U1445" s="69">
        <f t="shared" si="136"/>
        <v>0</v>
      </c>
      <c r="V1445" s="69">
        <f t="shared" si="136"/>
        <v>0</v>
      </c>
      <c r="W1445" s="69">
        <f t="shared" si="136"/>
        <v>0</v>
      </c>
      <c r="X1445" s="69">
        <f t="shared" si="136"/>
        <v>0</v>
      </c>
      <c r="Y1445" s="69">
        <f t="shared" si="136"/>
        <v>0</v>
      </c>
      <c r="Z1445" s="69">
        <f t="shared" si="136"/>
        <v>0</v>
      </c>
      <c r="AA1445" s="64">
        <f t="shared" si="135"/>
        <v>0</v>
      </c>
    </row>
    <row r="1446" spans="1:27">
      <c r="A1446" s="133" t="s">
        <v>53</v>
      </c>
      <c r="B1446" s="134"/>
      <c r="C1446" s="135"/>
      <c r="D1446" s="136">
        <f>SUM(D1445:H1445)</f>
        <v>0</v>
      </c>
      <c r="E1446" s="136"/>
      <c r="F1446" s="136"/>
      <c r="G1446" s="136"/>
      <c r="H1446" s="136"/>
      <c r="I1446" s="136">
        <f>SUM(I1445:J1445)</f>
        <v>0</v>
      </c>
      <c r="J1446" s="136"/>
      <c r="K1446" s="129">
        <f>SUM(K1445:N1445)</f>
        <v>0</v>
      </c>
      <c r="L1446" s="130"/>
      <c r="M1446" s="130"/>
      <c r="N1446" s="131"/>
      <c r="O1446" s="129">
        <f>SUM(O1445:Q1445)</f>
        <v>0</v>
      </c>
      <c r="P1446" s="130"/>
      <c r="Q1446" s="131"/>
      <c r="R1446" s="129">
        <f>SUM(R1445:W1445)</f>
        <v>0</v>
      </c>
      <c r="S1446" s="130"/>
      <c r="T1446" s="130"/>
      <c r="U1446" s="130"/>
      <c r="V1446" s="130"/>
      <c r="W1446" s="131"/>
      <c r="X1446" s="85">
        <f>SUM(X1445)</f>
        <v>0</v>
      </c>
      <c r="Y1446" s="42">
        <f>SUM(Y1445)</f>
        <v>0</v>
      </c>
      <c r="Z1446" s="6">
        <f>SUM(Z1445)</f>
        <v>0</v>
      </c>
      <c r="AA1446" s="64">
        <f>SUM(D1446:Z1446)</f>
        <v>0</v>
      </c>
    </row>
    <row r="1447" spans="1:27">
      <c r="A1447" s="132" t="s">
        <v>69</v>
      </c>
      <c r="B1447" s="132"/>
      <c r="C1447" s="132"/>
      <c r="D1447" s="62">
        <v>7000</v>
      </c>
      <c r="E1447" s="62"/>
      <c r="F1447" s="62">
        <v>2000</v>
      </c>
      <c r="G1447" s="62">
        <v>4000</v>
      </c>
      <c r="H1447" s="62">
        <v>3000</v>
      </c>
      <c r="I1447" s="62"/>
      <c r="J1447" s="62">
        <v>5000</v>
      </c>
      <c r="K1447" s="62">
        <v>4000</v>
      </c>
      <c r="L1447" s="62"/>
      <c r="M1447" s="62"/>
      <c r="N1447" s="62"/>
      <c r="O1447" s="62"/>
      <c r="P1447" s="62"/>
      <c r="Q1447" s="62"/>
      <c r="R1447" s="62">
        <v>1500</v>
      </c>
      <c r="S1447" s="62">
        <v>2000</v>
      </c>
      <c r="T1447" s="62"/>
      <c r="U1447" s="62"/>
      <c r="V1447" s="62">
        <v>700</v>
      </c>
      <c r="W1447" s="62"/>
      <c r="X1447" s="62">
        <v>12000</v>
      </c>
      <c r="Y1447" s="62"/>
      <c r="Z1447" s="62"/>
      <c r="AA1447" s="62">
        <f>SUM(D1447:Z1447)</f>
        <v>41200</v>
      </c>
    </row>
    <row r="1448" spans="1:27">
      <c r="A1448" s="34"/>
      <c r="B1448" s="34"/>
      <c r="C1448" s="34"/>
      <c r="D1448" s="132">
        <f>SUM(D1447:H1447)</f>
        <v>16000</v>
      </c>
      <c r="E1448" s="132"/>
      <c r="F1448" s="132"/>
      <c r="G1448" s="132"/>
      <c r="H1448" s="132"/>
      <c r="I1448" s="132">
        <f>SUM(I1447:J1447)</f>
        <v>5000</v>
      </c>
      <c r="J1448" s="132"/>
      <c r="K1448" s="132">
        <f>SUM(K1447:N1447)</f>
        <v>4000</v>
      </c>
      <c r="L1448" s="132"/>
      <c r="M1448" s="132"/>
      <c r="N1448" s="132"/>
      <c r="O1448" s="132">
        <f>SUM(O1447:Q1447)</f>
        <v>0</v>
      </c>
      <c r="P1448" s="132"/>
      <c r="Q1448" s="132"/>
      <c r="R1448" s="132">
        <f>SUM(R1447:W1447)</f>
        <v>4200</v>
      </c>
      <c r="S1448" s="132"/>
      <c r="T1448" s="132"/>
      <c r="U1448" s="132"/>
      <c r="V1448" s="132"/>
      <c r="W1448" s="132"/>
      <c r="X1448" s="62">
        <f>X1447</f>
        <v>12000</v>
      </c>
      <c r="Y1448" s="62">
        <f>SUM(Y1447)</f>
        <v>0</v>
      </c>
      <c r="Z1448" s="62">
        <f>SUM(Z1447)</f>
        <v>0</v>
      </c>
      <c r="AA1448" s="62"/>
    </row>
    <row r="1449" spans="1:27" ht="15.75" thickBot="1"/>
    <row r="1450" spans="1:27" ht="27" thickBot="1">
      <c r="C1450" s="137" t="s">
        <v>110</v>
      </c>
      <c r="D1450" s="138"/>
      <c r="E1450" s="138"/>
      <c r="F1450" s="138"/>
      <c r="G1450" s="138"/>
      <c r="H1450" s="138"/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38"/>
      <c r="S1450" s="138"/>
      <c r="T1450" s="138"/>
      <c r="U1450" s="138"/>
      <c r="V1450" s="138"/>
      <c r="W1450" s="138"/>
      <c r="X1450" s="138"/>
      <c r="Y1450" s="138"/>
      <c r="Z1450" s="138"/>
      <c r="AA1450" s="138"/>
    </row>
    <row r="1451" spans="1:27">
      <c r="A1451" s="6" t="s">
        <v>23</v>
      </c>
      <c r="B1451" s="6" t="s">
        <v>0</v>
      </c>
      <c r="C1451" s="65" t="s">
        <v>68</v>
      </c>
      <c r="D1451" s="139" t="s">
        <v>1</v>
      </c>
      <c r="E1451" s="140"/>
      <c r="F1451" s="140"/>
      <c r="G1451" s="140"/>
      <c r="H1451" s="141"/>
      <c r="I1451" s="142" t="s">
        <v>2</v>
      </c>
      <c r="J1451" s="142"/>
      <c r="K1451" s="143" t="s">
        <v>5</v>
      </c>
      <c r="L1451" s="143"/>
      <c r="M1451" s="143"/>
      <c r="N1451" s="143"/>
      <c r="O1451" s="144" t="s">
        <v>73</v>
      </c>
      <c r="P1451" s="145"/>
      <c r="Q1451" s="145"/>
      <c r="R1451" s="146" t="s">
        <v>66</v>
      </c>
      <c r="S1451" s="146"/>
      <c r="T1451" s="146"/>
      <c r="U1451" s="146"/>
      <c r="V1451" s="146"/>
      <c r="W1451" s="146"/>
      <c r="X1451" s="147" t="s">
        <v>60</v>
      </c>
      <c r="Y1451" s="149" t="s">
        <v>37</v>
      </c>
      <c r="Z1451" s="151" t="s">
        <v>67</v>
      </c>
      <c r="AA1451" s="153" t="s">
        <v>8</v>
      </c>
    </row>
    <row r="1452" spans="1:27" ht="30">
      <c r="D1452" s="45" t="s">
        <v>47</v>
      </c>
      <c r="E1452" s="45" t="s">
        <v>48</v>
      </c>
      <c r="F1452" s="45" t="s">
        <v>50</v>
      </c>
      <c r="G1452" s="45" t="s">
        <v>49</v>
      </c>
      <c r="H1452" s="45" t="s">
        <v>51</v>
      </c>
      <c r="I1452" s="47" t="s">
        <v>54</v>
      </c>
      <c r="J1452" s="47" t="s">
        <v>55</v>
      </c>
      <c r="K1452" s="49" t="s">
        <v>56</v>
      </c>
      <c r="L1452" s="49" t="s">
        <v>57</v>
      </c>
      <c r="M1452" s="50" t="s">
        <v>58</v>
      </c>
      <c r="N1452" s="50" t="s">
        <v>59</v>
      </c>
      <c r="O1452" s="83" t="s">
        <v>74</v>
      </c>
      <c r="P1452" s="84" t="s">
        <v>75</v>
      </c>
      <c r="Q1452" s="52" t="s">
        <v>62</v>
      </c>
      <c r="R1452" s="55" t="s">
        <v>3</v>
      </c>
      <c r="S1452" s="55" t="s">
        <v>65</v>
      </c>
      <c r="T1452" s="55" t="s">
        <v>63</v>
      </c>
      <c r="U1452" s="55" t="s">
        <v>36</v>
      </c>
      <c r="V1452" s="56" t="s">
        <v>64</v>
      </c>
      <c r="W1452" s="55" t="s">
        <v>7</v>
      </c>
      <c r="X1452" s="148"/>
      <c r="Y1452" s="150"/>
      <c r="Z1452" s="152"/>
      <c r="AA1452" s="154"/>
    </row>
    <row r="1453" spans="1:27">
      <c r="B1453" s="29">
        <v>46018</v>
      </c>
      <c r="C1453" s="44">
        <v>1</v>
      </c>
      <c r="D1453" s="69"/>
      <c r="E1453" s="69"/>
      <c r="F1453" s="69"/>
      <c r="G1453" s="69"/>
      <c r="H1453" s="69"/>
      <c r="I1453" s="75"/>
      <c r="J1453" s="75"/>
      <c r="K1453" s="76"/>
      <c r="L1453" s="76"/>
      <c r="M1453" s="76"/>
      <c r="N1453" s="76"/>
      <c r="O1453" s="54"/>
      <c r="P1453" s="54"/>
      <c r="Q1453" s="54"/>
      <c r="R1453" s="86"/>
      <c r="S1453" s="86"/>
      <c r="T1453" s="86"/>
      <c r="U1453" s="86"/>
      <c r="V1453" s="86"/>
      <c r="W1453" s="86"/>
      <c r="X1453" s="70"/>
      <c r="Y1453" s="59"/>
      <c r="Z1453" s="60"/>
      <c r="AA1453" s="64">
        <f>SUM(D1453:Z1453)</f>
        <v>0</v>
      </c>
    </row>
    <row r="1454" spans="1:27">
      <c r="B1454" s="29">
        <v>46019</v>
      </c>
      <c r="C1454" s="44">
        <v>2</v>
      </c>
      <c r="D1454" s="69"/>
      <c r="E1454" s="69"/>
      <c r="F1454" s="69"/>
      <c r="G1454" s="69"/>
      <c r="H1454" s="69"/>
      <c r="I1454" s="75"/>
      <c r="J1454" s="75"/>
      <c r="K1454" s="76"/>
      <c r="L1454" s="76"/>
      <c r="M1454" s="76"/>
      <c r="N1454" s="76"/>
      <c r="O1454" s="54"/>
      <c r="P1454" s="54"/>
      <c r="Q1454" s="54"/>
      <c r="R1454" s="86"/>
      <c r="S1454" s="86"/>
      <c r="T1454" s="86"/>
      <c r="U1454" s="86"/>
      <c r="V1454" s="86"/>
      <c r="W1454" s="86"/>
      <c r="X1454" s="71"/>
      <c r="Y1454" s="59"/>
      <c r="Z1454" s="60"/>
      <c r="AA1454" s="64">
        <f t="shared" ref="AA1454:AA1474" si="137">SUM(D1454:Z1454)</f>
        <v>0</v>
      </c>
    </row>
    <row r="1455" spans="1:27">
      <c r="B1455" s="29">
        <v>46020</v>
      </c>
      <c r="C1455" s="44">
        <v>3</v>
      </c>
      <c r="D1455" s="69"/>
      <c r="E1455" s="69"/>
      <c r="F1455" s="69"/>
      <c r="G1455" s="69"/>
      <c r="H1455" s="69"/>
      <c r="I1455" s="75"/>
      <c r="J1455" s="75"/>
      <c r="K1455" s="76"/>
      <c r="L1455" s="76"/>
      <c r="M1455" s="76"/>
      <c r="N1455" s="76"/>
      <c r="O1455" s="54"/>
      <c r="P1455" s="54"/>
      <c r="Q1455" s="54"/>
      <c r="R1455" s="86"/>
      <c r="S1455" s="86"/>
      <c r="T1455" s="86"/>
      <c r="U1455" s="86"/>
      <c r="V1455" s="86"/>
      <c r="W1455" s="86"/>
      <c r="X1455" s="70"/>
      <c r="Y1455" s="59"/>
      <c r="Z1455" s="60"/>
      <c r="AA1455" s="64">
        <f t="shared" si="137"/>
        <v>0</v>
      </c>
    </row>
    <row r="1456" spans="1:27">
      <c r="B1456" s="29">
        <v>46021</v>
      </c>
      <c r="C1456" s="44">
        <v>4</v>
      </c>
      <c r="D1456" s="69"/>
      <c r="E1456" s="69"/>
      <c r="F1456" s="69"/>
      <c r="G1456" s="69"/>
      <c r="H1456" s="69"/>
      <c r="I1456" s="75"/>
      <c r="J1456" s="75"/>
      <c r="K1456" s="76"/>
      <c r="L1456" s="76"/>
      <c r="M1456" s="76"/>
      <c r="N1456" s="76"/>
      <c r="O1456" s="54"/>
      <c r="P1456" s="54"/>
      <c r="Q1456" s="54"/>
      <c r="R1456" s="86"/>
      <c r="S1456" s="86"/>
      <c r="T1456" s="86"/>
      <c r="U1456" s="86"/>
      <c r="V1456" s="86"/>
      <c r="W1456" s="86"/>
      <c r="X1456" s="71"/>
      <c r="Y1456" s="59"/>
      <c r="Z1456" s="60"/>
      <c r="AA1456" s="64">
        <f t="shared" si="137"/>
        <v>0</v>
      </c>
    </row>
    <row r="1457" spans="2:27">
      <c r="B1457" s="29">
        <v>46022</v>
      </c>
      <c r="C1457" s="44">
        <v>5</v>
      </c>
      <c r="D1457" s="69"/>
      <c r="E1457" s="69"/>
      <c r="F1457" s="69"/>
      <c r="G1457" s="69"/>
      <c r="H1457" s="69"/>
      <c r="I1457" s="75"/>
      <c r="J1457" s="75"/>
      <c r="K1457" s="76"/>
      <c r="L1457" s="76"/>
      <c r="M1457" s="76"/>
      <c r="N1457" s="76"/>
      <c r="O1457" s="54"/>
      <c r="P1457" s="54"/>
      <c r="Q1457" s="54"/>
      <c r="R1457" s="87"/>
      <c r="S1457" s="86"/>
      <c r="T1457" s="86"/>
      <c r="U1457" s="86"/>
      <c r="V1457" s="86"/>
      <c r="W1457" s="86"/>
      <c r="X1457" s="70"/>
      <c r="Y1457" s="59"/>
      <c r="Z1457" s="60"/>
      <c r="AA1457" s="64">
        <f t="shared" si="137"/>
        <v>0</v>
      </c>
    </row>
    <row r="1458" spans="2:27">
      <c r="B1458" s="29">
        <v>46023</v>
      </c>
      <c r="C1458" s="44">
        <v>6</v>
      </c>
      <c r="D1458" s="69"/>
      <c r="E1458" s="69"/>
      <c r="F1458" s="69"/>
      <c r="G1458" s="69"/>
      <c r="H1458" s="69"/>
      <c r="I1458" s="75"/>
      <c r="J1458" s="75"/>
      <c r="K1458" s="76"/>
      <c r="L1458" s="76"/>
      <c r="M1458" s="76"/>
      <c r="N1458" s="76"/>
      <c r="O1458" s="54"/>
      <c r="P1458" s="54"/>
      <c r="Q1458" s="54"/>
      <c r="R1458" s="86"/>
      <c r="S1458" s="86"/>
      <c r="T1458" s="86"/>
      <c r="U1458" s="86"/>
      <c r="V1458" s="86"/>
      <c r="W1458" s="86"/>
      <c r="X1458" s="88"/>
      <c r="Y1458" s="59"/>
      <c r="Z1458" s="60"/>
      <c r="AA1458" s="64">
        <f t="shared" si="137"/>
        <v>0</v>
      </c>
    </row>
    <row r="1459" spans="2:27">
      <c r="B1459" s="29">
        <v>46024</v>
      </c>
      <c r="C1459" s="44">
        <v>7</v>
      </c>
      <c r="D1459" s="69"/>
      <c r="E1459" s="69"/>
      <c r="F1459" s="69"/>
      <c r="G1459" s="69"/>
      <c r="H1459" s="69"/>
      <c r="I1459" s="75"/>
      <c r="J1459" s="75"/>
      <c r="K1459" s="76"/>
      <c r="L1459" s="76"/>
      <c r="M1459" s="76"/>
      <c r="N1459" s="76"/>
      <c r="O1459" s="54"/>
      <c r="P1459" s="54"/>
      <c r="Q1459" s="54"/>
      <c r="R1459" s="86"/>
      <c r="S1459" s="86"/>
      <c r="T1459" s="86"/>
      <c r="U1459" s="86"/>
      <c r="V1459" s="86"/>
      <c r="W1459" s="86"/>
      <c r="X1459" s="70"/>
      <c r="Y1459" s="59"/>
      <c r="Z1459" s="60"/>
      <c r="AA1459" s="64">
        <f t="shared" si="137"/>
        <v>0</v>
      </c>
    </row>
    <row r="1460" spans="2:27">
      <c r="B1460" s="29">
        <v>46025</v>
      </c>
      <c r="C1460" s="44">
        <v>8</v>
      </c>
      <c r="D1460" s="69"/>
      <c r="E1460" s="69"/>
      <c r="F1460" s="69"/>
      <c r="G1460" s="69"/>
      <c r="H1460" s="69"/>
      <c r="I1460" s="75"/>
      <c r="J1460" s="75"/>
      <c r="K1460" s="76"/>
      <c r="L1460" s="76"/>
      <c r="M1460" s="76"/>
      <c r="N1460" s="76"/>
      <c r="O1460" s="54"/>
      <c r="P1460" s="54"/>
      <c r="Q1460" s="54"/>
      <c r="R1460" s="86"/>
      <c r="S1460" s="86"/>
      <c r="T1460" s="86"/>
      <c r="U1460" s="86"/>
      <c r="V1460" s="86"/>
      <c r="W1460" s="86"/>
      <c r="X1460" s="70"/>
      <c r="Y1460" s="59"/>
      <c r="Z1460" s="60"/>
      <c r="AA1460" s="64">
        <f t="shared" si="137"/>
        <v>0</v>
      </c>
    </row>
    <row r="1461" spans="2:27">
      <c r="B1461" s="29">
        <v>46026</v>
      </c>
      <c r="C1461" s="44">
        <v>9</v>
      </c>
      <c r="D1461" s="69"/>
      <c r="E1461" s="69"/>
      <c r="F1461" s="69"/>
      <c r="G1461" s="69"/>
      <c r="H1461" s="69"/>
      <c r="I1461" s="75"/>
      <c r="J1461" s="75"/>
      <c r="K1461" s="76"/>
      <c r="L1461" s="76"/>
      <c r="M1461" s="76"/>
      <c r="N1461" s="76"/>
      <c r="O1461" s="54"/>
      <c r="P1461" s="54"/>
      <c r="Q1461" s="54"/>
      <c r="R1461" s="86"/>
      <c r="S1461" s="86"/>
      <c r="T1461" s="86"/>
      <c r="U1461" s="86"/>
      <c r="V1461" s="86"/>
      <c r="W1461" s="86"/>
      <c r="X1461" s="71"/>
      <c r="Y1461" s="59"/>
      <c r="Z1461" s="60"/>
      <c r="AA1461" s="64">
        <f t="shared" si="137"/>
        <v>0</v>
      </c>
    </row>
    <row r="1462" spans="2:27">
      <c r="B1462" s="29">
        <v>46027</v>
      </c>
      <c r="C1462" s="44">
        <v>10</v>
      </c>
      <c r="D1462" s="69"/>
      <c r="E1462" s="69"/>
      <c r="F1462" s="69"/>
      <c r="G1462" s="69"/>
      <c r="H1462" s="69"/>
      <c r="I1462" s="75"/>
      <c r="J1462" s="75"/>
      <c r="K1462" s="76"/>
      <c r="L1462" s="76"/>
      <c r="M1462" s="76"/>
      <c r="N1462" s="76"/>
      <c r="O1462" s="54"/>
      <c r="P1462" s="54"/>
      <c r="Q1462" s="54"/>
      <c r="R1462" s="86"/>
      <c r="S1462" s="86"/>
      <c r="T1462" s="86"/>
      <c r="U1462" s="86"/>
      <c r="V1462" s="86"/>
      <c r="W1462" s="86"/>
      <c r="X1462" s="71"/>
      <c r="Y1462" s="59"/>
      <c r="Z1462" s="60"/>
      <c r="AA1462" s="64">
        <f t="shared" si="137"/>
        <v>0</v>
      </c>
    </row>
    <row r="1463" spans="2:27">
      <c r="B1463" s="29">
        <v>46028</v>
      </c>
      <c r="C1463" s="44">
        <v>11</v>
      </c>
      <c r="D1463" s="69"/>
      <c r="E1463" s="69"/>
      <c r="F1463" s="69"/>
      <c r="G1463" s="69"/>
      <c r="H1463" s="69"/>
      <c r="I1463" s="75"/>
      <c r="J1463" s="75"/>
      <c r="K1463" s="76"/>
      <c r="L1463" s="76"/>
      <c r="M1463" s="76"/>
      <c r="N1463" s="76"/>
      <c r="O1463" s="54"/>
      <c r="P1463" s="54"/>
      <c r="Q1463" s="54"/>
      <c r="R1463" s="86"/>
      <c r="S1463" s="86"/>
      <c r="T1463" s="86"/>
      <c r="U1463" s="86"/>
      <c r="V1463" s="86"/>
      <c r="W1463" s="86"/>
      <c r="X1463" s="70"/>
      <c r="Y1463" s="59"/>
      <c r="Z1463" s="60"/>
      <c r="AA1463" s="64">
        <f t="shared" si="137"/>
        <v>0</v>
      </c>
    </row>
    <row r="1464" spans="2:27">
      <c r="B1464" s="29">
        <v>46029</v>
      </c>
      <c r="C1464" s="44">
        <v>12</v>
      </c>
      <c r="D1464" s="69"/>
      <c r="E1464" s="69"/>
      <c r="F1464" s="69"/>
      <c r="G1464" s="69"/>
      <c r="H1464" s="69"/>
      <c r="I1464" s="75"/>
      <c r="J1464" s="75"/>
      <c r="K1464" s="76"/>
      <c r="L1464" s="76"/>
      <c r="M1464" s="76"/>
      <c r="N1464" s="76"/>
      <c r="O1464" s="54"/>
      <c r="P1464" s="54"/>
      <c r="Q1464" s="54"/>
      <c r="R1464" s="86"/>
      <c r="S1464" s="86"/>
      <c r="T1464" s="86"/>
      <c r="U1464" s="86"/>
      <c r="V1464" s="86"/>
      <c r="W1464" s="86"/>
      <c r="X1464" s="70"/>
      <c r="Y1464" s="59"/>
      <c r="Z1464" s="60"/>
      <c r="AA1464" s="64">
        <f t="shared" si="137"/>
        <v>0</v>
      </c>
    </row>
    <row r="1465" spans="2:27">
      <c r="B1465" s="29">
        <v>46030</v>
      </c>
      <c r="C1465" s="44">
        <v>13</v>
      </c>
      <c r="D1465" s="69"/>
      <c r="E1465" s="69"/>
      <c r="F1465" s="69"/>
      <c r="G1465" s="69"/>
      <c r="H1465" s="69"/>
      <c r="I1465" s="75"/>
      <c r="J1465" s="75"/>
      <c r="K1465" s="76"/>
      <c r="L1465" s="76"/>
      <c r="M1465" s="76"/>
      <c r="N1465" s="76"/>
      <c r="O1465" s="54"/>
      <c r="P1465" s="54"/>
      <c r="Q1465" s="54"/>
      <c r="R1465" s="86"/>
      <c r="S1465" s="86"/>
      <c r="T1465" s="86"/>
      <c r="U1465" s="86"/>
      <c r="V1465" s="86"/>
      <c r="W1465" s="86"/>
      <c r="X1465" s="71"/>
      <c r="Y1465" s="59"/>
      <c r="Z1465" s="60"/>
      <c r="AA1465" s="64">
        <f t="shared" si="137"/>
        <v>0</v>
      </c>
    </row>
    <row r="1466" spans="2:27">
      <c r="B1466" s="29">
        <v>46031</v>
      </c>
      <c r="C1466" s="44">
        <v>14</v>
      </c>
      <c r="D1466" s="69"/>
      <c r="E1466" s="69"/>
      <c r="F1466" s="69"/>
      <c r="G1466" s="69"/>
      <c r="H1466" s="69"/>
      <c r="I1466" s="75"/>
      <c r="J1466" s="75"/>
      <c r="K1466" s="76"/>
      <c r="L1466" s="76"/>
      <c r="M1466" s="76"/>
      <c r="N1466" s="76"/>
      <c r="O1466" s="54"/>
      <c r="P1466" s="54"/>
      <c r="Q1466" s="54"/>
      <c r="R1466" s="86"/>
      <c r="S1466" s="86"/>
      <c r="T1466" s="86"/>
      <c r="U1466" s="86"/>
      <c r="V1466" s="86"/>
      <c r="W1466" s="86"/>
      <c r="X1466" s="70"/>
      <c r="Y1466" s="59"/>
      <c r="Z1466" s="60"/>
      <c r="AA1466" s="64">
        <f t="shared" si="137"/>
        <v>0</v>
      </c>
    </row>
    <row r="1467" spans="2:27">
      <c r="B1467" s="29">
        <v>46032</v>
      </c>
      <c r="C1467" s="44">
        <v>15</v>
      </c>
      <c r="D1467" s="69"/>
      <c r="E1467" s="69"/>
      <c r="F1467" s="69"/>
      <c r="G1467" s="69"/>
      <c r="H1467" s="69"/>
      <c r="I1467" s="75"/>
      <c r="J1467" s="75"/>
      <c r="K1467" s="76"/>
      <c r="L1467" s="76"/>
      <c r="M1467" s="76"/>
      <c r="N1467" s="76"/>
      <c r="O1467" s="54"/>
      <c r="P1467" s="54"/>
      <c r="Q1467" s="54"/>
      <c r="R1467" s="86"/>
      <c r="S1467" s="86"/>
      <c r="T1467" s="86"/>
      <c r="U1467" s="86"/>
      <c r="V1467" s="86"/>
      <c r="W1467" s="86"/>
      <c r="X1467" s="70"/>
      <c r="Y1467" s="59"/>
      <c r="Z1467" s="60"/>
      <c r="AA1467" s="64">
        <f t="shared" si="137"/>
        <v>0</v>
      </c>
    </row>
    <row r="1468" spans="2:27">
      <c r="B1468" s="29">
        <v>46033</v>
      </c>
      <c r="C1468" s="44">
        <v>16</v>
      </c>
      <c r="D1468" s="69"/>
      <c r="E1468" s="69"/>
      <c r="F1468" s="69"/>
      <c r="G1468" s="69"/>
      <c r="H1468" s="69"/>
      <c r="I1468" s="75"/>
      <c r="J1468" s="75"/>
      <c r="K1468" s="76"/>
      <c r="L1468" s="76"/>
      <c r="M1468" s="76"/>
      <c r="N1468" s="76"/>
      <c r="O1468" s="54"/>
      <c r="P1468" s="54"/>
      <c r="Q1468" s="54"/>
      <c r="R1468" s="86"/>
      <c r="S1468" s="86"/>
      <c r="T1468" s="86"/>
      <c r="U1468" s="86"/>
      <c r="V1468" s="86"/>
      <c r="W1468" s="86"/>
      <c r="X1468" s="70"/>
      <c r="Y1468" s="59"/>
      <c r="Z1468" s="60"/>
      <c r="AA1468" s="64">
        <f t="shared" si="137"/>
        <v>0</v>
      </c>
    </row>
    <row r="1469" spans="2:27">
      <c r="B1469" s="29">
        <v>46034</v>
      </c>
      <c r="C1469" s="44">
        <v>17</v>
      </c>
      <c r="D1469" s="69"/>
      <c r="E1469" s="69"/>
      <c r="F1469" s="69"/>
      <c r="G1469" s="69"/>
      <c r="H1469" s="69"/>
      <c r="I1469" s="75"/>
      <c r="J1469" s="75"/>
      <c r="K1469" s="76"/>
      <c r="L1469" s="76"/>
      <c r="M1469" s="76"/>
      <c r="N1469" s="76"/>
      <c r="O1469" s="54"/>
      <c r="P1469" s="54"/>
      <c r="Q1469" s="54"/>
      <c r="R1469" s="86"/>
      <c r="S1469" s="86"/>
      <c r="T1469" s="86"/>
      <c r="U1469" s="86"/>
      <c r="V1469" s="86"/>
      <c r="W1469" s="86"/>
      <c r="X1469" s="70"/>
      <c r="Y1469" s="59"/>
      <c r="Z1469" s="60"/>
      <c r="AA1469" s="64">
        <f t="shared" si="137"/>
        <v>0</v>
      </c>
    </row>
    <row r="1470" spans="2:27">
      <c r="B1470" s="29">
        <v>46035</v>
      </c>
      <c r="C1470" s="44">
        <v>18</v>
      </c>
      <c r="D1470" s="69"/>
      <c r="E1470" s="69"/>
      <c r="F1470" s="69"/>
      <c r="G1470" s="69"/>
      <c r="H1470" s="69"/>
      <c r="I1470" s="75"/>
      <c r="J1470" s="75"/>
      <c r="K1470" s="76"/>
      <c r="L1470" s="76"/>
      <c r="M1470" s="76"/>
      <c r="N1470" s="76"/>
      <c r="O1470" s="54"/>
      <c r="P1470" s="54"/>
      <c r="Q1470" s="54"/>
      <c r="R1470" s="86"/>
      <c r="S1470" s="86"/>
      <c r="T1470" s="86"/>
      <c r="U1470" s="86"/>
      <c r="V1470" s="86"/>
      <c r="W1470" s="87"/>
      <c r="X1470" s="70"/>
      <c r="Y1470" s="59"/>
      <c r="Z1470" s="60"/>
      <c r="AA1470" s="64">
        <f t="shared" si="137"/>
        <v>0</v>
      </c>
    </row>
    <row r="1471" spans="2:27">
      <c r="B1471" s="29">
        <v>46036</v>
      </c>
      <c r="C1471" s="44">
        <v>19</v>
      </c>
      <c r="D1471" s="69"/>
      <c r="E1471" s="69"/>
      <c r="F1471" s="69"/>
      <c r="G1471" s="69"/>
      <c r="H1471" s="69"/>
      <c r="I1471" s="75"/>
      <c r="J1471" s="75"/>
      <c r="K1471" s="76"/>
      <c r="L1471" s="76"/>
      <c r="M1471" s="76"/>
      <c r="N1471" s="76"/>
      <c r="O1471" s="54"/>
      <c r="P1471" s="54"/>
      <c r="Q1471" s="54"/>
      <c r="R1471" s="86"/>
      <c r="S1471" s="86"/>
      <c r="T1471" s="86"/>
      <c r="U1471" s="86"/>
      <c r="V1471" s="86"/>
      <c r="W1471" s="86"/>
      <c r="X1471" s="70"/>
      <c r="Y1471" s="59"/>
      <c r="Z1471" s="60"/>
      <c r="AA1471" s="64">
        <f t="shared" si="137"/>
        <v>0</v>
      </c>
    </row>
    <row r="1472" spans="2:27">
      <c r="B1472" s="29">
        <v>46037</v>
      </c>
      <c r="C1472" s="44">
        <v>20</v>
      </c>
      <c r="D1472" s="69"/>
      <c r="E1472" s="69"/>
      <c r="F1472" s="69"/>
      <c r="G1472" s="69"/>
      <c r="H1472" s="69"/>
      <c r="I1472" s="75"/>
      <c r="J1472" s="75"/>
      <c r="K1472" s="76"/>
      <c r="L1472" s="76"/>
      <c r="M1472" s="76"/>
      <c r="N1472" s="76"/>
      <c r="O1472" s="54"/>
      <c r="P1472" s="54"/>
      <c r="Q1472" s="54"/>
      <c r="R1472" s="86"/>
      <c r="S1472" s="86"/>
      <c r="T1472" s="86"/>
      <c r="U1472" s="86"/>
      <c r="V1472" s="86"/>
      <c r="W1472" s="86"/>
      <c r="X1472" s="70"/>
      <c r="Y1472" s="59"/>
      <c r="Z1472" s="60"/>
      <c r="AA1472" s="64">
        <f t="shared" si="137"/>
        <v>0</v>
      </c>
    </row>
    <row r="1473" spans="1:27">
      <c r="B1473" s="29">
        <v>46038</v>
      </c>
      <c r="C1473" s="44">
        <v>21</v>
      </c>
      <c r="D1473" s="69"/>
      <c r="E1473" s="69"/>
      <c r="F1473" s="69"/>
      <c r="G1473" s="69"/>
      <c r="H1473" s="69"/>
      <c r="I1473" s="75"/>
      <c r="J1473" s="75"/>
      <c r="K1473" s="76"/>
      <c r="L1473" s="76"/>
      <c r="M1473" s="76"/>
      <c r="N1473" s="76"/>
      <c r="O1473" s="54"/>
      <c r="P1473" s="54"/>
      <c r="Q1473" s="54"/>
      <c r="R1473" s="86"/>
      <c r="S1473" s="86"/>
      <c r="T1473" s="86"/>
      <c r="U1473" s="86"/>
      <c r="V1473" s="86"/>
      <c r="W1473" s="86"/>
      <c r="X1473" s="70"/>
      <c r="Y1473" s="59"/>
      <c r="Z1473" s="60"/>
      <c r="AA1473" s="64">
        <f t="shared" si="137"/>
        <v>0</v>
      </c>
    </row>
    <row r="1474" spans="1:27">
      <c r="B1474" s="29">
        <v>46039</v>
      </c>
      <c r="C1474" s="44">
        <v>22</v>
      </c>
      <c r="D1474" s="69"/>
      <c r="E1474" s="69"/>
      <c r="F1474" s="69"/>
      <c r="G1474" s="69"/>
      <c r="H1474" s="69"/>
      <c r="I1474" s="75"/>
      <c r="J1474" s="75"/>
      <c r="K1474" s="76"/>
      <c r="L1474" s="76"/>
      <c r="M1474" s="76"/>
      <c r="N1474" s="76"/>
      <c r="O1474" s="54"/>
      <c r="P1474" s="54"/>
      <c r="Q1474" s="54"/>
      <c r="R1474" s="86"/>
      <c r="S1474" s="86"/>
      <c r="T1474" s="86"/>
      <c r="U1474" s="86"/>
      <c r="V1474" s="86"/>
      <c r="W1474" s="86"/>
      <c r="X1474" s="70"/>
      <c r="Y1474" s="59"/>
      <c r="Z1474" s="60"/>
      <c r="AA1474" s="64">
        <f t="shared" si="137"/>
        <v>0</v>
      </c>
    </row>
    <row r="1475" spans="1:27">
      <c r="B1475" s="29">
        <v>46040</v>
      </c>
      <c r="C1475" s="44">
        <v>23</v>
      </c>
      <c r="D1475" s="69"/>
      <c r="E1475" s="69"/>
      <c r="F1475" s="69"/>
      <c r="G1475" s="69"/>
      <c r="H1475" s="69"/>
      <c r="I1475" s="75"/>
      <c r="J1475" s="75"/>
      <c r="K1475" s="76"/>
      <c r="L1475" s="76"/>
      <c r="M1475" s="76"/>
      <c r="N1475" s="76"/>
      <c r="O1475" s="54"/>
      <c r="P1475" s="54"/>
      <c r="Q1475" s="54"/>
      <c r="R1475" s="86"/>
      <c r="S1475" s="86"/>
      <c r="T1475" s="86"/>
      <c r="U1475" s="86"/>
      <c r="V1475" s="86"/>
      <c r="W1475" s="87"/>
      <c r="X1475" s="70"/>
      <c r="Y1475" s="59"/>
      <c r="Z1475" s="60"/>
      <c r="AA1475" s="64">
        <f>SUM(D1475:Z1475)</f>
        <v>0</v>
      </c>
    </row>
    <row r="1476" spans="1:27">
      <c r="B1476" s="29">
        <v>46041</v>
      </c>
      <c r="C1476" s="44">
        <v>24</v>
      </c>
      <c r="D1476" s="69"/>
      <c r="E1476" s="69"/>
      <c r="F1476" s="69"/>
      <c r="G1476" s="69"/>
      <c r="H1476" s="69"/>
      <c r="I1476" s="75"/>
      <c r="J1476" s="75"/>
      <c r="K1476" s="76"/>
      <c r="L1476" s="76"/>
      <c r="M1476" s="76"/>
      <c r="N1476" s="76"/>
      <c r="O1476" s="54"/>
      <c r="P1476" s="54"/>
      <c r="Q1476" s="54"/>
      <c r="R1476" s="86"/>
      <c r="S1476" s="86"/>
      <c r="T1476" s="86"/>
      <c r="U1476" s="86"/>
      <c r="V1476" s="86"/>
      <c r="W1476" s="86"/>
      <c r="X1476" s="70"/>
      <c r="Y1476" s="59"/>
      <c r="Z1476" s="60"/>
      <c r="AA1476" s="64">
        <f t="shared" ref="AA1476:AA1484" si="138">SUM(D1476:Z1476)</f>
        <v>0</v>
      </c>
    </row>
    <row r="1477" spans="1:27">
      <c r="B1477" s="29">
        <v>46042</v>
      </c>
      <c r="C1477" s="44">
        <v>25</v>
      </c>
      <c r="D1477" s="69"/>
      <c r="E1477" s="69"/>
      <c r="F1477" s="69"/>
      <c r="G1477" s="69"/>
      <c r="H1477" s="69"/>
      <c r="I1477" s="75"/>
      <c r="J1477" s="75"/>
      <c r="K1477" s="76"/>
      <c r="L1477" s="76"/>
      <c r="M1477" s="76"/>
      <c r="N1477" s="76"/>
      <c r="O1477" s="54"/>
      <c r="P1477" s="54"/>
      <c r="Q1477" s="54"/>
      <c r="R1477" s="86"/>
      <c r="S1477" s="86"/>
      <c r="T1477" s="86"/>
      <c r="U1477" s="86"/>
      <c r="V1477" s="86"/>
      <c r="W1477" s="86"/>
      <c r="X1477" s="70"/>
      <c r="Y1477" s="59"/>
      <c r="Z1477" s="60"/>
      <c r="AA1477" s="64">
        <f t="shared" si="138"/>
        <v>0</v>
      </c>
    </row>
    <row r="1478" spans="1:27">
      <c r="B1478" s="29">
        <v>46043</v>
      </c>
      <c r="C1478" s="44">
        <v>26</v>
      </c>
      <c r="D1478" s="69"/>
      <c r="E1478" s="69"/>
      <c r="F1478" s="69"/>
      <c r="G1478" s="69"/>
      <c r="H1478" s="69"/>
      <c r="I1478" s="75"/>
      <c r="J1478" s="75"/>
      <c r="K1478" s="76"/>
      <c r="L1478" s="76"/>
      <c r="M1478" s="76"/>
      <c r="N1478" s="76"/>
      <c r="O1478" s="54"/>
      <c r="P1478" s="54"/>
      <c r="Q1478" s="54"/>
      <c r="R1478" s="86"/>
      <c r="S1478" s="86"/>
      <c r="T1478" s="86"/>
      <c r="U1478" s="86"/>
      <c r="V1478" s="86"/>
      <c r="W1478" s="86"/>
      <c r="X1478" s="70"/>
      <c r="Y1478" s="59"/>
      <c r="Z1478" s="60"/>
      <c r="AA1478" s="64">
        <f t="shared" si="138"/>
        <v>0</v>
      </c>
    </row>
    <row r="1479" spans="1:27">
      <c r="B1479" s="29">
        <v>46044</v>
      </c>
      <c r="C1479" s="44">
        <v>27</v>
      </c>
      <c r="D1479" s="69"/>
      <c r="E1479" s="69"/>
      <c r="F1479" s="69"/>
      <c r="G1479" s="69"/>
      <c r="H1479" s="69"/>
      <c r="I1479" s="75"/>
      <c r="J1479" s="75"/>
      <c r="K1479" s="76"/>
      <c r="L1479" s="76"/>
      <c r="M1479" s="76"/>
      <c r="N1479" s="76"/>
      <c r="O1479" s="54"/>
      <c r="P1479" s="54"/>
      <c r="Q1479" s="54"/>
      <c r="R1479" s="86"/>
      <c r="S1479" s="86"/>
      <c r="T1479" s="86"/>
      <c r="U1479" s="86"/>
      <c r="V1479" s="86"/>
      <c r="W1479" s="86"/>
      <c r="X1479" s="71"/>
      <c r="Y1479" s="59"/>
      <c r="Z1479" s="60"/>
      <c r="AA1479" s="64">
        <f t="shared" si="138"/>
        <v>0</v>
      </c>
    </row>
    <row r="1480" spans="1:27">
      <c r="B1480" s="29">
        <v>46045</v>
      </c>
      <c r="C1480" s="44">
        <v>28</v>
      </c>
      <c r="D1480" s="69"/>
      <c r="E1480" s="69"/>
      <c r="F1480" s="69"/>
      <c r="G1480" s="69"/>
      <c r="H1480" s="69"/>
      <c r="I1480" s="75"/>
      <c r="J1480" s="75"/>
      <c r="K1480" s="76"/>
      <c r="L1480" s="76"/>
      <c r="M1480" s="76"/>
      <c r="N1480" s="76"/>
      <c r="O1480" s="54"/>
      <c r="P1480" s="54"/>
      <c r="Q1480" s="54"/>
      <c r="R1480" s="86"/>
      <c r="S1480" s="86"/>
      <c r="T1480" s="86"/>
      <c r="U1480" s="86"/>
      <c r="V1480" s="86"/>
      <c r="W1480" s="86"/>
      <c r="X1480" s="70"/>
      <c r="Y1480" s="59"/>
      <c r="Z1480" s="60"/>
      <c r="AA1480" s="64">
        <f t="shared" si="138"/>
        <v>0</v>
      </c>
    </row>
    <row r="1481" spans="1:27">
      <c r="B1481" s="29">
        <v>46046</v>
      </c>
      <c r="C1481" s="44">
        <v>29</v>
      </c>
      <c r="D1481" s="69"/>
      <c r="E1481" s="69"/>
      <c r="F1481" s="69"/>
      <c r="G1481" s="69"/>
      <c r="H1481" s="69"/>
      <c r="I1481" s="75"/>
      <c r="J1481" s="75"/>
      <c r="K1481" s="76"/>
      <c r="L1481" s="76"/>
      <c r="M1481" s="76"/>
      <c r="N1481" s="76"/>
      <c r="O1481" s="54"/>
      <c r="P1481" s="54"/>
      <c r="Q1481" s="54"/>
      <c r="R1481" s="86"/>
      <c r="S1481" s="86"/>
      <c r="T1481" s="86"/>
      <c r="U1481" s="86"/>
      <c r="V1481" s="86"/>
      <c r="W1481" s="86"/>
      <c r="X1481" s="70"/>
      <c r="Y1481" s="59"/>
      <c r="Z1481" s="60"/>
      <c r="AA1481" s="64">
        <f t="shared" si="138"/>
        <v>0</v>
      </c>
    </row>
    <row r="1482" spans="1:27">
      <c r="B1482" s="29">
        <v>46047</v>
      </c>
      <c r="C1482" s="44">
        <v>30</v>
      </c>
      <c r="D1482" s="69"/>
      <c r="E1482" s="69"/>
      <c r="F1482" s="69"/>
      <c r="G1482" s="69"/>
      <c r="H1482" s="69"/>
      <c r="I1482" s="75"/>
      <c r="J1482" s="75"/>
      <c r="K1482" s="76"/>
      <c r="L1482" s="76"/>
      <c r="M1482" s="76"/>
      <c r="N1482" s="76"/>
      <c r="O1482" s="54"/>
      <c r="P1482" s="54"/>
      <c r="Q1482" s="54"/>
      <c r="R1482" s="86"/>
      <c r="S1482" s="86"/>
      <c r="T1482" s="86"/>
      <c r="U1482" s="86"/>
      <c r="V1482" s="86"/>
      <c r="W1482" s="86"/>
      <c r="X1482" s="70"/>
      <c r="Y1482" s="59"/>
      <c r="Z1482" s="60"/>
      <c r="AA1482" s="64">
        <f t="shared" si="138"/>
        <v>0</v>
      </c>
    </row>
    <row r="1483" spans="1:27">
      <c r="B1483" s="29">
        <v>46048</v>
      </c>
      <c r="C1483" s="44">
        <v>31</v>
      </c>
      <c r="D1483" s="69"/>
      <c r="E1483" s="69"/>
      <c r="F1483" s="69"/>
      <c r="G1483" s="69"/>
      <c r="H1483" s="69"/>
      <c r="I1483" s="75"/>
      <c r="J1483" s="75"/>
      <c r="K1483" s="76"/>
      <c r="L1483" s="76"/>
      <c r="M1483" s="76"/>
      <c r="N1483" s="76"/>
      <c r="O1483" s="54"/>
      <c r="P1483" s="54"/>
      <c r="Q1483" s="54"/>
      <c r="R1483" s="86"/>
      <c r="S1483" s="86"/>
      <c r="T1483" s="86"/>
      <c r="U1483" s="86"/>
      <c r="V1483" s="86"/>
      <c r="W1483" s="86"/>
      <c r="X1483" s="70"/>
      <c r="Y1483" s="59"/>
      <c r="Z1483" s="60"/>
      <c r="AA1483" s="64"/>
    </row>
    <row r="1484" spans="1:27">
      <c r="A1484" s="129" t="s">
        <v>52</v>
      </c>
      <c r="B1484" s="130"/>
      <c r="C1484" s="131"/>
      <c r="D1484" s="69">
        <f t="shared" ref="D1484:Z1484" si="139">SUM(D1453:D1482)</f>
        <v>0</v>
      </c>
      <c r="E1484" s="69">
        <f t="shared" si="139"/>
        <v>0</v>
      </c>
      <c r="F1484" s="69">
        <f t="shared" si="139"/>
        <v>0</v>
      </c>
      <c r="G1484" s="69">
        <f t="shared" si="139"/>
        <v>0</v>
      </c>
      <c r="H1484" s="69">
        <f t="shared" si="139"/>
        <v>0</v>
      </c>
      <c r="I1484" s="69">
        <f t="shared" si="139"/>
        <v>0</v>
      </c>
      <c r="J1484" s="69">
        <f t="shared" si="139"/>
        <v>0</v>
      </c>
      <c r="K1484" s="69">
        <f t="shared" si="139"/>
        <v>0</v>
      </c>
      <c r="L1484" s="69">
        <f t="shared" si="139"/>
        <v>0</v>
      </c>
      <c r="M1484" s="69">
        <f t="shared" si="139"/>
        <v>0</v>
      </c>
      <c r="N1484" s="69">
        <f t="shared" si="139"/>
        <v>0</v>
      </c>
      <c r="O1484" s="69">
        <f t="shared" si="139"/>
        <v>0</v>
      </c>
      <c r="P1484" s="69">
        <f t="shared" si="139"/>
        <v>0</v>
      </c>
      <c r="Q1484" s="69">
        <f t="shared" si="139"/>
        <v>0</v>
      </c>
      <c r="R1484" s="69">
        <f t="shared" si="139"/>
        <v>0</v>
      </c>
      <c r="S1484" s="69">
        <f t="shared" si="139"/>
        <v>0</v>
      </c>
      <c r="T1484" s="69">
        <f t="shared" si="139"/>
        <v>0</v>
      </c>
      <c r="U1484" s="69">
        <f t="shared" si="139"/>
        <v>0</v>
      </c>
      <c r="V1484" s="69">
        <f t="shared" si="139"/>
        <v>0</v>
      </c>
      <c r="W1484" s="69">
        <f t="shared" si="139"/>
        <v>0</v>
      </c>
      <c r="X1484" s="69">
        <f t="shared" si="139"/>
        <v>0</v>
      </c>
      <c r="Y1484" s="69">
        <f t="shared" si="139"/>
        <v>0</v>
      </c>
      <c r="Z1484" s="69">
        <f t="shared" si="139"/>
        <v>0</v>
      </c>
      <c r="AA1484" s="64">
        <f t="shared" si="138"/>
        <v>0</v>
      </c>
    </row>
    <row r="1485" spans="1:27">
      <c r="A1485" s="133" t="s">
        <v>53</v>
      </c>
      <c r="B1485" s="134"/>
      <c r="C1485" s="135"/>
      <c r="D1485" s="136">
        <f>SUM(D1484:H1484)</f>
        <v>0</v>
      </c>
      <c r="E1485" s="136"/>
      <c r="F1485" s="136"/>
      <c r="G1485" s="136"/>
      <c r="H1485" s="136"/>
      <c r="I1485" s="136">
        <f>SUM(I1484:J1484)</f>
        <v>0</v>
      </c>
      <c r="J1485" s="136"/>
      <c r="K1485" s="129">
        <f>SUM(K1484:N1484)</f>
        <v>0</v>
      </c>
      <c r="L1485" s="130"/>
      <c r="M1485" s="130"/>
      <c r="N1485" s="131"/>
      <c r="O1485" s="129">
        <f>SUM(O1484:Q1484)</f>
        <v>0</v>
      </c>
      <c r="P1485" s="130"/>
      <c r="Q1485" s="131"/>
      <c r="R1485" s="129">
        <f>SUM(R1484:W1484)</f>
        <v>0</v>
      </c>
      <c r="S1485" s="130"/>
      <c r="T1485" s="130"/>
      <c r="U1485" s="130"/>
      <c r="V1485" s="130"/>
      <c r="W1485" s="131"/>
      <c r="X1485" s="85">
        <f>SUM(X1484)</f>
        <v>0</v>
      </c>
      <c r="Y1485" s="42">
        <f>SUM(Y1484)</f>
        <v>0</v>
      </c>
      <c r="Z1485" s="6">
        <f>SUM(Z1484)</f>
        <v>0</v>
      </c>
      <c r="AA1485" s="64">
        <f>SUM(D1485:Z1485)</f>
        <v>0</v>
      </c>
    </row>
    <row r="1486" spans="1:27">
      <c r="A1486" s="132" t="s">
        <v>69</v>
      </c>
      <c r="B1486" s="132"/>
      <c r="C1486" s="132"/>
      <c r="D1486" s="62">
        <v>7000</v>
      </c>
      <c r="E1486" s="62"/>
      <c r="F1486" s="62">
        <v>2000</v>
      </c>
      <c r="G1486" s="62">
        <v>4000</v>
      </c>
      <c r="H1486" s="62">
        <v>3000</v>
      </c>
      <c r="I1486" s="62"/>
      <c r="J1486" s="62">
        <v>5000</v>
      </c>
      <c r="K1486" s="62">
        <v>4000</v>
      </c>
      <c r="L1486" s="62"/>
      <c r="M1486" s="62"/>
      <c r="N1486" s="62"/>
      <c r="O1486" s="62"/>
      <c r="P1486" s="62"/>
      <c r="Q1486" s="62"/>
      <c r="R1486" s="62">
        <v>1500</v>
      </c>
      <c r="S1486" s="62">
        <v>2000</v>
      </c>
      <c r="T1486" s="62"/>
      <c r="U1486" s="62"/>
      <c r="V1486" s="62">
        <v>700</v>
      </c>
      <c r="W1486" s="62"/>
      <c r="X1486" s="62">
        <v>12000</v>
      </c>
      <c r="Y1486" s="62"/>
      <c r="Z1486" s="62"/>
      <c r="AA1486" s="62">
        <f>SUM(D1486:Z1486)</f>
        <v>41200</v>
      </c>
    </row>
    <row r="1487" spans="1:27">
      <c r="A1487" s="34"/>
      <c r="B1487" s="34"/>
      <c r="C1487" s="34"/>
      <c r="D1487" s="132">
        <f>SUM(D1486:H1486)</f>
        <v>16000</v>
      </c>
      <c r="E1487" s="132"/>
      <c r="F1487" s="132"/>
      <c r="G1487" s="132"/>
      <c r="H1487" s="132"/>
      <c r="I1487" s="132">
        <f>SUM(I1486:J1486)</f>
        <v>5000</v>
      </c>
      <c r="J1487" s="132"/>
      <c r="K1487" s="132">
        <f>SUM(K1486:N1486)</f>
        <v>4000</v>
      </c>
      <c r="L1487" s="132"/>
      <c r="M1487" s="132"/>
      <c r="N1487" s="132"/>
      <c r="O1487" s="132">
        <f>SUM(O1486:Q1486)</f>
        <v>0</v>
      </c>
      <c r="P1487" s="132"/>
      <c r="Q1487" s="132"/>
      <c r="R1487" s="132">
        <f>SUM(R1486:W1486)</f>
        <v>4200</v>
      </c>
      <c r="S1487" s="132"/>
      <c r="T1487" s="132"/>
      <c r="U1487" s="132"/>
      <c r="V1487" s="132"/>
      <c r="W1487" s="132"/>
      <c r="X1487" s="62">
        <f>X1486</f>
        <v>12000</v>
      </c>
      <c r="Y1487" s="62">
        <f>SUM(Y1486)</f>
        <v>0</v>
      </c>
      <c r="Z1487" s="62">
        <f>SUM(Z1486)</f>
        <v>0</v>
      </c>
      <c r="AA1487" s="62"/>
    </row>
    <row r="1488" spans="1:27" ht="15.75" thickBot="1"/>
    <row r="1489" spans="1:27" ht="27" thickBot="1">
      <c r="C1489" s="137" t="s">
        <v>111</v>
      </c>
      <c r="D1489" s="138"/>
      <c r="E1489" s="138"/>
      <c r="F1489" s="138"/>
      <c r="G1489" s="138"/>
      <c r="H1489" s="138"/>
      <c r="I1489" s="138"/>
      <c r="J1489" s="138"/>
      <c r="K1489" s="138"/>
      <c r="L1489" s="138"/>
      <c r="M1489" s="138"/>
      <c r="N1489" s="138"/>
      <c r="O1489" s="138"/>
      <c r="P1489" s="138"/>
      <c r="Q1489" s="138"/>
      <c r="R1489" s="138"/>
      <c r="S1489" s="138"/>
      <c r="T1489" s="138"/>
      <c r="U1489" s="138"/>
      <c r="V1489" s="138"/>
      <c r="W1489" s="138"/>
      <c r="X1489" s="138"/>
      <c r="Y1489" s="138"/>
      <c r="Z1489" s="138"/>
      <c r="AA1489" s="138"/>
    </row>
    <row r="1490" spans="1:27">
      <c r="A1490" s="6" t="s">
        <v>23</v>
      </c>
      <c r="B1490" s="6" t="s">
        <v>0</v>
      </c>
      <c r="C1490" s="65" t="s">
        <v>68</v>
      </c>
      <c r="D1490" s="139" t="s">
        <v>1</v>
      </c>
      <c r="E1490" s="140"/>
      <c r="F1490" s="140"/>
      <c r="G1490" s="140"/>
      <c r="H1490" s="141"/>
      <c r="I1490" s="142" t="s">
        <v>2</v>
      </c>
      <c r="J1490" s="142"/>
      <c r="K1490" s="143" t="s">
        <v>5</v>
      </c>
      <c r="L1490" s="143"/>
      <c r="M1490" s="143"/>
      <c r="N1490" s="143"/>
      <c r="O1490" s="144" t="s">
        <v>73</v>
      </c>
      <c r="P1490" s="145"/>
      <c r="Q1490" s="145"/>
      <c r="R1490" s="146" t="s">
        <v>66</v>
      </c>
      <c r="S1490" s="146"/>
      <c r="T1490" s="146"/>
      <c r="U1490" s="146"/>
      <c r="V1490" s="146"/>
      <c r="W1490" s="146"/>
      <c r="X1490" s="147" t="s">
        <v>60</v>
      </c>
      <c r="Y1490" s="149" t="s">
        <v>37</v>
      </c>
      <c r="Z1490" s="151" t="s">
        <v>67</v>
      </c>
      <c r="AA1490" s="153" t="s">
        <v>8</v>
      </c>
    </row>
    <row r="1491" spans="1:27" ht="30">
      <c r="D1491" s="45" t="s">
        <v>47</v>
      </c>
      <c r="E1491" s="45" t="s">
        <v>48</v>
      </c>
      <c r="F1491" s="45" t="s">
        <v>50</v>
      </c>
      <c r="G1491" s="45" t="s">
        <v>49</v>
      </c>
      <c r="H1491" s="45" t="s">
        <v>51</v>
      </c>
      <c r="I1491" s="47" t="s">
        <v>54</v>
      </c>
      <c r="J1491" s="47" t="s">
        <v>55</v>
      </c>
      <c r="K1491" s="49" t="s">
        <v>56</v>
      </c>
      <c r="L1491" s="49" t="s">
        <v>57</v>
      </c>
      <c r="M1491" s="50" t="s">
        <v>58</v>
      </c>
      <c r="N1491" s="50" t="s">
        <v>59</v>
      </c>
      <c r="O1491" s="83" t="s">
        <v>74</v>
      </c>
      <c r="P1491" s="84" t="s">
        <v>75</v>
      </c>
      <c r="Q1491" s="52" t="s">
        <v>62</v>
      </c>
      <c r="R1491" s="55" t="s">
        <v>3</v>
      </c>
      <c r="S1491" s="55" t="s">
        <v>65</v>
      </c>
      <c r="T1491" s="55" t="s">
        <v>63</v>
      </c>
      <c r="U1491" s="55" t="s">
        <v>36</v>
      </c>
      <c r="V1491" s="56" t="s">
        <v>64</v>
      </c>
      <c r="W1491" s="55" t="s">
        <v>7</v>
      </c>
      <c r="X1491" s="148"/>
      <c r="Y1491" s="150"/>
      <c r="Z1491" s="152"/>
      <c r="AA1491" s="154"/>
    </row>
    <row r="1492" spans="1:27">
      <c r="B1492" s="29">
        <v>46049</v>
      </c>
      <c r="C1492" s="44">
        <v>1</v>
      </c>
      <c r="D1492" s="69"/>
      <c r="E1492" s="69"/>
      <c r="F1492" s="69"/>
      <c r="G1492" s="69"/>
      <c r="H1492" s="69"/>
      <c r="I1492" s="75"/>
      <c r="J1492" s="75"/>
      <c r="K1492" s="76"/>
      <c r="L1492" s="76"/>
      <c r="M1492" s="76"/>
      <c r="N1492" s="76"/>
      <c r="O1492" s="54"/>
      <c r="P1492" s="54"/>
      <c r="Q1492" s="54"/>
      <c r="R1492" s="86"/>
      <c r="S1492" s="86"/>
      <c r="T1492" s="86"/>
      <c r="U1492" s="86"/>
      <c r="V1492" s="86"/>
      <c r="W1492" s="86"/>
      <c r="X1492" s="70"/>
      <c r="Y1492" s="59"/>
      <c r="Z1492" s="60"/>
      <c r="AA1492" s="64">
        <f>SUM(D1492:Z1492)</f>
        <v>0</v>
      </c>
    </row>
    <row r="1493" spans="1:27">
      <c r="B1493" s="29">
        <v>46050</v>
      </c>
      <c r="C1493" s="44">
        <v>2</v>
      </c>
      <c r="D1493" s="69"/>
      <c r="E1493" s="69"/>
      <c r="F1493" s="69"/>
      <c r="G1493" s="69"/>
      <c r="H1493" s="69"/>
      <c r="I1493" s="75"/>
      <c r="J1493" s="75"/>
      <c r="K1493" s="76"/>
      <c r="L1493" s="76"/>
      <c r="M1493" s="76"/>
      <c r="N1493" s="76"/>
      <c r="O1493" s="54"/>
      <c r="P1493" s="54"/>
      <c r="Q1493" s="54"/>
      <c r="R1493" s="86"/>
      <c r="S1493" s="86"/>
      <c r="T1493" s="86"/>
      <c r="U1493" s="86"/>
      <c r="V1493" s="86"/>
      <c r="W1493" s="86"/>
      <c r="X1493" s="71"/>
      <c r="Y1493" s="59"/>
      <c r="Z1493" s="60"/>
      <c r="AA1493" s="64">
        <f t="shared" ref="AA1493:AA1513" si="140">SUM(D1493:Z1493)</f>
        <v>0</v>
      </c>
    </row>
    <row r="1494" spans="1:27">
      <c r="B1494" s="29">
        <v>46051</v>
      </c>
      <c r="C1494" s="44">
        <v>3</v>
      </c>
      <c r="D1494" s="69"/>
      <c r="E1494" s="69"/>
      <c r="F1494" s="69"/>
      <c r="G1494" s="69"/>
      <c r="H1494" s="69"/>
      <c r="I1494" s="75"/>
      <c r="J1494" s="75"/>
      <c r="K1494" s="76"/>
      <c r="L1494" s="76"/>
      <c r="M1494" s="76"/>
      <c r="N1494" s="76"/>
      <c r="O1494" s="54"/>
      <c r="P1494" s="54"/>
      <c r="Q1494" s="54"/>
      <c r="R1494" s="86"/>
      <c r="S1494" s="86"/>
      <c r="T1494" s="86"/>
      <c r="U1494" s="86"/>
      <c r="V1494" s="86"/>
      <c r="W1494" s="86"/>
      <c r="X1494" s="70"/>
      <c r="Y1494" s="59"/>
      <c r="Z1494" s="60"/>
      <c r="AA1494" s="64">
        <f t="shared" si="140"/>
        <v>0</v>
      </c>
    </row>
    <row r="1495" spans="1:27">
      <c r="B1495" s="29">
        <v>46052</v>
      </c>
      <c r="C1495" s="44">
        <v>4</v>
      </c>
      <c r="D1495" s="69"/>
      <c r="E1495" s="69"/>
      <c r="F1495" s="69"/>
      <c r="G1495" s="69"/>
      <c r="H1495" s="69"/>
      <c r="I1495" s="75"/>
      <c r="J1495" s="75"/>
      <c r="K1495" s="76"/>
      <c r="L1495" s="76"/>
      <c r="M1495" s="76"/>
      <c r="N1495" s="76"/>
      <c r="O1495" s="54"/>
      <c r="P1495" s="54"/>
      <c r="Q1495" s="54"/>
      <c r="R1495" s="86"/>
      <c r="S1495" s="86"/>
      <c r="T1495" s="86"/>
      <c r="U1495" s="86"/>
      <c r="V1495" s="86"/>
      <c r="W1495" s="86"/>
      <c r="X1495" s="71"/>
      <c r="Y1495" s="59"/>
      <c r="Z1495" s="60"/>
      <c r="AA1495" s="64">
        <f t="shared" si="140"/>
        <v>0</v>
      </c>
    </row>
    <row r="1496" spans="1:27">
      <c r="B1496" s="29">
        <v>46053</v>
      </c>
      <c r="C1496" s="44">
        <v>5</v>
      </c>
      <c r="D1496" s="69"/>
      <c r="E1496" s="69"/>
      <c r="F1496" s="69"/>
      <c r="G1496" s="69"/>
      <c r="H1496" s="69"/>
      <c r="I1496" s="75"/>
      <c r="J1496" s="75"/>
      <c r="K1496" s="76"/>
      <c r="L1496" s="76"/>
      <c r="M1496" s="76"/>
      <c r="N1496" s="76"/>
      <c r="O1496" s="54"/>
      <c r="P1496" s="54"/>
      <c r="Q1496" s="54"/>
      <c r="R1496" s="87"/>
      <c r="S1496" s="86"/>
      <c r="T1496" s="86"/>
      <c r="U1496" s="86"/>
      <c r="V1496" s="86"/>
      <c r="W1496" s="86"/>
      <c r="X1496" s="70"/>
      <c r="Y1496" s="59"/>
      <c r="Z1496" s="60"/>
      <c r="AA1496" s="64">
        <f t="shared" si="140"/>
        <v>0</v>
      </c>
    </row>
    <row r="1497" spans="1:27">
      <c r="B1497" s="29">
        <v>46054</v>
      </c>
      <c r="C1497" s="44">
        <v>6</v>
      </c>
      <c r="D1497" s="69"/>
      <c r="E1497" s="69"/>
      <c r="F1497" s="69"/>
      <c r="G1497" s="69"/>
      <c r="H1497" s="69"/>
      <c r="I1497" s="75"/>
      <c r="J1497" s="75"/>
      <c r="K1497" s="76"/>
      <c r="L1497" s="76"/>
      <c r="M1497" s="76"/>
      <c r="N1497" s="76"/>
      <c r="O1497" s="54"/>
      <c r="P1497" s="54"/>
      <c r="Q1497" s="54"/>
      <c r="R1497" s="86"/>
      <c r="S1497" s="86"/>
      <c r="T1497" s="86"/>
      <c r="U1497" s="86"/>
      <c r="V1497" s="86"/>
      <c r="W1497" s="86"/>
      <c r="X1497" s="88"/>
      <c r="Y1497" s="59"/>
      <c r="Z1497" s="60"/>
      <c r="AA1497" s="64">
        <f t="shared" si="140"/>
        <v>0</v>
      </c>
    </row>
    <row r="1498" spans="1:27">
      <c r="B1498" s="29">
        <v>46055</v>
      </c>
      <c r="C1498" s="44">
        <v>7</v>
      </c>
      <c r="D1498" s="69"/>
      <c r="E1498" s="69"/>
      <c r="F1498" s="69"/>
      <c r="G1498" s="69"/>
      <c r="H1498" s="69"/>
      <c r="I1498" s="75"/>
      <c r="J1498" s="75"/>
      <c r="K1498" s="76"/>
      <c r="L1498" s="76"/>
      <c r="M1498" s="76"/>
      <c r="N1498" s="76"/>
      <c r="O1498" s="54"/>
      <c r="P1498" s="54"/>
      <c r="Q1498" s="54"/>
      <c r="R1498" s="86"/>
      <c r="S1498" s="86"/>
      <c r="T1498" s="86"/>
      <c r="U1498" s="86"/>
      <c r="V1498" s="86"/>
      <c r="W1498" s="86"/>
      <c r="X1498" s="70"/>
      <c r="Y1498" s="59"/>
      <c r="Z1498" s="60"/>
      <c r="AA1498" s="64">
        <f t="shared" si="140"/>
        <v>0</v>
      </c>
    </row>
    <row r="1499" spans="1:27">
      <c r="B1499" s="29">
        <v>46056</v>
      </c>
      <c r="C1499" s="44">
        <v>8</v>
      </c>
      <c r="D1499" s="69"/>
      <c r="E1499" s="69"/>
      <c r="F1499" s="69"/>
      <c r="G1499" s="69"/>
      <c r="H1499" s="69"/>
      <c r="I1499" s="75"/>
      <c r="J1499" s="75"/>
      <c r="K1499" s="76"/>
      <c r="L1499" s="76"/>
      <c r="M1499" s="76"/>
      <c r="N1499" s="76"/>
      <c r="O1499" s="54"/>
      <c r="P1499" s="54"/>
      <c r="Q1499" s="54"/>
      <c r="R1499" s="86"/>
      <c r="S1499" s="86"/>
      <c r="T1499" s="86"/>
      <c r="U1499" s="86"/>
      <c r="V1499" s="86"/>
      <c r="W1499" s="86"/>
      <c r="X1499" s="70"/>
      <c r="Y1499" s="59"/>
      <c r="Z1499" s="60"/>
      <c r="AA1499" s="64">
        <f t="shared" si="140"/>
        <v>0</v>
      </c>
    </row>
    <row r="1500" spans="1:27">
      <c r="B1500" s="29">
        <v>46057</v>
      </c>
      <c r="C1500" s="44">
        <v>9</v>
      </c>
      <c r="D1500" s="69"/>
      <c r="E1500" s="69"/>
      <c r="F1500" s="69"/>
      <c r="G1500" s="69"/>
      <c r="H1500" s="69"/>
      <c r="I1500" s="75"/>
      <c r="J1500" s="75"/>
      <c r="K1500" s="76"/>
      <c r="L1500" s="76"/>
      <c r="M1500" s="76"/>
      <c r="N1500" s="76"/>
      <c r="O1500" s="54"/>
      <c r="P1500" s="54"/>
      <c r="Q1500" s="54"/>
      <c r="R1500" s="86"/>
      <c r="S1500" s="86"/>
      <c r="T1500" s="86"/>
      <c r="U1500" s="86"/>
      <c r="V1500" s="86"/>
      <c r="W1500" s="86"/>
      <c r="X1500" s="71"/>
      <c r="Y1500" s="59"/>
      <c r="Z1500" s="60"/>
      <c r="AA1500" s="64">
        <f t="shared" si="140"/>
        <v>0</v>
      </c>
    </row>
    <row r="1501" spans="1:27">
      <c r="B1501" s="29">
        <v>46058</v>
      </c>
      <c r="C1501" s="44">
        <v>10</v>
      </c>
      <c r="D1501" s="69"/>
      <c r="E1501" s="69"/>
      <c r="F1501" s="69"/>
      <c r="G1501" s="69"/>
      <c r="H1501" s="69"/>
      <c r="I1501" s="75"/>
      <c r="J1501" s="75"/>
      <c r="K1501" s="76"/>
      <c r="L1501" s="76"/>
      <c r="M1501" s="76"/>
      <c r="N1501" s="76"/>
      <c r="O1501" s="54"/>
      <c r="P1501" s="54"/>
      <c r="Q1501" s="54"/>
      <c r="R1501" s="86"/>
      <c r="S1501" s="86"/>
      <c r="T1501" s="86"/>
      <c r="U1501" s="86"/>
      <c r="V1501" s="86"/>
      <c r="W1501" s="86"/>
      <c r="X1501" s="71"/>
      <c r="Y1501" s="59"/>
      <c r="Z1501" s="60"/>
      <c r="AA1501" s="64">
        <f t="shared" si="140"/>
        <v>0</v>
      </c>
    </row>
    <row r="1502" spans="1:27">
      <c r="B1502" s="29">
        <v>46059</v>
      </c>
      <c r="C1502" s="44">
        <v>11</v>
      </c>
      <c r="D1502" s="69"/>
      <c r="E1502" s="69"/>
      <c r="F1502" s="69"/>
      <c r="G1502" s="69"/>
      <c r="H1502" s="69"/>
      <c r="I1502" s="75"/>
      <c r="J1502" s="75"/>
      <c r="K1502" s="76"/>
      <c r="L1502" s="76"/>
      <c r="M1502" s="76"/>
      <c r="N1502" s="76"/>
      <c r="O1502" s="54"/>
      <c r="P1502" s="54"/>
      <c r="Q1502" s="54"/>
      <c r="R1502" s="86"/>
      <c r="S1502" s="86"/>
      <c r="T1502" s="86"/>
      <c r="U1502" s="86"/>
      <c r="V1502" s="86"/>
      <c r="W1502" s="86"/>
      <c r="X1502" s="70"/>
      <c r="Y1502" s="59"/>
      <c r="Z1502" s="60"/>
      <c r="AA1502" s="64">
        <f t="shared" si="140"/>
        <v>0</v>
      </c>
    </row>
    <row r="1503" spans="1:27">
      <c r="B1503" s="29">
        <v>46060</v>
      </c>
      <c r="C1503" s="44">
        <v>12</v>
      </c>
      <c r="D1503" s="69"/>
      <c r="E1503" s="69"/>
      <c r="F1503" s="69"/>
      <c r="G1503" s="69"/>
      <c r="H1503" s="69"/>
      <c r="I1503" s="75"/>
      <c r="J1503" s="75"/>
      <c r="K1503" s="76"/>
      <c r="L1503" s="76"/>
      <c r="M1503" s="76"/>
      <c r="N1503" s="76"/>
      <c r="O1503" s="54"/>
      <c r="P1503" s="54"/>
      <c r="Q1503" s="54"/>
      <c r="R1503" s="86"/>
      <c r="S1503" s="86"/>
      <c r="T1503" s="86"/>
      <c r="U1503" s="86"/>
      <c r="V1503" s="86"/>
      <c r="W1503" s="86"/>
      <c r="X1503" s="70"/>
      <c r="Y1503" s="59"/>
      <c r="Z1503" s="60"/>
      <c r="AA1503" s="64">
        <f t="shared" si="140"/>
        <v>0</v>
      </c>
    </row>
    <row r="1504" spans="1:27">
      <c r="B1504" s="29">
        <v>46061</v>
      </c>
      <c r="C1504" s="44">
        <v>13</v>
      </c>
      <c r="D1504" s="69"/>
      <c r="E1504" s="69"/>
      <c r="F1504" s="69"/>
      <c r="G1504" s="69"/>
      <c r="H1504" s="69"/>
      <c r="I1504" s="75"/>
      <c r="J1504" s="75"/>
      <c r="K1504" s="76"/>
      <c r="L1504" s="76"/>
      <c r="M1504" s="76"/>
      <c r="N1504" s="76"/>
      <c r="O1504" s="54"/>
      <c r="P1504" s="54"/>
      <c r="Q1504" s="54"/>
      <c r="R1504" s="86"/>
      <c r="S1504" s="86"/>
      <c r="T1504" s="86"/>
      <c r="U1504" s="86"/>
      <c r="V1504" s="86"/>
      <c r="W1504" s="86"/>
      <c r="X1504" s="71"/>
      <c r="Y1504" s="59"/>
      <c r="Z1504" s="60"/>
      <c r="AA1504" s="64">
        <f t="shared" si="140"/>
        <v>0</v>
      </c>
    </row>
    <row r="1505" spans="2:27">
      <c r="B1505" s="29">
        <v>46062</v>
      </c>
      <c r="C1505" s="44">
        <v>14</v>
      </c>
      <c r="D1505" s="69"/>
      <c r="E1505" s="69"/>
      <c r="F1505" s="69"/>
      <c r="G1505" s="69"/>
      <c r="H1505" s="69"/>
      <c r="I1505" s="75"/>
      <c r="J1505" s="75"/>
      <c r="K1505" s="76"/>
      <c r="L1505" s="76"/>
      <c r="M1505" s="76"/>
      <c r="N1505" s="76"/>
      <c r="O1505" s="54"/>
      <c r="P1505" s="54"/>
      <c r="Q1505" s="54"/>
      <c r="R1505" s="86"/>
      <c r="S1505" s="86"/>
      <c r="T1505" s="86"/>
      <c r="U1505" s="86"/>
      <c r="V1505" s="86"/>
      <c r="W1505" s="86"/>
      <c r="X1505" s="70"/>
      <c r="Y1505" s="59"/>
      <c r="Z1505" s="60"/>
      <c r="AA1505" s="64">
        <f t="shared" si="140"/>
        <v>0</v>
      </c>
    </row>
    <row r="1506" spans="2:27">
      <c r="B1506" s="29">
        <v>46063</v>
      </c>
      <c r="C1506" s="44">
        <v>15</v>
      </c>
      <c r="D1506" s="69"/>
      <c r="E1506" s="69"/>
      <c r="F1506" s="69"/>
      <c r="G1506" s="69"/>
      <c r="H1506" s="69"/>
      <c r="I1506" s="75"/>
      <c r="J1506" s="75"/>
      <c r="K1506" s="76"/>
      <c r="L1506" s="76"/>
      <c r="M1506" s="76"/>
      <c r="N1506" s="76"/>
      <c r="O1506" s="54"/>
      <c r="P1506" s="54"/>
      <c r="Q1506" s="54"/>
      <c r="R1506" s="86"/>
      <c r="S1506" s="86"/>
      <c r="T1506" s="86"/>
      <c r="U1506" s="86"/>
      <c r="V1506" s="86"/>
      <c r="W1506" s="86"/>
      <c r="X1506" s="70"/>
      <c r="Y1506" s="59"/>
      <c r="Z1506" s="60"/>
      <c r="AA1506" s="64">
        <f t="shared" si="140"/>
        <v>0</v>
      </c>
    </row>
    <row r="1507" spans="2:27">
      <c r="B1507" s="29">
        <v>46064</v>
      </c>
      <c r="C1507" s="44">
        <v>16</v>
      </c>
      <c r="D1507" s="69"/>
      <c r="E1507" s="69"/>
      <c r="F1507" s="69"/>
      <c r="G1507" s="69"/>
      <c r="H1507" s="69"/>
      <c r="I1507" s="75"/>
      <c r="J1507" s="75"/>
      <c r="K1507" s="76"/>
      <c r="L1507" s="76"/>
      <c r="M1507" s="76"/>
      <c r="N1507" s="76"/>
      <c r="O1507" s="54"/>
      <c r="P1507" s="54"/>
      <c r="Q1507" s="54"/>
      <c r="R1507" s="86"/>
      <c r="S1507" s="86"/>
      <c r="T1507" s="86"/>
      <c r="U1507" s="86"/>
      <c r="V1507" s="86"/>
      <c r="W1507" s="86"/>
      <c r="X1507" s="70"/>
      <c r="Y1507" s="59"/>
      <c r="Z1507" s="60"/>
      <c r="AA1507" s="64">
        <f t="shared" si="140"/>
        <v>0</v>
      </c>
    </row>
    <row r="1508" spans="2:27">
      <c r="B1508" s="29">
        <v>46065</v>
      </c>
      <c r="C1508" s="44">
        <v>17</v>
      </c>
      <c r="D1508" s="69"/>
      <c r="E1508" s="69"/>
      <c r="F1508" s="69"/>
      <c r="G1508" s="69"/>
      <c r="H1508" s="69"/>
      <c r="I1508" s="75"/>
      <c r="J1508" s="75"/>
      <c r="K1508" s="76"/>
      <c r="L1508" s="76"/>
      <c r="M1508" s="76"/>
      <c r="N1508" s="76"/>
      <c r="O1508" s="54"/>
      <c r="P1508" s="54"/>
      <c r="Q1508" s="54"/>
      <c r="R1508" s="86"/>
      <c r="S1508" s="86"/>
      <c r="T1508" s="86"/>
      <c r="U1508" s="86"/>
      <c r="V1508" s="86"/>
      <c r="W1508" s="86"/>
      <c r="X1508" s="70"/>
      <c r="Y1508" s="59"/>
      <c r="Z1508" s="60"/>
      <c r="AA1508" s="64">
        <f t="shared" si="140"/>
        <v>0</v>
      </c>
    </row>
    <row r="1509" spans="2:27">
      <c r="B1509" s="29">
        <v>46066</v>
      </c>
      <c r="C1509" s="44">
        <v>18</v>
      </c>
      <c r="D1509" s="69"/>
      <c r="E1509" s="69"/>
      <c r="F1509" s="69"/>
      <c r="G1509" s="69"/>
      <c r="H1509" s="69"/>
      <c r="I1509" s="75"/>
      <c r="J1509" s="75"/>
      <c r="K1509" s="76"/>
      <c r="L1509" s="76"/>
      <c r="M1509" s="76"/>
      <c r="N1509" s="76"/>
      <c r="O1509" s="54"/>
      <c r="P1509" s="54"/>
      <c r="Q1509" s="54"/>
      <c r="R1509" s="86"/>
      <c r="S1509" s="86"/>
      <c r="T1509" s="86"/>
      <c r="U1509" s="86"/>
      <c r="V1509" s="86"/>
      <c r="W1509" s="87"/>
      <c r="X1509" s="70"/>
      <c r="Y1509" s="59"/>
      <c r="Z1509" s="60"/>
      <c r="AA1509" s="64">
        <f t="shared" si="140"/>
        <v>0</v>
      </c>
    </row>
    <row r="1510" spans="2:27">
      <c r="B1510" s="29">
        <v>46067</v>
      </c>
      <c r="C1510" s="44">
        <v>19</v>
      </c>
      <c r="D1510" s="69"/>
      <c r="E1510" s="69"/>
      <c r="F1510" s="69"/>
      <c r="G1510" s="69"/>
      <c r="H1510" s="69"/>
      <c r="I1510" s="75"/>
      <c r="J1510" s="75"/>
      <c r="K1510" s="76"/>
      <c r="L1510" s="76"/>
      <c r="M1510" s="76"/>
      <c r="N1510" s="76"/>
      <c r="O1510" s="54"/>
      <c r="P1510" s="54"/>
      <c r="Q1510" s="54"/>
      <c r="R1510" s="86"/>
      <c r="S1510" s="86"/>
      <c r="T1510" s="86"/>
      <c r="U1510" s="86"/>
      <c r="V1510" s="86"/>
      <c r="W1510" s="86"/>
      <c r="X1510" s="70"/>
      <c r="Y1510" s="59"/>
      <c r="Z1510" s="60"/>
      <c r="AA1510" s="64">
        <f t="shared" si="140"/>
        <v>0</v>
      </c>
    </row>
    <row r="1511" spans="2:27">
      <c r="B1511" s="29">
        <v>46068</v>
      </c>
      <c r="C1511" s="44">
        <v>20</v>
      </c>
      <c r="D1511" s="69"/>
      <c r="E1511" s="69"/>
      <c r="F1511" s="69"/>
      <c r="G1511" s="69"/>
      <c r="H1511" s="69"/>
      <c r="I1511" s="75"/>
      <c r="J1511" s="75"/>
      <c r="K1511" s="76"/>
      <c r="L1511" s="76"/>
      <c r="M1511" s="76"/>
      <c r="N1511" s="76"/>
      <c r="O1511" s="54"/>
      <c r="P1511" s="54"/>
      <c r="Q1511" s="54"/>
      <c r="R1511" s="86"/>
      <c r="S1511" s="86"/>
      <c r="T1511" s="86"/>
      <c r="U1511" s="86"/>
      <c r="V1511" s="86"/>
      <c r="W1511" s="86"/>
      <c r="X1511" s="70"/>
      <c r="Y1511" s="59"/>
      <c r="Z1511" s="60"/>
      <c r="AA1511" s="64">
        <f t="shared" si="140"/>
        <v>0</v>
      </c>
    </row>
    <row r="1512" spans="2:27">
      <c r="B1512" s="29">
        <v>46069</v>
      </c>
      <c r="C1512" s="44">
        <v>21</v>
      </c>
      <c r="D1512" s="69"/>
      <c r="E1512" s="69"/>
      <c r="F1512" s="69"/>
      <c r="G1512" s="69"/>
      <c r="H1512" s="69"/>
      <c r="I1512" s="75"/>
      <c r="J1512" s="75"/>
      <c r="K1512" s="76"/>
      <c r="L1512" s="76"/>
      <c r="M1512" s="76"/>
      <c r="N1512" s="76"/>
      <c r="O1512" s="54"/>
      <c r="P1512" s="54"/>
      <c r="Q1512" s="54"/>
      <c r="R1512" s="86"/>
      <c r="S1512" s="86"/>
      <c r="T1512" s="86"/>
      <c r="U1512" s="86"/>
      <c r="V1512" s="86"/>
      <c r="W1512" s="86"/>
      <c r="X1512" s="70"/>
      <c r="Y1512" s="59"/>
      <c r="Z1512" s="60"/>
      <c r="AA1512" s="64">
        <f t="shared" si="140"/>
        <v>0</v>
      </c>
    </row>
    <row r="1513" spans="2:27">
      <c r="B1513" s="29">
        <v>46070</v>
      </c>
      <c r="C1513" s="44">
        <v>22</v>
      </c>
      <c r="D1513" s="69"/>
      <c r="E1513" s="69"/>
      <c r="F1513" s="69"/>
      <c r="G1513" s="69"/>
      <c r="H1513" s="69"/>
      <c r="I1513" s="75"/>
      <c r="J1513" s="75"/>
      <c r="K1513" s="76"/>
      <c r="L1513" s="76"/>
      <c r="M1513" s="76"/>
      <c r="N1513" s="76"/>
      <c r="O1513" s="54"/>
      <c r="P1513" s="54"/>
      <c r="Q1513" s="54"/>
      <c r="R1513" s="86"/>
      <c r="S1513" s="86"/>
      <c r="T1513" s="86"/>
      <c r="U1513" s="86"/>
      <c r="V1513" s="86"/>
      <c r="W1513" s="86"/>
      <c r="X1513" s="70"/>
      <c r="Y1513" s="59"/>
      <c r="Z1513" s="60"/>
      <c r="AA1513" s="64">
        <f t="shared" si="140"/>
        <v>0</v>
      </c>
    </row>
    <row r="1514" spans="2:27">
      <c r="B1514" s="29">
        <v>46071</v>
      </c>
      <c r="C1514" s="44">
        <v>23</v>
      </c>
      <c r="D1514" s="69"/>
      <c r="E1514" s="69"/>
      <c r="F1514" s="69"/>
      <c r="G1514" s="69"/>
      <c r="H1514" s="69"/>
      <c r="I1514" s="75"/>
      <c r="J1514" s="75"/>
      <c r="K1514" s="76"/>
      <c r="L1514" s="76"/>
      <c r="M1514" s="76"/>
      <c r="N1514" s="76"/>
      <c r="O1514" s="54"/>
      <c r="P1514" s="54"/>
      <c r="Q1514" s="54"/>
      <c r="R1514" s="86"/>
      <c r="S1514" s="86"/>
      <c r="T1514" s="86"/>
      <c r="U1514" s="86"/>
      <c r="V1514" s="86"/>
      <c r="W1514" s="87"/>
      <c r="X1514" s="70"/>
      <c r="Y1514" s="59"/>
      <c r="Z1514" s="60"/>
      <c r="AA1514" s="64">
        <f>SUM(D1514:Z1514)</f>
        <v>0</v>
      </c>
    </row>
    <row r="1515" spans="2:27">
      <c r="B1515" s="29">
        <v>46072</v>
      </c>
      <c r="C1515" s="44">
        <v>24</v>
      </c>
      <c r="D1515" s="69"/>
      <c r="E1515" s="69"/>
      <c r="F1515" s="69"/>
      <c r="G1515" s="69"/>
      <c r="H1515" s="69"/>
      <c r="I1515" s="75"/>
      <c r="J1515" s="75"/>
      <c r="K1515" s="76"/>
      <c r="L1515" s="76"/>
      <c r="M1515" s="76"/>
      <c r="N1515" s="76"/>
      <c r="O1515" s="54"/>
      <c r="P1515" s="54"/>
      <c r="Q1515" s="54"/>
      <c r="R1515" s="86"/>
      <c r="S1515" s="86"/>
      <c r="T1515" s="86"/>
      <c r="U1515" s="86"/>
      <c r="V1515" s="86"/>
      <c r="W1515" s="86"/>
      <c r="X1515" s="70"/>
      <c r="Y1515" s="59"/>
      <c r="Z1515" s="60"/>
      <c r="AA1515" s="64">
        <f t="shared" ref="AA1515:AA1523" si="141">SUM(D1515:Z1515)</f>
        <v>0</v>
      </c>
    </row>
    <row r="1516" spans="2:27">
      <c r="B1516" s="29">
        <v>46073</v>
      </c>
      <c r="C1516" s="44">
        <v>25</v>
      </c>
      <c r="D1516" s="69"/>
      <c r="E1516" s="69"/>
      <c r="F1516" s="69"/>
      <c r="G1516" s="69"/>
      <c r="H1516" s="69"/>
      <c r="I1516" s="75"/>
      <c r="J1516" s="75"/>
      <c r="K1516" s="76"/>
      <c r="L1516" s="76"/>
      <c r="M1516" s="76"/>
      <c r="N1516" s="76"/>
      <c r="O1516" s="54"/>
      <c r="P1516" s="54"/>
      <c r="Q1516" s="54"/>
      <c r="R1516" s="86"/>
      <c r="S1516" s="86"/>
      <c r="T1516" s="86"/>
      <c r="U1516" s="86"/>
      <c r="V1516" s="86"/>
      <c r="W1516" s="86"/>
      <c r="X1516" s="70"/>
      <c r="Y1516" s="59"/>
      <c r="Z1516" s="60"/>
      <c r="AA1516" s="64">
        <f t="shared" si="141"/>
        <v>0</v>
      </c>
    </row>
    <row r="1517" spans="2:27">
      <c r="B1517" s="29">
        <v>46074</v>
      </c>
      <c r="C1517" s="44">
        <v>26</v>
      </c>
      <c r="D1517" s="69"/>
      <c r="E1517" s="69"/>
      <c r="F1517" s="69"/>
      <c r="G1517" s="69"/>
      <c r="H1517" s="69"/>
      <c r="I1517" s="75"/>
      <c r="J1517" s="75"/>
      <c r="K1517" s="76"/>
      <c r="L1517" s="76"/>
      <c r="M1517" s="76"/>
      <c r="N1517" s="76"/>
      <c r="O1517" s="54"/>
      <c r="P1517" s="54"/>
      <c r="Q1517" s="54"/>
      <c r="R1517" s="86"/>
      <c r="S1517" s="86"/>
      <c r="T1517" s="86"/>
      <c r="U1517" s="86"/>
      <c r="V1517" s="86"/>
      <c r="W1517" s="86"/>
      <c r="X1517" s="70"/>
      <c r="Y1517" s="59"/>
      <c r="Z1517" s="60"/>
      <c r="AA1517" s="64">
        <f t="shared" si="141"/>
        <v>0</v>
      </c>
    </row>
    <row r="1518" spans="2:27">
      <c r="B1518" s="29">
        <v>46075</v>
      </c>
      <c r="C1518" s="44">
        <v>27</v>
      </c>
      <c r="D1518" s="69"/>
      <c r="E1518" s="69"/>
      <c r="F1518" s="69"/>
      <c r="G1518" s="69"/>
      <c r="H1518" s="69"/>
      <c r="I1518" s="75"/>
      <c r="J1518" s="75"/>
      <c r="K1518" s="76"/>
      <c r="L1518" s="76"/>
      <c r="M1518" s="76"/>
      <c r="N1518" s="76"/>
      <c r="O1518" s="54"/>
      <c r="P1518" s="54"/>
      <c r="Q1518" s="54"/>
      <c r="R1518" s="86"/>
      <c r="S1518" s="86"/>
      <c r="T1518" s="86"/>
      <c r="U1518" s="86"/>
      <c r="V1518" s="86"/>
      <c r="W1518" s="86"/>
      <c r="X1518" s="71"/>
      <c r="Y1518" s="59"/>
      <c r="Z1518" s="60"/>
      <c r="AA1518" s="64">
        <f t="shared" si="141"/>
        <v>0</v>
      </c>
    </row>
    <row r="1519" spans="2:27">
      <c r="B1519" s="29">
        <v>46076</v>
      </c>
      <c r="C1519" s="44">
        <v>28</v>
      </c>
      <c r="D1519" s="69"/>
      <c r="E1519" s="69"/>
      <c r="F1519" s="69"/>
      <c r="G1519" s="69"/>
      <c r="H1519" s="69"/>
      <c r="I1519" s="75"/>
      <c r="J1519" s="75"/>
      <c r="K1519" s="76"/>
      <c r="L1519" s="76"/>
      <c r="M1519" s="76"/>
      <c r="N1519" s="76"/>
      <c r="O1519" s="54"/>
      <c r="P1519" s="54"/>
      <c r="Q1519" s="54"/>
      <c r="R1519" s="86"/>
      <c r="S1519" s="86"/>
      <c r="T1519" s="86"/>
      <c r="U1519" s="86"/>
      <c r="V1519" s="86"/>
      <c r="W1519" s="86"/>
      <c r="X1519" s="70"/>
      <c r="Y1519" s="59"/>
      <c r="Z1519" s="60"/>
      <c r="AA1519" s="64">
        <f t="shared" si="141"/>
        <v>0</v>
      </c>
    </row>
    <row r="1520" spans="2:27">
      <c r="B1520" s="29">
        <v>46077</v>
      </c>
      <c r="C1520" s="44">
        <v>29</v>
      </c>
      <c r="D1520" s="69"/>
      <c r="E1520" s="69"/>
      <c r="F1520" s="69"/>
      <c r="G1520" s="69"/>
      <c r="H1520" s="69"/>
      <c r="I1520" s="75"/>
      <c r="J1520" s="75"/>
      <c r="K1520" s="76"/>
      <c r="L1520" s="76"/>
      <c r="M1520" s="76"/>
      <c r="N1520" s="76"/>
      <c r="O1520" s="54"/>
      <c r="P1520" s="54"/>
      <c r="Q1520" s="54"/>
      <c r="R1520" s="86"/>
      <c r="S1520" s="86"/>
      <c r="T1520" s="86"/>
      <c r="U1520" s="86"/>
      <c r="V1520" s="86"/>
      <c r="W1520" s="86"/>
      <c r="X1520" s="70"/>
      <c r="Y1520" s="59"/>
      <c r="Z1520" s="60"/>
      <c r="AA1520" s="64">
        <f t="shared" si="141"/>
        <v>0</v>
      </c>
    </row>
    <row r="1521" spans="1:27">
      <c r="B1521" s="29">
        <v>46078</v>
      </c>
      <c r="C1521" s="44">
        <v>30</v>
      </c>
      <c r="D1521" s="69"/>
      <c r="E1521" s="69"/>
      <c r="F1521" s="69"/>
      <c r="G1521" s="69"/>
      <c r="H1521" s="69"/>
      <c r="I1521" s="75"/>
      <c r="J1521" s="75"/>
      <c r="K1521" s="76"/>
      <c r="L1521" s="76"/>
      <c r="M1521" s="76"/>
      <c r="N1521" s="76"/>
      <c r="O1521" s="54"/>
      <c r="P1521" s="54"/>
      <c r="Q1521" s="54"/>
      <c r="R1521" s="86"/>
      <c r="S1521" s="86"/>
      <c r="T1521" s="86"/>
      <c r="U1521" s="86"/>
      <c r="V1521" s="86"/>
      <c r="W1521" s="86"/>
      <c r="X1521" s="70"/>
      <c r="Y1521" s="59"/>
      <c r="Z1521" s="60"/>
      <c r="AA1521" s="64">
        <f t="shared" si="141"/>
        <v>0</v>
      </c>
    </row>
    <row r="1522" spans="1:27">
      <c r="B1522" s="29">
        <v>46079</v>
      </c>
      <c r="C1522" s="44">
        <v>31</v>
      </c>
      <c r="D1522" s="69"/>
      <c r="E1522" s="69"/>
      <c r="F1522" s="69"/>
      <c r="G1522" s="69"/>
      <c r="H1522" s="69"/>
      <c r="I1522" s="75"/>
      <c r="J1522" s="75"/>
      <c r="K1522" s="76"/>
      <c r="L1522" s="76"/>
      <c r="M1522" s="76"/>
      <c r="N1522" s="76"/>
      <c r="O1522" s="54"/>
      <c r="P1522" s="54"/>
      <c r="Q1522" s="54"/>
      <c r="R1522" s="86"/>
      <c r="S1522" s="86"/>
      <c r="T1522" s="86"/>
      <c r="U1522" s="86"/>
      <c r="V1522" s="86"/>
      <c r="W1522" s="86"/>
      <c r="X1522" s="70"/>
      <c r="Y1522" s="59"/>
      <c r="Z1522" s="60"/>
      <c r="AA1522" s="64"/>
    </row>
    <row r="1523" spans="1:27">
      <c r="A1523" s="129" t="s">
        <v>52</v>
      </c>
      <c r="B1523" s="130"/>
      <c r="C1523" s="131"/>
      <c r="D1523" s="69">
        <f t="shared" ref="D1523:Z1523" si="142">SUM(D1492:D1521)</f>
        <v>0</v>
      </c>
      <c r="E1523" s="69">
        <f t="shared" si="142"/>
        <v>0</v>
      </c>
      <c r="F1523" s="69">
        <f t="shared" si="142"/>
        <v>0</v>
      </c>
      <c r="G1523" s="69">
        <f t="shared" si="142"/>
        <v>0</v>
      </c>
      <c r="H1523" s="69">
        <f t="shared" si="142"/>
        <v>0</v>
      </c>
      <c r="I1523" s="69">
        <f t="shared" si="142"/>
        <v>0</v>
      </c>
      <c r="J1523" s="69">
        <f t="shared" si="142"/>
        <v>0</v>
      </c>
      <c r="K1523" s="69">
        <f t="shared" si="142"/>
        <v>0</v>
      </c>
      <c r="L1523" s="69">
        <f t="shared" si="142"/>
        <v>0</v>
      </c>
      <c r="M1523" s="69">
        <f t="shared" si="142"/>
        <v>0</v>
      </c>
      <c r="N1523" s="69">
        <f t="shared" si="142"/>
        <v>0</v>
      </c>
      <c r="O1523" s="69">
        <f t="shared" si="142"/>
        <v>0</v>
      </c>
      <c r="P1523" s="69">
        <f t="shared" si="142"/>
        <v>0</v>
      </c>
      <c r="Q1523" s="69">
        <f t="shared" si="142"/>
        <v>0</v>
      </c>
      <c r="R1523" s="69">
        <f t="shared" si="142"/>
        <v>0</v>
      </c>
      <c r="S1523" s="69">
        <f t="shared" si="142"/>
        <v>0</v>
      </c>
      <c r="T1523" s="69">
        <f t="shared" si="142"/>
        <v>0</v>
      </c>
      <c r="U1523" s="69">
        <f t="shared" si="142"/>
        <v>0</v>
      </c>
      <c r="V1523" s="69">
        <f t="shared" si="142"/>
        <v>0</v>
      </c>
      <c r="W1523" s="69">
        <f t="shared" si="142"/>
        <v>0</v>
      </c>
      <c r="X1523" s="69">
        <f t="shared" si="142"/>
        <v>0</v>
      </c>
      <c r="Y1523" s="69">
        <f t="shared" si="142"/>
        <v>0</v>
      </c>
      <c r="Z1523" s="69">
        <f t="shared" si="142"/>
        <v>0</v>
      </c>
      <c r="AA1523" s="64">
        <f t="shared" si="141"/>
        <v>0</v>
      </c>
    </row>
    <row r="1524" spans="1:27">
      <c r="A1524" s="133" t="s">
        <v>53</v>
      </c>
      <c r="B1524" s="134"/>
      <c r="C1524" s="135"/>
      <c r="D1524" s="136">
        <f>SUM(D1523:H1523)</f>
        <v>0</v>
      </c>
      <c r="E1524" s="136"/>
      <c r="F1524" s="136"/>
      <c r="G1524" s="136"/>
      <c r="H1524" s="136"/>
      <c r="I1524" s="136">
        <f>SUM(I1523:J1523)</f>
        <v>0</v>
      </c>
      <c r="J1524" s="136"/>
      <c r="K1524" s="129">
        <f>SUM(K1523:N1523)</f>
        <v>0</v>
      </c>
      <c r="L1524" s="130"/>
      <c r="M1524" s="130"/>
      <c r="N1524" s="131"/>
      <c r="O1524" s="129">
        <f>SUM(O1523:Q1523)</f>
        <v>0</v>
      </c>
      <c r="P1524" s="130"/>
      <c r="Q1524" s="131"/>
      <c r="R1524" s="129">
        <f>SUM(R1523:W1523)</f>
        <v>0</v>
      </c>
      <c r="S1524" s="130"/>
      <c r="T1524" s="130"/>
      <c r="U1524" s="130"/>
      <c r="V1524" s="130"/>
      <c r="W1524" s="131"/>
      <c r="X1524" s="85">
        <f>SUM(X1523)</f>
        <v>0</v>
      </c>
      <c r="Y1524" s="42">
        <f>SUM(Y1523)</f>
        <v>0</v>
      </c>
      <c r="Z1524" s="6">
        <f>SUM(Z1523)</f>
        <v>0</v>
      </c>
      <c r="AA1524" s="64">
        <f>SUM(D1524:Z1524)</f>
        <v>0</v>
      </c>
    </row>
    <row r="1525" spans="1:27">
      <c r="A1525" s="132" t="s">
        <v>69</v>
      </c>
      <c r="B1525" s="132"/>
      <c r="C1525" s="132"/>
      <c r="D1525" s="62">
        <v>7000</v>
      </c>
      <c r="E1525" s="62"/>
      <c r="F1525" s="62">
        <v>2000</v>
      </c>
      <c r="G1525" s="62">
        <v>4000</v>
      </c>
      <c r="H1525" s="62">
        <v>3000</v>
      </c>
      <c r="I1525" s="62"/>
      <c r="J1525" s="62">
        <v>5000</v>
      </c>
      <c r="K1525" s="62">
        <v>4000</v>
      </c>
      <c r="L1525" s="62"/>
      <c r="M1525" s="62"/>
      <c r="N1525" s="62"/>
      <c r="O1525" s="62"/>
      <c r="P1525" s="62"/>
      <c r="Q1525" s="62"/>
      <c r="R1525" s="62">
        <v>1500</v>
      </c>
      <c r="S1525" s="62">
        <v>2000</v>
      </c>
      <c r="T1525" s="62"/>
      <c r="U1525" s="62"/>
      <c r="V1525" s="62">
        <v>700</v>
      </c>
      <c r="W1525" s="62"/>
      <c r="X1525" s="62">
        <v>12000</v>
      </c>
      <c r="Y1525" s="62"/>
      <c r="Z1525" s="62"/>
      <c r="AA1525" s="62">
        <f>SUM(D1525:Z1525)</f>
        <v>41200</v>
      </c>
    </row>
    <row r="1526" spans="1:27">
      <c r="A1526" s="34"/>
      <c r="B1526" s="34"/>
      <c r="C1526" s="34"/>
      <c r="D1526" s="132">
        <f>SUM(D1525:H1525)</f>
        <v>16000</v>
      </c>
      <c r="E1526" s="132"/>
      <c r="F1526" s="132"/>
      <c r="G1526" s="132"/>
      <c r="H1526" s="132"/>
      <c r="I1526" s="132">
        <f>SUM(I1525:J1525)</f>
        <v>5000</v>
      </c>
      <c r="J1526" s="132"/>
      <c r="K1526" s="132">
        <f>SUM(K1525:N1525)</f>
        <v>4000</v>
      </c>
      <c r="L1526" s="132"/>
      <c r="M1526" s="132"/>
      <c r="N1526" s="132"/>
      <c r="O1526" s="132">
        <f>SUM(O1525:Q1525)</f>
        <v>0</v>
      </c>
      <c r="P1526" s="132"/>
      <c r="Q1526" s="132"/>
      <c r="R1526" s="132">
        <f>SUM(R1525:W1525)</f>
        <v>4200</v>
      </c>
      <c r="S1526" s="132"/>
      <c r="T1526" s="132"/>
      <c r="U1526" s="132"/>
      <c r="V1526" s="132"/>
      <c r="W1526" s="132"/>
      <c r="X1526" s="62">
        <f>X1525</f>
        <v>12000</v>
      </c>
      <c r="Y1526" s="62">
        <f>SUM(Y1525)</f>
        <v>0</v>
      </c>
      <c r="Z1526" s="62">
        <f>SUM(Z1525)</f>
        <v>0</v>
      </c>
      <c r="AA1526" s="62"/>
    </row>
    <row r="1527" spans="1:27" ht="15.75" thickBot="1"/>
    <row r="1528" spans="1:27" ht="27" thickBot="1">
      <c r="C1528" s="137" t="s">
        <v>112</v>
      </c>
      <c r="D1528" s="138"/>
      <c r="E1528" s="138"/>
      <c r="F1528" s="138"/>
      <c r="G1528" s="138"/>
      <c r="H1528" s="138"/>
      <c r="I1528" s="138"/>
      <c r="J1528" s="138"/>
      <c r="K1528" s="138"/>
      <c r="L1528" s="138"/>
      <c r="M1528" s="138"/>
      <c r="N1528" s="138"/>
      <c r="O1528" s="138"/>
      <c r="P1528" s="138"/>
      <c r="Q1528" s="138"/>
      <c r="R1528" s="138"/>
      <c r="S1528" s="138"/>
      <c r="T1528" s="138"/>
      <c r="U1528" s="138"/>
      <c r="V1528" s="138"/>
      <c r="W1528" s="138"/>
      <c r="X1528" s="138"/>
      <c r="Y1528" s="138"/>
      <c r="Z1528" s="138"/>
      <c r="AA1528" s="138"/>
    </row>
    <row r="1529" spans="1:27">
      <c r="A1529" s="6" t="s">
        <v>23</v>
      </c>
      <c r="B1529" s="6" t="s">
        <v>0</v>
      </c>
      <c r="C1529" s="65" t="s">
        <v>68</v>
      </c>
      <c r="D1529" s="139" t="s">
        <v>1</v>
      </c>
      <c r="E1529" s="140"/>
      <c r="F1529" s="140"/>
      <c r="G1529" s="140"/>
      <c r="H1529" s="141"/>
      <c r="I1529" s="142" t="s">
        <v>2</v>
      </c>
      <c r="J1529" s="142"/>
      <c r="K1529" s="143" t="s">
        <v>5</v>
      </c>
      <c r="L1529" s="143"/>
      <c r="M1529" s="143"/>
      <c r="N1529" s="143"/>
      <c r="O1529" s="144" t="s">
        <v>73</v>
      </c>
      <c r="P1529" s="145"/>
      <c r="Q1529" s="145"/>
      <c r="R1529" s="146" t="s">
        <v>66</v>
      </c>
      <c r="S1529" s="146"/>
      <c r="T1529" s="146"/>
      <c r="U1529" s="146"/>
      <c r="V1529" s="146"/>
      <c r="W1529" s="146"/>
      <c r="X1529" s="147" t="s">
        <v>60</v>
      </c>
      <c r="Y1529" s="149" t="s">
        <v>37</v>
      </c>
      <c r="Z1529" s="151" t="s">
        <v>67</v>
      </c>
      <c r="AA1529" s="153" t="s">
        <v>8</v>
      </c>
    </row>
    <row r="1530" spans="1:27" ht="30">
      <c r="D1530" s="45" t="s">
        <v>47</v>
      </c>
      <c r="E1530" s="45" t="s">
        <v>48</v>
      </c>
      <c r="F1530" s="45" t="s">
        <v>50</v>
      </c>
      <c r="G1530" s="45" t="s">
        <v>49</v>
      </c>
      <c r="H1530" s="45" t="s">
        <v>51</v>
      </c>
      <c r="I1530" s="47" t="s">
        <v>54</v>
      </c>
      <c r="J1530" s="47" t="s">
        <v>55</v>
      </c>
      <c r="K1530" s="49" t="s">
        <v>56</v>
      </c>
      <c r="L1530" s="49" t="s">
        <v>57</v>
      </c>
      <c r="M1530" s="50" t="s">
        <v>58</v>
      </c>
      <c r="N1530" s="50" t="s">
        <v>59</v>
      </c>
      <c r="O1530" s="83" t="s">
        <v>74</v>
      </c>
      <c r="P1530" s="84" t="s">
        <v>75</v>
      </c>
      <c r="Q1530" s="52" t="s">
        <v>62</v>
      </c>
      <c r="R1530" s="55" t="s">
        <v>3</v>
      </c>
      <c r="S1530" s="55" t="s">
        <v>65</v>
      </c>
      <c r="T1530" s="55" t="s">
        <v>63</v>
      </c>
      <c r="U1530" s="55" t="s">
        <v>36</v>
      </c>
      <c r="V1530" s="56" t="s">
        <v>64</v>
      </c>
      <c r="W1530" s="55" t="s">
        <v>7</v>
      </c>
      <c r="X1530" s="148"/>
      <c r="Y1530" s="150"/>
      <c r="Z1530" s="152"/>
      <c r="AA1530" s="154"/>
    </row>
    <row r="1531" spans="1:27">
      <c r="B1531" s="29">
        <v>46080</v>
      </c>
      <c r="C1531" s="44">
        <v>1</v>
      </c>
      <c r="D1531" s="69"/>
      <c r="E1531" s="69"/>
      <c r="F1531" s="69"/>
      <c r="G1531" s="69"/>
      <c r="H1531" s="69"/>
      <c r="I1531" s="75"/>
      <c r="J1531" s="75"/>
      <c r="K1531" s="76"/>
      <c r="L1531" s="76"/>
      <c r="M1531" s="76"/>
      <c r="N1531" s="76"/>
      <c r="O1531" s="54"/>
      <c r="P1531" s="54"/>
      <c r="Q1531" s="54"/>
      <c r="R1531" s="86"/>
      <c r="S1531" s="86"/>
      <c r="T1531" s="86"/>
      <c r="U1531" s="86"/>
      <c r="V1531" s="86"/>
      <c r="W1531" s="86"/>
      <c r="X1531" s="70"/>
      <c r="Y1531" s="59"/>
      <c r="Z1531" s="60"/>
      <c r="AA1531" s="64">
        <f>SUM(D1531:Z1531)</f>
        <v>0</v>
      </c>
    </row>
    <row r="1532" spans="1:27">
      <c r="B1532" s="29">
        <v>46081</v>
      </c>
      <c r="C1532" s="44">
        <v>2</v>
      </c>
      <c r="D1532" s="69"/>
      <c r="E1532" s="69"/>
      <c r="F1532" s="69"/>
      <c r="G1532" s="69"/>
      <c r="H1532" s="69"/>
      <c r="I1532" s="75"/>
      <c r="J1532" s="75"/>
      <c r="K1532" s="76"/>
      <c r="L1532" s="76"/>
      <c r="M1532" s="76"/>
      <c r="N1532" s="76"/>
      <c r="O1532" s="54"/>
      <c r="P1532" s="54"/>
      <c r="Q1532" s="54"/>
      <c r="R1532" s="86"/>
      <c r="S1532" s="86"/>
      <c r="T1532" s="86"/>
      <c r="U1532" s="86"/>
      <c r="V1532" s="86"/>
      <c r="W1532" s="86"/>
      <c r="X1532" s="71"/>
      <c r="Y1532" s="59"/>
      <c r="Z1532" s="60"/>
      <c r="AA1532" s="64">
        <f t="shared" ref="AA1532:AA1552" si="143">SUM(D1532:Z1532)</f>
        <v>0</v>
      </c>
    </row>
    <row r="1533" spans="1:27">
      <c r="B1533" s="29">
        <v>46082</v>
      </c>
      <c r="C1533" s="44">
        <v>3</v>
      </c>
      <c r="D1533" s="69"/>
      <c r="E1533" s="69"/>
      <c r="F1533" s="69"/>
      <c r="G1533" s="69"/>
      <c r="H1533" s="69"/>
      <c r="I1533" s="75"/>
      <c r="J1533" s="75"/>
      <c r="K1533" s="76"/>
      <c r="L1533" s="76"/>
      <c r="M1533" s="76"/>
      <c r="N1533" s="76"/>
      <c r="O1533" s="54"/>
      <c r="P1533" s="54"/>
      <c r="Q1533" s="54"/>
      <c r="R1533" s="86"/>
      <c r="S1533" s="86"/>
      <c r="T1533" s="86"/>
      <c r="U1533" s="86"/>
      <c r="V1533" s="86"/>
      <c r="W1533" s="86"/>
      <c r="X1533" s="70"/>
      <c r="Y1533" s="59"/>
      <c r="Z1533" s="60"/>
      <c r="AA1533" s="64">
        <f t="shared" si="143"/>
        <v>0</v>
      </c>
    </row>
    <row r="1534" spans="1:27">
      <c r="B1534" s="29">
        <v>46083</v>
      </c>
      <c r="C1534" s="44">
        <v>4</v>
      </c>
      <c r="D1534" s="69"/>
      <c r="E1534" s="69"/>
      <c r="F1534" s="69"/>
      <c r="G1534" s="69"/>
      <c r="H1534" s="69"/>
      <c r="I1534" s="75"/>
      <c r="J1534" s="75"/>
      <c r="K1534" s="76"/>
      <c r="L1534" s="76"/>
      <c r="M1534" s="76"/>
      <c r="N1534" s="76"/>
      <c r="O1534" s="54"/>
      <c r="P1534" s="54"/>
      <c r="Q1534" s="54"/>
      <c r="R1534" s="86"/>
      <c r="S1534" s="86"/>
      <c r="T1534" s="86"/>
      <c r="U1534" s="86"/>
      <c r="V1534" s="86"/>
      <c r="W1534" s="86"/>
      <c r="X1534" s="71"/>
      <c r="Y1534" s="59"/>
      <c r="Z1534" s="60"/>
      <c r="AA1534" s="64">
        <f t="shared" si="143"/>
        <v>0</v>
      </c>
    </row>
    <row r="1535" spans="1:27">
      <c r="B1535" s="29">
        <v>46084</v>
      </c>
      <c r="C1535" s="44">
        <v>5</v>
      </c>
      <c r="D1535" s="69"/>
      <c r="E1535" s="69"/>
      <c r="F1535" s="69"/>
      <c r="G1535" s="69"/>
      <c r="H1535" s="69"/>
      <c r="I1535" s="75"/>
      <c r="J1535" s="75"/>
      <c r="K1535" s="76"/>
      <c r="L1535" s="76"/>
      <c r="M1535" s="76"/>
      <c r="N1535" s="76"/>
      <c r="O1535" s="54"/>
      <c r="P1535" s="54"/>
      <c r="Q1535" s="54"/>
      <c r="R1535" s="87"/>
      <c r="S1535" s="86"/>
      <c r="T1535" s="86"/>
      <c r="U1535" s="86"/>
      <c r="V1535" s="86"/>
      <c r="W1535" s="86"/>
      <c r="X1535" s="70"/>
      <c r="Y1535" s="59"/>
      <c r="Z1535" s="60"/>
      <c r="AA1535" s="64">
        <f t="shared" si="143"/>
        <v>0</v>
      </c>
    </row>
    <row r="1536" spans="1:27">
      <c r="B1536" s="29">
        <v>46085</v>
      </c>
      <c r="C1536" s="44">
        <v>6</v>
      </c>
      <c r="D1536" s="69"/>
      <c r="E1536" s="69"/>
      <c r="F1536" s="69"/>
      <c r="G1536" s="69"/>
      <c r="H1536" s="69"/>
      <c r="I1536" s="75"/>
      <c r="J1536" s="75"/>
      <c r="K1536" s="76"/>
      <c r="L1536" s="76"/>
      <c r="M1536" s="76"/>
      <c r="N1536" s="76"/>
      <c r="O1536" s="54"/>
      <c r="P1536" s="54"/>
      <c r="Q1536" s="54"/>
      <c r="R1536" s="86"/>
      <c r="S1536" s="86"/>
      <c r="T1536" s="86"/>
      <c r="U1536" s="86"/>
      <c r="V1536" s="86"/>
      <c r="W1536" s="86"/>
      <c r="X1536" s="88"/>
      <c r="Y1536" s="59"/>
      <c r="Z1536" s="60"/>
      <c r="AA1536" s="64">
        <f t="shared" si="143"/>
        <v>0</v>
      </c>
    </row>
    <row r="1537" spans="2:27">
      <c r="B1537" s="29">
        <v>46086</v>
      </c>
      <c r="C1537" s="44">
        <v>7</v>
      </c>
      <c r="D1537" s="69"/>
      <c r="E1537" s="69"/>
      <c r="F1537" s="69"/>
      <c r="G1537" s="69"/>
      <c r="H1537" s="69"/>
      <c r="I1537" s="75"/>
      <c r="J1537" s="75"/>
      <c r="K1537" s="76"/>
      <c r="L1537" s="76"/>
      <c r="M1537" s="76"/>
      <c r="N1537" s="76"/>
      <c r="O1537" s="54"/>
      <c r="P1537" s="54"/>
      <c r="Q1537" s="54"/>
      <c r="R1537" s="86"/>
      <c r="S1537" s="86"/>
      <c r="T1537" s="86"/>
      <c r="U1537" s="86"/>
      <c r="V1537" s="86"/>
      <c r="W1537" s="86"/>
      <c r="X1537" s="70"/>
      <c r="Y1537" s="59"/>
      <c r="Z1537" s="60"/>
      <c r="AA1537" s="64">
        <f t="shared" si="143"/>
        <v>0</v>
      </c>
    </row>
    <row r="1538" spans="2:27">
      <c r="B1538" s="29">
        <v>46087</v>
      </c>
      <c r="C1538" s="44">
        <v>8</v>
      </c>
      <c r="D1538" s="69"/>
      <c r="E1538" s="69"/>
      <c r="F1538" s="69"/>
      <c r="G1538" s="69"/>
      <c r="H1538" s="69"/>
      <c r="I1538" s="75"/>
      <c r="J1538" s="75"/>
      <c r="K1538" s="76"/>
      <c r="L1538" s="76"/>
      <c r="M1538" s="76"/>
      <c r="N1538" s="76"/>
      <c r="O1538" s="54"/>
      <c r="P1538" s="54"/>
      <c r="Q1538" s="54"/>
      <c r="R1538" s="86"/>
      <c r="S1538" s="86"/>
      <c r="T1538" s="86"/>
      <c r="U1538" s="86"/>
      <c r="V1538" s="86"/>
      <c r="W1538" s="86"/>
      <c r="X1538" s="70"/>
      <c r="Y1538" s="59"/>
      <c r="Z1538" s="60"/>
      <c r="AA1538" s="64">
        <f t="shared" si="143"/>
        <v>0</v>
      </c>
    </row>
    <row r="1539" spans="2:27">
      <c r="B1539" s="29">
        <v>46088</v>
      </c>
      <c r="C1539" s="44">
        <v>9</v>
      </c>
      <c r="D1539" s="69"/>
      <c r="E1539" s="69"/>
      <c r="F1539" s="69"/>
      <c r="G1539" s="69"/>
      <c r="H1539" s="69"/>
      <c r="I1539" s="75"/>
      <c r="J1539" s="75"/>
      <c r="K1539" s="76"/>
      <c r="L1539" s="76"/>
      <c r="M1539" s="76"/>
      <c r="N1539" s="76"/>
      <c r="O1539" s="54"/>
      <c r="P1539" s="54"/>
      <c r="Q1539" s="54"/>
      <c r="R1539" s="86"/>
      <c r="S1539" s="86"/>
      <c r="T1539" s="86"/>
      <c r="U1539" s="86"/>
      <c r="V1539" s="86"/>
      <c r="W1539" s="86"/>
      <c r="X1539" s="71"/>
      <c r="Y1539" s="59"/>
      <c r="Z1539" s="60"/>
      <c r="AA1539" s="64">
        <f t="shared" si="143"/>
        <v>0</v>
      </c>
    </row>
    <row r="1540" spans="2:27">
      <c r="B1540" s="29">
        <v>46089</v>
      </c>
      <c r="C1540" s="44">
        <v>10</v>
      </c>
      <c r="D1540" s="69"/>
      <c r="E1540" s="69"/>
      <c r="F1540" s="69"/>
      <c r="G1540" s="69"/>
      <c r="H1540" s="69"/>
      <c r="I1540" s="75"/>
      <c r="J1540" s="75"/>
      <c r="K1540" s="76"/>
      <c r="L1540" s="76"/>
      <c r="M1540" s="76"/>
      <c r="N1540" s="76"/>
      <c r="O1540" s="54"/>
      <c r="P1540" s="54"/>
      <c r="Q1540" s="54"/>
      <c r="R1540" s="86"/>
      <c r="S1540" s="86"/>
      <c r="T1540" s="86"/>
      <c r="U1540" s="86"/>
      <c r="V1540" s="86"/>
      <c r="W1540" s="86"/>
      <c r="X1540" s="71"/>
      <c r="Y1540" s="59"/>
      <c r="Z1540" s="60"/>
      <c r="AA1540" s="64">
        <f t="shared" si="143"/>
        <v>0</v>
      </c>
    </row>
    <row r="1541" spans="2:27">
      <c r="B1541" s="29">
        <v>46090</v>
      </c>
      <c r="C1541" s="44">
        <v>11</v>
      </c>
      <c r="D1541" s="69"/>
      <c r="E1541" s="69"/>
      <c r="F1541" s="69"/>
      <c r="G1541" s="69"/>
      <c r="H1541" s="69"/>
      <c r="I1541" s="75"/>
      <c r="J1541" s="75"/>
      <c r="K1541" s="76"/>
      <c r="L1541" s="76"/>
      <c r="M1541" s="76"/>
      <c r="N1541" s="76"/>
      <c r="O1541" s="54"/>
      <c r="P1541" s="54"/>
      <c r="Q1541" s="54"/>
      <c r="R1541" s="86"/>
      <c r="S1541" s="86"/>
      <c r="T1541" s="86"/>
      <c r="U1541" s="86"/>
      <c r="V1541" s="86"/>
      <c r="W1541" s="86"/>
      <c r="X1541" s="70"/>
      <c r="Y1541" s="59"/>
      <c r="Z1541" s="60"/>
      <c r="AA1541" s="64">
        <f t="shared" si="143"/>
        <v>0</v>
      </c>
    </row>
    <row r="1542" spans="2:27">
      <c r="B1542" s="29">
        <v>46091</v>
      </c>
      <c r="C1542" s="44">
        <v>12</v>
      </c>
      <c r="D1542" s="69"/>
      <c r="E1542" s="69"/>
      <c r="F1542" s="69"/>
      <c r="G1542" s="69"/>
      <c r="H1542" s="69"/>
      <c r="I1542" s="75"/>
      <c r="J1542" s="75"/>
      <c r="K1542" s="76"/>
      <c r="L1542" s="76"/>
      <c r="M1542" s="76"/>
      <c r="N1542" s="76"/>
      <c r="O1542" s="54"/>
      <c r="P1542" s="54"/>
      <c r="Q1542" s="54"/>
      <c r="R1542" s="86"/>
      <c r="S1542" s="86"/>
      <c r="T1542" s="86"/>
      <c r="U1542" s="86"/>
      <c r="V1542" s="86"/>
      <c r="W1542" s="86"/>
      <c r="X1542" s="70"/>
      <c r="Y1542" s="59"/>
      <c r="Z1542" s="60"/>
      <c r="AA1542" s="64">
        <f t="shared" si="143"/>
        <v>0</v>
      </c>
    </row>
    <row r="1543" spans="2:27">
      <c r="B1543" s="29">
        <v>46092</v>
      </c>
      <c r="C1543" s="44">
        <v>13</v>
      </c>
      <c r="D1543" s="69"/>
      <c r="E1543" s="69"/>
      <c r="F1543" s="69"/>
      <c r="G1543" s="69"/>
      <c r="H1543" s="69"/>
      <c r="I1543" s="75"/>
      <c r="J1543" s="75"/>
      <c r="K1543" s="76"/>
      <c r="L1543" s="76"/>
      <c r="M1543" s="76"/>
      <c r="N1543" s="76"/>
      <c r="O1543" s="54"/>
      <c r="P1543" s="54"/>
      <c r="Q1543" s="54"/>
      <c r="R1543" s="86"/>
      <c r="S1543" s="86"/>
      <c r="T1543" s="86"/>
      <c r="U1543" s="86"/>
      <c r="V1543" s="86"/>
      <c r="W1543" s="86"/>
      <c r="X1543" s="71"/>
      <c r="Y1543" s="59"/>
      <c r="Z1543" s="60"/>
      <c r="AA1543" s="64">
        <f t="shared" si="143"/>
        <v>0</v>
      </c>
    </row>
    <row r="1544" spans="2:27">
      <c r="B1544" s="29">
        <v>46093</v>
      </c>
      <c r="C1544" s="44">
        <v>14</v>
      </c>
      <c r="D1544" s="69"/>
      <c r="E1544" s="69"/>
      <c r="F1544" s="69"/>
      <c r="G1544" s="69"/>
      <c r="H1544" s="69"/>
      <c r="I1544" s="75"/>
      <c r="J1544" s="75"/>
      <c r="K1544" s="76"/>
      <c r="L1544" s="76"/>
      <c r="M1544" s="76"/>
      <c r="N1544" s="76"/>
      <c r="O1544" s="54"/>
      <c r="P1544" s="54"/>
      <c r="Q1544" s="54"/>
      <c r="R1544" s="86"/>
      <c r="S1544" s="86"/>
      <c r="T1544" s="86"/>
      <c r="U1544" s="86"/>
      <c r="V1544" s="86"/>
      <c r="W1544" s="86"/>
      <c r="X1544" s="70"/>
      <c r="Y1544" s="59"/>
      <c r="Z1544" s="60"/>
      <c r="AA1544" s="64">
        <f t="shared" si="143"/>
        <v>0</v>
      </c>
    </row>
    <row r="1545" spans="2:27">
      <c r="B1545" s="29">
        <v>46094</v>
      </c>
      <c r="C1545" s="44">
        <v>15</v>
      </c>
      <c r="D1545" s="69"/>
      <c r="E1545" s="69"/>
      <c r="F1545" s="69"/>
      <c r="G1545" s="69"/>
      <c r="H1545" s="69"/>
      <c r="I1545" s="75"/>
      <c r="J1545" s="75"/>
      <c r="K1545" s="76"/>
      <c r="L1545" s="76"/>
      <c r="M1545" s="76"/>
      <c r="N1545" s="76"/>
      <c r="O1545" s="54"/>
      <c r="P1545" s="54"/>
      <c r="Q1545" s="54"/>
      <c r="R1545" s="86"/>
      <c r="S1545" s="86"/>
      <c r="T1545" s="86"/>
      <c r="U1545" s="86"/>
      <c r="V1545" s="86"/>
      <c r="W1545" s="86"/>
      <c r="X1545" s="70"/>
      <c r="Y1545" s="59"/>
      <c r="Z1545" s="60"/>
      <c r="AA1545" s="64">
        <f t="shared" si="143"/>
        <v>0</v>
      </c>
    </row>
    <row r="1546" spans="2:27">
      <c r="B1546" s="29">
        <v>46095</v>
      </c>
      <c r="C1546" s="44">
        <v>16</v>
      </c>
      <c r="D1546" s="69"/>
      <c r="E1546" s="69"/>
      <c r="F1546" s="69"/>
      <c r="G1546" s="69"/>
      <c r="H1546" s="69"/>
      <c r="I1546" s="75"/>
      <c r="J1546" s="75"/>
      <c r="K1546" s="76"/>
      <c r="L1546" s="76"/>
      <c r="M1546" s="76"/>
      <c r="N1546" s="76"/>
      <c r="O1546" s="54"/>
      <c r="P1546" s="54"/>
      <c r="Q1546" s="54"/>
      <c r="R1546" s="86"/>
      <c r="S1546" s="86"/>
      <c r="T1546" s="86"/>
      <c r="U1546" s="86"/>
      <c r="V1546" s="86"/>
      <c r="W1546" s="86"/>
      <c r="X1546" s="70"/>
      <c r="Y1546" s="59"/>
      <c r="Z1546" s="60"/>
      <c r="AA1546" s="64">
        <f t="shared" si="143"/>
        <v>0</v>
      </c>
    </row>
    <row r="1547" spans="2:27">
      <c r="B1547" s="29">
        <v>46096</v>
      </c>
      <c r="C1547" s="44">
        <v>17</v>
      </c>
      <c r="D1547" s="69"/>
      <c r="E1547" s="69"/>
      <c r="F1547" s="69"/>
      <c r="G1547" s="69"/>
      <c r="H1547" s="69"/>
      <c r="I1547" s="75"/>
      <c r="J1547" s="75"/>
      <c r="K1547" s="76"/>
      <c r="L1547" s="76"/>
      <c r="M1547" s="76"/>
      <c r="N1547" s="76"/>
      <c r="O1547" s="54"/>
      <c r="P1547" s="54"/>
      <c r="Q1547" s="54"/>
      <c r="R1547" s="86"/>
      <c r="S1547" s="86"/>
      <c r="T1547" s="86"/>
      <c r="U1547" s="86"/>
      <c r="V1547" s="86"/>
      <c r="W1547" s="86"/>
      <c r="X1547" s="70"/>
      <c r="Y1547" s="59"/>
      <c r="Z1547" s="60"/>
      <c r="AA1547" s="64">
        <f t="shared" si="143"/>
        <v>0</v>
      </c>
    </row>
    <row r="1548" spans="2:27">
      <c r="B1548" s="29">
        <v>46097</v>
      </c>
      <c r="C1548" s="44">
        <v>18</v>
      </c>
      <c r="D1548" s="69"/>
      <c r="E1548" s="69"/>
      <c r="F1548" s="69"/>
      <c r="G1548" s="69"/>
      <c r="H1548" s="69"/>
      <c r="I1548" s="75"/>
      <c r="J1548" s="75"/>
      <c r="K1548" s="76"/>
      <c r="L1548" s="76"/>
      <c r="M1548" s="76"/>
      <c r="N1548" s="76"/>
      <c r="O1548" s="54"/>
      <c r="P1548" s="54"/>
      <c r="Q1548" s="54"/>
      <c r="R1548" s="86"/>
      <c r="S1548" s="86"/>
      <c r="T1548" s="86"/>
      <c r="U1548" s="86"/>
      <c r="V1548" s="86"/>
      <c r="W1548" s="87"/>
      <c r="X1548" s="70"/>
      <c r="Y1548" s="59"/>
      <c r="Z1548" s="60"/>
      <c r="AA1548" s="64">
        <f t="shared" si="143"/>
        <v>0</v>
      </c>
    </row>
    <row r="1549" spans="2:27">
      <c r="B1549" s="29">
        <v>46098</v>
      </c>
      <c r="C1549" s="44">
        <v>19</v>
      </c>
      <c r="D1549" s="69"/>
      <c r="E1549" s="69"/>
      <c r="F1549" s="69"/>
      <c r="G1549" s="69"/>
      <c r="H1549" s="69"/>
      <c r="I1549" s="75"/>
      <c r="J1549" s="75"/>
      <c r="K1549" s="76"/>
      <c r="L1549" s="76"/>
      <c r="M1549" s="76"/>
      <c r="N1549" s="76"/>
      <c r="O1549" s="54"/>
      <c r="P1549" s="54"/>
      <c r="Q1549" s="54"/>
      <c r="R1549" s="86"/>
      <c r="S1549" s="86"/>
      <c r="T1549" s="86"/>
      <c r="U1549" s="86"/>
      <c r="V1549" s="86"/>
      <c r="W1549" s="86"/>
      <c r="X1549" s="70"/>
      <c r="Y1549" s="59"/>
      <c r="Z1549" s="60"/>
      <c r="AA1549" s="64">
        <f t="shared" si="143"/>
        <v>0</v>
      </c>
    </row>
    <row r="1550" spans="2:27">
      <c r="B1550" s="29">
        <v>46099</v>
      </c>
      <c r="C1550" s="44">
        <v>20</v>
      </c>
      <c r="D1550" s="69"/>
      <c r="E1550" s="69"/>
      <c r="F1550" s="69"/>
      <c r="G1550" s="69"/>
      <c r="H1550" s="69"/>
      <c r="I1550" s="75"/>
      <c r="J1550" s="75"/>
      <c r="K1550" s="76"/>
      <c r="L1550" s="76"/>
      <c r="M1550" s="76"/>
      <c r="N1550" s="76"/>
      <c r="O1550" s="54"/>
      <c r="P1550" s="54"/>
      <c r="Q1550" s="54"/>
      <c r="R1550" s="86"/>
      <c r="S1550" s="86"/>
      <c r="T1550" s="86"/>
      <c r="U1550" s="86"/>
      <c r="V1550" s="86"/>
      <c r="W1550" s="86"/>
      <c r="X1550" s="70"/>
      <c r="Y1550" s="59"/>
      <c r="Z1550" s="60"/>
      <c r="AA1550" s="64">
        <f t="shared" si="143"/>
        <v>0</v>
      </c>
    </row>
    <row r="1551" spans="2:27">
      <c r="B1551" s="29">
        <v>46100</v>
      </c>
      <c r="C1551" s="44">
        <v>21</v>
      </c>
      <c r="D1551" s="69"/>
      <c r="E1551" s="69"/>
      <c r="F1551" s="69"/>
      <c r="G1551" s="69"/>
      <c r="H1551" s="69"/>
      <c r="I1551" s="75"/>
      <c r="J1551" s="75"/>
      <c r="K1551" s="76"/>
      <c r="L1551" s="76"/>
      <c r="M1551" s="76"/>
      <c r="N1551" s="76"/>
      <c r="O1551" s="54"/>
      <c r="P1551" s="54"/>
      <c r="Q1551" s="54"/>
      <c r="R1551" s="86"/>
      <c r="S1551" s="86"/>
      <c r="T1551" s="86"/>
      <c r="U1551" s="86"/>
      <c r="V1551" s="86"/>
      <c r="W1551" s="86"/>
      <c r="X1551" s="70"/>
      <c r="Y1551" s="59"/>
      <c r="Z1551" s="60"/>
      <c r="AA1551" s="64">
        <f t="shared" si="143"/>
        <v>0</v>
      </c>
    </row>
    <row r="1552" spans="2:27">
      <c r="B1552" s="29">
        <v>46101</v>
      </c>
      <c r="C1552" s="44">
        <v>22</v>
      </c>
      <c r="D1552" s="69"/>
      <c r="E1552" s="69"/>
      <c r="F1552" s="69"/>
      <c r="G1552" s="69"/>
      <c r="H1552" s="69"/>
      <c r="I1552" s="75"/>
      <c r="J1552" s="75"/>
      <c r="K1552" s="76"/>
      <c r="L1552" s="76"/>
      <c r="M1552" s="76"/>
      <c r="N1552" s="76"/>
      <c r="O1552" s="54"/>
      <c r="P1552" s="54"/>
      <c r="Q1552" s="54"/>
      <c r="R1552" s="86"/>
      <c r="S1552" s="86"/>
      <c r="T1552" s="86"/>
      <c r="U1552" s="86"/>
      <c r="V1552" s="86"/>
      <c r="W1552" s="86"/>
      <c r="X1552" s="70"/>
      <c r="Y1552" s="59"/>
      <c r="Z1552" s="60"/>
      <c r="AA1552" s="64">
        <f t="shared" si="143"/>
        <v>0</v>
      </c>
    </row>
    <row r="1553" spans="1:27">
      <c r="B1553" s="29">
        <v>46102</v>
      </c>
      <c r="C1553" s="44">
        <v>23</v>
      </c>
      <c r="D1553" s="69"/>
      <c r="E1553" s="69"/>
      <c r="F1553" s="69"/>
      <c r="G1553" s="69"/>
      <c r="H1553" s="69"/>
      <c r="I1553" s="75"/>
      <c r="J1553" s="75"/>
      <c r="K1553" s="76"/>
      <c r="L1553" s="76"/>
      <c r="M1553" s="76"/>
      <c r="N1553" s="76"/>
      <c r="O1553" s="54"/>
      <c r="P1553" s="54"/>
      <c r="Q1553" s="54"/>
      <c r="R1553" s="86"/>
      <c r="S1553" s="86"/>
      <c r="T1553" s="86"/>
      <c r="U1553" s="86"/>
      <c r="V1553" s="86"/>
      <c r="W1553" s="87"/>
      <c r="X1553" s="70"/>
      <c r="Y1553" s="59"/>
      <c r="Z1553" s="60"/>
      <c r="AA1553" s="64">
        <f>SUM(D1553:Z1553)</f>
        <v>0</v>
      </c>
    </row>
    <row r="1554" spans="1:27">
      <c r="B1554" s="29">
        <v>46103</v>
      </c>
      <c r="C1554" s="44">
        <v>24</v>
      </c>
      <c r="D1554" s="69"/>
      <c r="E1554" s="69"/>
      <c r="F1554" s="69"/>
      <c r="G1554" s="69"/>
      <c r="H1554" s="69"/>
      <c r="I1554" s="75"/>
      <c r="J1554" s="75"/>
      <c r="K1554" s="76"/>
      <c r="L1554" s="76"/>
      <c r="M1554" s="76"/>
      <c r="N1554" s="76"/>
      <c r="O1554" s="54"/>
      <c r="P1554" s="54"/>
      <c r="Q1554" s="54"/>
      <c r="R1554" s="86"/>
      <c r="S1554" s="86"/>
      <c r="T1554" s="86"/>
      <c r="U1554" s="86"/>
      <c r="V1554" s="86"/>
      <c r="W1554" s="86"/>
      <c r="X1554" s="70"/>
      <c r="Y1554" s="59"/>
      <c r="Z1554" s="60"/>
      <c r="AA1554" s="64">
        <f t="shared" ref="AA1554:AA1559" si="144">SUM(D1554:Z1554)</f>
        <v>0</v>
      </c>
    </row>
    <row r="1555" spans="1:27">
      <c r="B1555" s="29">
        <v>46104</v>
      </c>
      <c r="C1555" s="44">
        <v>25</v>
      </c>
      <c r="D1555" s="69"/>
      <c r="E1555" s="69"/>
      <c r="F1555" s="69"/>
      <c r="G1555" s="69"/>
      <c r="H1555" s="69"/>
      <c r="I1555" s="75"/>
      <c r="J1555" s="75"/>
      <c r="K1555" s="76"/>
      <c r="L1555" s="76"/>
      <c r="M1555" s="76"/>
      <c r="N1555" s="76"/>
      <c r="O1555" s="54"/>
      <c r="P1555" s="54"/>
      <c r="Q1555" s="54"/>
      <c r="R1555" s="86"/>
      <c r="S1555" s="86"/>
      <c r="T1555" s="86"/>
      <c r="U1555" s="86"/>
      <c r="V1555" s="86"/>
      <c r="W1555" s="86"/>
      <c r="X1555" s="70"/>
      <c r="Y1555" s="59"/>
      <c r="Z1555" s="60"/>
      <c r="AA1555" s="64">
        <f t="shared" si="144"/>
        <v>0</v>
      </c>
    </row>
    <row r="1556" spans="1:27">
      <c r="B1556" s="29">
        <v>46105</v>
      </c>
      <c r="C1556" s="44">
        <v>26</v>
      </c>
      <c r="D1556" s="69"/>
      <c r="E1556" s="69"/>
      <c r="F1556" s="69"/>
      <c r="G1556" s="69"/>
      <c r="H1556" s="69"/>
      <c r="I1556" s="75"/>
      <c r="J1556" s="75"/>
      <c r="K1556" s="76"/>
      <c r="L1556" s="76"/>
      <c r="M1556" s="76"/>
      <c r="N1556" s="76"/>
      <c r="O1556" s="54"/>
      <c r="P1556" s="54"/>
      <c r="Q1556" s="54"/>
      <c r="R1556" s="86"/>
      <c r="S1556" s="86"/>
      <c r="T1556" s="86"/>
      <c r="U1556" s="86"/>
      <c r="V1556" s="86"/>
      <c r="W1556" s="86"/>
      <c r="X1556" s="70"/>
      <c r="Y1556" s="59"/>
      <c r="Z1556" s="60"/>
      <c r="AA1556" s="64">
        <f t="shared" si="144"/>
        <v>0</v>
      </c>
    </row>
    <row r="1557" spans="1:27">
      <c r="B1557" s="29">
        <v>46106</v>
      </c>
      <c r="C1557" s="44">
        <v>27</v>
      </c>
      <c r="D1557" s="69"/>
      <c r="E1557" s="69"/>
      <c r="F1557" s="69"/>
      <c r="G1557" s="69"/>
      <c r="H1557" s="69"/>
      <c r="I1557" s="75"/>
      <c r="J1557" s="75"/>
      <c r="K1557" s="76"/>
      <c r="L1557" s="76"/>
      <c r="M1557" s="76"/>
      <c r="N1557" s="76"/>
      <c r="O1557" s="54"/>
      <c r="P1557" s="54"/>
      <c r="Q1557" s="54"/>
      <c r="R1557" s="86"/>
      <c r="S1557" s="86"/>
      <c r="T1557" s="86"/>
      <c r="U1557" s="86"/>
      <c r="V1557" s="86"/>
      <c r="W1557" s="86"/>
      <c r="X1557" s="71"/>
      <c r="Y1557" s="59"/>
      <c r="Z1557" s="60"/>
      <c r="AA1557" s="64">
        <f t="shared" si="144"/>
        <v>0</v>
      </c>
    </row>
    <row r="1558" spans="1:27">
      <c r="B1558" s="29">
        <v>46107</v>
      </c>
      <c r="C1558" s="44">
        <v>28</v>
      </c>
      <c r="D1558" s="69"/>
      <c r="E1558" s="69"/>
      <c r="F1558" s="69"/>
      <c r="G1558" s="69"/>
      <c r="H1558" s="69"/>
      <c r="I1558" s="75"/>
      <c r="J1558" s="75"/>
      <c r="K1558" s="76"/>
      <c r="L1558" s="76"/>
      <c r="M1558" s="76"/>
      <c r="N1558" s="76"/>
      <c r="O1558" s="54"/>
      <c r="P1558" s="54"/>
      <c r="Q1558" s="54"/>
      <c r="R1558" s="86"/>
      <c r="S1558" s="86"/>
      <c r="T1558" s="86"/>
      <c r="U1558" s="86"/>
      <c r="V1558" s="86"/>
      <c r="W1558" s="86"/>
      <c r="X1558" s="71"/>
      <c r="Y1558" s="59"/>
      <c r="Z1558" s="60"/>
      <c r="AA1558" s="64"/>
    </row>
    <row r="1559" spans="1:27">
      <c r="A1559" s="129" t="s">
        <v>52</v>
      </c>
      <c r="B1559" s="130"/>
      <c r="C1559" s="131"/>
      <c r="D1559" s="69">
        <f t="shared" ref="D1559:Z1559" si="145">SUM(D1531:D1557)</f>
        <v>0</v>
      </c>
      <c r="E1559" s="69">
        <f t="shared" si="145"/>
        <v>0</v>
      </c>
      <c r="F1559" s="69">
        <f t="shared" si="145"/>
        <v>0</v>
      </c>
      <c r="G1559" s="69">
        <f t="shared" si="145"/>
        <v>0</v>
      </c>
      <c r="H1559" s="69">
        <f t="shared" si="145"/>
        <v>0</v>
      </c>
      <c r="I1559" s="69">
        <f t="shared" si="145"/>
        <v>0</v>
      </c>
      <c r="J1559" s="69">
        <f t="shared" si="145"/>
        <v>0</v>
      </c>
      <c r="K1559" s="69">
        <f t="shared" si="145"/>
        <v>0</v>
      </c>
      <c r="L1559" s="69">
        <f t="shared" si="145"/>
        <v>0</v>
      </c>
      <c r="M1559" s="69">
        <f t="shared" si="145"/>
        <v>0</v>
      </c>
      <c r="N1559" s="69">
        <f t="shared" si="145"/>
        <v>0</v>
      </c>
      <c r="O1559" s="69">
        <f t="shared" si="145"/>
        <v>0</v>
      </c>
      <c r="P1559" s="69">
        <f t="shared" si="145"/>
        <v>0</v>
      </c>
      <c r="Q1559" s="69">
        <f t="shared" si="145"/>
        <v>0</v>
      </c>
      <c r="R1559" s="69">
        <f t="shared" si="145"/>
        <v>0</v>
      </c>
      <c r="S1559" s="69">
        <f t="shared" si="145"/>
        <v>0</v>
      </c>
      <c r="T1559" s="69">
        <f t="shared" si="145"/>
        <v>0</v>
      </c>
      <c r="U1559" s="69">
        <f t="shared" si="145"/>
        <v>0</v>
      </c>
      <c r="V1559" s="69">
        <f t="shared" si="145"/>
        <v>0</v>
      </c>
      <c r="W1559" s="69">
        <f t="shared" si="145"/>
        <v>0</v>
      </c>
      <c r="X1559" s="69">
        <f t="shared" si="145"/>
        <v>0</v>
      </c>
      <c r="Y1559" s="69">
        <f t="shared" si="145"/>
        <v>0</v>
      </c>
      <c r="Z1559" s="69">
        <f t="shared" si="145"/>
        <v>0</v>
      </c>
      <c r="AA1559" s="64">
        <f t="shared" si="144"/>
        <v>0</v>
      </c>
    </row>
    <row r="1560" spans="1:27">
      <c r="A1560" s="133" t="s">
        <v>53</v>
      </c>
      <c r="B1560" s="134"/>
      <c r="C1560" s="135"/>
      <c r="D1560" s="136">
        <f>SUM(D1559:H1559)</f>
        <v>0</v>
      </c>
      <c r="E1560" s="136"/>
      <c r="F1560" s="136"/>
      <c r="G1560" s="136"/>
      <c r="H1560" s="136"/>
      <c r="I1560" s="136">
        <f>SUM(I1559:J1559)</f>
        <v>0</v>
      </c>
      <c r="J1560" s="136"/>
      <c r="K1560" s="129">
        <f>SUM(K1559:N1559)</f>
        <v>0</v>
      </c>
      <c r="L1560" s="130"/>
      <c r="M1560" s="130"/>
      <c r="N1560" s="131"/>
      <c r="O1560" s="129">
        <f>SUM(O1559:Q1559)</f>
        <v>0</v>
      </c>
      <c r="P1560" s="130"/>
      <c r="Q1560" s="131"/>
      <c r="R1560" s="129">
        <f>SUM(R1559:W1559)</f>
        <v>0</v>
      </c>
      <c r="S1560" s="130"/>
      <c r="T1560" s="130"/>
      <c r="U1560" s="130"/>
      <c r="V1560" s="130"/>
      <c r="W1560" s="131"/>
      <c r="X1560" s="85">
        <f>SUM(X1559)</f>
        <v>0</v>
      </c>
      <c r="Y1560" s="42">
        <f>SUM(Y1559)</f>
        <v>0</v>
      </c>
      <c r="Z1560" s="6">
        <f>SUM(Z1559)</f>
        <v>0</v>
      </c>
      <c r="AA1560" s="64">
        <f>SUM(D1560:Z1560)</f>
        <v>0</v>
      </c>
    </row>
    <row r="1561" spans="1:27">
      <c r="A1561" s="132" t="s">
        <v>69</v>
      </c>
      <c r="B1561" s="132"/>
      <c r="C1561" s="132"/>
      <c r="D1561" s="62">
        <v>7000</v>
      </c>
      <c r="E1561" s="62"/>
      <c r="F1561" s="62">
        <v>2000</v>
      </c>
      <c r="G1561" s="62">
        <v>4000</v>
      </c>
      <c r="H1561" s="62">
        <v>3000</v>
      </c>
      <c r="I1561" s="62"/>
      <c r="J1561" s="62">
        <v>5000</v>
      </c>
      <c r="K1561" s="62">
        <v>4000</v>
      </c>
      <c r="L1561" s="62"/>
      <c r="M1561" s="62"/>
      <c r="N1561" s="62"/>
      <c r="O1561" s="62"/>
      <c r="P1561" s="62"/>
      <c r="Q1561" s="62"/>
      <c r="R1561" s="62">
        <v>1500</v>
      </c>
      <c r="S1561" s="62">
        <v>2000</v>
      </c>
      <c r="T1561" s="62"/>
      <c r="U1561" s="62"/>
      <c r="V1561" s="62">
        <v>700</v>
      </c>
      <c r="W1561" s="62"/>
      <c r="X1561" s="62">
        <v>12000</v>
      </c>
      <c r="Y1561" s="62"/>
      <c r="Z1561" s="62"/>
      <c r="AA1561" s="62">
        <f>SUM(D1561:Z1561)</f>
        <v>41200</v>
      </c>
    </row>
    <row r="1562" spans="1:27">
      <c r="A1562" s="34"/>
      <c r="B1562" s="34"/>
      <c r="C1562" s="34"/>
      <c r="D1562" s="132">
        <f>SUM(D1561:H1561)</f>
        <v>16000</v>
      </c>
      <c r="E1562" s="132"/>
      <c r="F1562" s="132"/>
      <c r="G1562" s="132"/>
      <c r="H1562" s="132"/>
      <c r="I1562" s="132">
        <f>SUM(I1561:J1561)</f>
        <v>5000</v>
      </c>
      <c r="J1562" s="132"/>
      <c r="K1562" s="132">
        <f>SUM(K1561:N1561)</f>
        <v>4000</v>
      </c>
      <c r="L1562" s="132"/>
      <c r="M1562" s="132"/>
      <c r="N1562" s="132"/>
      <c r="O1562" s="132">
        <f>SUM(O1561:Q1561)</f>
        <v>0</v>
      </c>
      <c r="P1562" s="132"/>
      <c r="Q1562" s="132"/>
      <c r="R1562" s="132">
        <f>SUM(R1561:W1561)</f>
        <v>4200</v>
      </c>
      <c r="S1562" s="132"/>
      <c r="T1562" s="132"/>
      <c r="U1562" s="132"/>
      <c r="V1562" s="132"/>
      <c r="W1562" s="132"/>
      <c r="X1562" s="62">
        <f>X1561</f>
        <v>12000</v>
      </c>
      <c r="Y1562" s="62">
        <f>SUM(Y1561)</f>
        <v>0</v>
      </c>
      <c r="Z1562" s="62">
        <f>SUM(Z1561)</f>
        <v>0</v>
      </c>
      <c r="AA1562" s="62"/>
    </row>
    <row r="1563" spans="1:27" ht="15.75" thickBot="1"/>
    <row r="1564" spans="1:27" ht="27" thickBot="1">
      <c r="C1564" s="137" t="s">
        <v>113</v>
      </c>
      <c r="D1564" s="138"/>
      <c r="E1564" s="138"/>
      <c r="F1564" s="138"/>
      <c r="G1564" s="138"/>
      <c r="H1564" s="138"/>
      <c r="I1564" s="138"/>
      <c r="J1564" s="138"/>
      <c r="K1564" s="138"/>
      <c r="L1564" s="138"/>
      <c r="M1564" s="138"/>
      <c r="N1564" s="138"/>
      <c r="O1564" s="138"/>
      <c r="P1564" s="138"/>
      <c r="Q1564" s="138"/>
      <c r="R1564" s="138"/>
      <c r="S1564" s="138"/>
      <c r="T1564" s="138"/>
      <c r="U1564" s="138"/>
      <c r="V1564" s="138"/>
      <c r="W1564" s="138"/>
      <c r="X1564" s="138"/>
      <c r="Y1564" s="138"/>
      <c r="Z1564" s="138"/>
      <c r="AA1564" s="138"/>
    </row>
    <row r="1565" spans="1:27">
      <c r="A1565" s="6" t="s">
        <v>23</v>
      </c>
      <c r="B1565" s="6" t="s">
        <v>0</v>
      </c>
      <c r="C1565" s="65" t="s">
        <v>68</v>
      </c>
      <c r="D1565" s="139" t="s">
        <v>1</v>
      </c>
      <c r="E1565" s="140"/>
      <c r="F1565" s="140"/>
      <c r="G1565" s="140"/>
      <c r="H1565" s="141"/>
      <c r="I1565" s="142" t="s">
        <v>2</v>
      </c>
      <c r="J1565" s="142"/>
      <c r="K1565" s="143" t="s">
        <v>5</v>
      </c>
      <c r="L1565" s="143"/>
      <c r="M1565" s="143"/>
      <c r="N1565" s="143"/>
      <c r="O1565" s="144" t="s">
        <v>73</v>
      </c>
      <c r="P1565" s="145"/>
      <c r="Q1565" s="145"/>
      <c r="R1565" s="146" t="s">
        <v>66</v>
      </c>
      <c r="S1565" s="146"/>
      <c r="T1565" s="146"/>
      <c r="U1565" s="146"/>
      <c r="V1565" s="146"/>
      <c r="W1565" s="146"/>
      <c r="X1565" s="147" t="s">
        <v>60</v>
      </c>
      <c r="Y1565" s="149" t="s">
        <v>37</v>
      </c>
      <c r="Z1565" s="151" t="s">
        <v>67</v>
      </c>
      <c r="AA1565" s="153" t="s">
        <v>8</v>
      </c>
    </row>
    <row r="1566" spans="1:27" ht="30">
      <c r="D1566" s="45" t="s">
        <v>47</v>
      </c>
      <c r="E1566" s="45" t="s">
        <v>48</v>
      </c>
      <c r="F1566" s="45" t="s">
        <v>50</v>
      </c>
      <c r="G1566" s="45" t="s">
        <v>49</v>
      </c>
      <c r="H1566" s="45" t="s">
        <v>51</v>
      </c>
      <c r="I1566" s="47" t="s">
        <v>54</v>
      </c>
      <c r="J1566" s="47" t="s">
        <v>55</v>
      </c>
      <c r="K1566" s="49" t="s">
        <v>56</v>
      </c>
      <c r="L1566" s="49" t="s">
        <v>57</v>
      </c>
      <c r="M1566" s="50" t="s">
        <v>58</v>
      </c>
      <c r="N1566" s="50" t="s">
        <v>59</v>
      </c>
      <c r="O1566" s="83" t="s">
        <v>74</v>
      </c>
      <c r="P1566" s="84" t="s">
        <v>75</v>
      </c>
      <c r="Q1566" s="52" t="s">
        <v>62</v>
      </c>
      <c r="R1566" s="55" t="s">
        <v>3</v>
      </c>
      <c r="S1566" s="55" t="s">
        <v>65</v>
      </c>
      <c r="T1566" s="55" t="s">
        <v>63</v>
      </c>
      <c r="U1566" s="55" t="s">
        <v>36</v>
      </c>
      <c r="V1566" s="56" t="s">
        <v>64</v>
      </c>
      <c r="W1566" s="55" t="s">
        <v>7</v>
      </c>
      <c r="X1566" s="148"/>
      <c r="Y1566" s="150"/>
      <c r="Z1566" s="152"/>
      <c r="AA1566" s="154"/>
    </row>
    <row r="1567" spans="1:27">
      <c r="B1567" s="29">
        <v>46108</v>
      </c>
      <c r="C1567" s="44">
        <v>1</v>
      </c>
      <c r="D1567" s="69"/>
      <c r="E1567" s="69"/>
      <c r="F1567" s="69"/>
      <c r="G1567" s="69"/>
      <c r="H1567" s="69"/>
      <c r="I1567" s="75"/>
      <c r="J1567" s="75"/>
      <c r="K1567" s="76"/>
      <c r="L1567" s="76"/>
      <c r="M1567" s="76"/>
      <c r="N1567" s="76"/>
      <c r="O1567" s="54"/>
      <c r="P1567" s="54"/>
      <c r="Q1567" s="54"/>
      <c r="R1567" s="86"/>
      <c r="S1567" s="86"/>
      <c r="T1567" s="86"/>
      <c r="U1567" s="86"/>
      <c r="V1567" s="86"/>
      <c r="W1567" s="86"/>
      <c r="X1567" s="70"/>
      <c r="Y1567" s="59"/>
      <c r="Z1567" s="60"/>
      <c r="AA1567" s="64">
        <f>SUM(D1567:Z1567)</f>
        <v>0</v>
      </c>
    </row>
    <row r="1568" spans="1:27">
      <c r="B1568" s="29">
        <v>46109</v>
      </c>
      <c r="C1568" s="44">
        <v>2</v>
      </c>
      <c r="D1568" s="69"/>
      <c r="E1568" s="69"/>
      <c r="F1568" s="69"/>
      <c r="G1568" s="69"/>
      <c r="H1568" s="69"/>
      <c r="I1568" s="75"/>
      <c r="J1568" s="75"/>
      <c r="K1568" s="76"/>
      <c r="L1568" s="76"/>
      <c r="M1568" s="76"/>
      <c r="N1568" s="76"/>
      <c r="O1568" s="54"/>
      <c r="P1568" s="54"/>
      <c r="Q1568" s="54"/>
      <c r="R1568" s="86"/>
      <c r="S1568" s="86"/>
      <c r="T1568" s="86"/>
      <c r="U1568" s="86"/>
      <c r="V1568" s="86"/>
      <c r="W1568" s="86"/>
      <c r="X1568" s="71"/>
      <c r="Y1568" s="59"/>
      <c r="Z1568" s="60"/>
      <c r="AA1568" s="64">
        <f t="shared" ref="AA1568:AA1588" si="146">SUM(D1568:Z1568)</f>
        <v>0</v>
      </c>
    </row>
    <row r="1569" spans="2:27">
      <c r="B1569" s="29">
        <v>46110</v>
      </c>
      <c r="C1569" s="44">
        <v>3</v>
      </c>
      <c r="D1569" s="69"/>
      <c r="E1569" s="69"/>
      <c r="F1569" s="69"/>
      <c r="G1569" s="69"/>
      <c r="H1569" s="69"/>
      <c r="I1569" s="75"/>
      <c r="J1569" s="75"/>
      <c r="K1569" s="76"/>
      <c r="L1569" s="76"/>
      <c r="M1569" s="76"/>
      <c r="N1569" s="76"/>
      <c r="O1569" s="54"/>
      <c r="P1569" s="54"/>
      <c r="Q1569" s="54"/>
      <c r="R1569" s="86"/>
      <c r="S1569" s="86"/>
      <c r="T1569" s="86"/>
      <c r="U1569" s="86"/>
      <c r="V1569" s="86"/>
      <c r="W1569" s="86"/>
      <c r="X1569" s="70"/>
      <c r="Y1569" s="59"/>
      <c r="Z1569" s="60"/>
      <c r="AA1569" s="64">
        <f t="shared" si="146"/>
        <v>0</v>
      </c>
    </row>
    <row r="1570" spans="2:27">
      <c r="B1570" s="29">
        <v>46111</v>
      </c>
      <c r="C1570" s="44">
        <v>4</v>
      </c>
      <c r="D1570" s="69"/>
      <c r="E1570" s="69"/>
      <c r="F1570" s="69"/>
      <c r="G1570" s="69"/>
      <c r="H1570" s="69"/>
      <c r="I1570" s="75"/>
      <c r="J1570" s="75"/>
      <c r="K1570" s="76"/>
      <c r="L1570" s="76"/>
      <c r="M1570" s="76"/>
      <c r="N1570" s="76"/>
      <c r="O1570" s="54"/>
      <c r="P1570" s="54"/>
      <c r="Q1570" s="54"/>
      <c r="R1570" s="86"/>
      <c r="S1570" s="86"/>
      <c r="T1570" s="86"/>
      <c r="U1570" s="86"/>
      <c r="V1570" s="86"/>
      <c r="W1570" s="86"/>
      <c r="X1570" s="71"/>
      <c r="Y1570" s="59"/>
      <c r="Z1570" s="60"/>
      <c r="AA1570" s="64">
        <f t="shared" si="146"/>
        <v>0</v>
      </c>
    </row>
    <row r="1571" spans="2:27">
      <c r="B1571" s="29">
        <v>46112</v>
      </c>
      <c r="C1571" s="44">
        <v>5</v>
      </c>
      <c r="D1571" s="69"/>
      <c r="E1571" s="69"/>
      <c r="F1571" s="69"/>
      <c r="G1571" s="69"/>
      <c r="H1571" s="69"/>
      <c r="I1571" s="75"/>
      <c r="J1571" s="75"/>
      <c r="K1571" s="76"/>
      <c r="L1571" s="76"/>
      <c r="M1571" s="76"/>
      <c r="N1571" s="76"/>
      <c r="O1571" s="54"/>
      <c r="P1571" s="54"/>
      <c r="Q1571" s="54"/>
      <c r="R1571" s="87"/>
      <c r="S1571" s="86"/>
      <c r="T1571" s="86"/>
      <c r="U1571" s="86"/>
      <c r="V1571" s="86"/>
      <c r="W1571" s="86"/>
      <c r="X1571" s="70"/>
      <c r="Y1571" s="59"/>
      <c r="Z1571" s="60"/>
      <c r="AA1571" s="64">
        <f t="shared" si="146"/>
        <v>0</v>
      </c>
    </row>
    <row r="1572" spans="2:27">
      <c r="B1572" s="29">
        <v>46113</v>
      </c>
      <c r="C1572" s="44">
        <v>6</v>
      </c>
      <c r="D1572" s="69"/>
      <c r="E1572" s="69"/>
      <c r="F1572" s="69"/>
      <c r="G1572" s="69"/>
      <c r="H1572" s="69"/>
      <c r="I1572" s="75"/>
      <c r="J1572" s="75"/>
      <c r="K1572" s="76"/>
      <c r="L1572" s="76"/>
      <c r="M1572" s="76"/>
      <c r="N1572" s="76"/>
      <c r="O1572" s="54"/>
      <c r="P1572" s="54"/>
      <c r="Q1572" s="54"/>
      <c r="R1572" s="86"/>
      <c r="S1572" s="86"/>
      <c r="T1572" s="86"/>
      <c r="U1572" s="86"/>
      <c r="V1572" s="86"/>
      <c r="W1572" s="86"/>
      <c r="X1572" s="88"/>
      <c r="Y1572" s="59"/>
      <c r="Z1572" s="60"/>
      <c r="AA1572" s="64">
        <f t="shared" si="146"/>
        <v>0</v>
      </c>
    </row>
    <row r="1573" spans="2:27">
      <c r="B1573" s="29">
        <v>46114</v>
      </c>
      <c r="C1573" s="44">
        <v>7</v>
      </c>
      <c r="D1573" s="69"/>
      <c r="E1573" s="69"/>
      <c r="F1573" s="69"/>
      <c r="G1573" s="69"/>
      <c r="H1573" s="69"/>
      <c r="I1573" s="75"/>
      <c r="J1573" s="75"/>
      <c r="K1573" s="76"/>
      <c r="L1573" s="76"/>
      <c r="M1573" s="76"/>
      <c r="N1573" s="76"/>
      <c r="O1573" s="54"/>
      <c r="P1573" s="54"/>
      <c r="Q1573" s="54"/>
      <c r="R1573" s="86"/>
      <c r="S1573" s="86"/>
      <c r="T1573" s="86"/>
      <c r="U1573" s="86"/>
      <c r="V1573" s="86"/>
      <c r="W1573" s="86"/>
      <c r="X1573" s="70"/>
      <c r="Y1573" s="59"/>
      <c r="Z1573" s="60"/>
      <c r="AA1573" s="64">
        <f t="shared" si="146"/>
        <v>0</v>
      </c>
    </row>
    <row r="1574" spans="2:27">
      <c r="B1574" s="29">
        <v>46115</v>
      </c>
      <c r="C1574" s="44">
        <v>8</v>
      </c>
      <c r="D1574" s="69"/>
      <c r="E1574" s="69"/>
      <c r="F1574" s="69"/>
      <c r="G1574" s="69"/>
      <c r="H1574" s="69"/>
      <c r="I1574" s="75"/>
      <c r="J1574" s="75"/>
      <c r="K1574" s="76"/>
      <c r="L1574" s="76"/>
      <c r="M1574" s="76"/>
      <c r="N1574" s="76"/>
      <c r="O1574" s="54"/>
      <c r="P1574" s="54"/>
      <c r="Q1574" s="54"/>
      <c r="R1574" s="86"/>
      <c r="S1574" s="86"/>
      <c r="T1574" s="86"/>
      <c r="U1574" s="86"/>
      <c r="V1574" s="86"/>
      <c r="W1574" s="86"/>
      <c r="X1574" s="70"/>
      <c r="Y1574" s="59"/>
      <c r="Z1574" s="60"/>
      <c r="AA1574" s="64">
        <f t="shared" si="146"/>
        <v>0</v>
      </c>
    </row>
    <row r="1575" spans="2:27">
      <c r="B1575" s="29">
        <v>46116</v>
      </c>
      <c r="C1575" s="44">
        <v>9</v>
      </c>
      <c r="D1575" s="69"/>
      <c r="E1575" s="69"/>
      <c r="F1575" s="69"/>
      <c r="G1575" s="69"/>
      <c r="H1575" s="69"/>
      <c r="I1575" s="75"/>
      <c r="J1575" s="75"/>
      <c r="K1575" s="76"/>
      <c r="L1575" s="76"/>
      <c r="M1575" s="76"/>
      <c r="N1575" s="76"/>
      <c r="O1575" s="54"/>
      <c r="P1575" s="54"/>
      <c r="Q1575" s="54"/>
      <c r="R1575" s="86"/>
      <c r="S1575" s="86"/>
      <c r="T1575" s="86"/>
      <c r="U1575" s="86"/>
      <c r="V1575" s="86"/>
      <c r="W1575" s="86"/>
      <c r="X1575" s="71"/>
      <c r="Y1575" s="59"/>
      <c r="Z1575" s="60"/>
      <c r="AA1575" s="64">
        <f t="shared" si="146"/>
        <v>0</v>
      </c>
    </row>
    <row r="1576" spans="2:27">
      <c r="B1576" s="29">
        <v>46117</v>
      </c>
      <c r="C1576" s="44">
        <v>10</v>
      </c>
      <c r="D1576" s="69"/>
      <c r="E1576" s="69"/>
      <c r="F1576" s="69"/>
      <c r="G1576" s="69"/>
      <c r="H1576" s="69"/>
      <c r="I1576" s="75"/>
      <c r="J1576" s="75"/>
      <c r="K1576" s="76"/>
      <c r="L1576" s="76"/>
      <c r="M1576" s="76"/>
      <c r="N1576" s="76"/>
      <c r="O1576" s="54"/>
      <c r="P1576" s="54"/>
      <c r="Q1576" s="54"/>
      <c r="R1576" s="86"/>
      <c r="S1576" s="86"/>
      <c r="T1576" s="86"/>
      <c r="U1576" s="86"/>
      <c r="V1576" s="86"/>
      <c r="W1576" s="86"/>
      <c r="X1576" s="71"/>
      <c r="Y1576" s="59"/>
      <c r="Z1576" s="60"/>
      <c r="AA1576" s="64">
        <f t="shared" si="146"/>
        <v>0</v>
      </c>
    </row>
    <row r="1577" spans="2:27">
      <c r="B1577" s="29">
        <v>46118</v>
      </c>
      <c r="C1577" s="44">
        <v>11</v>
      </c>
      <c r="D1577" s="69"/>
      <c r="E1577" s="69"/>
      <c r="F1577" s="69"/>
      <c r="G1577" s="69"/>
      <c r="H1577" s="69"/>
      <c r="I1577" s="75"/>
      <c r="J1577" s="75"/>
      <c r="K1577" s="76"/>
      <c r="L1577" s="76"/>
      <c r="M1577" s="76"/>
      <c r="N1577" s="76"/>
      <c r="O1577" s="54"/>
      <c r="P1577" s="54"/>
      <c r="Q1577" s="54"/>
      <c r="R1577" s="86"/>
      <c r="S1577" s="86"/>
      <c r="T1577" s="86"/>
      <c r="U1577" s="86"/>
      <c r="V1577" s="86"/>
      <c r="W1577" s="86"/>
      <c r="X1577" s="70"/>
      <c r="Y1577" s="59"/>
      <c r="Z1577" s="60"/>
      <c r="AA1577" s="64">
        <f t="shared" si="146"/>
        <v>0</v>
      </c>
    </row>
    <row r="1578" spans="2:27">
      <c r="B1578" s="29">
        <v>46119</v>
      </c>
      <c r="C1578" s="44">
        <v>12</v>
      </c>
      <c r="D1578" s="69"/>
      <c r="E1578" s="69"/>
      <c r="F1578" s="69"/>
      <c r="G1578" s="69"/>
      <c r="H1578" s="69"/>
      <c r="I1578" s="75"/>
      <c r="J1578" s="75"/>
      <c r="K1578" s="76"/>
      <c r="L1578" s="76"/>
      <c r="M1578" s="76"/>
      <c r="N1578" s="76"/>
      <c r="O1578" s="54"/>
      <c r="P1578" s="54"/>
      <c r="Q1578" s="54"/>
      <c r="R1578" s="86"/>
      <c r="S1578" s="86"/>
      <c r="T1578" s="86"/>
      <c r="U1578" s="86"/>
      <c r="V1578" s="86"/>
      <c r="W1578" s="86"/>
      <c r="X1578" s="70"/>
      <c r="Y1578" s="59"/>
      <c r="Z1578" s="60"/>
      <c r="AA1578" s="64">
        <f t="shared" si="146"/>
        <v>0</v>
      </c>
    </row>
    <row r="1579" spans="2:27">
      <c r="B1579" s="29">
        <v>46120</v>
      </c>
      <c r="C1579" s="44">
        <v>13</v>
      </c>
      <c r="D1579" s="69"/>
      <c r="E1579" s="69"/>
      <c r="F1579" s="69"/>
      <c r="G1579" s="69"/>
      <c r="H1579" s="69"/>
      <c r="I1579" s="75"/>
      <c r="J1579" s="75"/>
      <c r="K1579" s="76"/>
      <c r="L1579" s="76"/>
      <c r="M1579" s="76"/>
      <c r="N1579" s="76"/>
      <c r="O1579" s="54"/>
      <c r="P1579" s="54"/>
      <c r="Q1579" s="54"/>
      <c r="R1579" s="86"/>
      <c r="S1579" s="86"/>
      <c r="T1579" s="86"/>
      <c r="U1579" s="86"/>
      <c r="V1579" s="86"/>
      <c r="W1579" s="86"/>
      <c r="X1579" s="71"/>
      <c r="Y1579" s="59"/>
      <c r="Z1579" s="60"/>
      <c r="AA1579" s="64">
        <f t="shared" si="146"/>
        <v>0</v>
      </c>
    </row>
    <row r="1580" spans="2:27">
      <c r="B1580" s="29">
        <v>46121</v>
      </c>
      <c r="C1580" s="44">
        <v>14</v>
      </c>
      <c r="D1580" s="69"/>
      <c r="E1580" s="69"/>
      <c r="F1580" s="69"/>
      <c r="G1580" s="69"/>
      <c r="H1580" s="69"/>
      <c r="I1580" s="75"/>
      <c r="J1580" s="75"/>
      <c r="K1580" s="76"/>
      <c r="L1580" s="76"/>
      <c r="M1580" s="76"/>
      <c r="N1580" s="76"/>
      <c r="O1580" s="54"/>
      <c r="P1580" s="54"/>
      <c r="Q1580" s="54"/>
      <c r="R1580" s="86"/>
      <c r="S1580" s="86"/>
      <c r="T1580" s="86"/>
      <c r="U1580" s="86"/>
      <c r="V1580" s="86"/>
      <c r="W1580" s="86"/>
      <c r="X1580" s="70"/>
      <c r="Y1580" s="59"/>
      <c r="Z1580" s="60"/>
      <c r="AA1580" s="64">
        <f t="shared" si="146"/>
        <v>0</v>
      </c>
    </row>
    <row r="1581" spans="2:27">
      <c r="B1581" s="29">
        <v>46122</v>
      </c>
      <c r="C1581" s="44">
        <v>15</v>
      </c>
      <c r="D1581" s="69"/>
      <c r="E1581" s="69"/>
      <c r="F1581" s="69"/>
      <c r="G1581" s="69"/>
      <c r="H1581" s="69"/>
      <c r="I1581" s="75"/>
      <c r="J1581" s="75"/>
      <c r="K1581" s="76"/>
      <c r="L1581" s="76"/>
      <c r="M1581" s="76"/>
      <c r="N1581" s="76"/>
      <c r="O1581" s="54"/>
      <c r="P1581" s="54"/>
      <c r="Q1581" s="54"/>
      <c r="R1581" s="86"/>
      <c r="S1581" s="86"/>
      <c r="T1581" s="86"/>
      <c r="U1581" s="86"/>
      <c r="V1581" s="86"/>
      <c r="W1581" s="86"/>
      <c r="X1581" s="70"/>
      <c r="Y1581" s="59"/>
      <c r="Z1581" s="60"/>
      <c r="AA1581" s="64">
        <f t="shared" si="146"/>
        <v>0</v>
      </c>
    </row>
    <row r="1582" spans="2:27">
      <c r="B1582" s="29">
        <v>46123</v>
      </c>
      <c r="C1582" s="44">
        <v>16</v>
      </c>
      <c r="D1582" s="69"/>
      <c r="E1582" s="69"/>
      <c r="F1582" s="69"/>
      <c r="G1582" s="69"/>
      <c r="H1582" s="69"/>
      <c r="I1582" s="75"/>
      <c r="J1582" s="75"/>
      <c r="K1582" s="76"/>
      <c r="L1582" s="76"/>
      <c r="M1582" s="76"/>
      <c r="N1582" s="76"/>
      <c r="O1582" s="54"/>
      <c r="P1582" s="54"/>
      <c r="Q1582" s="54"/>
      <c r="R1582" s="86"/>
      <c r="S1582" s="86"/>
      <c r="T1582" s="86"/>
      <c r="U1582" s="86"/>
      <c r="V1582" s="86"/>
      <c r="W1582" s="86"/>
      <c r="X1582" s="70"/>
      <c r="Y1582" s="59"/>
      <c r="Z1582" s="60"/>
      <c r="AA1582" s="64">
        <f t="shared" si="146"/>
        <v>0</v>
      </c>
    </row>
    <row r="1583" spans="2:27">
      <c r="B1583" s="29">
        <v>46124</v>
      </c>
      <c r="C1583" s="44">
        <v>17</v>
      </c>
      <c r="D1583" s="69"/>
      <c r="E1583" s="69"/>
      <c r="F1583" s="69"/>
      <c r="G1583" s="69"/>
      <c r="H1583" s="69"/>
      <c r="I1583" s="75"/>
      <c r="J1583" s="75"/>
      <c r="K1583" s="76"/>
      <c r="L1583" s="76"/>
      <c r="M1583" s="76"/>
      <c r="N1583" s="76"/>
      <c r="O1583" s="54"/>
      <c r="P1583" s="54"/>
      <c r="Q1583" s="54"/>
      <c r="R1583" s="86"/>
      <c r="S1583" s="86"/>
      <c r="T1583" s="86"/>
      <c r="U1583" s="86"/>
      <c r="V1583" s="86"/>
      <c r="W1583" s="86"/>
      <c r="X1583" s="70"/>
      <c r="Y1583" s="59"/>
      <c r="Z1583" s="60"/>
      <c r="AA1583" s="64">
        <f t="shared" si="146"/>
        <v>0</v>
      </c>
    </row>
    <row r="1584" spans="2:27">
      <c r="B1584" s="29">
        <v>46125</v>
      </c>
      <c r="C1584" s="44">
        <v>18</v>
      </c>
      <c r="D1584" s="69"/>
      <c r="E1584" s="69"/>
      <c r="F1584" s="69"/>
      <c r="G1584" s="69"/>
      <c r="H1584" s="69"/>
      <c r="I1584" s="75"/>
      <c r="J1584" s="75"/>
      <c r="K1584" s="76"/>
      <c r="L1584" s="76"/>
      <c r="M1584" s="76"/>
      <c r="N1584" s="76"/>
      <c r="O1584" s="54"/>
      <c r="P1584" s="54"/>
      <c r="Q1584" s="54"/>
      <c r="R1584" s="86"/>
      <c r="S1584" s="86"/>
      <c r="T1584" s="86"/>
      <c r="U1584" s="86"/>
      <c r="V1584" s="86"/>
      <c r="W1584" s="87"/>
      <c r="X1584" s="70"/>
      <c r="Y1584" s="59"/>
      <c r="Z1584" s="60"/>
      <c r="AA1584" s="64">
        <f t="shared" si="146"/>
        <v>0</v>
      </c>
    </row>
    <row r="1585" spans="1:27">
      <c r="B1585" s="29">
        <v>46126</v>
      </c>
      <c r="C1585" s="44">
        <v>19</v>
      </c>
      <c r="D1585" s="69"/>
      <c r="E1585" s="69"/>
      <c r="F1585" s="69"/>
      <c r="G1585" s="69"/>
      <c r="H1585" s="69"/>
      <c r="I1585" s="75"/>
      <c r="J1585" s="75"/>
      <c r="K1585" s="76"/>
      <c r="L1585" s="76"/>
      <c r="M1585" s="76"/>
      <c r="N1585" s="76"/>
      <c r="O1585" s="54"/>
      <c r="P1585" s="54"/>
      <c r="Q1585" s="54"/>
      <c r="R1585" s="86"/>
      <c r="S1585" s="86"/>
      <c r="T1585" s="86"/>
      <c r="U1585" s="86"/>
      <c r="V1585" s="86"/>
      <c r="W1585" s="86"/>
      <c r="X1585" s="70"/>
      <c r="Y1585" s="59"/>
      <c r="Z1585" s="60"/>
      <c r="AA1585" s="64">
        <f t="shared" si="146"/>
        <v>0</v>
      </c>
    </row>
    <row r="1586" spans="1:27">
      <c r="B1586" s="29">
        <v>46127</v>
      </c>
      <c r="C1586" s="44">
        <v>20</v>
      </c>
      <c r="D1586" s="69"/>
      <c r="E1586" s="69"/>
      <c r="F1586" s="69"/>
      <c r="G1586" s="69"/>
      <c r="H1586" s="69"/>
      <c r="I1586" s="75"/>
      <c r="J1586" s="75"/>
      <c r="K1586" s="76"/>
      <c r="L1586" s="76"/>
      <c r="M1586" s="76"/>
      <c r="N1586" s="76"/>
      <c r="O1586" s="54"/>
      <c r="P1586" s="54"/>
      <c r="Q1586" s="54"/>
      <c r="R1586" s="86"/>
      <c r="S1586" s="86"/>
      <c r="T1586" s="86"/>
      <c r="U1586" s="86"/>
      <c r="V1586" s="86"/>
      <c r="W1586" s="86"/>
      <c r="X1586" s="70"/>
      <c r="Y1586" s="59"/>
      <c r="Z1586" s="60"/>
      <c r="AA1586" s="64">
        <f t="shared" si="146"/>
        <v>0</v>
      </c>
    </row>
    <row r="1587" spans="1:27">
      <c r="B1587" s="29">
        <v>46128</v>
      </c>
      <c r="C1587" s="44">
        <v>21</v>
      </c>
      <c r="D1587" s="69"/>
      <c r="E1587" s="69"/>
      <c r="F1587" s="69"/>
      <c r="G1587" s="69"/>
      <c r="H1587" s="69"/>
      <c r="I1587" s="75"/>
      <c r="J1587" s="75"/>
      <c r="K1587" s="76"/>
      <c r="L1587" s="76"/>
      <c r="M1587" s="76"/>
      <c r="N1587" s="76"/>
      <c r="O1587" s="54"/>
      <c r="P1587" s="54"/>
      <c r="Q1587" s="54"/>
      <c r="R1587" s="86"/>
      <c r="S1587" s="86"/>
      <c r="T1587" s="86"/>
      <c r="U1587" s="86"/>
      <c r="V1587" s="86"/>
      <c r="W1587" s="86"/>
      <c r="X1587" s="70"/>
      <c r="Y1587" s="59"/>
      <c r="Z1587" s="60"/>
      <c r="AA1587" s="64">
        <f t="shared" si="146"/>
        <v>0</v>
      </c>
    </row>
    <row r="1588" spans="1:27">
      <c r="B1588" s="29">
        <v>46129</v>
      </c>
      <c r="C1588" s="44">
        <v>22</v>
      </c>
      <c r="D1588" s="69"/>
      <c r="E1588" s="69"/>
      <c r="F1588" s="69"/>
      <c r="G1588" s="69"/>
      <c r="H1588" s="69"/>
      <c r="I1588" s="75"/>
      <c r="J1588" s="75"/>
      <c r="K1588" s="76"/>
      <c r="L1588" s="76"/>
      <c r="M1588" s="76"/>
      <c r="N1588" s="76"/>
      <c r="O1588" s="54"/>
      <c r="P1588" s="54"/>
      <c r="Q1588" s="54"/>
      <c r="R1588" s="86"/>
      <c r="S1588" s="86"/>
      <c r="T1588" s="86"/>
      <c r="U1588" s="86"/>
      <c r="V1588" s="86"/>
      <c r="W1588" s="86"/>
      <c r="X1588" s="70"/>
      <c r="Y1588" s="59"/>
      <c r="Z1588" s="60"/>
      <c r="AA1588" s="64">
        <f t="shared" si="146"/>
        <v>0</v>
      </c>
    </row>
    <row r="1589" spans="1:27">
      <c r="B1589" s="29">
        <v>46130</v>
      </c>
      <c r="C1589" s="44">
        <v>23</v>
      </c>
      <c r="D1589" s="69"/>
      <c r="E1589" s="69"/>
      <c r="F1589" s="69"/>
      <c r="G1589" s="69"/>
      <c r="H1589" s="69"/>
      <c r="I1589" s="75"/>
      <c r="J1589" s="75"/>
      <c r="K1589" s="76"/>
      <c r="L1589" s="76"/>
      <c r="M1589" s="76"/>
      <c r="N1589" s="76"/>
      <c r="O1589" s="54"/>
      <c r="P1589" s="54"/>
      <c r="Q1589" s="54"/>
      <c r="R1589" s="86"/>
      <c r="S1589" s="86"/>
      <c r="T1589" s="86"/>
      <c r="U1589" s="86"/>
      <c r="V1589" s="86"/>
      <c r="W1589" s="87"/>
      <c r="X1589" s="70"/>
      <c r="Y1589" s="59"/>
      <c r="Z1589" s="60"/>
      <c r="AA1589" s="64">
        <f>SUM(D1589:Z1589)</f>
        <v>0</v>
      </c>
    </row>
    <row r="1590" spans="1:27">
      <c r="B1590" s="29">
        <v>46131</v>
      </c>
      <c r="C1590" s="44">
        <v>24</v>
      </c>
      <c r="D1590" s="69"/>
      <c r="E1590" s="69"/>
      <c r="F1590" s="69"/>
      <c r="G1590" s="69"/>
      <c r="H1590" s="69"/>
      <c r="I1590" s="75"/>
      <c r="J1590" s="75"/>
      <c r="K1590" s="76"/>
      <c r="L1590" s="76"/>
      <c r="M1590" s="76"/>
      <c r="N1590" s="76"/>
      <c r="O1590" s="54"/>
      <c r="P1590" s="54"/>
      <c r="Q1590" s="54"/>
      <c r="R1590" s="86"/>
      <c r="S1590" s="86"/>
      <c r="T1590" s="86"/>
      <c r="U1590" s="86"/>
      <c r="V1590" s="86"/>
      <c r="W1590" s="86"/>
      <c r="X1590" s="70"/>
      <c r="Y1590" s="59"/>
      <c r="Z1590" s="60"/>
      <c r="AA1590" s="64">
        <f t="shared" ref="AA1590:AA1598" si="147">SUM(D1590:Z1590)</f>
        <v>0</v>
      </c>
    </row>
    <row r="1591" spans="1:27">
      <c r="B1591" s="29">
        <v>46132</v>
      </c>
      <c r="C1591" s="44">
        <v>25</v>
      </c>
      <c r="D1591" s="69"/>
      <c r="E1591" s="69"/>
      <c r="F1591" s="69"/>
      <c r="G1591" s="69"/>
      <c r="H1591" s="69"/>
      <c r="I1591" s="75"/>
      <c r="J1591" s="75"/>
      <c r="K1591" s="76"/>
      <c r="L1591" s="76"/>
      <c r="M1591" s="76"/>
      <c r="N1591" s="76"/>
      <c r="O1591" s="54"/>
      <c r="P1591" s="54"/>
      <c r="Q1591" s="54"/>
      <c r="R1591" s="86"/>
      <c r="S1591" s="86"/>
      <c r="T1591" s="86"/>
      <c r="U1591" s="86"/>
      <c r="V1591" s="86"/>
      <c r="W1591" s="86"/>
      <c r="X1591" s="70"/>
      <c r="Y1591" s="59"/>
      <c r="Z1591" s="60"/>
      <c r="AA1591" s="64">
        <f t="shared" si="147"/>
        <v>0</v>
      </c>
    </row>
    <row r="1592" spans="1:27">
      <c r="B1592" s="29">
        <v>46133</v>
      </c>
      <c r="C1592" s="44">
        <v>26</v>
      </c>
      <c r="D1592" s="69"/>
      <c r="E1592" s="69"/>
      <c r="F1592" s="69"/>
      <c r="G1592" s="69"/>
      <c r="H1592" s="69"/>
      <c r="I1592" s="75"/>
      <c r="J1592" s="75"/>
      <c r="K1592" s="76"/>
      <c r="L1592" s="76"/>
      <c r="M1592" s="76"/>
      <c r="N1592" s="76"/>
      <c r="O1592" s="54"/>
      <c r="P1592" s="54"/>
      <c r="Q1592" s="54"/>
      <c r="R1592" s="86"/>
      <c r="S1592" s="86"/>
      <c r="T1592" s="86"/>
      <c r="U1592" s="86"/>
      <c r="V1592" s="86"/>
      <c r="W1592" s="86"/>
      <c r="X1592" s="70"/>
      <c r="Y1592" s="59"/>
      <c r="Z1592" s="60"/>
      <c r="AA1592" s="64">
        <f t="shared" si="147"/>
        <v>0</v>
      </c>
    </row>
    <row r="1593" spans="1:27">
      <c r="B1593" s="29">
        <v>46134</v>
      </c>
      <c r="C1593" s="44">
        <v>27</v>
      </c>
      <c r="D1593" s="69"/>
      <c r="E1593" s="69"/>
      <c r="F1593" s="69"/>
      <c r="G1593" s="69"/>
      <c r="H1593" s="69"/>
      <c r="I1593" s="75"/>
      <c r="J1593" s="75"/>
      <c r="K1593" s="76"/>
      <c r="L1593" s="76"/>
      <c r="M1593" s="76"/>
      <c r="N1593" s="76"/>
      <c r="O1593" s="54"/>
      <c r="P1593" s="54"/>
      <c r="Q1593" s="54"/>
      <c r="R1593" s="86"/>
      <c r="S1593" s="86"/>
      <c r="T1593" s="86"/>
      <c r="U1593" s="86"/>
      <c r="V1593" s="86"/>
      <c r="W1593" s="86"/>
      <c r="X1593" s="71"/>
      <c r="Y1593" s="59"/>
      <c r="Z1593" s="60"/>
      <c r="AA1593" s="64">
        <f t="shared" si="147"/>
        <v>0</v>
      </c>
    </row>
    <row r="1594" spans="1:27">
      <c r="B1594" s="29">
        <v>46135</v>
      </c>
      <c r="C1594" s="44">
        <v>28</v>
      </c>
      <c r="D1594" s="69"/>
      <c r="E1594" s="69"/>
      <c r="F1594" s="69"/>
      <c r="G1594" s="69"/>
      <c r="H1594" s="69"/>
      <c r="I1594" s="75"/>
      <c r="J1594" s="75"/>
      <c r="K1594" s="76"/>
      <c r="L1594" s="76"/>
      <c r="M1594" s="76"/>
      <c r="N1594" s="76"/>
      <c r="O1594" s="54"/>
      <c r="P1594" s="54"/>
      <c r="Q1594" s="54"/>
      <c r="R1594" s="86"/>
      <c r="S1594" s="86"/>
      <c r="T1594" s="86"/>
      <c r="U1594" s="86"/>
      <c r="V1594" s="86"/>
      <c r="W1594" s="86"/>
      <c r="X1594" s="70"/>
      <c r="Y1594" s="59"/>
      <c r="Z1594" s="60"/>
      <c r="AA1594" s="64">
        <f t="shared" si="147"/>
        <v>0</v>
      </c>
    </row>
    <row r="1595" spans="1:27">
      <c r="B1595" s="29">
        <v>46136</v>
      </c>
      <c r="C1595" s="44">
        <v>29</v>
      </c>
      <c r="D1595" s="69"/>
      <c r="E1595" s="69"/>
      <c r="F1595" s="69"/>
      <c r="G1595" s="69"/>
      <c r="H1595" s="69"/>
      <c r="I1595" s="75"/>
      <c r="J1595" s="75"/>
      <c r="K1595" s="76"/>
      <c r="L1595" s="76"/>
      <c r="M1595" s="76"/>
      <c r="N1595" s="76"/>
      <c r="O1595" s="54"/>
      <c r="P1595" s="54"/>
      <c r="Q1595" s="54"/>
      <c r="R1595" s="86"/>
      <c r="S1595" s="86"/>
      <c r="T1595" s="86"/>
      <c r="U1595" s="86"/>
      <c r="V1595" s="86"/>
      <c r="W1595" s="86"/>
      <c r="X1595" s="70"/>
      <c r="Y1595" s="59"/>
      <c r="Z1595" s="60"/>
      <c r="AA1595" s="64">
        <f t="shared" si="147"/>
        <v>0</v>
      </c>
    </row>
    <row r="1596" spans="1:27">
      <c r="B1596" s="29">
        <v>46137</v>
      </c>
      <c r="C1596" s="44">
        <v>30</v>
      </c>
      <c r="D1596" s="69"/>
      <c r="E1596" s="69"/>
      <c r="F1596" s="69"/>
      <c r="G1596" s="69"/>
      <c r="H1596" s="69"/>
      <c r="I1596" s="75"/>
      <c r="J1596" s="75"/>
      <c r="K1596" s="76"/>
      <c r="L1596" s="76"/>
      <c r="M1596" s="76"/>
      <c r="N1596" s="76"/>
      <c r="O1596" s="54"/>
      <c r="P1596" s="54"/>
      <c r="Q1596" s="54"/>
      <c r="R1596" s="86"/>
      <c r="S1596" s="86"/>
      <c r="T1596" s="86"/>
      <c r="U1596" s="86"/>
      <c r="V1596" s="86"/>
      <c r="W1596" s="86"/>
      <c r="X1596" s="70"/>
      <c r="Y1596" s="59"/>
      <c r="Z1596" s="60"/>
      <c r="AA1596" s="64">
        <f t="shared" si="147"/>
        <v>0</v>
      </c>
    </row>
    <row r="1597" spans="1:27">
      <c r="B1597" s="29">
        <v>46138</v>
      </c>
      <c r="C1597" s="44">
        <v>31</v>
      </c>
      <c r="D1597" s="69"/>
      <c r="E1597" s="69"/>
      <c r="F1597" s="69"/>
      <c r="G1597" s="69"/>
      <c r="H1597" s="69"/>
      <c r="I1597" s="75"/>
      <c r="J1597" s="75"/>
      <c r="K1597" s="76"/>
      <c r="L1597" s="76"/>
      <c r="M1597" s="76"/>
      <c r="N1597" s="76"/>
      <c r="O1597" s="54"/>
      <c r="P1597" s="54"/>
      <c r="Q1597" s="54"/>
      <c r="R1597" s="86"/>
      <c r="S1597" s="86"/>
      <c r="T1597" s="86"/>
      <c r="U1597" s="86"/>
      <c r="V1597" s="86"/>
      <c r="W1597" s="86"/>
      <c r="X1597" s="70"/>
      <c r="Y1597" s="59"/>
      <c r="Z1597" s="60"/>
      <c r="AA1597" s="64"/>
    </row>
    <row r="1598" spans="1:27">
      <c r="A1598" s="129" t="s">
        <v>52</v>
      </c>
      <c r="B1598" s="130"/>
      <c r="C1598" s="131"/>
      <c r="D1598" s="69">
        <f t="shared" ref="D1598:Z1598" si="148">SUM(D1567:D1596)</f>
        <v>0</v>
      </c>
      <c r="E1598" s="69">
        <f t="shared" si="148"/>
        <v>0</v>
      </c>
      <c r="F1598" s="69">
        <f t="shared" si="148"/>
        <v>0</v>
      </c>
      <c r="G1598" s="69">
        <f t="shared" si="148"/>
        <v>0</v>
      </c>
      <c r="H1598" s="69">
        <f t="shared" si="148"/>
        <v>0</v>
      </c>
      <c r="I1598" s="69">
        <f t="shared" si="148"/>
        <v>0</v>
      </c>
      <c r="J1598" s="69">
        <f t="shared" si="148"/>
        <v>0</v>
      </c>
      <c r="K1598" s="69">
        <f t="shared" si="148"/>
        <v>0</v>
      </c>
      <c r="L1598" s="69">
        <f t="shared" si="148"/>
        <v>0</v>
      </c>
      <c r="M1598" s="69">
        <f t="shared" si="148"/>
        <v>0</v>
      </c>
      <c r="N1598" s="69">
        <f t="shared" si="148"/>
        <v>0</v>
      </c>
      <c r="O1598" s="69">
        <f t="shared" si="148"/>
        <v>0</v>
      </c>
      <c r="P1598" s="69">
        <f t="shared" si="148"/>
        <v>0</v>
      </c>
      <c r="Q1598" s="69">
        <f t="shared" si="148"/>
        <v>0</v>
      </c>
      <c r="R1598" s="69">
        <f t="shared" si="148"/>
        <v>0</v>
      </c>
      <c r="S1598" s="69">
        <f t="shared" si="148"/>
        <v>0</v>
      </c>
      <c r="T1598" s="69">
        <f t="shared" si="148"/>
        <v>0</v>
      </c>
      <c r="U1598" s="69">
        <f t="shared" si="148"/>
        <v>0</v>
      </c>
      <c r="V1598" s="69">
        <f t="shared" si="148"/>
        <v>0</v>
      </c>
      <c r="W1598" s="69">
        <f t="shared" si="148"/>
        <v>0</v>
      </c>
      <c r="X1598" s="69">
        <f t="shared" si="148"/>
        <v>0</v>
      </c>
      <c r="Y1598" s="69">
        <f t="shared" si="148"/>
        <v>0</v>
      </c>
      <c r="Z1598" s="69">
        <f t="shared" si="148"/>
        <v>0</v>
      </c>
      <c r="AA1598" s="64">
        <f t="shared" si="147"/>
        <v>0</v>
      </c>
    </row>
    <row r="1599" spans="1:27">
      <c r="A1599" s="133" t="s">
        <v>53</v>
      </c>
      <c r="B1599" s="134"/>
      <c r="C1599" s="135"/>
      <c r="D1599" s="136">
        <f>SUM(D1598:H1598)</f>
        <v>0</v>
      </c>
      <c r="E1599" s="136"/>
      <c r="F1599" s="136"/>
      <c r="G1599" s="136"/>
      <c r="H1599" s="136"/>
      <c r="I1599" s="136">
        <f>SUM(I1598:J1598)</f>
        <v>0</v>
      </c>
      <c r="J1599" s="136"/>
      <c r="K1599" s="129">
        <f>SUM(K1598:N1598)</f>
        <v>0</v>
      </c>
      <c r="L1599" s="130"/>
      <c r="M1599" s="130"/>
      <c r="N1599" s="131"/>
      <c r="O1599" s="129">
        <f>SUM(O1598:Q1598)</f>
        <v>0</v>
      </c>
      <c r="P1599" s="130"/>
      <c r="Q1599" s="131"/>
      <c r="R1599" s="129">
        <f>SUM(R1598:W1598)</f>
        <v>0</v>
      </c>
      <c r="S1599" s="130"/>
      <c r="T1599" s="130"/>
      <c r="U1599" s="130"/>
      <c r="V1599" s="130"/>
      <c r="W1599" s="131"/>
      <c r="X1599" s="85">
        <f>SUM(X1598)</f>
        <v>0</v>
      </c>
      <c r="Y1599" s="42">
        <f>SUM(Y1598)</f>
        <v>0</v>
      </c>
      <c r="Z1599" s="6">
        <f>SUM(Z1598)</f>
        <v>0</v>
      </c>
      <c r="AA1599" s="64">
        <f>SUM(D1599:Z1599)</f>
        <v>0</v>
      </c>
    </row>
    <row r="1600" spans="1:27">
      <c r="A1600" s="132" t="s">
        <v>69</v>
      </c>
      <c r="B1600" s="132"/>
      <c r="C1600" s="132"/>
      <c r="D1600" s="62">
        <v>7000</v>
      </c>
      <c r="E1600" s="62"/>
      <c r="F1600" s="62">
        <v>2000</v>
      </c>
      <c r="G1600" s="62">
        <v>4000</v>
      </c>
      <c r="H1600" s="62">
        <v>3000</v>
      </c>
      <c r="I1600" s="62"/>
      <c r="J1600" s="62">
        <v>5000</v>
      </c>
      <c r="K1600" s="62">
        <v>4000</v>
      </c>
      <c r="L1600" s="62"/>
      <c r="M1600" s="62"/>
      <c r="N1600" s="62"/>
      <c r="O1600" s="62"/>
      <c r="P1600" s="62"/>
      <c r="Q1600" s="62"/>
      <c r="R1600" s="62">
        <v>1500</v>
      </c>
      <c r="S1600" s="62">
        <v>2000</v>
      </c>
      <c r="T1600" s="62"/>
      <c r="U1600" s="62"/>
      <c r="V1600" s="62">
        <v>700</v>
      </c>
      <c r="W1600" s="62"/>
      <c r="X1600" s="62">
        <v>12000</v>
      </c>
      <c r="Y1600" s="62"/>
      <c r="Z1600" s="62"/>
      <c r="AA1600" s="62">
        <f>SUM(D1600:Z1600)</f>
        <v>41200</v>
      </c>
    </row>
    <row r="1601" spans="1:27">
      <c r="A1601" s="34"/>
      <c r="B1601" s="34"/>
      <c r="C1601" s="34"/>
      <c r="D1601" s="132">
        <f>SUM(D1600:H1600)</f>
        <v>16000</v>
      </c>
      <c r="E1601" s="132"/>
      <c r="F1601" s="132"/>
      <c r="G1601" s="132"/>
      <c r="H1601" s="132"/>
      <c r="I1601" s="132">
        <f>SUM(I1600:J1600)</f>
        <v>5000</v>
      </c>
      <c r="J1601" s="132"/>
      <c r="K1601" s="132">
        <f>SUM(K1600:N1600)</f>
        <v>4000</v>
      </c>
      <c r="L1601" s="132"/>
      <c r="M1601" s="132"/>
      <c r="N1601" s="132"/>
      <c r="O1601" s="132">
        <f>SUM(O1600:Q1600)</f>
        <v>0</v>
      </c>
      <c r="P1601" s="132"/>
      <c r="Q1601" s="132"/>
      <c r="R1601" s="132">
        <f>SUM(R1600:W1600)</f>
        <v>4200</v>
      </c>
      <c r="S1601" s="132"/>
      <c r="T1601" s="132"/>
      <c r="U1601" s="132"/>
      <c r="V1601" s="132"/>
      <c r="W1601" s="132"/>
      <c r="X1601" s="62">
        <f>X1600</f>
        <v>12000</v>
      </c>
      <c r="Y1601" s="62">
        <f>SUM(Y1600)</f>
        <v>0</v>
      </c>
      <c r="Z1601" s="62">
        <f>SUM(Z1600)</f>
        <v>0</v>
      </c>
      <c r="AA1601" s="62"/>
    </row>
    <row r="1602" spans="1:27" ht="15.75" thickBot="1"/>
    <row r="1603" spans="1:27" ht="27" thickBot="1">
      <c r="C1603" s="137" t="s">
        <v>114</v>
      </c>
      <c r="D1603" s="138"/>
      <c r="E1603" s="138"/>
      <c r="F1603" s="138"/>
      <c r="G1603" s="138"/>
      <c r="H1603" s="138"/>
      <c r="I1603" s="138"/>
      <c r="J1603" s="138"/>
      <c r="K1603" s="138"/>
      <c r="L1603" s="138"/>
      <c r="M1603" s="138"/>
      <c r="N1603" s="138"/>
      <c r="O1603" s="138"/>
      <c r="P1603" s="138"/>
      <c r="Q1603" s="138"/>
      <c r="R1603" s="138"/>
      <c r="S1603" s="138"/>
      <c r="T1603" s="138"/>
      <c r="U1603" s="138"/>
      <c r="V1603" s="138"/>
      <c r="W1603" s="138"/>
      <c r="X1603" s="138"/>
      <c r="Y1603" s="138"/>
      <c r="Z1603" s="138"/>
      <c r="AA1603" s="138"/>
    </row>
    <row r="1604" spans="1:27">
      <c r="A1604" s="6" t="s">
        <v>23</v>
      </c>
      <c r="B1604" s="6" t="s">
        <v>0</v>
      </c>
      <c r="C1604" s="65" t="s">
        <v>68</v>
      </c>
      <c r="D1604" s="139" t="s">
        <v>1</v>
      </c>
      <c r="E1604" s="140"/>
      <c r="F1604" s="140"/>
      <c r="G1604" s="140"/>
      <c r="H1604" s="141"/>
      <c r="I1604" s="142" t="s">
        <v>2</v>
      </c>
      <c r="J1604" s="142"/>
      <c r="K1604" s="143" t="s">
        <v>5</v>
      </c>
      <c r="L1604" s="143"/>
      <c r="M1604" s="143"/>
      <c r="N1604" s="143"/>
      <c r="O1604" s="144" t="s">
        <v>73</v>
      </c>
      <c r="P1604" s="145"/>
      <c r="Q1604" s="145"/>
      <c r="R1604" s="146" t="s">
        <v>66</v>
      </c>
      <c r="S1604" s="146"/>
      <c r="T1604" s="146"/>
      <c r="U1604" s="146"/>
      <c r="V1604" s="146"/>
      <c r="W1604" s="146"/>
      <c r="X1604" s="147" t="s">
        <v>60</v>
      </c>
      <c r="Y1604" s="149" t="s">
        <v>37</v>
      </c>
      <c r="Z1604" s="151" t="s">
        <v>67</v>
      </c>
      <c r="AA1604" s="153" t="s">
        <v>8</v>
      </c>
    </row>
    <row r="1605" spans="1:27" ht="30">
      <c r="D1605" s="45" t="s">
        <v>47</v>
      </c>
      <c r="E1605" s="45" t="s">
        <v>48</v>
      </c>
      <c r="F1605" s="45" t="s">
        <v>50</v>
      </c>
      <c r="G1605" s="45" t="s">
        <v>49</v>
      </c>
      <c r="H1605" s="45" t="s">
        <v>51</v>
      </c>
      <c r="I1605" s="47" t="s">
        <v>54</v>
      </c>
      <c r="J1605" s="47" t="s">
        <v>55</v>
      </c>
      <c r="K1605" s="49" t="s">
        <v>56</v>
      </c>
      <c r="L1605" s="49" t="s">
        <v>57</v>
      </c>
      <c r="M1605" s="50" t="s">
        <v>58</v>
      </c>
      <c r="N1605" s="50" t="s">
        <v>59</v>
      </c>
      <c r="O1605" s="83" t="s">
        <v>74</v>
      </c>
      <c r="P1605" s="84" t="s">
        <v>75</v>
      </c>
      <c r="Q1605" s="52" t="s">
        <v>62</v>
      </c>
      <c r="R1605" s="55" t="s">
        <v>3</v>
      </c>
      <c r="S1605" s="55" t="s">
        <v>65</v>
      </c>
      <c r="T1605" s="55" t="s">
        <v>63</v>
      </c>
      <c r="U1605" s="55" t="s">
        <v>36</v>
      </c>
      <c r="V1605" s="56" t="s">
        <v>64</v>
      </c>
      <c r="W1605" s="55" t="s">
        <v>7</v>
      </c>
      <c r="X1605" s="148"/>
      <c r="Y1605" s="150"/>
      <c r="Z1605" s="152"/>
      <c r="AA1605" s="154"/>
    </row>
    <row r="1606" spans="1:27">
      <c r="B1606" s="29">
        <v>46139</v>
      </c>
      <c r="C1606" s="44">
        <v>1</v>
      </c>
      <c r="D1606" s="69"/>
      <c r="E1606" s="69"/>
      <c r="F1606" s="69"/>
      <c r="G1606" s="69"/>
      <c r="H1606" s="69"/>
      <c r="I1606" s="75"/>
      <c r="J1606" s="75"/>
      <c r="K1606" s="76"/>
      <c r="L1606" s="76"/>
      <c r="M1606" s="76"/>
      <c r="N1606" s="76"/>
      <c r="O1606" s="54"/>
      <c r="P1606" s="54"/>
      <c r="Q1606" s="54"/>
      <c r="R1606" s="86"/>
      <c r="S1606" s="86"/>
      <c r="T1606" s="86"/>
      <c r="U1606" s="86"/>
      <c r="V1606" s="86"/>
      <c r="W1606" s="86"/>
      <c r="X1606" s="70"/>
      <c r="Y1606" s="59"/>
      <c r="Z1606" s="60"/>
      <c r="AA1606" s="64">
        <f>SUM(D1606:Z1606)</f>
        <v>0</v>
      </c>
    </row>
    <row r="1607" spans="1:27">
      <c r="B1607" s="29">
        <v>46140</v>
      </c>
      <c r="C1607" s="44">
        <v>2</v>
      </c>
      <c r="D1607" s="69"/>
      <c r="E1607" s="69"/>
      <c r="F1607" s="69"/>
      <c r="G1607" s="69"/>
      <c r="H1607" s="69"/>
      <c r="I1607" s="75"/>
      <c r="J1607" s="75"/>
      <c r="K1607" s="76"/>
      <c r="L1607" s="76"/>
      <c r="M1607" s="76"/>
      <c r="N1607" s="76"/>
      <c r="O1607" s="54"/>
      <c r="P1607" s="54"/>
      <c r="Q1607" s="54"/>
      <c r="R1607" s="86"/>
      <c r="S1607" s="86"/>
      <c r="T1607" s="86"/>
      <c r="U1607" s="86"/>
      <c r="V1607" s="86"/>
      <c r="W1607" s="86"/>
      <c r="X1607" s="71"/>
      <c r="Y1607" s="59"/>
      <c r="Z1607" s="60"/>
      <c r="AA1607" s="64">
        <f t="shared" ref="AA1607:AA1627" si="149">SUM(D1607:Z1607)</f>
        <v>0</v>
      </c>
    </row>
    <row r="1608" spans="1:27">
      <c r="B1608" s="29">
        <v>46141</v>
      </c>
      <c r="C1608" s="44">
        <v>3</v>
      </c>
      <c r="D1608" s="69"/>
      <c r="E1608" s="69"/>
      <c r="F1608" s="69"/>
      <c r="G1608" s="69"/>
      <c r="H1608" s="69"/>
      <c r="I1608" s="75"/>
      <c r="J1608" s="75"/>
      <c r="K1608" s="76"/>
      <c r="L1608" s="76"/>
      <c r="M1608" s="76"/>
      <c r="N1608" s="76"/>
      <c r="O1608" s="54"/>
      <c r="P1608" s="54"/>
      <c r="Q1608" s="54"/>
      <c r="R1608" s="86"/>
      <c r="S1608" s="86"/>
      <c r="T1608" s="86"/>
      <c r="U1608" s="86"/>
      <c r="V1608" s="86"/>
      <c r="W1608" s="86"/>
      <c r="X1608" s="70"/>
      <c r="Y1608" s="59"/>
      <c r="Z1608" s="60"/>
      <c r="AA1608" s="64">
        <f t="shared" si="149"/>
        <v>0</v>
      </c>
    </row>
    <row r="1609" spans="1:27">
      <c r="B1609" s="29">
        <v>46142</v>
      </c>
      <c r="C1609" s="44">
        <v>4</v>
      </c>
      <c r="D1609" s="69"/>
      <c r="E1609" s="69"/>
      <c r="F1609" s="69"/>
      <c r="G1609" s="69"/>
      <c r="H1609" s="69"/>
      <c r="I1609" s="75"/>
      <c r="J1609" s="75"/>
      <c r="K1609" s="76"/>
      <c r="L1609" s="76"/>
      <c r="M1609" s="76"/>
      <c r="N1609" s="76"/>
      <c r="O1609" s="54"/>
      <c r="P1609" s="54"/>
      <c r="Q1609" s="54"/>
      <c r="R1609" s="86"/>
      <c r="S1609" s="86"/>
      <c r="T1609" s="86"/>
      <c r="U1609" s="86"/>
      <c r="V1609" s="86"/>
      <c r="W1609" s="86"/>
      <c r="X1609" s="71"/>
      <c r="Y1609" s="59"/>
      <c r="Z1609" s="60"/>
      <c r="AA1609" s="64">
        <f t="shared" si="149"/>
        <v>0</v>
      </c>
    </row>
    <row r="1610" spans="1:27">
      <c r="B1610" s="29">
        <v>46143</v>
      </c>
      <c r="C1610" s="44">
        <v>5</v>
      </c>
      <c r="D1610" s="69"/>
      <c r="E1610" s="69"/>
      <c r="F1610" s="69"/>
      <c r="G1610" s="69"/>
      <c r="H1610" s="69"/>
      <c r="I1610" s="75"/>
      <c r="J1610" s="75"/>
      <c r="K1610" s="76"/>
      <c r="L1610" s="76"/>
      <c r="M1610" s="76"/>
      <c r="N1610" s="76"/>
      <c r="O1610" s="54"/>
      <c r="P1610" s="54"/>
      <c r="Q1610" s="54"/>
      <c r="R1610" s="87"/>
      <c r="S1610" s="86"/>
      <c r="T1610" s="86"/>
      <c r="U1610" s="86"/>
      <c r="V1610" s="86"/>
      <c r="W1610" s="86"/>
      <c r="X1610" s="70"/>
      <c r="Y1610" s="59"/>
      <c r="Z1610" s="60"/>
      <c r="AA1610" s="64">
        <f t="shared" si="149"/>
        <v>0</v>
      </c>
    </row>
    <row r="1611" spans="1:27">
      <c r="B1611" s="29">
        <v>46144</v>
      </c>
      <c r="C1611" s="44">
        <v>6</v>
      </c>
      <c r="D1611" s="69"/>
      <c r="E1611" s="69"/>
      <c r="F1611" s="69"/>
      <c r="G1611" s="69"/>
      <c r="H1611" s="69"/>
      <c r="I1611" s="75"/>
      <c r="J1611" s="75"/>
      <c r="K1611" s="76"/>
      <c r="L1611" s="76"/>
      <c r="M1611" s="76"/>
      <c r="N1611" s="76"/>
      <c r="O1611" s="54"/>
      <c r="P1611" s="54"/>
      <c r="Q1611" s="54"/>
      <c r="R1611" s="86"/>
      <c r="S1611" s="86"/>
      <c r="T1611" s="86"/>
      <c r="U1611" s="86"/>
      <c r="V1611" s="86"/>
      <c r="W1611" s="86"/>
      <c r="X1611" s="88"/>
      <c r="Y1611" s="59"/>
      <c r="Z1611" s="60"/>
      <c r="AA1611" s="64">
        <f t="shared" si="149"/>
        <v>0</v>
      </c>
    </row>
    <row r="1612" spans="1:27">
      <c r="B1612" s="29">
        <v>46145</v>
      </c>
      <c r="C1612" s="44">
        <v>7</v>
      </c>
      <c r="D1612" s="69"/>
      <c r="E1612" s="69"/>
      <c r="F1612" s="69"/>
      <c r="G1612" s="69"/>
      <c r="H1612" s="69"/>
      <c r="I1612" s="75"/>
      <c r="J1612" s="75"/>
      <c r="K1612" s="76"/>
      <c r="L1612" s="76"/>
      <c r="M1612" s="76"/>
      <c r="N1612" s="76"/>
      <c r="O1612" s="54"/>
      <c r="P1612" s="54"/>
      <c r="Q1612" s="54"/>
      <c r="R1612" s="86"/>
      <c r="S1612" s="86"/>
      <c r="T1612" s="86"/>
      <c r="U1612" s="86"/>
      <c r="V1612" s="86"/>
      <c r="W1612" s="86"/>
      <c r="X1612" s="70"/>
      <c r="Y1612" s="59"/>
      <c r="Z1612" s="60"/>
      <c r="AA1612" s="64">
        <f t="shared" si="149"/>
        <v>0</v>
      </c>
    </row>
    <row r="1613" spans="1:27">
      <c r="B1613" s="29">
        <v>46146</v>
      </c>
      <c r="C1613" s="44">
        <v>8</v>
      </c>
      <c r="D1613" s="69"/>
      <c r="E1613" s="69"/>
      <c r="F1613" s="69"/>
      <c r="G1613" s="69"/>
      <c r="H1613" s="69"/>
      <c r="I1613" s="75"/>
      <c r="J1613" s="75"/>
      <c r="K1613" s="76"/>
      <c r="L1613" s="76"/>
      <c r="M1613" s="76"/>
      <c r="N1613" s="76"/>
      <c r="O1613" s="54"/>
      <c r="P1613" s="54"/>
      <c r="Q1613" s="54"/>
      <c r="R1613" s="86"/>
      <c r="S1613" s="86"/>
      <c r="T1613" s="86"/>
      <c r="U1613" s="86"/>
      <c r="V1613" s="86"/>
      <c r="W1613" s="86"/>
      <c r="X1613" s="70"/>
      <c r="Y1613" s="59"/>
      <c r="Z1613" s="60"/>
      <c r="AA1613" s="64">
        <f t="shared" si="149"/>
        <v>0</v>
      </c>
    </row>
    <row r="1614" spans="1:27">
      <c r="B1614" s="29">
        <v>46147</v>
      </c>
      <c r="C1614" s="44">
        <v>9</v>
      </c>
      <c r="D1614" s="69"/>
      <c r="E1614" s="69"/>
      <c r="F1614" s="69"/>
      <c r="G1614" s="69"/>
      <c r="H1614" s="69"/>
      <c r="I1614" s="75"/>
      <c r="J1614" s="75"/>
      <c r="K1614" s="76"/>
      <c r="L1614" s="76"/>
      <c r="M1614" s="76"/>
      <c r="N1614" s="76"/>
      <c r="O1614" s="54"/>
      <c r="P1614" s="54"/>
      <c r="Q1614" s="54"/>
      <c r="R1614" s="86"/>
      <c r="S1614" s="86"/>
      <c r="T1614" s="86"/>
      <c r="U1614" s="86"/>
      <c r="V1614" s="86"/>
      <c r="W1614" s="86"/>
      <c r="X1614" s="71"/>
      <c r="Y1614" s="59"/>
      <c r="Z1614" s="60"/>
      <c r="AA1614" s="64">
        <f t="shared" si="149"/>
        <v>0</v>
      </c>
    </row>
    <row r="1615" spans="1:27">
      <c r="B1615" s="29">
        <v>46148</v>
      </c>
      <c r="C1615" s="44">
        <v>10</v>
      </c>
      <c r="D1615" s="69"/>
      <c r="E1615" s="69"/>
      <c r="F1615" s="69"/>
      <c r="G1615" s="69"/>
      <c r="H1615" s="69"/>
      <c r="I1615" s="75"/>
      <c r="J1615" s="75"/>
      <c r="K1615" s="76"/>
      <c r="L1615" s="76"/>
      <c r="M1615" s="76"/>
      <c r="N1615" s="76"/>
      <c r="O1615" s="54"/>
      <c r="P1615" s="54"/>
      <c r="Q1615" s="54"/>
      <c r="R1615" s="86"/>
      <c r="S1615" s="86"/>
      <c r="T1615" s="86"/>
      <c r="U1615" s="86"/>
      <c r="V1615" s="86"/>
      <c r="W1615" s="86"/>
      <c r="X1615" s="71"/>
      <c r="Y1615" s="59"/>
      <c r="Z1615" s="60"/>
      <c r="AA1615" s="64">
        <f t="shared" si="149"/>
        <v>0</v>
      </c>
    </row>
    <row r="1616" spans="1:27">
      <c r="B1616" s="29">
        <v>46149</v>
      </c>
      <c r="C1616" s="44">
        <v>11</v>
      </c>
      <c r="D1616" s="69"/>
      <c r="E1616" s="69"/>
      <c r="F1616" s="69"/>
      <c r="G1616" s="69"/>
      <c r="H1616" s="69"/>
      <c r="I1616" s="75"/>
      <c r="J1616" s="75"/>
      <c r="K1616" s="76"/>
      <c r="L1616" s="76"/>
      <c r="M1616" s="76"/>
      <c r="N1616" s="76"/>
      <c r="O1616" s="54"/>
      <c r="P1616" s="54"/>
      <c r="Q1616" s="54"/>
      <c r="R1616" s="86"/>
      <c r="S1616" s="86"/>
      <c r="T1616" s="86"/>
      <c r="U1616" s="86"/>
      <c r="V1616" s="86"/>
      <c r="W1616" s="86"/>
      <c r="X1616" s="70"/>
      <c r="Y1616" s="59"/>
      <c r="Z1616" s="60"/>
      <c r="AA1616" s="64">
        <f t="shared" si="149"/>
        <v>0</v>
      </c>
    </row>
    <row r="1617" spans="2:27">
      <c r="B1617" s="29">
        <v>46150</v>
      </c>
      <c r="C1617" s="44">
        <v>12</v>
      </c>
      <c r="D1617" s="69"/>
      <c r="E1617" s="69"/>
      <c r="F1617" s="69"/>
      <c r="G1617" s="69"/>
      <c r="H1617" s="69"/>
      <c r="I1617" s="75"/>
      <c r="J1617" s="75"/>
      <c r="K1617" s="76"/>
      <c r="L1617" s="76"/>
      <c r="M1617" s="76"/>
      <c r="N1617" s="76"/>
      <c r="O1617" s="54"/>
      <c r="P1617" s="54"/>
      <c r="Q1617" s="54"/>
      <c r="R1617" s="86"/>
      <c r="S1617" s="86"/>
      <c r="T1617" s="86"/>
      <c r="U1617" s="86"/>
      <c r="V1617" s="86"/>
      <c r="W1617" s="86"/>
      <c r="X1617" s="70"/>
      <c r="Y1617" s="59"/>
      <c r="Z1617" s="60"/>
      <c r="AA1617" s="64">
        <f t="shared" si="149"/>
        <v>0</v>
      </c>
    </row>
    <row r="1618" spans="2:27">
      <c r="B1618" s="29">
        <v>46151</v>
      </c>
      <c r="C1618" s="44">
        <v>13</v>
      </c>
      <c r="D1618" s="69"/>
      <c r="E1618" s="69"/>
      <c r="F1618" s="69"/>
      <c r="G1618" s="69"/>
      <c r="H1618" s="69"/>
      <c r="I1618" s="75"/>
      <c r="J1618" s="75"/>
      <c r="K1618" s="76"/>
      <c r="L1618" s="76"/>
      <c r="M1618" s="76"/>
      <c r="N1618" s="76"/>
      <c r="O1618" s="54"/>
      <c r="P1618" s="54"/>
      <c r="Q1618" s="54"/>
      <c r="R1618" s="86"/>
      <c r="S1618" s="86"/>
      <c r="T1618" s="86"/>
      <c r="U1618" s="86"/>
      <c r="V1618" s="86"/>
      <c r="W1618" s="86"/>
      <c r="X1618" s="71"/>
      <c r="Y1618" s="59"/>
      <c r="Z1618" s="60"/>
      <c r="AA1618" s="64">
        <f t="shared" si="149"/>
        <v>0</v>
      </c>
    </row>
    <row r="1619" spans="2:27">
      <c r="B1619" s="29">
        <v>46152</v>
      </c>
      <c r="C1619" s="44">
        <v>14</v>
      </c>
      <c r="D1619" s="69"/>
      <c r="E1619" s="69"/>
      <c r="F1619" s="69"/>
      <c r="G1619" s="69"/>
      <c r="H1619" s="69"/>
      <c r="I1619" s="75"/>
      <c r="J1619" s="75"/>
      <c r="K1619" s="76"/>
      <c r="L1619" s="76"/>
      <c r="M1619" s="76"/>
      <c r="N1619" s="76"/>
      <c r="O1619" s="54"/>
      <c r="P1619" s="54"/>
      <c r="Q1619" s="54"/>
      <c r="R1619" s="86"/>
      <c r="S1619" s="86"/>
      <c r="T1619" s="86"/>
      <c r="U1619" s="86"/>
      <c r="V1619" s="86"/>
      <c r="W1619" s="86"/>
      <c r="X1619" s="70"/>
      <c r="Y1619" s="59"/>
      <c r="Z1619" s="60"/>
      <c r="AA1619" s="64">
        <f t="shared" si="149"/>
        <v>0</v>
      </c>
    </row>
    <row r="1620" spans="2:27">
      <c r="B1620" s="29">
        <v>46153</v>
      </c>
      <c r="C1620" s="44">
        <v>15</v>
      </c>
      <c r="D1620" s="69"/>
      <c r="E1620" s="69"/>
      <c r="F1620" s="69"/>
      <c r="G1620" s="69"/>
      <c r="H1620" s="69"/>
      <c r="I1620" s="75"/>
      <c r="J1620" s="75"/>
      <c r="K1620" s="76"/>
      <c r="L1620" s="76"/>
      <c r="M1620" s="76"/>
      <c r="N1620" s="76"/>
      <c r="O1620" s="54"/>
      <c r="P1620" s="54"/>
      <c r="Q1620" s="54"/>
      <c r="R1620" s="86"/>
      <c r="S1620" s="86"/>
      <c r="T1620" s="86"/>
      <c r="U1620" s="86"/>
      <c r="V1620" s="86"/>
      <c r="W1620" s="86"/>
      <c r="X1620" s="70"/>
      <c r="Y1620" s="59"/>
      <c r="Z1620" s="60"/>
      <c r="AA1620" s="64">
        <f t="shared" si="149"/>
        <v>0</v>
      </c>
    </row>
    <row r="1621" spans="2:27">
      <c r="B1621" s="29">
        <v>46154</v>
      </c>
      <c r="C1621" s="44">
        <v>16</v>
      </c>
      <c r="D1621" s="69"/>
      <c r="E1621" s="69"/>
      <c r="F1621" s="69"/>
      <c r="G1621" s="69"/>
      <c r="H1621" s="69"/>
      <c r="I1621" s="75"/>
      <c r="J1621" s="75"/>
      <c r="K1621" s="76"/>
      <c r="L1621" s="76"/>
      <c r="M1621" s="76"/>
      <c r="N1621" s="76"/>
      <c r="O1621" s="54"/>
      <c r="P1621" s="54"/>
      <c r="Q1621" s="54"/>
      <c r="R1621" s="86"/>
      <c r="S1621" s="86"/>
      <c r="T1621" s="86"/>
      <c r="U1621" s="86"/>
      <c r="V1621" s="86"/>
      <c r="W1621" s="86"/>
      <c r="X1621" s="70"/>
      <c r="Y1621" s="59"/>
      <c r="Z1621" s="60"/>
      <c r="AA1621" s="64">
        <f t="shared" si="149"/>
        <v>0</v>
      </c>
    </row>
    <row r="1622" spans="2:27">
      <c r="B1622" s="29">
        <v>46155</v>
      </c>
      <c r="C1622" s="44">
        <v>17</v>
      </c>
      <c r="D1622" s="69"/>
      <c r="E1622" s="69"/>
      <c r="F1622" s="69"/>
      <c r="G1622" s="69"/>
      <c r="H1622" s="69"/>
      <c r="I1622" s="75"/>
      <c r="J1622" s="75"/>
      <c r="K1622" s="76"/>
      <c r="L1622" s="76"/>
      <c r="M1622" s="76"/>
      <c r="N1622" s="76"/>
      <c r="O1622" s="54"/>
      <c r="P1622" s="54"/>
      <c r="Q1622" s="54"/>
      <c r="R1622" s="86"/>
      <c r="S1622" s="86"/>
      <c r="T1622" s="86"/>
      <c r="U1622" s="86"/>
      <c r="V1622" s="86"/>
      <c r="W1622" s="86"/>
      <c r="X1622" s="70"/>
      <c r="Y1622" s="59"/>
      <c r="Z1622" s="60"/>
      <c r="AA1622" s="64">
        <f t="shared" si="149"/>
        <v>0</v>
      </c>
    </row>
    <row r="1623" spans="2:27">
      <c r="B1623" s="29">
        <v>46156</v>
      </c>
      <c r="C1623" s="44">
        <v>18</v>
      </c>
      <c r="D1623" s="69"/>
      <c r="E1623" s="69"/>
      <c r="F1623" s="69"/>
      <c r="G1623" s="69"/>
      <c r="H1623" s="69"/>
      <c r="I1623" s="75"/>
      <c r="J1623" s="75"/>
      <c r="K1623" s="76"/>
      <c r="L1623" s="76"/>
      <c r="M1623" s="76"/>
      <c r="N1623" s="76"/>
      <c r="O1623" s="54"/>
      <c r="P1623" s="54"/>
      <c r="Q1623" s="54"/>
      <c r="R1623" s="86"/>
      <c r="S1623" s="86"/>
      <c r="T1623" s="86"/>
      <c r="U1623" s="86"/>
      <c r="V1623" s="86"/>
      <c r="W1623" s="87"/>
      <c r="X1623" s="70"/>
      <c r="Y1623" s="59"/>
      <c r="Z1623" s="60"/>
      <c r="AA1623" s="64">
        <f t="shared" si="149"/>
        <v>0</v>
      </c>
    </row>
    <row r="1624" spans="2:27">
      <c r="B1624" s="29">
        <v>46157</v>
      </c>
      <c r="C1624" s="44">
        <v>19</v>
      </c>
      <c r="D1624" s="69"/>
      <c r="E1624" s="69"/>
      <c r="F1624" s="69"/>
      <c r="G1624" s="69"/>
      <c r="H1624" s="69"/>
      <c r="I1624" s="75"/>
      <c r="J1624" s="75"/>
      <c r="K1624" s="76"/>
      <c r="L1624" s="76"/>
      <c r="M1624" s="76"/>
      <c r="N1624" s="76"/>
      <c r="O1624" s="54"/>
      <c r="P1624" s="54"/>
      <c r="Q1624" s="54"/>
      <c r="R1624" s="86"/>
      <c r="S1624" s="86"/>
      <c r="T1624" s="86"/>
      <c r="U1624" s="86"/>
      <c r="V1624" s="86"/>
      <c r="W1624" s="86"/>
      <c r="X1624" s="70"/>
      <c r="Y1624" s="59"/>
      <c r="Z1624" s="60"/>
      <c r="AA1624" s="64">
        <f t="shared" si="149"/>
        <v>0</v>
      </c>
    </row>
    <row r="1625" spans="2:27">
      <c r="B1625" s="29">
        <v>46158</v>
      </c>
      <c r="C1625" s="44">
        <v>20</v>
      </c>
      <c r="D1625" s="69"/>
      <c r="E1625" s="69"/>
      <c r="F1625" s="69"/>
      <c r="G1625" s="69"/>
      <c r="H1625" s="69"/>
      <c r="I1625" s="75"/>
      <c r="J1625" s="75"/>
      <c r="K1625" s="76"/>
      <c r="L1625" s="76"/>
      <c r="M1625" s="76"/>
      <c r="N1625" s="76"/>
      <c r="O1625" s="54"/>
      <c r="P1625" s="54"/>
      <c r="Q1625" s="54"/>
      <c r="R1625" s="86"/>
      <c r="S1625" s="86"/>
      <c r="T1625" s="86"/>
      <c r="U1625" s="86"/>
      <c r="V1625" s="86"/>
      <c r="W1625" s="86"/>
      <c r="X1625" s="70"/>
      <c r="Y1625" s="59"/>
      <c r="Z1625" s="60"/>
      <c r="AA1625" s="64">
        <f t="shared" si="149"/>
        <v>0</v>
      </c>
    </row>
    <row r="1626" spans="2:27">
      <c r="B1626" s="29">
        <v>46159</v>
      </c>
      <c r="C1626" s="44">
        <v>21</v>
      </c>
      <c r="D1626" s="69"/>
      <c r="E1626" s="69"/>
      <c r="F1626" s="69"/>
      <c r="G1626" s="69"/>
      <c r="H1626" s="69"/>
      <c r="I1626" s="75"/>
      <c r="J1626" s="75"/>
      <c r="K1626" s="76"/>
      <c r="L1626" s="76"/>
      <c r="M1626" s="76"/>
      <c r="N1626" s="76"/>
      <c r="O1626" s="54"/>
      <c r="P1626" s="54"/>
      <c r="Q1626" s="54"/>
      <c r="R1626" s="86"/>
      <c r="S1626" s="86"/>
      <c r="T1626" s="86"/>
      <c r="U1626" s="86"/>
      <c r="V1626" s="86"/>
      <c r="W1626" s="86"/>
      <c r="X1626" s="70"/>
      <c r="Y1626" s="59"/>
      <c r="Z1626" s="60"/>
      <c r="AA1626" s="64">
        <f t="shared" si="149"/>
        <v>0</v>
      </c>
    </row>
    <row r="1627" spans="2:27">
      <c r="B1627" s="29">
        <v>46160</v>
      </c>
      <c r="C1627" s="44">
        <v>22</v>
      </c>
      <c r="D1627" s="69"/>
      <c r="E1627" s="69"/>
      <c r="F1627" s="69"/>
      <c r="G1627" s="69"/>
      <c r="H1627" s="69"/>
      <c r="I1627" s="75"/>
      <c r="J1627" s="75"/>
      <c r="K1627" s="76"/>
      <c r="L1627" s="76"/>
      <c r="M1627" s="76"/>
      <c r="N1627" s="76"/>
      <c r="O1627" s="54"/>
      <c r="P1627" s="54"/>
      <c r="Q1627" s="54"/>
      <c r="R1627" s="86"/>
      <c r="S1627" s="86"/>
      <c r="T1627" s="86"/>
      <c r="U1627" s="86"/>
      <c r="V1627" s="86"/>
      <c r="W1627" s="86"/>
      <c r="X1627" s="70"/>
      <c r="Y1627" s="59"/>
      <c r="Z1627" s="60"/>
      <c r="AA1627" s="64">
        <f t="shared" si="149"/>
        <v>0</v>
      </c>
    </row>
    <row r="1628" spans="2:27">
      <c r="B1628" s="29">
        <v>46161</v>
      </c>
      <c r="C1628" s="44">
        <v>23</v>
      </c>
      <c r="D1628" s="69"/>
      <c r="E1628" s="69"/>
      <c r="F1628" s="69"/>
      <c r="G1628" s="69"/>
      <c r="H1628" s="69"/>
      <c r="I1628" s="75"/>
      <c r="J1628" s="75"/>
      <c r="K1628" s="76"/>
      <c r="L1628" s="76"/>
      <c r="M1628" s="76"/>
      <c r="N1628" s="76"/>
      <c r="O1628" s="54"/>
      <c r="P1628" s="54"/>
      <c r="Q1628" s="54"/>
      <c r="R1628" s="86"/>
      <c r="S1628" s="86"/>
      <c r="T1628" s="86"/>
      <c r="U1628" s="86"/>
      <c r="V1628" s="86"/>
      <c r="W1628" s="87"/>
      <c r="X1628" s="70"/>
      <c r="Y1628" s="59"/>
      <c r="Z1628" s="60"/>
      <c r="AA1628" s="64">
        <f>SUM(D1628:Z1628)</f>
        <v>0</v>
      </c>
    </row>
    <row r="1629" spans="2:27">
      <c r="B1629" s="29">
        <v>46162</v>
      </c>
      <c r="C1629" s="44">
        <v>24</v>
      </c>
      <c r="D1629" s="69"/>
      <c r="E1629" s="69"/>
      <c r="F1629" s="69"/>
      <c r="G1629" s="69"/>
      <c r="H1629" s="69"/>
      <c r="I1629" s="75"/>
      <c r="J1629" s="75"/>
      <c r="K1629" s="76"/>
      <c r="L1629" s="76"/>
      <c r="M1629" s="76"/>
      <c r="N1629" s="76"/>
      <c r="O1629" s="54"/>
      <c r="P1629" s="54"/>
      <c r="Q1629" s="54"/>
      <c r="R1629" s="86"/>
      <c r="S1629" s="86"/>
      <c r="T1629" s="86"/>
      <c r="U1629" s="86"/>
      <c r="V1629" s="86"/>
      <c r="W1629" s="86"/>
      <c r="X1629" s="70"/>
      <c r="Y1629" s="59"/>
      <c r="Z1629" s="60"/>
      <c r="AA1629" s="64">
        <f t="shared" ref="AA1629:AA1636" si="150">SUM(D1629:Z1629)</f>
        <v>0</v>
      </c>
    </row>
    <row r="1630" spans="2:27">
      <c r="B1630" s="29">
        <v>46163</v>
      </c>
      <c r="C1630" s="44">
        <v>25</v>
      </c>
      <c r="D1630" s="69"/>
      <c r="E1630" s="69"/>
      <c r="F1630" s="69"/>
      <c r="G1630" s="69"/>
      <c r="H1630" s="69"/>
      <c r="I1630" s="75"/>
      <c r="J1630" s="75"/>
      <c r="K1630" s="76"/>
      <c r="L1630" s="76"/>
      <c r="M1630" s="76"/>
      <c r="N1630" s="76"/>
      <c r="O1630" s="54"/>
      <c r="P1630" s="54"/>
      <c r="Q1630" s="54"/>
      <c r="R1630" s="86"/>
      <c r="S1630" s="86"/>
      <c r="T1630" s="86"/>
      <c r="U1630" s="86"/>
      <c r="V1630" s="86"/>
      <c r="W1630" s="86"/>
      <c r="X1630" s="70"/>
      <c r="Y1630" s="59"/>
      <c r="Z1630" s="60"/>
      <c r="AA1630" s="64">
        <f t="shared" si="150"/>
        <v>0</v>
      </c>
    </row>
    <row r="1631" spans="2:27">
      <c r="B1631" s="29">
        <v>46164</v>
      </c>
      <c r="C1631" s="44">
        <v>26</v>
      </c>
      <c r="D1631" s="69"/>
      <c r="E1631" s="69"/>
      <c r="F1631" s="69"/>
      <c r="G1631" s="69"/>
      <c r="H1631" s="69"/>
      <c r="I1631" s="75"/>
      <c r="J1631" s="75"/>
      <c r="K1631" s="76"/>
      <c r="L1631" s="76"/>
      <c r="M1631" s="76"/>
      <c r="N1631" s="76"/>
      <c r="O1631" s="54"/>
      <c r="P1631" s="54"/>
      <c r="Q1631" s="54"/>
      <c r="R1631" s="86"/>
      <c r="S1631" s="86"/>
      <c r="T1631" s="86"/>
      <c r="U1631" s="86"/>
      <c r="V1631" s="86"/>
      <c r="W1631" s="86"/>
      <c r="X1631" s="70"/>
      <c r="Y1631" s="59"/>
      <c r="Z1631" s="60"/>
      <c r="AA1631" s="64">
        <f t="shared" si="150"/>
        <v>0</v>
      </c>
    </row>
    <row r="1632" spans="2:27">
      <c r="B1632" s="29">
        <v>46165</v>
      </c>
      <c r="C1632" s="44">
        <v>27</v>
      </c>
      <c r="D1632" s="69"/>
      <c r="E1632" s="69"/>
      <c r="F1632" s="69"/>
      <c r="G1632" s="69"/>
      <c r="H1632" s="69"/>
      <c r="I1632" s="75"/>
      <c r="J1632" s="75"/>
      <c r="K1632" s="76"/>
      <c r="L1632" s="76"/>
      <c r="M1632" s="76"/>
      <c r="N1632" s="76"/>
      <c r="O1632" s="54"/>
      <c r="P1632" s="54"/>
      <c r="Q1632" s="54"/>
      <c r="R1632" s="86"/>
      <c r="S1632" s="86"/>
      <c r="T1632" s="86"/>
      <c r="U1632" s="86"/>
      <c r="V1632" s="86"/>
      <c r="W1632" s="86"/>
      <c r="X1632" s="71"/>
      <c r="Y1632" s="59"/>
      <c r="Z1632" s="60"/>
      <c r="AA1632" s="64">
        <f t="shared" si="150"/>
        <v>0</v>
      </c>
    </row>
    <row r="1633" spans="1:27">
      <c r="B1633" s="29">
        <v>46166</v>
      </c>
      <c r="C1633" s="44">
        <v>28</v>
      </c>
      <c r="D1633" s="69"/>
      <c r="E1633" s="69"/>
      <c r="F1633" s="69"/>
      <c r="G1633" s="69"/>
      <c r="H1633" s="69"/>
      <c r="I1633" s="75"/>
      <c r="J1633" s="75"/>
      <c r="K1633" s="76"/>
      <c r="L1633" s="76"/>
      <c r="M1633" s="76"/>
      <c r="N1633" s="76"/>
      <c r="O1633" s="54"/>
      <c r="P1633" s="54"/>
      <c r="Q1633" s="54"/>
      <c r="R1633" s="86"/>
      <c r="S1633" s="86"/>
      <c r="T1633" s="86"/>
      <c r="U1633" s="86"/>
      <c r="V1633" s="86"/>
      <c r="W1633" s="86"/>
      <c r="X1633" s="70"/>
      <c r="Y1633" s="59"/>
      <c r="Z1633" s="60"/>
      <c r="AA1633" s="64">
        <f t="shared" si="150"/>
        <v>0</v>
      </c>
    </row>
    <row r="1634" spans="1:27">
      <c r="B1634" s="29">
        <v>46167</v>
      </c>
      <c r="C1634" s="44">
        <v>29</v>
      </c>
      <c r="D1634" s="69"/>
      <c r="E1634" s="69"/>
      <c r="F1634" s="69"/>
      <c r="G1634" s="69"/>
      <c r="H1634" s="69"/>
      <c r="I1634" s="75"/>
      <c r="J1634" s="75"/>
      <c r="K1634" s="76"/>
      <c r="L1634" s="76"/>
      <c r="M1634" s="76"/>
      <c r="N1634" s="76"/>
      <c r="O1634" s="54"/>
      <c r="P1634" s="54"/>
      <c r="Q1634" s="54"/>
      <c r="R1634" s="86"/>
      <c r="S1634" s="86"/>
      <c r="T1634" s="86"/>
      <c r="U1634" s="86"/>
      <c r="V1634" s="86"/>
      <c r="W1634" s="86"/>
      <c r="X1634" s="70"/>
      <c r="Y1634" s="59"/>
      <c r="Z1634" s="60"/>
      <c r="AA1634" s="64">
        <f t="shared" si="150"/>
        <v>0</v>
      </c>
    </row>
    <row r="1635" spans="1:27">
      <c r="B1635" s="29">
        <v>46168</v>
      </c>
      <c r="C1635" s="44">
        <v>30</v>
      </c>
      <c r="D1635" s="69"/>
      <c r="E1635" s="69"/>
      <c r="F1635" s="69"/>
      <c r="G1635" s="69"/>
      <c r="H1635" s="69"/>
      <c r="I1635" s="75"/>
      <c r="J1635" s="75"/>
      <c r="K1635" s="76"/>
      <c r="L1635" s="76"/>
      <c r="M1635" s="76"/>
      <c r="N1635" s="76"/>
      <c r="O1635" s="54"/>
      <c r="P1635" s="54"/>
      <c r="Q1635" s="54"/>
      <c r="R1635" s="86"/>
      <c r="S1635" s="86"/>
      <c r="T1635" s="86"/>
      <c r="U1635" s="86"/>
      <c r="V1635" s="86"/>
      <c r="W1635" s="86"/>
      <c r="X1635" s="70"/>
      <c r="Y1635" s="59"/>
      <c r="Z1635" s="60"/>
      <c r="AA1635" s="64"/>
    </row>
    <row r="1636" spans="1:27">
      <c r="A1636" s="129" t="s">
        <v>52</v>
      </c>
      <c r="B1636" s="130"/>
      <c r="C1636" s="131"/>
      <c r="D1636" s="69">
        <f t="shared" ref="D1636:Z1636" si="151">SUM(D1606:D1634)</f>
        <v>0</v>
      </c>
      <c r="E1636" s="69">
        <f t="shared" si="151"/>
        <v>0</v>
      </c>
      <c r="F1636" s="69">
        <f t="shared" si="151"/>
        <v>0</v>
      </c>
      <c r="G1636" s="69">
        <f t="shared" si="151"/>
        <v>0</v>
      </c>
      <c r="H1636" s="69">
        <f t="shared" si="151"/>
        <v>0</v>
      </c>
      <c r="I1636" s="69">
        <f t="shared" si="151"/>
        <v>0</v>
      </c>
      <c r="J1636" s="69">
        <f t="shared" si="151"/>
        <v>0</v>
      </c>
      <c r="K1636" s="69">
        <f t="shared" si="151"/>
        <v>0</v>
      </c>
      <c r="L1636" s="69">
        <f t="shared" si="151"/>
        <v>0</v>
      </c>
      <c r="M1636" s="69">
        <f t="shared" si="151"/>
        <v>0</v>
      </c>
      <c r="N1636" s="69">
        <f t="shared" si="151"/>
        <v>0</v>
      </c>
      <c r="O1636" s="69">
        <f t="shared" si="151"/>
        <v>0</v>
      </c>
      <c r="P1636" s="69">
        <f t="shared" si="151"/>
        <v>0</v>
      </c>
      <c r="Q1636" s="69">
        <f t="shared" si="151"/>
        <v>0</v>
      </c>
      <c r="R1636" s="69">
        <f t="shared" si="151"/>
        <v>0</v>
      </c>
      <c r="S1636" s="69">
        <f t="shared" si="151"/>
        <v>0</v>
      </c>
      <c r="T1636" s="69">
        <f t="shared" si="151"/>
        <v>0</v>
      </c>
      <c r="U1636" s="69">
        <f t="shared" si="151"/>
        <v>0</v>
      </c>
      <c r="V1636" s="69">
        <f t="shared" si="151"/>
        <v>0</v>
      </c>
      <c r="W1636" s="69">
        <f t="shared" si="151"/>
        <v>0</v>
      </c>
      <c r="X1636" s="69">
        <f t="shared" si="151"/>
        <v>0</v>
      </c>
      <c r="Y1636" s="69">
        <f t="shared" si="151"/>
        <v>0</v>
      </c>
      <c r="Z1636" s="69">
        <f t="shared" si="151"/>
        <v>0</v>
      </c>
      <c r="AA1636" s="64">
        <f t="shared" si="150"/>
        <v>0</v>
      </c>
    </row>
    <row r="1637" spans="1:27">
      <c r="A1637" s="133" t="s">
        <v>53</v>
      </c>
      <c r="B1637" s="134"/>
      <c r="C1637" s="135"/>
      <c r="D1637" s="136">
        <f>SUM(D1636:H1636)</f>
        <v>0</v>
      </c>
      <c r="E1637" s="136"/>
      <c r="F1637" s="136"/>
      <c r="G1637" s="136"/>
      <c r="H1637" s="136"/>
      <c r="I1637" s="136">
        <f>SUM(I1636:J1636)</f>
        <v>0</v>
      </c>
      <c r="J1637" s="136"/>
      <c r="K1637" s="129">
        <f>SUM(K1636:N1636)</f>
        <v>0</v>
      </c>
      <c r="L1637" s="130"/>
      <c r="M1637" s="130"/>
      <c r="N1637" s="131"/>
      <c r="O1637" s="129">
        <f>SUM(O1636:Q1636)</f>
        <v>0</v>
      </c>
      <c r="P1637" s="130"/>
      <c r="Q1637" s="131"/>
      <c r="R1637" s="129">
        <f>SUM(R1636:W1636)</f>
        <v>0</v>
      </c>
      <c r="S1637" s="130"/>
      <c r="T1637" s="130"/>
      <c r="U1637" s="130"/>
      <c r="V1637" s="130"/>
      <c r="W1637" s="131"/>
      <c r="X1637" s="85">
        <f>SUM(X1636)</f>
        <v>0</v>
      </c>
      <c r="Y1637" s="42">
        <f>SUM(Y1636)</f>
        <v>0</v>
      </c>
      <c r="Z1637" s="6">
        <f>SUM(Z1636)</f>
        <v>0</v>
      </c>
      <c r="AA1637" s="64">
        <f>SUM(D1637:Z1637)</f>
        <v>0</v>
      </c>
    </row>
    <row r="1638" spans="1:27">
      <c r="A1638" s="132" t="s">
        <v>69</v>
      </c>
      <c r="B1638" s="132"/>
      <c r="C1638" s="132"/>
      <c r="D1638" s="62">
        <v>7000</v>
      </c>
      <c r="E1638" s="62"/>
      <c r="F1638" s="62">
        <v>2000</v>
      </c>
      <c r="G1638" s="62">
        <v>4000</v>
      </c>
      <c r="H1638" s="62">
        <v>3000</v>
      </c>
      <c r="I1638" s="62"/>
      <c r="J1638" s="62">
        <v>5000</v>
      </c>
      <c r="K1638" s="62">
        <v>4000</v>
      </c>
      <c r="L1638" s="62"/>
      <c r="M1638" s="62"/>
      <c r="N1638" s="62"/>
      <c r="O1638" s="62"/>
      <c r="P1638" s="62"/>
      <c r="Q1638" s="62"/>
      <c r="R1638" s="62">
        <v>1500</v>
      </c>
      <c r="S1638" s="62">
        <v>2000</v>
      </c>
      <c r="T1638" s="62"/>
      <c r="U1638" s="62"/>
      <c r="V1638" s="62">
        <v>700</v>
      </c>
      <c r="W1638" s="62"/>
      <c r="X1638" s="62">
        <v>12000</v>
      </c>
      <c r="Y1638" s="62"/>
      <c r="Z1638" s="62"/>
      <c r="AA1638" s="62">
        <f>SUM(D1638:Z1638)</f>
        <v>41200</v>
      </c>
    </row>
    <row r="1639" spans="1:27">
      <c r="A1639" s="34"/>
      <c r="B1639" s="34"/>
      <c r="C1639" s="34"/>
      <c r="D1639" s="132">
        <f>SUM(D1638:H1638)</f>
        <v>16000</v>
      </c>
      <c r="E1639" s="132"/>
      <c r="F1639" s="132"/>
      <c r="G1639" s="132"/>
      <c r="H1639" s="132"/>
      <c r="I1639" s="132">
        <f>SUM(I1638:J1638)</f>
        <v>5000</v>
      </c>
      <c r="J1639" s="132"/>
      <c r="K1639" s="132">
        <f>SUM(K1638:N1638)</f>
        <v>4000</v>
      </c>
      <c r="L1639" s="132"/>
      <c r="M1639" s="132"/>
      <c r="N1639" s="132"/>
      <c r="O1639" s="132">
        <f>SUM(O1638:Q1638)</f>
        <v>0</v>
      </c>
      <c r="P1639" s="132"/>
      <c r="Q1639" s="132"/>
      <c r="R1639" s="132">
        <f>SUM(R1638:W1638)</f>
        <v>4200</v>
      </c>
      <c r="S1639" s="132"/>
      <c r="T1639" s="132"/>
      <c r="U1639" s="132"/>
      <c r="V1639" s="132"/>
      <c r="W1639" s="132"/>
      <c r="X1639" s="62">
        <f>X1638</f>
        <v>12000</v>
      </c>
      <c r="Y1639" s="62">
        <f>SUM(Y1638)</f>
        <v>0</v>
      </c>
      <c r="Z1639" s="62">
        <f>SUM(Z1638)</f>
        <v>0</v>
      </c>
      <c r="AA1639" s="62"/>
    </row>
    <row r="1640" spans="1:27" ht="15.75" thickBot="1"/>
    <row r="1641" spans="1:27" ht="27" thickBot="1">
      <c r="C1641" s="137" t="s">
        <v>115</v>
      </c>
      <c r="D1641" s="138"/>
      <c r="E1641" s="138"/>
      <c r="F1641" s="138"/>
      <c r="G1641" s="138"/>
      <c r="H1641" s="138"/>
      <c r="I1641" s="138"/>
      <c r="J1641" s="138"/>
      <c r="K1641" s="138"/>
      <c r="L1641" s="138"/>
      <c r="M1641" s="138"/>
      <c r="N1641" s="138"/>
      <c r="O1641" s="138"/>
      <c r="P1641" s="138"/>
      <c r="Q1641" s="138"/>
      <c r="R1641" s="138"/>
      <c r="S1641" s="138"/>
      <c r="T1641" s="138"/>
      <c r="U1641" s="138"/>
      <c r="V1641" s="138"/>
      <c r="W1641" s="138"/>
      <c r="X1641" s="138"/>
      <c r="Y1641" s="138"/>
      <c r="Z1641" s="138"/>
      <c r="AA1641" s="138"/>
    </row>
    <row r="1642" spans="1:27">
      <c r="A1642" s="6" t="s">
        <v>23</v>
      </c>
      <c r="B1642" s="6" t="s">
        <v>0</v>
      </c>
      <c r="C1642" s="65" t="s">
        <v>68</v>
      </c>
      <c r="D1642" s="139" t="s">
        <v>1</v>
      </c>
      <c r="E1642" s="140"/>
      <c r="F1642" s="140"/>
      <c r="G1642" s="140"/>
      <c r="H1642" s="141"/>
      <c r="I1642" s="142" t="s">
        <v>2</v>
      </c>
      <c r="J1642" s="142"/>
      <c r="K1642" s="143" t="s">
        <v>5</v>
      </c>
      <c r="L1642" s="143"/>
      <c r="M1642" s="143"/>
      <c r="N1642" s="143"/>
      <c r="O1642" s="144" t="s">
        <v>73</v>
      </c>
      <c r="P1642" s="145"/>
      <c r="Q1642" s="145"/>
      <c r="R1642" s="146" t="s">
        <v>66</v>
      </c>
      <c r="S1642" s="146"/>
      <c r="T1642" s="146"/>
      <c r="U1642" s="146"/>
      <c r="V1642" s="146"/>
      <c r="W1642" s="146"/>
      <c r="X1642" s="147" t="s">
        <v>60</v>
      </c>
      <c r="Y1642" s="149" t="s">
        <v>37</v>
      </c>
      <c r="Z1642" s="151" t="s">
        <v>67</v>
      </c>
      <c r="AA1642" s="153" t="s">
        <v>8</v>
      </c>
    </row>
    <row r="1643" spans="1:27" ht="30">
      <c r="D1643" s="45" t="s">
        <v>47</v>
      </c>
      <c r="E1643" s="45" t="s">
        <v>48</v>
      </c>
      <c r="F1643" s="45" t="s">
        <v>50</v>
      </c>
      <c r="G1643" s="45" t="s">
        <v>49</v>
      </c>
      <c r="H1643" s="45" t="s">
        <v>51</v>
      </c>
      <c r="I1643" s="47" t="s">
        <v>54</v>
      </c>
      <c r="J1643" s="47" t="s">
        <v>55</v>
      </c>
      <c r="K1643" s="49" t="s">
        <v>56</v>
      </c>
      <c r="L1643" s="49" t="s">
        <v>57</v>
      </c>
      <c r="M1643" s="50" t="s">
        <v>58</v>
      </c>
      <c r="N1643" s="50" t="s">
        <v>59</v>
      </c>
      <c r="O1643" s="83" t="s">
        <v>74</v>
      </c>
      <c r="P1643" s="84" t="s">
        <v>75</v>
      </c>
      <c r="Q1643" s="52" t="s">
        <v>62</v>
      </c>
      <c r="R1643" s="55" t="s">
        <v>3</v>
      </c>
      <c r="S1643" s="55" t="s">
        <v>65</v>
      </c>
      <c r="T1643" s="55" t="s">
        <v>63</v>
      </c>
      <c r="U1643" s="55" t="s">
        <v>36</v>
      </c>
      <c r="V1643" s="56" t="s">
        <v>64</v>
      </c>
      <c r="W1643" s="55" t="s">
        <v>7</v>
      </c>
      <c r="X1643" s="148"/>
      <c r="Y1643" s="150"/>
      <c r="Z1643" s="152"/>
      <c r="AA1643" s="154"/>
    </row>
    <row r="1644" spans="1:27">
      <c r="B1644" s="29">
        <v>46169</v>
      </c>
      <c r="C1644" s="44">
        <v>1</v>
      </c>
      <c r="D1644" s="69"/>
      <c r="E1644" s="69"/>
      <c r="F1644" s="69"/>
      <c r="G1644" s="69"/>
      <c r="H1644" s="69"/>
      <c r="I1644" s="75"/>
      <c r="J1644" s="75"/>
      <c r="K1644" s="76"/>
      <c r="L1644" s="76"/>
      <c r="M1644" s="76"/>
      <c r="N1644" s="76"/>
      <c r="O1644" s="54"/>
      <c r="P1644" s="54"/>
      <c r="Q1644" s="54"/>
      <c r="R1644" s="86"/>
      <c r="S1644" s="86"/>
      <c r="T1644" s="86"/>
      <c r="U1644" s="86"/>
      <c r="V1644" s="86"/>
      <c r="W1644" s="86"/>
      <c r="X1644" s="70"/>
      <c r="Y1644" s="59"/>
      <c r="Z1644" s="60"/>
      <c r="AA1644" s="64">
        <f>SUM(D1644:Z1644)</f>
        <v>0</v>
      </c>
    </row>
    <row r="1645" spans="1:27">
      <c r="B1645" s="29">
        <v>46170</v>
      </c>
      <c r="C1645" s="44">
        <v>2</v>
      </c>
      <c r="D1645" s="69"/>
      <c r="E1645" s="69"/>
      <c r="F1645" s="69"/>
      <c r="G1645" s="69"/>
      <c r="H1645" s="69"/>
      <c r="I1645" s="75"/>
      <c r="J1645" s="75"/>
      <c r="K1645" s="76"/>
      <c r="L1645" s="76"/>
      <c r="M1645" s="76"/>
      <c r="N1645" s="76"/>
      <c r="O1645" s="54"/>
      <c r="P1645" s="54"/>
      <c r="Q1645" s="54"/>
      <c r="R1645" s="86"/>
      <c r="S1645" s="86"/>
      <c r="T1645" s="86"/>
      <c r="U1645" s="86"/>
      <c r="V1645" s="86"/>
      <c r="W1645" s="86"/>
      <c r="X1645" s="71"/>
      <c r="Y1645" s="59"/>
      <c r="Z1645" s="60"/>
      <c r="AA1645" s="64">
        <f t="shared" ref="AA1645:AA1665" si="152">SUM(D1645:Z1645)</f>
        <v>0</v>
      </c>
    </row>
    <row r="1646" spans="1:27">
      <c r="B1646" s="29">
        <v>46171</v>
      </c>
      <c r="C1646" s="44">
        <v>3</v>
      </c>
      <c r="D1646" s="69"/>
      <c r="E1646" s="69"/>
      <c r="F1646" s="69"/>
      <c r="G1646" s="69"/>
      <c r="H1646" s="69"/>
      <c r="I1646" s="75"/>
      <c r="J1646" s="75"/>
      <c r="K1646" s="76"/>
      <c r="L1646" s="76"/>
      <c r="M1646" s="76"/>
      <c r="N1646" s="76"/>
      <c r="O1646" s="54"/>
      <c r="P1646" s="54"/>
      <c r="Q1646" s="54"/>
      <c r="R1646" s="86"/>
      <c r="S1646" s="86"/>
      <c r="T1646" s="86"/>
      <c r="U1646" s="86"/>
      <c r="V1646" s="86"/>
      <c r="W1646" s="86"/>
      <c r="X1646" s="70"/>
      <c r="Y1646" s="59"/>
      <c r="Z1646" s="60"/>
      <c r="AA1646" s="64">
        <f t="shared" si="152"/>
        <v>0</v>
      </c>
    </row>
    <row r="1647" spans="1:27">
      <c r="B1647" s="29">
        <v>46172</v>
      </c>
      <c r="C1647" s="44">
        <v>4</v>
      </c>
      <c r="D1647" s="69"/>
      <c r="E1647" s="69"/>
      <c r="F1647" s="69"/>
      <c r="G1647" s="69"/>
      <c r="H1647" s="69"/>
      <c r="I1647" s="75"/>
      <c r="J1647" s="75"/>
      <c r="K1647" s="76"/>
      <c r="L1647" s="76"/>
      <c r="M1647" s="76"/>
      <c r="N1647" s="76"/>
      <c r="O1647" s="54"/>
      <c r="P1647" s="54"/>
      <c r="Q1647" s="54"/>
      <c r="R1647" s="86"/>
      <c r="S1647" s="86"/>
      <c r="T1647" s="86"/>
      <c r="U1647" s="86"/>
      <c r="V1647" s="86"/>
      <c r="W1647" s="86"/>
      <c r="X1647" s="71"/>
      <c r="Y1647" s="59"/>
      <c r="Z1647" s="60"/>
      <c r="AA1647" s="64">
        <f t="shared" si="152"/>
        <v>0</v>
      </c>
    </row>
    <row r="1648" spans="1:27">
      <c r="B1648" s="29">
        <v>46173</v>
      </c>
      <c r="C1648" s="44">
        <v>5</v>
      </c>
      <c r="D1648" s="69"/>
      <c r="E1648" s="69"/>
      <c r="F1648" s="69"/>
      <c r="G1648" s="69"/>
      <c r="H1648" s="69"/>
      <c r="I1648" s="75"/>
      <c r="J1648" s="75"/>
      <c r="K1648" s="76"/>
      <c r="L1648" s="76"/>
      <c r="M1648" s="76"/>
      <c r="N1648" s="76"/>
      <c r="O1648" s="54"/>
      <c r="P1648" s="54"/>
      <c r="Q1648" s="54"/>
      <c r="R1648" s="87"/>
      <c r="S1648" s="86"/>
      <c r="T1648" s="86"/>
      <c r="U1648" s="86"/>
      <c r="V1648" s="86"/>
      <c r="W1648" s="86"/>
      <c r="X1648" s="70"/>
      <c r="Y1648" s="59"/>
      <c r="Z1648" s="60"/>
      <c r="AA1648" s="64">
        <f t="shared" si="152"/>
        <v>0</v>
      </c>
    </row>
    <row r="1649" spans="2:27">
      <c r="B1649" s="29">
        <v>46174</v>
      </c>
      <c r="C1649" s="44">
        <v>6</v>
      </c>
      <c r="D1649" s="69"/>
      <c r="E1649" s="69"/>
      <c r="F1649" s="69"/>
      <c r="G1649" s="69"/>
      <c r="H1649" s="69"/>
      <c r="I1649" s="75"/>
      <c r="J1649" s="75"/>
      <c r="K1649" s="76"/>
      <c r="L1649" s="76"/>
      <c r="M1649" s="76"/>
      <c r="N1649" s="76"/>
      <c r="O1649" s="54"/>
      <c r="P1649" s="54"/>
      <c r="Q1649" s="54"/>
      <c r="R1649" s="86"/>
      <c r="S1649" s="86"/>
      <c r="T1649" s="86"/>
      <c r="U1649" s="86"/>
      <c r="V1649" s="86"/>
      <c r="W1649" s="86"/>
      <c r="X1649" s="88"/>
      <c r="Y1649" s="59"/>
      <c r="Z1649" s="60"/>
      <c r="AA1649" s="64">
        <f t="shared" si="152"/>
        <v>0</v>
      </c>
    </row>
    <row r="1650" spans="2:27">
      <c r="B1650" s="29">
        <v>46175</v>
      </c>
      <c r="C1650" s="44">
        <v>7</v>
      </c>
      <c r="D1650" s="69"/>
      <c r="E1650" s="69"/>
      <c r="F1650" s="69"/>
      <c r="G1650" s="69"/>
      <c r="H1650" s="69"/>
      <c r="I1650" s="75"/>
      <c r="J1650" s="75"/>
      <c r="K1650" s="76"/>
      <c r="L1650" s="76"/>
      <c r="M1650" s="76"/>
      <c r="N1650" s="76"/>
      <c r="O1650" s="54"/>
      <c r="P1650" s="54"/>
      <c r="Q1650" s="54"/>
      <c r="R1650" s="86"/>
      <c r="S1650" s="86"/>
      <c r="T1650" s="86"/>
      <c r="U1650" s="86"/>
      <c r="V1650" s="86"/>
      <c r="W1650" s="86"/>
      <c r="X1650" s="70"/>
      <c r="Y1650" s="59"/>
      <c r="Z1650" s="60"/>
      <c r="AA1650" s="64">
        <f t="shared" si="152"/>
        <v>0</v>
      </c>
    </row>
    <row r="1651" spans="2:27">
      <c r="B1651" s="29">
        <v>46176</v>
      </c>
      <c r="C1651" s="44">
        <v>8</v>
      </c>
      <c r="D1651" s="69"/>
      <c r="E1651" s="69"/>
      <c r="F1651" s="69"/>
      <c r="G1651" s="69"/>
      <c r="H1651" s="69"/>
      <c r="I1651" s="75"/>
      <c r="J1651" s="75"/>
      <c r="K1651" s="76"/>
      <c r="L1651" s="76"/>
      <c r="M1651" s="76"/>
      <c r="N1651" s="76"/>
      <c r="O1651" s="54"/>
      <c r="P1651" s="54"/>
      <c r="Q1651" s="54"/>
      <c r="R1651" s="86"/>
      <c r="S1651" s="86"/>
      <c r="T1651" s="86"/>
      <c r="U1651" s="86"/>
      <c r="V1651" s="86"/>
      <c r="W1651" s="86"/>
      <c r="X1651" s="70"/>
      <c r="Y1651" s="59"/>
      <c r="Z1651" s="60"/>
      <c r="AA1651" s="64">
        <f t="shared" si="152"/>
        <v>0</v>
      </c>
    </row>
    <row r="1652" spans="2:27">
      <c r="B1652" s="29">
        <v>46177</v>
      </c>
      <c r="C1652" s="44">
        <v>9</v>
      </c>
      <c r="D1652" s="69"/>
      <c r="E1652" s="69"/>
      <c r="F1652" s="69"/>
      <c r="G1652" s="69"/>
      <c r="H1652" s="69"/>
      <c r="I1652" s="75"/>
      <c r="J1652" s="75"/>
      <c r="K1652" s="76"/>
      <c r="L1652" s="76"/>
      <c r="M1652" s="76"/>
      <c r="N1652" s="76"/>
      <c r="O1652" s="54"/>
      <c r="P1652" s="54"/>
      <c r="Q1652" s="54"/>
      <c r="R1652" s="86"/>
      <c r="S1652" s="86"/>
      <c r="T1652" s="86"/>
      <c r="U1652" s="86"/>
      <c r="V1652" s="86"/>
      <c r="W1652" s="86"/>
      <c r="X1652" s="71"/>
      <c r="Y1652" s="59"/>
      <c r="Z1652" s="60"/>
      <c r="AA1652" s="64">
        <f t="shared" si="152"/>
        <v>0</v>
      </c>
    </row>
    <row r="1653" spans="2:27">
      <c r="B1653" s="29">
        <v>46178</v>
      </c>
      <c r="C1653" s="44">
        <v>10</v>
      </c>
      <c r="D1653" s="69"/>
      <c r="E1653" s="69"/>
      <c r="F1653" s="69"/>
      <c r="G1653" s="69"/>
      <c r="H1653" s="69"/>
      <c r="I1653" s="75"/>
      <c r="J1653" s="75"/>
      <c r="K1653" s="76"/>
      <c r="L1653" s="76"/>
      <c r="M1653" s="76"/>
      <c r="N1653" s="76"/>
      <c r="O1653" s="54"/>
      <c r="P1653" s="54"/>
      <c r="Q1653" s="54"/>
      <c r="R1653" s="86"/>
      <c r="S1653" s="86"/>
      <c r="T1653" s="86"/>
      <c r="U1653" s="86"/>
      <c r="V1653" s="86"/>
      <c r="W1653" s="86"/>
      <c r="X1653" s="71"/>
      <c r="Y1653" s="59"/>
      <c r="Z1653" s="60"/>
      <c r="AA1653" s="64">
        <f t="shared" si="152"/>
        <v>0</v>
      </c>
    </row>
    <row r="1654" spans="2:27">
      <c r="B1654" s="29">
        <v>46179</v>
      </c>
      <c r="C1654" s="44">
        <v>11</v>
      </c>
      <c r="D1654" s="69"/>
      <c r="E1654" s="69"/>
      <c r="F1654" s="69"/>
      <c r="G1654" s="69"/>
      <c r="H1654" s="69"/>
      <c r="I1654" s="75"/>
      <c r="J1654" s="75"/>
      <c r="K1654" s="76"/>
      <c r="L1654" s="76"/>
      <c r="M1654" s="76"/>
      <c r="N1654" s="76"/>
      <c r="O1654" s="54"/>
      <c r="P1654" s="54"/>
      <c r="Q1654" s="54"/>
      <c r="R1654" s="86"/>
      <c r="S1654" s="86"/>
      <c r="T1654" s="86"/>
      <c r="U1654" s="86"/>
      <c r="V1654" s="86"/>
      <c r="W1654" s="86"/>
      <c r="X1654" s="70"/>
      <c r="Y1654" s="59"/>
      <c r="Z1654" s="60"/>
      <c r="AA1654" s="64">
        <f t="shared" si="152"/>
        <v>0</v>
      </c>
    </row>
    <row r="1655" spans="2:27">
      <c r="B1655" s="29">
        <v>46180</v>
      </c>
      <c r="C1655" s="44">
        <v>12</v>
      </c>
      <c r="D1655" s="69"/>
      <c r="E1655" s="69"/>
      <c r="F1655" s="69"/>
      <c r="G1655" s="69"/>
      <c r="H1655" s="69"/>
      <c r="I1655" s="75"/>
      <c r="J1655" s="75"/>
      <c r="K1655" s="76"/>
      <c r="L1655" s="76"/>
      <c r="M1655" s="76"/>
      <c r="N1655" s="76"/>
      <c r="O1655" s="54"/>
      <c r="P1655" s="54"/>
      <c r="Q1655" s="54"/>
      <c r="R1655" s="86"/>
      <c r="S1655" s="86"/>
      <c r="T1655" s="86"/>
      <c r="U1655" s="86"/>
      <c r="V1655" s="86"/>
      <c r="W1655" s="86"/>
      <c r="X1655" s="70"/>
      <c r="Y1655" s="59"/>
      <c r="Z1655" s="60"/>
      <c r="AA1655" s="64">
        <f t="shared" si="152"/>
        <v>0</v>
      </c>
    </row>
    <row r="1656" spans="2:27">
      <c r="B1656" s="29">
        <v>46181</v>
      </c>
      <c r="C1656" s="44">
        <v>13</v>
      </c>
      <c r="D1656" s="69"/>
      <c r="E1656" s="69"/>
      <c r="F1656" s="69"/>
      <c r="G1656" s="69"/>
      <c r="H1656" s="69"/>
      <c r="I1656" s="75"/>
      <c r="J1656" s="75"/>
      <c r="K1656" s="76"/>
      <c r="L1656" s="76"/>
      <c r="M1656" s="76"/>
      <c r="N1656" s="76"/>
      <c r="O1656" s="54"/>
      <c r="P1656" s="54"/>
      <c r="Q1656" s="54"/>
      <c r="R1656" s="86"/>
      <c r="S1656" s="86"/>
      <c r="T1656" s="86"/>
      <c r="U1656" s="86"/>
      <c r="V1656" s="86"/>
      <c r="W1656" s="86"/>
      <c r="X1656" s="71"/>
      <c r="Y1656" s="59"/>
      <c r="Z1656" s="60"/>
      <c r="AA1656" s="64">
        <f t="shared" si="152"/>
        <v>0</v>
      </c>
    </row>
    <row r="1657" spans="2:27">
      <c r="B1657" s="29">
        <v>46182</v>
      </c>
      <c r="C1657" s="44">
        <v>14</v>
      </c>
      <c r="D1657" s="69"/>
      <c r="E1657" s="69"/>
      <c r="F1657" s="69"/>
      <c r="G1657" s="69"/>
      <c r="H1657" s="69"/>
      <c r="I1657" s="75"/>
      <c r="J1657" s="75"/>
      <c r="K1657" s="76"/>
      <c r="L1657" s="76"/>
      <c r="M1657" s="76"/>
      <c r="N1657" s="76"/>
      <c r="O1657" s="54"/>
      <c r="P1657" s="54"/>
      <c r="Q1657" s="54"/>
      <c r="R1657" s="86"/>
      <c r="S1657" s="86"/>
      <c r="T1657" s="86"/>
      <c r="U1657" s="86"/>
      <c r="V1657" s="86"/>
      <c r="W1657" s="86"/>
      <c r="X1657" s="70"/>
      <c r="Y1657" s="59"/>
      <c r="Z1657" s="60"/>
      <c r="AA1657" s="64">
        <f t="shared" si="152"/>
        <v>0</v>
      </c>
    </row>
    <row r="1658" spans="2:27">
      <c r="B1658" s="29">
        <v>46183</v>
      </c>
      <c r="C1658" s="44">
        <v>15</v>
      </c>
      <c r="D1658" s="69"/>
      <c r="E1658" s="69"/>
      <c r="F1658" s="69"/>
      <c r="G1658" s="69"/>
      <c r="H1658" s="69"/>
      <c r="I1658" s="75"/>
      <c r="J1658" s="75"/>
      <c r="K1658" s="76"/>
      <c r="L1658" s="76"/>
      <c r="M1658" s="76"/>
      <c r="N1658" s="76"/>
      <c r="O1658" s="54"/>
      <c r="P1658" s="54"/>
      <c r="Q1658" s="54"/>
      <c r="R1658" s="86"/>
      <c r="S1658" s="86"/>
      <c r="T1658" s="86"/>
      <c r="U1658" s="86"/>
      <c r="V1658" s="86"/>
      <c r="W1658" s="86"/>
      <c r="X1658" s="70"/>
      <c r="Y1658" s="59"/>
      <c r="Z1658" s="60"/>
      <c r="AA1658" s="64">
        <f t="shared" si="152"/>
        <v>0</v>
      </c>
    </row>
    <row r="1659" spans="2:27">
      <c r="B1659" s="29">
        <v>46184</v>
      </c>
      <c r="C1659" s="44">
        <v>16</v>
      </c>
      <c r="D1659" s="69"/>
      <c r="E1659" s="69"/>
      <c r="F1659" s="69"/>
      <c r="G1659" s="69"/>
      <c r="H1659" s="69"/>
      <c r="I1659" s="75"/>
      <c r="J1659" s="75"/>
      <c r="K1659" s="76"/>
      <c r="L1659" s="76"/>
      <c r="M1659" s="76"/>
      <c r="N1659" s="76"/>
      <c r="O1659" s="54"/>
      <c r="P1659" s="54"/>
      <c r="Q1659" s="54"/>
      <c r="R1659" s="86"/>
      <c r="S1659" s="86"/>
      <c r="T1659" s="86"/>
      <c r="U1659" s="86"/>
      <c r="V1659" s="86"/>
      <c r="W1659" s="86"/>
      <c r="X1659" s="70"/>
      <c r="Y1659" s="59"/>
      <c r="Z1659" s="60"/>
      <c r="AA1659" s="64">
        <f t="shared" si="152"/>
        <v>0</v>
      </c>
    </row>
    <row r="1660" spans="2:27">
      <c r="B1660" s="29">
        <v>46185</v>
      </c>
      <c r="C1660" s="44">
        <v>17</v>
      </c>
      <c r="D1660" s="69"/>
      <c r="E1660" s="69"/>
      <c r="F1660" s="69"/>
      <c r="G1660" s="69"/>
      <c r="H1660" s="69"/>
      <c r="I1660" s="75"/>
      <c r="J1660" s="75"/>
      <c r="K1660" s="76"/>
      <c r="L1660" s="76"/>
      <c r="M1660" s="76"/>
      <c r="N1660" s="76"/>
      <c r="O1660" s="54"/>
      <c r="P1660" s="54"/>
      <c r="Q1660" s="54"/>
      <c r="R1660" s="86"/>
      <c r="S1660" s="86"/>
      <c r="T1660" s="86"/>
      <c r="U1660" s="86"/>
      <c r="V1660" s="86"/>
      <c r="W1660" s="86"/>
      <c r="X1660" s="70"/>
      <c r="Y1660" s="59"/>
      <c r="Z1660" s="60"/>
      <c r="AA1660" s="64">
        <f t="shared" si="152"/>
        <v>0</v>
      </c>
    </row>
    <row r="1661" spans="2:27">
      <c r="B1661" s="29">
        <v>46186</v>
      </c>
      <c r="C1661" s="44">
        <v>18</v>
      </c>
      <c r="D1661" s="69"/>
      <c r="E1661" s="69"/>
      <c r="F1661" s="69"/>
      <c r="G1661" s="69"/>
      <c r="H1661" s="69"/>
      <c r="I1661" s="75"/>
      <c r="J1661" s="75"/>
      <c r="K1661" s="76"/>
      <c r="L1661" s="76"/>
      <c r="M1661" s="76"/>
      <c r="N1661" s="76"/>
      <c r="O1661" s="54"/>
      <c r="P1661" s="54"/>
      <c r="Q1661" s="54"/>
      <c r="R1661" s="86"/>
      <c r="S1661" s="86"/>
      <c r="T1661" s="86"/>
      <c r="U1661" s="86"/>
      <c r="V1661" s="86"/>
      <c r="W1661" s="87"/>
      <c r="X1661" s="70"/>
      <c r="Y1661" s="59"/>
      <c r="Z1661" s="60"/>
      <c r="AA1661" s="64">
        <f t="shared" si="152"/>
        <v>0</v>
      </c>
    </row>
    <row r="1662" spans="2:27">
      <c r="B1662" s="29">
        <v>46187</v>
      </c>
      <c r="C1662" s="44">
        <v>19</v>
      </c>
      <c r="D1662" s="69"/>
      <c r="E1662" s="69"/>
      <c r="F1662" s="69"/>
      <c r="G1662" s="69"/>
      <c r="H1662" s="69"/>
      <c r="I1662" s="75"/>
      <c r="J1662" s="75"/>
      <c r="K1662" s="76"/>
      <c r="L1662" s="76"/>
      <c r="M1662" s="76"/>
      <c r="N1662" s="76"/>
      <c r="O1662" s="54"/>
      <c r="P1662" s="54"/>
      <c r="Q1662" s="54"/>
      <c r="R1662" s="86"/>
      <c r="S1662" s="86"/>
      <c r="T1662" s="86"/>
      <c r="U1662" s="86"/>
      <c r="V1662" s="86"/>
      <c r="W1662" s="86"/>
      <c r="X1662" s="70"/>
      <c r="Y1662" s="59"/>
      <c r="Z1662" s="60"/>
      <c r="AA1662" s="64">
        <f t="shared" si="152"/>
        <v>0</v>
      </c>
    </row>
    <row r="1663" spans="2:27">
      <c r="B1663" s="29">
        <v>46188</v>
      </c>
      <c r="C1663" s="44">
        <v>20</v>
      </c>
      <c r="D1663" s="69"/>
      <c r="E1663" s="69"/>
      <c r="F1663" s="69"/>
      <c r="G1663" s="69"/>
      <c r="H1663" s="69"/>
      <c r="I1663" s="75"/>
      <c r="J1663" s="75"/>
      <c r="K1663" s="76"/>
      <c r="L1663" s="76"/>
      <c r="M1663" s="76"/>
      <c r="N1663" s="76"/>
      <c r="O1663" s="54"/>
      <c r="P1663" s="54"/>
      <c r="Q1663" s="54"/>
      <c r="R1663" s="86"/>
      <c r="S1663" s="86"/>
      <c r="T1663" s="86"/>
      <c r="U1663" s="86"/>
      <c r="V1663" s="86"/>
      <c r="W1663" s="86"/>
      <c r="X1663" s="70"/>
      <c r="Y1663" s="59"/>
      <c r="Z1663" s="60"/>
      <c r="AA1663" s="64">
        <f t="shared" si="152"/>
        <v>0</v>
      </c>
    </row>
    <row r="1664" spans="2:27">
      <c r="B1664" s="29">
        <v>46189</v>
      </c>
      <c r="C1664" s="44">
        <v>21</v>
      </c>
      <c r="D1664" s="69"/>
      <c r="E1664" s="69"/>
      <c r="F1664" s="69"/>
      <c r="G1664" s="69"/>
      <c r="H1664" s="69"/>
      <c r="I1664" s="75"/>
      <c r="J1664" s="75"/>
      <c r="K1664" s="76"/>
      <c r="L1664" s="76"/>
      <c r="M1664" s="76"/>
      <c r="N1664" s="76"/>
      <c r="O1664" s="54"/>
      <c r="P1664" s="54"/>
      <c r="Q1664" s="54"/>
      <c r="R1664" s="86"/>
      <c r="S1664" s="86"/>
      <c r="T1664" s="86"/>
      <c r="U1664" s="86"/>
      <c r="V1664" s="86"/>
      <c r="W1664" s="86"/>
      <c r="X1664" s="70"/>
      <c r="Y1664" s="59"/>
      <c r="Z1664" s="60"/>
      <c r="AA1664" s="64">
        <f t="shared" si="152"/>
        <v>0</v>
      </c>
    </row>
    <row r="1665" spans="1:27">
      <c r="B1665" s="29">
        <v>46190</v>
      </c>
      <c r="C1665" s="44">
        <v>22</v>
      </c>
      <c r="D1665" s="69"/>
      <c r="E1665" s="69"/>
      <c r="F1665" s="69"/>
      <c r="G1665" s="69"/>
      <c r="H1665" s="69"/>
      <c r="I1665" s="75"/>
      <c r="J1665" s="75"/>
      <c r="K1665" s="76"/>
      <c r="L1665" s="76"/>
      <c r="M1665" s="76"/>
      <c r="N1665" s="76"/>
      <c r="O1665" s="54"/>
      <c r="P1665" s="54"/>
      <c r="Q1665" s="54"/>
      <c r="R1665" s="86"/>
      <c r="S1665" s="86"/>
      <c r="T1665" s="86"/>
      <c r="U1665" s="86"/>
      <c r="V1665" s="86"/>
      <c r="W1665" s="86"/>
      <c r="X1665" s="70"/>
      <c r="Y1665" s="59"/>
      <c r="Z1665" s="60"/>
      <c r="AA1665" s="64">
        <f t="shared" si="152"/>
        <v>0</v>
      </c>
    </row>
    <row r="1666" spans="1:27">
      <c r="B1666" s="29">
        <v>46191</v>
      </c>
      <c r="C1666" s="44">
        <v>23</v>
      </c>
      <c r="D1666" s="69"/>
      <c r="E1666" s="69"/>
      <c r="F1666" s="69"/>
      <c r="G1666" s="69"/>
      <c r="H1666" s="69"/>
      <c r="I1666" s="75"/>
      <c r="J1666" s="75"/>
      <c r="K1666" s="76"/>
      <c r="L1666" s="76"/>
      <c r="M1666" s="76"/>
      <c r="N1666" s="76"/>
      <c r="O1666" s="54"/>
      <c r="P1666" s="54"/>
      <c r="Q1666" s="54"/>
      <c r="R1666" s="86"/>
      <c r="S1666" s="86"/>
      <c r="T1666" s="86"/>
      <c r="U1666" s="86"/>
      <c r="V1666" s="86"/>
      <c r="W1666" s="87"/>
      <c r="X1666" s="70"/>
      <c r="Y1666" s="59"/>
      <c r="Z1666" s="60"/>
      <c r="AA1666" s="64">
        <f>SUM(D1666:Z1666)</f>
        <v>0</v>
      </c>
    </row>
    <row r="1667" spans="1:27">
      <c r="B1667" s="29">
        <v>46192</v>
      </c>
      <c r="C1667" s="44">
        <v>24</v>
      </c>
      <c r="D1667" s="69"/>
      <c r="E1667" s="69"/>
      <c r="F1667" s="69"/>
      <c r="G1667" s="69"/>
      <c r="H1667" s="69"/>
      <c r="I1667" s="75"/>
      <c r="J1667" s="75"/>
      <c r="K1667" s="76"/>
      <c r="L1667" s="76"/>
      <c r="M1667" s="76"/>
      <c r="N1667" s="76"/>
      <c r="O1667" s="54"/>
      <c r="P1667" s="54"/>
      <c r="Q1667" s="54"/>
      <c r="R1667" s="86"/>
      <c r="S1667" s="86"/>
      <c r="T1667" s="86"/>
      <c r="U1667" s="86"/>
      <c r="V1667" s="86"/>
      <c r="W1667" s="86"/>
      <c r="X1667" s="70"/>
      <c r="Y1667" s="59"/>
      <c r="Z1667" s="60"/>
      <c r="AA1667" s="64">
        <f t="shared" ref="AA1667:AA1675" si="153">SUM(D1667:Z1667)</f>
        <v>0</v>
      </c>
    </row>
    <row r="1668" spans="1:27">
      <c r="B1668" s="29">
        <v>46193</v>
      </c>
      <c r="C1668" s="44">
        <v>25</v>
      </c>
      <c r="D1668" s="69"/>
      <c r="E1668" s="69"/>
      <c r="F1668" s="69"/>
      <c r="G1668" s="69"/>
      <c r="H1668" s="69"/>
      <c r="I1668" s="75"/>
      <c r="J1668" s="75"/>
      <c r="K1668" s="76"/>
      <c r="L1668" s="76"/>
      <c r="M1668" s="76"/>
      <c r="N1668" s="76"/>
      <c r="O1668" s="54"/>
      <c r="P1668" s="54"/>
      <c r="Q1668" s="54"/>
      <c r="R1668" s="86"/>
      <c r="S1668" s="86"/>
      <c r="T1668" s="86"/>
      <c r="U1668" s="86"/>
      <c r="V1668" s="86"/>
      <c r="W1668" s="86"/>
      <c r="X1668" s="70"/>
      <c r="Y1668" s="59"/>
      <c r="Z1668" s="60"/>
      <c r="AA1668" s="64">
        <f t="shared" si="153"/>
        <v>0</v>
      </c>
    </row>
    <row r="1669" spans="1:27">
      <c r="B1669" s="29">
        <v>46194</v>
      </c>
      <c r="C1669" s="44">
        <v>26</v>
      </c>
      <c r="D1669" s="69"/>
      <c r="E1669" s="69"/>
      <c r="F1669" s="69"/>
      <c r="G1669" s="69"/>
      <c r="H1669" s="69"/>
      <c r="I1669" s="75"/>
      <c r="J1669" s="75"/>
      <c r="K1669" s="76"/>
      <c r="L1669" s="76"/>
      <c r="M1669" s="76"/>
      <c r="N1669" s="76"/>
      <c r="O1669" s="54"/>
      <c r="P1669" s="54"/>
      <c r="Q1669" s="54"/>
      <c r="R1669" s="86"/>
      <c r="S1669" s="86"/>
      <c r="T1669" s="86"/>
      <c r="U1669" s="86"/>
      <c r="V1669" s="86"/>
      <c r="W1669" s="86"/>
      <c r="X1669" s="70"/>
      <c r="Y1669" s="59"/>
      <c r="Z1669" s="60"/>
      <c r="AA1669" s="64">
        <f t="shared" si="153"/>
        <v>0</v>
      </c>
    </row>
    <row r="1670" spans="1:27">
      <c r="B1670" s="29">
        <v>46195</v>
      </c>
      <c r="C1670" s="44">
        <v>27</v>
      </c>
      <c r="D1670" s="69"/>
      <c r="E1670" s="69"/>
      <c r="F1670" s="69"/>
      <c r="G1670" s="69"/>
      <c r="H1670" s="69"/>
      <c r="I1670" s="75"/>
      <c r="J1670" s="75"/>
      <c r="K1670" s="76"/>
      <c r="L1670" s="76"/>
      <c r="M1670" s="76"/>
      <c r="N1670" s="76"/>
      <c r="O1670" s="54"/>
      <c r="P1670" s="54"/>
      <c r="Q1670" s="54"/>
      <c r="R1670" s="86"/>
      <c r="S1670" s="86"/>
      <c r="T1670" s="86"/>
      <c r="U1670" s="86"/>
      <c r="V1670" s="86"/>
      <c r="W1670" s="86"/>
      <c r="X1670" s="71"/>
      <c r="Y1670" s="59"/>
      <c r="Z1670" s="60"/>
      <c r="AA1670" s="64">
        <f t="shared" si="153"/>
        <v>0</v>
      </c>
    </row>
    <row r="1671" spans="1:27">
      <c r="B1671" s="29">
        <v>46196</v>
      </c>
      <c r="C1671" s="44">
        <v>28</v>
      </c>
      <c r="D1671" s="69"/>
      <c r="E1671" s="69"/>
      <c r="F1671" s="69"/>
      <c r="G1671" s="69"/>
      <c r="H1671" s="69"/>
      <c r="I1671" s="75"/>
      <c r="J1671" s="75"/>
      <c r="K1671" s="76"/>
      <c r="L1671" s="76"/>
      <c r="M1671" s="76"/>
      <c r="N1671" s="76"/>
      <c r="O1671" s="54"/>
      <c r="P1671" s="54"/>
      <c r="Q1671" s="54"/>
      <c r="R1671" s="86"/>
      <c r="S1671" s="86"/>
      <c r="T1671" s="86"/>
      <c r="U1671" s="86"/>
      <c r="V1671" s="86"/>
      <c r="W1671" s="86"/>
      <c r="X1671" s="70"/>
      <c r="Y1671" s="59"/>
      <c r="Z1671" s="60"/>
      <c r="AA1671" s="64">
        <f t="shared" si="153"/>
        <v>0</v>
      </c>
    </row>
    <row r="1672" spans="1:27">
      <c r="B1672" s="29">
        <v>46197</v>
      </c>
      <c r="C1672" s="44">
        <v>29</v>
      </c>
      <c r="D1672" s="69"/>
      <c r="E1672" s="69"/>
      <c r="F1672" s="69"/>
      <c r="G1672" s="69"/>
      <c r="H1672" s="69"/>
      <c r="I1672" s="75"/>
      <c r="J1672" s="75"/>
      <c r="K1672" s="76"/>
      <c r="L1672" s="76"/>
      <c r="M1672" s="76"/>
      <c r="N1672" s="76"/>
      <c r="O1672" s="54"/>
      <c r="P1672" s="54"/>
      <c r="Q1672" s="54"/>
      <c r="R1672" s="86"/>
      <c r="S1672" s="86"/>
      <c r="T1672" s="86"/>
      <c r="U1672" s="86"/>
      <c r="V1672" s="86"/>
      <c r="W1672" s="86"/>
      <c r="X1672" s="70"/>
      <c r="Y1672" s="59"/>
      <c r="Z1672" s="60"/>
      <c r="AA1672" s="64">
        <f t="shared" si="153"/>
        <v>0</v>
      </c>
    </row>
    <row r="1673" spans="1:27">
      <c r="B1673" s="29">
        <v>46198</v>
      </c>
      <c r="C1673" s="44">
        <v>30</v>
      </c>
      <c r="D1673" s="69"/>
      <c r="E1673" s="69"/>
      <c r="F1673" s="69"/>
      <c r="G1673" s="69"/>
      <c r="H1673" s="69"/>
      <c r="I1673" s="75"/>
      <c r="J1673" s="75"/>
      <c r="K1673" s="76"/>
      <c r="L1673" s="76"/>
      <c r="M1673" s="76"/>
      <c r="N1673" s="76"/>
      <c r="O1673" s="54"/>
      <c r="P1673" s="54"/>
      <c r="Q1673" s="54"/>
      <c r="R1673" s="86"/>
      <c r="S1673" s="86"/>
      <c r="T1673" s="86"/>
      <c r="U1673" s="86"/>
      <c r="V1673" s="86"/>
      <c r="W1673" s="86"/>
      <c r="X1673" s="70"/>
      <c r="Y1673" s="59"/>
      <c r="Z1673" s="60"/>
      <c r="AA1673" s="64">
        <f t="shared" si="153"/>
        <v>0</v>
      </c>
    </row>
    <row r="1674" spans="1:27">
      <c r="B1674" s="29">
        <v>46199</v>
      </c>
      <c r="C1674" s="44">
        <v>31</v>
      </c>
      <c r="D1674" s="69"/>
      <c r="E1674" s="69"/>
      <c r="F1674" s="69"/>
      <c r="G1674" s="69"/>
      <c r="H1674" s="69"/>
      <c r="I1674" s="75"/>
      <c r="J1674" s="75"/>
      <c r="K1674" s="76"/>
      <c r="L1674" s="76"/>
      <c r="M1674" s="76"/>
      <c r="N1674" s="76"/>
      <c r="O1674" s="54"/>
      <c r="P1674" s="54"/>
      <c r="Q1674" s="54"/>
      <c r="R1674" s="86"/>
      <c r="S1674" s="86"/>
      <c r="T1674" s="86"/>
      <c r="U1674" s="86"/>
      <c r="V1674" s="86"/>
      <c r="W1674" s="86"/>
      <c r="X1674" s="70"/>
      <c r="Y1674" s="59"/>
      <c r="Z1674" s="60"/>
      <c r="AA1674" s="64"/>
    </row>
    <row r="1675" spans="1:27">
      <c r="A1675" s="129" t="s">
        <v>52</v>
      </c>
      <c r="B1675" s="130"/>
      <c r="C1675" s="131"/>
      <c r="D1675" s="69">
        <f t="shared" ref="D1675:Z1675" si="154">SUM(D1644:D1673)</f>
        <v>0</v>
      </c>
      <c r="E1675" s="69">
        <f t="shared" si="154"/>
        <v>0</v>
      </c>
      <c r="F1675" s="69">
        <f t="shared" si="154"/>
        <v>0</v>
      </c>
      <c r="G1675" s="69">
        <f t="shared" si="154"/>
        <v>0</v>
      </c>
      <c r="H1675" s="69">
        <f t="shared" si="154"/>
        <v>0</v>
      </c>
      <c r="I1675" s="69">
        <f t="shared" si="154"/>
        <v>0</v>
      </c>
      <c r="J1675" s="69">
        <f t="shared" si="154"/>
        <v>0</v>
      </c>
      <c r="K1675" s="69">
        <f t="shared" si="154"/>
        <v>0</v>
      </c>
      <c r="L1675" s="69">
        <f t="shared" si="154"/>
        <v>0</v>
      </c>
      <c r="M1675" s="69">
        <f t="shared" si="154"/>
        <v>0</v>
      </c>
      <c r="N1675" s="69">
        <f t="shared" si="154"/>
        <v>0</v>
      </c>
      <c r="O1675" s="69">
        <f t="shared" si="154"/>
        <v>0</v>
      </c>
      <c r="P1675" s="69">
        <f t="shared" si="154"/>
        <v>0</v>
      </c>
      <c r="Q1675" s="69">
        <f t="shared" si="154"/>
        <v>0</v>
      </c>
      <c r="R1675" s="69">
        <f t="shared" si="154"/>
        <v>0</v>
      </c>
      <c r="S1675" s="69">
        <f t="shared" si="154"/>
        <v>0</v>
      </c>
      <c r="T1675" s="69">
        <f t="shared" si="154"/>
        <v>0</v>
      </c>
      <c r="U1675" s="69">
        <f t="shared" si="154"/>
        <v>0</v>
      </c>
      <c r="V1675" s="69">
        <f t="shared" si="154"/>
        <v>0</v>
      </c>
      <c r="W1675" s="69">
        <f t="shared" si="154"/>
        <v>0</v>
      </c>
      <c r="X1675" s="69">
        <f t="shared" si="154"/>
        <v>0</v>
      </c>
      <c r="Y1675" s="69">
        <f t="shared" si="154"/>
        <v>0</v>
      </c>
      <c r="Z1675" s="69">
        <f t="shared" si="154"/>
        <v>0</v>
      </c>
      <c r="AA1675" s="64">
        <f t="shared" si="153"/>
        <v>0</v>
      </c>
    </row>
    <row r="1676" spans="1:27">
      <c r="A1676" s="133" t="s">
        <v>53</v>
      </c>
      <c r="B1676" s="134"/>
      <c r="C1676" s="135"/>
      <c r="D1676" s="136">
        <f>SUM(D1675:H1675)</f>
        <v>0</v>
      </c>
      <c r="E1676" s="136"/>
      <c r="F1676" s="136"/>
      <c r="G1676" s="136"/>
      <c r="H1676" s="136"/>
      <c r="I1676" s="136">
        <f>SUM(I1675:J1675)</f>
        <v>0</v>
      </c>
      <c r="J1676" s="136"/>
      <c r="K1676" s="129">
        <f>SUM(K1675:N1675)</f>
        <v>0</v>
      </c>
      <c r="L1676" s="130"/>
      <c r="M1676" s="130"/>
      <c r="N1676" s="131"/>
      <c r="O1676" s="129">
        <f>SUM(O1675:Q1675)</f>
        <v>0</v>
      </c>
      <c r="P1676" s="130"/>
      <c r="Q1676" s="131"/>
      <c r="R1676" s="129">
        <f>SUM(R1675:W1675)</f>
        <v>0</v>
      </c>
      <c r="S1676" s="130"/>
      <c r="T1676" s="130"/>
      <c r="U1676" s="130"/>
      <c r="V1676" s="130"/>
      <c r="W1676" s="131"/>
      <c r="X1676" s="85">
        <f>SUM(X1675)</f>
        <v>0</v>
      </c>
      <c r="Y1676" s="42">
        <f>SUM(Y1675)</f>
        <v>0</v>
      </c>
      <c r="Z1676" s="6">
        <f>SUM(Z1675)</f>
        <v>0</v>
      </c>
      <c r="AA1676" s="64">
        <f>SUM(D1676:Z1676)</f>
        <v>0</v>
      </c>
    </row>
    <row r="1677" spans="1:27">
      <c r="A1677" s="132" t="s">
        <v>69</v>
      </c>
      <c r="B1677" s="132"/>
      <c r="C1677" s="132"/>
      <c r="D1677" s="62">
        <v>7000</v>
      </c>
      <c r="E1677" s="62"/>
      <c r="F1677" s="62">
        <v>2000</v>
      </c>
      <c r="G1677" s="62">
        <v>4000</v>
      </c>
      <c r="H1677" s="62">
        <v>3000</v>
      </c>
      <c r="I1677" s="62"/>
      <c r="J1677" s="62">
        <v>5000</v>
      </c>
      <c r="K1677" s="62">
        <v>4000</v>
      </c>
      <c r="L1677" s="62"/>
      <c r="M1677" s="62"/>
      <c r="N1677" s="62"/>
      <c r="O1677" s="62"/>
      <c r="P1677" s="62"/>
      <c r="Q1677" s="62"/>
      <c r="R1677" s="62">
        <v>1500</v>
      </c>
      <c r="S1677" s="62">
        <v>2000</v>
      </c>
      <c r="T1677" s="62"/>
      <c r="U1677" s="62"/>
      <c r="V1677" s="62">
        <v>700</v>
      </c>
      <c r="W1677" s="62"/>
      <c r="X1677" s="62">
        <v>12000</v>
      </c>
      <c r="Y1677" s="62"/>
      <c r="Z1677" s="62"/>
      <c r="AA1677" s="62">
        <f>SUM(D1677:Z1677)</f>
        <v>41200</v>
      </c>
    </row>
    <row r="1678" spans="1:27">
      <c r="A1678" s="34"/>
      <c r="B1678" s="34"/>
      <c r="C1678" s="34"/>
      <c r="D1678" s="132">
        <f>SUM(D1677:H1677)</f>
        <v>16000</v>
      </c>
      <c r="E1678" s="132"/>
      <c r="F1678" s="132"/>
      <c r="G1678" s="132"/>
      <c r="H1678" s="132"/>
      <c r="I1678" s="132">
        <f>SUM(I1677:J1677)</f>
        <v>5000</v>
      </c>
      <c r="J1678" s="132"/>
      <c r="K1678" s="132">
        <f>SUM(K1677:N1677)</f>
        <v>4000</v>
      </c>
      <c r="L1678" s="132"/>
      <c r="M1678" s="132"/>
      <c r="N1678" s="132"/>
      <c r="O1678" s="132">
        <f>SUM(O1677:Q1677)</f>
        <v>0</v>
      </c>
      <c r="P1678" s="132"/>
      <c r="Q1678" s="132"/>
      <c r="R1678" s="132">
        <f>SUM(R1677:W1677)</f>
        <v>4200</v>
      </c>
      <c r="S1678" s="132"/>
      <c r="T1678" s="132"/>
      <c r="U1678" s="132"/>
      <c r="V1678" s="132"/>
      <c r="W1678" s="132"/>
      <c r="X1678" s="62">
        <f>X1677</f>
        <v>12000</v>
      </c>
      <c r="Y1678" s="62">
        <f>SUM(Y1677)</f>
        <v>0</v>
      </c>
      <c r="Z1678" s="62">
        <f>SUM(Z1677)</f>
        <v>0</v>
      </c>
      <c r="AA1678" s="62"/>
    </row>
    <row r="1679" spans="1:27" ht="15.75" thickBot="1"/>
    <row r="1680" spans="1:27" ht="27" thickBot="1">
      <c r="C1680" s="137" t="s">
        <v>116</v>
      </c>
      <c r="D1680" s="138"/>
      <c r="E1680" s="138"/>
      <c r="F1680" s="138"/>
      <c r="G1680" s="138"/>
      <c r="H1680" s="138"/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38"/>
      <c r="S1680" s="138"/>
      <c r="T1680" s="138"/>
      <c r="U1680" s="138"/>
      <c r="V1680" s="138"/>
      <c r="W1680" s="138"/>
      <c r="X1680" s="138"/>
      <c r="Y1680" s="138"/>
      <c r="Z1680" s="138"/>
      <c r="AA1680" s="138"/>
    </row>
    <row r="1681" spans="1:27">
      <c r="A1681" s="6" t="s">
        <v>23</v>
      </c>
      <c r="B1681" s="6" t="s">
        <v>0</v>
      </c>
      <c r="C1681" s="65" t="s">
        <v>68</v>
      </c>
      <c r="D1681" s="139" t="s">
        <v>1</v>
      </c>
      <c r="E1681" s="140"/>
      <c r="F1681" s="140"/>
      <c r="G1681" s="140"/>
      <c r="H1681" s="141"/>
      <c r="I1681" s="142" t="s">
        <v>2</v>
      </c>
      <c r="J1681" s="142"/>
      <c r="K1681" s="143" t="s">
        <v>5</v>
      </c>
      <c r="L1681" s="143"/>
      <c r="M1681" s="143"/>
      <c r="N1681" s="143"/>
      <c r="O1681" s="144" t="s">
        <v>73</v>
      </c>
      <c r="P1681" s="145"/>
      <c r="Q1681" s="145"/>
      <c r="R1681" s="146" t="s">
        <v>66</v>
      </c>
      <c r="S1681" s="146"/>
      <c r="T1681" s="146"/>
      <c r="U1681" s="146"/>
      <c r="V1681" s="146"/>
      <c r="W1681" s="146"/>
      <c r="X1681" s="147" t="s">
        <v>60</v>
      </c>
      <c r="Y1681" s="149" t="s">
        <v>37</v>
      </c>
      <c r="Z1681" s="151" t="s">
        <v>67</v>
      </c>
      <c r="AA1681" s="153" t="s">
        <v>8</v>
      </c>
    </row>
    <row r="1682" spans="1:27" ht="30">
      <c r="D1682" s="45" t="s">
        <v>47</v>
      </c>
      <c r="E1682" s="45" t="s">
        <v>48</v>
      </c>
      <c r="F1682" s="45" t="s">
        <v>50</v>
      </c>
      <c r="G1682" s="45" t="s">
        <v>49</v>
      </c>
      <c r="H1682" s="45" t="s">
        <v>51</v>
      </c>
      <c r="I1682" s="47" t="s">
        <v>54</v>
      </c>
      <c r="J1682" s="47" t="s">
        <v>55</v>
      </c>
      <c r="K1682" s="49" t="s">
        <v>56</v>
      </c>
      <c r="L1682" s="49" t="s">
        <v>57</v>
      </c>
      <c r="M1682" s="50" t="s">
        <v>58</v>
      </c>
      <c r="N1682" s="50" t="s">
        <v>59</v>
      </c>
      <c r="O1682" s="83" t="s">
        <v>74</v>
      </c>
      <c r="P1682" s="84" t="s">
        <v>75</v>
      </c>
      <c r="Q1682" s="52" t="s">
        <v>62</v>
      </c>
      <c r="R1682" s="55" t="s">
        <v>3</v>
      </c>
      <c r="S1682" s="55" t="s">
        <v>65</v>
      </c>
      <c r="T1682" s="55" t="s">
        <v>63</v>
      </c>
      <c r="U1682" s="55" t="s">
        <v>36</v>
      </c>
      <c r="V1682" s="56" t="s">
        <v>64</v>
      </c>
      <c r="W1682" s="55" t="s">
        <v>7</v>
      </c>
      <c r="X1682" s="148"/>
      <c r="Y1682" s="150"/>
      <c r="Z1682" s="152"/>
      <c r="AA1682" s="154"/>
    </row>
    <row r="1683" spans="1:27">
      <c r="B1683" s="29">
        <v>46200</v>
      </c>
      <c r="C1683" s="44">
        <v>1</v>
      </c>
      <c r="D1683" s="69"/>
      <c r="E1683" s="69"/>
      <c r="F1683" s="69"/>
      <c r="G1683" s="69"/>
      <c r="H1683" s="69"/>
      <c r="I1683" s="75"/>
      <c r="J1683" s="75"/>
      <c r="K1683" s="76"/>
      <c r="L1683" s="76"/>
      <c r="M1683" s="76"/>
      <c r="N1683" s="76"/>
      <c r="O1683" s="54"/>
      <c r="P1683" s="54"/>
      <c r="Q1683" s="54"/>
      <c r="R1683" s="86"/>
      <c r="S1683" s="86"/>
      <c r="T1683" s="86"/>
      <c r="U1683" s="86"/>
      <c r="V1683" s="86"/>
      <c r="W1683" s="86"/>
      <c r="X1683" s="70"/>
      <c r="Y1683" s="59"/>
      <c r="Z1683" s="60"/>
      <c r="AA1683" s="64">
        <f>SUM(D1683:Z1683)</f>
        <v>0</v>
      </c>
    </row>
    <row r="1684" spans="1:27">
      <c r="B1684" s="29">
        <v>46201</v>
      </c>
      <c r="C1684" s="44">
        <v>2</v>
      </c>
      <c r="D1684" s="69"/>
      <c r="E1684" s="69"/>
      <c r="F1684" s="69"/>
      <c r="G1684" s="69"/>
      <c r="H1684" s="69"/>
      <c r="I1684" s="75"/>
      <c r="J1684" s="75"/>
      <c r="K1684" s="76"/>
      <c r="L1684" s="76"/>
      <c r="M1684" s="76"/>
      <c r="N1684" s="76"/>
      <c r="O1684" s="54"/>
      <c r="P1684" s="54"/>
      <c r="Q1684" s="54"/>
      <c r="R1684" s="86"/>
      <c r="S1684" s="86"/>
      <c r="T1684" s="86"/>
      <c r="U1684" s="86"/>
      <c r="V1684" s="86"/>
      <c r="W1684" s="86"/>
      <c r="X1684" s="71"/>
      <c r="Y1684" s="59"/>
      <c r="Z1684" s="60"/>
      <c r="AA1684" s="64">
        <f t="shared" ref="AA1684:AA1704" si="155">SUM(D1684:Z1684)</f>
        <v>0</v>
      </c>
    </row>
    <row r="1685" spans="1:27">
      <c r="B1685" s="29">
        <v>46202</v>
      </c>
      <c r="C1685" s="44">
        <v>3</v>
      </c>
      <c r="D1685" s="69"/>
      <c r="E1685" s="69"/>
      <c r="F1685" s="69"/>
      <c r="G1685" s="69"/>
      <c r="H1685" s="69"/>
      <c r="I1685" s="75"/>
      <c r="J1685" s="75"/>
      <c r="K1685" s="76"/>
      <c r="L1685" s="76"/>
      <c r="M1685" s="76"/>
      <c r="N1685" s="76"/>
      <c r="O1685" s="54"/>
      <c r="P1685" s="54"/>
      <c r="Q1685" s="54"/>
      <c r="R1685" s="86"/>
      <c r="S1685" s="86"/>
      <c r="T1685" s="86"/>
      <c r="U1685" s="86"/>
      <c r="V1685" s="86"/>
      <c r="W1685" s="86"/>
      <c r="X1685" s="70"/>
      <c r="Y1685" s="59"/>
      <c r="Z1685" s="60"/>
      <c r="AA1685" s="64">
        <f t="shared" si="155"/>
        <v>0</v>
      </c>
    </row>
    <row r="1686" spans="1:27">
      <c r="B1686" s="29">
        <v>46203</v>
      </c>
      <c r="C1686" s="44">
        <v>4</v>
      </c>
      <c r="D1686" s="69"/>
      <c r="E1686" s="69"/>
      <c r="F1686" s="69"/>
      <c r="G1686" s="69"/>
      <c r="H1686" s="69"/>
      <c r="I1686" s="75"/>
      <c r="J1686" s="75"/>
      <c r="K1686" s="76"/>
      <c r="L1686" s="76"/>
      <c r="M1686" s="76"/>
      <c r="N1686" s="76"/>
      <c r="O1686" s="54"/>
      <c r="P1686" s="54"/>
      <c r="Q1686" s="54"/>
      <c r="R1686" s="86"/>
      <c r="S1686" s="86"/>
      <c r="T1686" s="86"/>
      <c r="U1686" s="86"/>
      <c r="V1686" s="86"/>
      <c r="W1686" s="86"/>
      <c r="X1686" s="71"/>
      <c r="Y1686" s="59"/>
      <c r="Z1686" s="60"/>
      <c r="AA1686" s="64">
        <f t="shared" si="155"/>
        <v>0</v>
      </c>
    </row>
    <row r="1687" spans="1:27">
      <c r="B1687" s="29">
        <v>46204</v>
      </c>
      <c r="C1687" s="44">
        <v>5</v>
      </c>
      <c r="D1687" s="69"/>
      <c r="E1687" s="69"/>
      <c r="F1687" s="69"/>
      <c r="G1687" s="69"/>
      <c r="H1687" s="69"/>
      <c r="I1687" s="75"/>
      <c r="J1687" s="75"/>
      <c r="K1687" s="76"/>
      <c r="L1687" s="76"/>
      <c r="M1687" s="76"/>
      <c r="N1687" s="76"/>
      <c r="O1687" s="54"/>
      <c r="P1687" s="54"/>
      <c r="Q1687" s="54"/>
      <c r="R1687" s="87"/>
      <c r="S1687" s="86"/>
      <c r="T1687" s="86"/>
      <c r="U1687" s="86"/>
      <c r="V1687" s="86"/>
      <c r="W1687" s="86"/>
      <c r="X1687" s="70"/>
      <c r="Y1687" s="59"/>
      <c r="Z1687" s="60"/>
      <c r="AA1687" s="64">
        <f t="shared" si="155"/>
        <v>0</v>
      </c>
    </row>
    <row r="1688" spans="1:27">
      <c r="B1688" s="29">
        <v>46205</v>
      </c>
      <c r="C1688" s="44">
        <v>6</v>
      </c>
      <c r="D1688" s="69"/>
      <c r="E1688" s="69"/>
      <c r="F1688" s="69"/>
      <c r="G1688" s="69"/>
      <c r="H1688" s="69"/>
      <c r="I1688" s="75"/>
      <c r="J1688" s="75"/>
      <c r="K1688" s="76"/>
      <c r="L1688" s="76"/>
      <c r="M1688" s="76"/>
      <c r="N1688" s="76"/>
      <c r="O1688" s="54"/>
      <c r="P1688" s="54"/>
      <c r="Q1688" s="54"/>
      <c r="R1688" s="86"/>
      <c r="S1688" s="86"/>
      <c r="T1688" s="86"/>
      <c r="U1688" s="86"/>
      <c r="V1688" s="86"/>
      <c r="W1688" s="86"/>
      <c r="X1688" s="88"/>
      <c r="Y1688" s="59"/>
      <c r="Z1688" s="60"/>
      <c r="AA1688" s="64">
        <f t="shared" si="155"/>
        <v>0</v>
      </c>
    </row>
    <row r="1689" spans="1:27">
      <c r="B1689" s="29">
        <v>46206</v>
      </c>
      <c r="C1689" s="44">
        <v>7</v>
      </c>
      <c r="D1689" s="69"/>
      <c r="E1689" s="69"/>
      <c r="F1689" s="69"/>
      <c r="G1689" s="69"/>
      <c r="H1689" s="69"/>
      <c r="I1689" s="75"/>
      <c r="J1689" s="75"/>
      <c r="K1689" s="76"/>
      <c r="L1689" s="76"/>
      <c r="M1689" s="76"/>
      <c r="N1689" s="76"/>
      <c r="O1689" s="54"/>
      <c r="P1689" s="54"/>
      <c r="Q1689" s="54"/>
      <c r="R1689" s="86"/>
      <c r="S1689" s="86"/>
      <c r="T1689" s="86"/>
      <c r="U1689" s="86"/>
      <c r="V1689" s="86"/>
      <c r="W1689" s="86"/>
      <c r="X1689" s="70"/>
      <c r="Y1689" s="59"/>
      <c r="Z1689" s="60"/>
      <c r="AA1689" s="64">
        <f t="shared" si="155"/>
        <v>0</v>
      </c>
    </row>
    <row r="1690" spans="1:27">
      <c r="B1690" s="29">
        <v>46207</v>
      </c>
      <c r="C1690" s="44">
        <v>8</v>
      </c>
      <c r="D1690" s="69"/>
      <c r="E1690" s="69"/>
      <c r="F1690" s="69"/>
      <c r="G1690" s="69"/>
      <c r="H1690" s="69"/>
      <c r="I1690" s="75"/>
      <c r="J1690" s="75"/>
      <c r="K1690" s="76"/>
      <c r="L1690" s="76"/>
      <c r="M1690" s="76"/>
      <c r="N1690" s="76"/>
      <c r="O1690" s="54"/>
      <c r="P1690" s="54"/>
      <c r="Q1690" s="54"/>
      <c r="R1690" s="86"/>
      <c r="S1690" s="86"/>
      <c r="T1690" s="86"/>
      <c r="U1690" s="86"/>
      <c r="V1690" s="86"/>
      <c r="W1690" s="86"/>
      <c r="X1690" s="70"/>
      <c r="Y1690" s="59"/>
      <c r="Z1690" s="60"/>
      <c r="AA1690" s="64">
        <f t="shared" si="155"/>
        <v>0</v>
      </c>
    </row>
    <row r="1691" spans="1:27">
      <c r="B1691" s="29">
        <v>46208</v>
      </c>
      <c r="C1691" s="44">
        <v>9</v>
      </c>
      <c r="D1691" s="69"/>
      <c r="E1691" s="69"/>
      <c r="F1691" s="69"/>
      <c r="G1691" s="69"/>
      <c r="H1691" s="69"/>
      <c r="I1691" s="75"/>
      <c r="J1691" s="75"/>
      <c r="K1691" s="76"/>
      <c r="L1691" s="76"/>
      <c r="M1691" s="76"/>
      <c r="N1691" s="76"/>
      <c r="O1691" s="54"/>
      <c r="P1691" s="54"/>
      <c r="Q1691" s="54"/>
      <c r="R1691" s="86"/>
      <c r="S1691" s="86"/>
      <c r="T1691" s="86"/>
      <c r="U1691" s="86"/>
      <c r="V1691" s="86"/>
      <c r="W1691" s="86"/>
      <c r="X1691" s="71"/>
      <c r="Y1691" s="59"/>
      <c r="Z1691" s="60"/>
      <c r="AA1691" s="64">
        <f t="shared" si="155"/>
        <v>0</v>
      </c>
    </row>
    <row r="1692" spans="1:27">
      <c r="B1692" s="29">
        <v>46209</v>
      </c>
      <c r="C1692" s="44">
        <v>10</v>
      </c>
      <c r="D1692" s="69"/>
      <c r="E1692" s="69"/>
      <c r="F1692" s="69"/>
      <c r="G1692" s="69"/>
      <c r="H1692" s="69"/>
      <c r="I1692" s="75"/>
      <c r="J1692" s="75"/>
      <c r="K1692" s="76"/>
      <c r="L1692" s="76"/>
      <c r="M1692" s="76"/>
      <c r="N1692" s="76"/>
      <c r="O1692" s="54"/>
      <c r="P1692" s="54"/>
      <c r="Q1692" s="54"/>
      <c r="R1692" s="86"/>
      <c r="S1692" s="86"/>
      <c r="T1692" s="86"/>
      <c r="U1692" s="86"/>
      <c r="V1692" s="86"/>
      <c r="W1692" s="86"/>
      <c r="X1692" s="71"/>
      <c r="Y1692" s="59"/>
      <c r="Z1692" s="60"/>
      <c r="AA1692" s="64">
        <f t="shared" si="155"/>
        <v>0</v>
      </c>
    </row>
    <row r="1693" spans="1:27">
      <c r="B1693" s="29">
        <v>46210</v>
      </c>
      <c r="C1693" s="44">
        <v>11</v>
      </c>
      <c r="D1693" s="69"/>
      <c r="E1693" s="69"/>
      <c r="F1693" s="69"/>
      <c r="G1693" s="69"/>
      <c r="H1693" s="69"/>
      <c r="I1693" s="75"/>
      <c r="J1693" s="75"/>
      <c r="K1693" s="76"/>
      <c r="L1693" s="76"/>
      <c r="M1693" s="76"/>
      <c r="N1693" s="76"/>
      <c r="O1693" s="54"/>
      <c r="P1693" s="54"/>
      <c r="Q1693" s="54"/>
      <c r="R1693" s="86"/>
      <c r="S1693" s="86"/>
      <c r="T1693" s="86"/>
      <c r="U1693" s="86"/>
      <c r="V1693" s="86"/>
      <c r="W1693" s="86"/>
      <c r="X1693" s="70"/>
      <c r="Y1693" s="59"/>
      <c r="Z1693" s="60"/>
      <c r="AA1693" s="64">
        <f t="shared" si="155"/>
        <v>0</v>
      </c>
    </row>
    <row r="1694" spans="1:27">
      <c r="B1694" s="29">
        <v>46211</v>
      </c>
      <c r="C1694" s="44">
        <v>12</v>
      </c>
      <c r="D1694" s="69"/>
      <c r="E1694" s="69"/>
      <c r="F1694" s="69"/>
      <c r="G1694" s="69"/>
      <c r="H1694" s="69"/>
      <c r="I1694" s="75"/>
      <c r="J1694" s="75"/>
      <c r="K1694" s="76"/>
      <c r="L1694" s="76"/>
      <c r="M1694" s="76"/>
      <c r="N1694" s="76"/>
      <c r="O1694" s="54"/>
      <c r="P1694" s="54"/>
      <c r="Q1694" s="54"/>
      <c r="R1694" s="86"/>
      <c r="S1694" s="86"/>
      <c r="T1694" s="86"/>
      <c r="U1694" s="86"/>
      <c r="V1694" s="86"/>
      <c r="W1694" s="86"/>
      <c r="X1694" s="70"/>
      <c r="Y1694" s="59"/>
      <c r="Z1694" s="60"/>
      <c r="AA1694" s="64">
        <f t="shared" si="155"/>
        <v>0</v>
      </c>
    </row>
    <row r="1695" spans="1:27">
      <c r="B1695" s="29">
        <v>46212</v>
      </c>
      <c r="C1695" s="44">
        <v>13</v>
      </c>
      <c r="D1695" s="69"/>
      <c r="E1695" s="69"/>
      <c r="F1695" s="69"/>
      <c r="G1695" s="69"/>
      <c r="H1695" s="69"/>
      <c r="I1695" s="75"/>
      <c r="J1695" s="75"/>
      <c r="K1695" s="76"/>
      <c r="L1695" s="76"/>
      <c r="M1695" s="76"/>
      <c r="N1695" s="76"/>
      <c r="O1695" s="54"/>
      <c r="P1695" s="54"/>
      <c r="Q1695" s="54"/>
      <c r="R1695" s="86"/>
      <c r="S1695" s="86"/>
      <c r="T1695" s="86"/>
      <c r="U1695" s="86"/>
      <c r="V1695" s="86"/>
      <c r="W1695" s="86"/>
      <c r="X1695" s="71"/>
      <c r="Y1695" s="59"/>
      <c r="Z1695" s="60"/>
      <c r="AA1695" s="64">
        <f t="shared" si="155"/>
        <v>0</v>
      </c>
    </row>
    <row r="1696" spans="1:27">
      <c r="B1696" s="29">
        <v>46213</v>
      </c>
      <c r="C1696" s="44">
        <v>14</v>
      </c>
      <c r="D1696" s="69"/>
      <c r="E1696" s="69"/>
      <c r="F1696" s="69"/>
      <c r="G1696" s="69"/>
      <c r="H1696" s="69"/>
      <c r="I1696" s="75"/>
      <c r="J1696" s="75"/>
      <c r="K1696" s="76"/>
      <c r="L1696" s="76"/>
      <c r="M1696" s="76"/>
      <c r="N1696" s="76"/>
      <c r="O1696" s="54"/>
      <c r="P1696" s="54"/>
      <c r="Q1696" s="54"/>
      <c r="R1696" s="86"/>
      <c r="S1696" s="86"/>
      <c r="T1696" s="86"/>
      <c r="U1696" s="86"/>
      <c r="V1696" s="86"/>
      <c r="W1696" s="86"/>
      <c r="X1696" s="70"/>
      <c r="Y1696" s="59"/>
      <c r="Z1696" s="60"/>
      <c r="AA1696" s="64">
        <f t="shared" si="155"/>
        <v>0</v>
      </c>
    </row>
    <row r="1697" spans="2:27">
      <c r="B1697" s="29">
        <v>46214</v>
      </c>
      <c r="C1697" s="44">
        <v>15</v>
      </c>
      <c r="D1697" s="69"/>
      <c r="E1697" s="69"/>
      <c r="F1697" s="69"/>
      <c r="G1697" s="69"/>
      <c r="H1697" s="69"/>
      <c r="I1697" s="75"/>
      <c r="J1697" s="75"/>
      <c r="K1697" s="76"/>
      <c r="L1697" s="76"/>
      <c r="M1697" s="76"/>
      <c r="N1697" s="76"/>
      <c r="O1697" s="54"/>
      <c r="P1697" s="54"/>
      <c r="Q1697" s="54"/>
      <c r="R1697" s="86"/>
      <c r="S1697" s="86"/>
      <c r="T1697" s="86"/>
      <c r="U1697" s="86"/>
      <c r="V1697" s="86"/>
      <c r="W1697" s="86"/>
      <c r="X1697" s="70"/>
      <c r="Y1697" s="59"/>
      <c r="Z1697" s="60"/>
      <c r="AA1697" s="64">
        <f t="shared" si="155"/>
        <v>0</v>
      </c>
    </row>
    <row r="1698" spans="2:27">
      <c r="B1698" s="29">
        <v>46215</v>
      </c>
      <c r="C1698" s="44">
        <v>16</v>
      </c>
      <c r="D1698" s="69"/>
      <c r="E1698" s="69"/>
      <c r="F1698" s="69"/>
      <c r="G1698" s="69"/>
      <c r="H1698" s="69"/>
      <c r="I1698" s="75"/>
      <c r="J1698" s="75"/>
      <c r="K1698" s="76"/>
      <c r="L1698" s="76"/>
      <c r="M1698" s="76"/>
      <c r="N1698" s="76"/>
      <c r="O1698" s="54"/>
      <c r="P1698" s="54"/>
      <c r="Q1698" s="54"/>
      <c r="R1698" s="86"/>
      <c r="S1698" s="86"/>
      <c r="T1698" s="86"/>
      <c r="U1698" s="86"/>
      <c r="V1698" s="86"/>
      <c r="W1698" s="86"/>
      <c r="X1698" s="70"/>
      <c r="Y1698" s="59"/>
      <c r="Z1698" s="60"/>
      <c r="AA1698" s="64">
        <f t="shared" si="155"/>
        <v>0</v>
      </c>
    </row>
    <row r="1699" spans="2:27">
      <c r="B1699" s="29">
        <v>46216</v>
      </c>
      <c r="C1699" s="44">
        <v>17</v>
      </c>
      <c r="D1699" s="69"/>
      <c r="E1699" s="69"/>
      <c r="F1699" s="69"/>
      <c r="G1699" s="69"/>
      <c r="H1699" s="69"/>
      <c r="I1699" s="75"/>
      <c r="J1699" s="75"/>
      <c r="K1699" s="76"/>
      <c r="L1699" s="76"/>
      <c r="M1699" s="76"/>
      <c r="N1699" s="76"/>
      <c r="O1699" s="54"/>
      <c r="P1699" s="54"/>
      <c r="Q1699" s="54"/>
      <c r="R1699" s="86"/>
      <c r="S1699" s="86"/>
      <c r="T1699" s="86"/>
      <c r="U1699" s="86"/>
      <c r="V1699" s="86"/>
      <c r="W1699" s="86"/>
      <c r="X1699" s="70"/>
      <c r="Y1699" s="59"/>
      <c r="Z1699" s="60"/>
      <c r="AA1699" s="64">
        <f t="shared" si="155"/>
        <v>0</v>
      </c>
    </row>
    <row r="1700" spans="2:27">
      <c r="B1700" s="29">
        <v>46217</v>
      </c>
      <c r="C1700" s="44">
        <v>18</v>
      </c>
      <c r="D1700" s="69"/>
      <c r="E1700" s="69"/>
      <c r="F1700" s="69"/>
      <c r="G1700" s="69"/>
      <c r="H1700" s="69"/>
      <c r="I1700" s="75"/>
      <c r="J1700" s="75"/>
      <c r="K1700" s="76"/>
      <c r="L1700" s="76"/>
      <c r="M1700" s="76"/>
      <c r="N1700" s="76"/>
      <c r="O1700" s="54"/>
      <c r="P1700" s="54"/>
      <c r="Q1700" s="54"/>
      <c r="R1700" s="86"/>
      <c r="S1700" s="86"/>
      <c r="T1700" s="86"/>
      <c r="U1700" s="86"/>
      <c r="V1700" s="86"/>
      <c r="W1700" s="87"/>
      <c r="X1700" s="70"/>
      <c r="Y1700" s="59"/>
      <c r="Z1700" s="60"/>
      <c r="AA1700" s="64">
        <f t="shared" si="155"/>
        <v>0</v>
      </c>
    </row>
    <row r="1701" spans="2:27">
      <c r="B1701" s="29">
        <v>46218</v>
      </c>
      <c r="C1701" s="44">
        <v>19</v>
      </c>
      <c r="D1701" s="69"/>
      <c r="E1701" s="69"/>
      <c r="F1701" s="69"/>
      <c r="G1701" s="69"/>
      <c r="H1701" s="69"/>
      <c r="I1701" s="75"/>
      <c r="J1701" s="75"/>
      <c r="K1701" s="76"/>
      <c r="L1701" s="76"/>
      <c r="M1701" s="76"/>
      <c r="N1701" s="76"/>
      <c r="O1701" s="54"/>
      <c r="P1701" s="54"/>
      <c r="Q1701" s="54"/>
      <c r="R1701" s="86"/>
      <c r="S1701" s="86"/>
      <c r="T1701" s="86"/>
      <c r="U1701" s="86"/>
      <c r="V1701" s="86"/>
      <c r="W1701" s="86"/>
      <c r="X1701" s="70"/>
      <c r="Y1701" s="59"/>
      <c r="Z1701" s="60"/>
      <c r="AA1701" s="64">
        <f t="shared" si="155"/>
        <v>0</v>
      </c>
    </row>
    <row r="1702" spans="2:27">
      <c r="B1702" s="29">
        <v>46219</v>
      </c>
      <c r="C1702" s="44">
        <v>20</v>
      </c>
      <c r="D1702" s="69"/>
      <c r="E1702" s="69"/>
      <c r="F1702" s="69"/>
      <c r="G1702" s="69"/>
      <c r="H1702" s="69"/>
      <c r="I1702" s="75"/>
      <c r="J1702" s="75"/>
      <c r="K1702" s="76"/>
      <c r="L1702" s="76"/>
      <c r="M1702" s="76"/>
      <c r="N1702" s="76"/>
      <c r="O1702" s="54"/>
      <c r="P1702" s="54"/>
      <c r="Q1702" s="54"/>
      <c r="R1702" s="86"/>
      <c r="S1702" s="86"/>
      <c r="T1702" s="86"/>
      <c r="U1702" s="86"/>
      <c r="V1702" s="86"/>
      <c r="W1702" s="86"/>
      <c r="X1702" s="70"/>
      <c r="Y1702" s="59"/>
      <c r="Z1702" s="60"/>
      <c r="AA1702" s="64">
        <f t="shared" si="155"/>
        <v>0</v>
      </c>
    </row>
    <row r="1703" spans="2:27">
      <c r="B1703" s="29">
        <v>46220</v>
      </c>
      <c r="C1703" s="44">
        <v>21</v>
      </c>
      <c r="D1703" s="69"/>
      <c r="E1703" s="69"/>
      <c r="F1703" s="69"/>
      <c r="G1703" s="69"/>
      <c r="H1703" s="69"/>
      <c r="I1703" s="75"/>
      <c r="J1703" s="75"/>
      <c r="K1703" s="76"/>
      <c r="L1703" s="76"/>
      <c r="M1703" s="76"/>
      <c r="N1703" s="76"/>
      <c r="O1703" s="54"/>
      <c r="P1703" s="54"/>
      <c r="Q1703" s="54"/>
      <c r="R1703" s="86"/>
      <c r="S1703" s="86"/>
      <c r="T1703" s="86"/>
      <c r="U1703" s="86"/>
      <c r="V1703" s="86"/>
      <c r="W1703" s="86"/>
      <c r="X1703" s="70"/>
      <c r="Y1703" s="59"/>
      <c r="Z1703" s="60"/>
      <c r="AA1703" s="64">
        <f t="shared" si="155"/>
        <v>0</v>
      </c>
    </row>
    <row r="1704" spans="2:27">
      <c r="B1704" s="29">
        <v>46221</v>
      </c>
      <c r="C1704" s="44">
        <v>22</v>
      </c>
      <c r="D1704" s="69"/>
      <c r="E1704" s="69"/>
      <c r="F1704" s="69"/>
      <c r="G1704" s="69"/>
      <c r="H1704" s="69"/>
      <c r="I1704" s="75"/>
      <c r="J1704" s="75"/>
      <c r="K1704" s="76"/>
      <c r="L1704" s="76"/>
      <c r="M1704" s="76"/>
      <c r="N1704" s="76"/>
      <c r="O1704" s="54"/>
      <c r="P1704" s="54"/>
      <c r="Q1704" s="54"/>
      <c r="R1704" s="86"/>
      <c r="S1704" s="86"/>
      <c r="T1704" s="86"/>
      <c r="U1704" s="86"/>
      <c r="V1704" s="86"/>
      <c r="W1704" s="86"/>
      <c r="X1704" s="70"/>
      <c r="Y1704" s="59"/>
      <c r="Z1704" s="60"/>
      <c r="AA1704" s="64">
        <f t="shared" si="155"/>
        <v>0</v>
      </c>
    </row>
    <row r="1705" spans="2:27">
      <c r="B1705" s="29">
        <v>46222</v>
      </c>
      <c r="C1705" s="44">
        <v>23</v>
      </c>
      <c r="D1705" s="69"/>
      <c r="E1705" s="69"/>
      <c r="F1705" s="69"/>
      <c r="G1705" s="69"/>
      <c r="H1705" s="69"/>
      <c r="I1705" s="75"/>
      <c r="J1705" s="75"/>
      <c r="K1705" s="76"/>
      <c r="L1705" s="76"/>
      <c r="M1705" s="76"/>
      <c r="N1705" s="76"/>
      <c r="O1705" s="54"/>
      <c r="P1705" s="54"/>
      <c r="Q1705" s="54"/>
      <c r="R1705" s="86"/>
      <c r="S1705" s="86"/>
      <c r="T1705" s="86"/>
      <c r="U1705" s="86"/>
      <c r="V1705" s="86"/>
      <c r="W1705" s="87"/>
      <c r="X1705" s="70"/>
      <c r="Y1705" s="59"/>
      <c r="Z1705" s="60"/>
      <c r="AA1705" s="64">
        <f>SUM(D1705:Z1705)</f>
        <v>0</v>
      </c>
    </row>
    <row r="1706" spans="2:27">
      <c r="B1706" s="29">
        <v>46223</v>
      </c>
      <c r="C1706" s="44">
        <v>24</v>
      </c>
      <c r="D1706" s="69"/>
      <c r="E1706" s="69"/>
      <c r="F1706" s="69"/>
      <c r="G1706" s="69"/>
      <c r="H1706" s="69"/>
      <c r="I1706" s="75"/>
      <c r="J1706" s="75"/>
      <c r="K1706" s="76"/>
      <c r="L1706" s="76"/>
      <c r="M1706" s="76"/>
      <c r="N1706" s="76"/>
      <c r="O1706" s="54"/>
      <c r="P1706" s="54"/>
      <c r="Q1706" s="54"/>
      <c r="R1706" s="86"/>
      <c r="S1706" s="86"/>
      <c r="T1706" s="86"/>
      <c r="U1706" s="86"/>
      <c r="V1706" s="86"/>
      <c r="W1706" s="86"/>
      <c r="X1706" s="70"/>
      <c r="Y1706" s="59"/>
      <c r="Z1706" s="60"/>
      <c r="AA1706" s="64">
        <f t="shared" ref="AA1706:AA1713" si="156">SUM(D1706:Z1706)</f>
        <v>0</v>
      </c>
    </row>
    <row r="1707" spans="2:27">
      <c r="B1707" s="29">
        <v>46224</v>
      </c>
      <c r="C1707" s="44">
        <v>25</v>
      </c>
      <c r="D1707" s="69"/>
      <c r="E1707" s="69"/>
      <c r="F1707" s="69"/>
      <c r="G1707" s="69"/>
      <c r="H1707" s="69"/>
      <c r="I1707" s="75"/>
      <c r="J1707" s="75"/>
      <c r="K1707" s="76"/>
      <c r="L1707" s="76"/>
      <c r="M1707" s="76"/>
      <c r="N1707" s="76"/>
      <c r="O1707" s="54"/>
      <c r="P1707" s="54"/>
      <c r="Q1707" s="54"/>
      <c r="R1707" s="86"/>
      <c r="S1707" s="86"/>
      <c r="T1707" s="86"/>
      <c r="U1707" s="86"/>
      <c r="V1707" s="86"/>
      <c r="W1707" s="86"/>
      <c r="X1707" s="70"/>
      <c r="Y1707" s="59"/>
      <c r="Z1707" s="60"/>
      <c r="AA1707" s="64">
        <f t="shared" si="156"/>
        <v>0</v>
      </c>
    </row>
    <row r="1708" spans="2:27">
      <c r="B1708" s="29">
        <v>46225</v>
      </c>
      <c r="C1708" s="44">
        <v>26</v>
      </c>
      <c r="D1708" s="69"/>
      <c r="E1708" s="69"/>
      <c r="F1708" s="69"/>
      <c r="G1708" s="69"/>
      <c r="H1708" s="69"/>
      <c r="I1708" s="75"/>
      <c r="J1708" s="75"/>
      <c r="K1708" s="76"/>
      <c r="L1708" s="76"/>
      <c r="M1708" s="76"/>
      <c r="N1708" s="76"/>
      <c r="O1708" s="54"/>
      <c r="P1708" s="54"/>
      <c r="Q1708" s="54"/>
      <c r="R1708" s="86"/>
      <c r="S1708" s="86"/>
      <c r="T1708" s="86"/>
      <c r="U1708" s="86"/>
      <c r="V1708" s="86"/>
      <c r="W1708" s="86"/>
      <c r="X1708" s="70"/>
      <c r="Y1708" s="59"/>
      <c r="Z1708" s="60"/>
      <c r="AA1708" s="64">
        <f t="shared" si="156"/>
        <v>0</v>
      </c>
    </row>
    <row r="1709" spans="2:27">
      <c r="B1709" s="29">
        <v>46226</v>
      </c>
      <c r="C1709" s="44">
        <v>27</v>
      </c>
      <c r="D1709" s="69"/>
      <c r="E1709" s="69"/>
      <c r="F1709" s="69"/>
      <c r="G1709" s="69"/>
      <c r="H1709" s="69"/>
      <c r="I1709" s="75"/>
      <c r="J1709" s="75"/>
      <c r="K1709" s="76"/>
      <c r="L1709" s="76"/>
      <c r="M1709" s="76"/>
      <c r="N1709" s="76"/>
      <c r="O1709" s="54"/>
      <c r="P1709" s="54"/>
      <c r="Q1709" s="54"/>
      <c r="R1709" s="86"/>
      <c r="S1709" s="86"/>
      <c r="T1709" s="86"/>
      <c r="U1709" s="86"/>
      <c r="V1709" s="86"/>
      <c r="W1709" s="86"/>
      <c r="X1709" s="71"/>
      <c r="Y1709" s="59"/>
      <c r="Z1709" s="60"/>
      <c r="AA1709" s="64">
        <f t="shared" si="156"/>
        <v>0</v>
      </c>
    </row>
    <row r="1710" spans="2:27">
      <c r="B1710" s="29">
        <v>46227</v>
      </c>
      <c r="C1710" s="44">
        <v>28</v>
      </c>
      <c r="D1710" s="69"/>
      <c r="E1710" s="69"/>
      <c r="F1710" s="69"/>
      <c r="G1710" s="69"/>
      <c r="H1710" s="69"/>
      <c r="I1710" s="75"/>
      <c r="J1710" s="75"/>
      <c r="K1710" s="76"/>
      <c r="L1710" s="76"/>
      <c r="M1710" s="76"/>
      <c r="N1710" s="76"/>
      <c r="O1710" s="54"/>
      <c r="P1710" s="54"/>
      <c r="Q1710" s="54"/>
      <c r="R1710" s="86"/>
      <c r="S1710" s="86"/>
      <c r="T1710" s="86"/>
      <c r="U1710" s="86"/>
      <c r="V1710" s="86"/>
      <c r="W1710" s="86"/>
      <c r="X1710" s="70"/>
      <c r="Y1710" s="59"/>
      <c r="Z1710" s="60"/>
      <c r="AA1710" s="64">
        <f t="shared" si="156"/>
        <v>0</v>
      </c>
    </row>
    <row r="1711" spans="2:27">
      <c r="B1711" s="29">
        <v>46228</v>
      </c>
      <c r="C1711" s="44">
        <v>29</v>
      </c>
      <c r="D1711" s="69"/>
      <c r="E1711" s="69"/>
      <c r="F1711" s="69"/>
      <c r="G1711" s="69"/>
      <c r="H1711" s="69"/>
      <c r="I1711" s="75"/>
      <c r="J1711" s="75"/>
      <c r="K1711" s="76"/>
      <c r="L1711" s="76"/>
      <c r="M1711" s="76"/>
      <c r="N1711" s="76"/>
      <c r="O1711" s="54"/>
      <c r="P1711" s="54"/>
      <c r="Q1711" s="54"/>
      <c r="R1711" s="86"/>
      <c r="S1711" s="86"/>
      <c r="T1711" s="86"/>
      <c r="U1711" s="86"/>
      <c r="V1711" s="86"/>
      <c r="W1711" s="86"/>
      <c r="X1711" s="70"/>
      <c r="Y1711" s="59"/>
      <c r="Z1711" s="60"/>
      <c r="AA1711" s="64">
        <f t="shared" si="156"/>
        <v>0</v>
      </c>
    </row>
    <row r="1712" spans="2:27">
      <c r="B1712" s="29">
        <v>46229</v>
      </c>
      <c r="C1712" s="44">
        <v>30</v>
      </c>
      <c r="D1712" s="69"/>
      <c r="E1712" s="69"/>
      <c r="F1712" s="69"/>
      <c r="G1712" s="69"/>
      <c r="H1712" s="69"/>
      <c r="I1712" s="75"/>
      <c r="J1712" s="75"/>
      <c r="K1712" s="76"/>
      <c r="L1712" s="76"/>
      <c r="M1712" s="76"/>
      <c r="N1712" s="76"/>
      <c r="O1712" s="54"/>
      <c r="P1712" s="54"/>
      <c r="Q1712" s="54"/>
      <c r="R1712" s="86"/>
      <c r="S1712" s="86"/>
      <c r="T1712" s="86"/>
      <c r="U1712" s="86"/>
      <c r="V1712" s="86"/>
      <c r="W1712" s="86"/>
      <c r="X1712" s="70"/>
      <c r="Y1712" s="59"/>
      <c r="Z1712" s="60"/>
      <c r="AA1712" s="64"/>
    </row>
    <row r="1713" spans="1:27">
      <c r="A1713" s="129" t="s">
        <v>52</v>
      </c>
      <c r="B1713" s="130"/>
      <c r="C1713" s="131"/>
      <c r="D1713" s="69">
        <f t="shared" ref="D1713:Z1713" si="157">SUM(D1683:D1711)</f>
        <v>0</v>
      </c>
      <c r="E1713" s="69">
        <f t="shared" si="157"/>
        <v>0</v>
      </c>
      <c r="F1713" s="69">
        <f t="shared" si="157"/>
        <v>0</v>
      </c>
      <c r="G1713" s="69">
        <f t="shared" si="157"/>
        <v>0</v>
      </c>
      <c r="H1713" s="69">
        <f t="shared" si="157"/>
        <v>0</v>
      </c>
      <c r="I1713" s="69">
        <f t="shared" si="157"/>
        <v>0</v>
      </c>
      <c r="J1713" s="69">
        <f t="shared" si="157"/>
        <v>0</v>
      </c>
      <c r="K1713" s="69">
        <f t="shared" si="157"/>
        <v>0</v>
      </c>
      <c r="L1713" s="69">
        <f t="shared" si="157"/>
        <v>0</v>
      </c>
      <c r="M1713" s="69">
        <f t="shared" si="157"/>
        <v>0</v>
      </c>
      <c r="N1713" s="69">
        <f t="shared" si="157"/>
        <v>0</v>
      </c>
      <c r="O1713" s="69">
        <f t="shared" si="157"/>
        <v>0</v>
      </c>
      <c r="P1713" s="69">
        <f t="shared" si="157"/>
        <v>0</v>
      </c>
      <c r="Q1713" s="69">
        <f t="shared" si="157"/>
        <v>0</v>
      </c>
      <c r="R1713" s="69">
        <f t="shared" si="157"/>
        <v>0</v>
      </c>
      <c r="S1713" s="69">
        <f t="shared" si="157"/>
        <v>0</v>
      </c>
      <c r="T1713" s="69">
        <f t="shared" si="157"/>
        <v>0</v>
      </c>
      <c r="U1713" s="69">
        <f t="shared" si="157"/>
        <v>0</v>
      </c>
      <c r="V1713" s="69">
        <f t="shared" si="157"/>
        <v>0</v>
      </c>
      <c r="W1713" s="69">
        <f t="shared" si="157"/>
        <v>0</v>
      </c>
      <c r="X1713" s="69">
        <f t="shared" si="157"/>
        <v>0</v>
      </c>
      <c r="Y1713" s="69">
        <f t="shared" si="157"/>
        <v>0</v>
      </c>
      <c r="Z1713" s="69">
        <f t="shared" si="157"/>
        <v>0</v>
      </c>
      <c r="AA1713" s="64">
        <f t="shared" si="156"/>
        <v>0</v>
      </c>
    </row>
    <row r="1714" spans="1:27">
      <c r="A1714" s="133" t="s">
        <v>53</v>
      </c>
      <c r="B1714" s="134"/>
      <c r="C1714" s="135"/>
      <c r="D1714" s="136">
        <f>SUM(D1713:H1713)</f>
        <v>0</v>
      </c>
      <c r="E1714" s="136"/>
      <c r="F1714" s="136"/>
      <c r="G1714" s="136"/>
      <c r="H1714" s="136"/>
      <c r="I1714" s="136">
        <f>SUM(I1713:J1713)</f>
        <v>0</v>
      </c>
      <c r="J1714" s="136"/>
      <c r="K1714" s="129">
        <f>SUM(K1713:N1713)</f>
        <v>0</v>
      </c>
      <c r="L1714" s="130"/>
      <c r="M1714" s="130"/>
      <c r="N1714" s="131"/>
      <c r="O1714" s="129">
        <f>SUM(O1713:Q1713)</f>
        <v>0</v>
      </c>
      <c r="P1714" s="130"/>
      <c r="Q1714" s="131"/>
      <c r="R1714" s="129">
        <f>SUM(R1713:W1713)</f>
        <v>0</v>
      </c>
      <c r="S1714" s="130"/>
      <c r="T1714" s="130"/>
      <c r="U1714" s="130"/>
      <c r="V1714" s="130"/>
      <c r="W1714" s="131"/>
      <c r="X1714" s="85">
        <f>SUM(X1713)</f>
        <v>0</v>
      </c>
      <c r="Y1714" s="42">
        <f>SUM(Y1713)</f>
        <v>0</v>
      </c>
      <c r="Z1714" s="6">
        <f>SUM(Z1713)</f>
        <v>0</v>
      </c>
      <c r="AA1714" s="64">
        <f>SUM(D1714:Z1714)</f>
        <v>0</v>
      </c>
    </row>
    <row r="1715" spans="1:27">
      <c r="A1715" s="132" t="s">
        <v>69</v>
      </c>
      <c r="B1715" s="132"/>
      <c r="C1715" s="132"/>
      <c r="D1715" s="62">
        <v>7000</v>
      </c>
      <c r="E1715" s="62"/>
      <c r="F1715" s="62">
        <v>2000</v>
      </c>
      <c r="G1715" s="62">
        <v>4000</v>
      </c>
      <c r="H1715" s="62">
        <v>3000</v>
      </c>
      <c r="I1715" s="62"/>
      <c r="J1715" s="62">
        <v>5000</v>
      </c>
      <c r="K1715" s="62">
        <v>4000</v>
      </c>
      <c r="L1715" s="62"/>
      <c r="M1715" s="62"/>
      <c r="N1715" s="62"/>
      <c r="O1715" s="62"/>
      <c r="P1715" s="62"/>
      <c r="Q1715" s="62"/>
      <c r="R1715" s="62">
        <v>1500</v>
      </c>
      <c r="S1715" s="62">
        <v>2000</v>
      </c>
      <c r="T1715" s="62"/>
      <c r="U1715" s="62"/>
      <c r="V1715" s="62">
        <v>700</v>
      </c>
      <c r="W1715" s="62"/>
      <c r="X1715" s="62">
        <v>12000</v>
      </c>
      <c r="Y1715" s="62"/>
      <c r="Z1715" s="62"/>
      <c r="AA1715" s="62">
        <f>SUM(D1715:Z1715)</f>
        <v>41200</v>
      </c>
    </row>
    <row r="1716" spans="1:27">
      <c r="A1716" s="34"/>
      <c r="B1716" s="34"/>
      <c r="C1716" s="34"/>
      <c r="D1716" s="132">
        <f>SUM(D1715:H1715)</f>
        <v>16000</v>
      </c>
      <c r="E1716" s="132"/>
      <c r="F1716" s="132"/>
      <c r="G1716" s="132"/>
      <c r="H1716" s="132"/>
      <c r="I1716" s="132">
        <f>SUM(I1715:J1715)</f>
        <v>5000</v>
      </c>
      <c r="J1716" s="132"/>
      <c r="K1716" s="132">
        <f>SUM(K1715:N1715)</f>
        <v>4000</v>
      </c>
      <c r="L1716" s="132"/>
      <c r="M1716" s="132"/>
      <c r="N1716" s="132"/>
      <c r="O1716" s="132">
        <f>SUM(O1715:Q1715)</f>
        <v>0</v>
      </c>
      <c r="P1716" s="132"/>
      <c r="Q1716" s="132"/>
      <c r="R1716" s="132">
        <f>SUM(R1715:W1715)</f>
        <v>4200</v>
      </c>
      <c r="S1716" s="132"/>
      <c r="T1716" s="132"/>
      <c r="U1716" s="132"/>
      <c r="V1716" s="132"/>
      <c r="W1716" s="132"/>
      <c r="X1716" s="62">
        <f>X1715</f>
        <v>12000</v>
      </c>
      <c r="Y1716" s="62">
        <f>SUM(Y1715)</f>
        <v>0</v>
      </c>
      <c r="Z1716" s="62">
        <f>SUM(Z1715)</f>
        <v>0</v>
      </c>
      <c r="AA1716" s="62"/>
    </row>
    <row r="1717" spans="1:27" ht="15.75" thickBot="1"/>
    <row r="1718" spans="1:27" ht="27" thickBot="1">
      <c r="C1718" s="137" t="s">
        <v>117</v>
      </c>
      <c r="D1718" s="138"/>
      <c r="E1718" s="138"/>
      <c r="F1718" s="138"/>
      <c r="G1718" s="138"/>
      <c r="H1718" s="138"/>
      <c r="I1718" s="138"/>
      <c r="J1718" s="138"/>
      <c r="K1718" s="138"/>
      <c r="L1718" s="138"/>
      <c r="M1718" s="138"/>
      <c r="N1718" s="138"/>
      <c r="O1718" s="138"/>
      <c r="P1718" s="138"/>
      <c r="Q1718" s="138"/>
      <c r="R1718" s="138"/>
      <c r="S1718" s="138"/>
      <c r="T1718" s="138"/>
      <c r="U1718" s="138"/>
      <c r="V1718" s="138"/>
      <c r="W1718" s="138"/>
      <c r="X1718" s="138"/>
      <c r="Y1718" s="138"/>
      <c r="Z1718" s="138"/>
      <c r="AA1718" s="138"/>
    </row>
    <row r="1719" spans="1:27">
      <c r="A1719" s="6" t="s">
        <v>23</v>
      </c>
      <c r="B1719" s="6" t="s">
        <v>0</v>
      </c>
      <c r="C1719" s="65" t="s">
        <v>68</v>
      </c>
      <c r="D1719" s="139" t="s">
        <v>1</v>
      </c>
      <c r="E1719" s="140"/>
      <c r="F1719" s="140"/>
      <c r="G1719" s="140"/>
      <c r="H1719" s="141"/>
      <c r="I1719" s="142" t="s">
        <v>2</v>
      </c>
      <c r="J1719" s="142"/>
      <c r="K1719" s="143" t="s">
        <v>5</v>
      </c>
      <c r="L1719" s="143"/>
      <c r="M1719" s="143"/>
      <c r="N1719" s="143"/>
      <c r="O1719" s="144" t="s">
        <v>73</v>
      </c>
      <c r="P1719" s="145"/>
      <c r="Q1719" s="145"/>
      <c r="R1719" s="146" t="s">
        <v>66</v>
      </c>
      <c r="S1719" s="146"/>
      <c r="T1719" s="146"/>
      <c r="U1719" s="146"/>
      <c r="V1719" s="146"/>
      <c r="W1719" s="146"/>
      <c r="X1719" s="147" t="s">
        <v>60</v>
      </c>
      <c r="Y1719" s="149" t="s">
        <v>37</v>
      </c>
      <c r="Z1719" s="151" t="s">
        <v>67</v>
      </c>
      <c r="AA1719" s="153" t="s">
        <v>8</v>
      </c>
    </row>
    <row r="1720" spans="1:27" ht="30">
      <c r="D1720" s="45" t="s">
        <v>47</v>
      </c>
      <c r="E1720" s="45" t="s">
        <v>48</v>
      </c>
      <c r="F1720" s="45" t="s">
        <v>50</v>
      </c>
      <c r="G1720" s="45" t="s">
        <v>49</v>
      </c>
      <c r="H1720" s="45" t="s">
        <v>51</v>
      </c>
      <c r="I1720" s="47" t="s">
        <v>54</v>
      </c>
      <c r="J1720" s="47" t="s">
        <v>55</v>
      </c>
      <c r="K1720" s="49" t="s">
        <v>56</v>
      </c>
      <c r="L1720" s="49" t="s">
        <v>57</v>
      </c>
      <c r="M1720" s="50" t="s">
        <v>58</v>
      </c>
      <c r="N1720" s="50" t="s">
        <v>59</v>
      </c>
      <c r="O1720" s="83" t="s">
        <v>74</v>
      </c>
      <c r="P1720" s="84" t="s">
        <v>75</v>
      </c>
      <c r="Q1720" s="52" t="s">
        <v>62</v>
      </c>
      <c r="R1720" s="55" t="s">
        <v>3</v>
      </c>
      <c r="S1720" s="55" t="s">
        <v>65</v>
      </c>
      <c r="T1720" s="55" t="s">
        <v>63</v>
      </c>
      <c r="U1720" s="55" t="s">
        <v>36</v>
      </c>
      <c r="V1720" s="56" t="s">
        <v>64</v>
      </c>
      <c r="W1720" s="55" t="s">
        <v>7</v>
      </c>
      <c r="X1720" s="148"/>
      <c r="Y1720" s="150"/>
      <c r="Z1720" s="152"/>
      <c r="AA1720" s="154"/>
    </row>
    <row r="1721" spans="1:27">
      <c r="B1721" s="29">
        <v>46230</v>
      </c>
      <c r="C1721" s="44">
        <v>1</v>
      </c>
      <c r="D1721" s="69"/>
      <c r="E1721" s="69"/>
      <c r="F1721" s="69"/>
      <c r="G1721" s="69"/>
      <c r="H1721" s="69"/>
      <c r="I1721" s="75"/>
      <c r="J1721" s="75"/>
      <c r="K1721" s="76"/>
      <c r="L1721" s="76"/>
      <c r="M1721" s="76"/>
      <c r="N1721" s="76"/>
      <c r="O1721" s="54"/>
      <c r="P1721" s="54"/>
      <c r="Q1721" s="54"/>
      <c r="R1721" s="86"/>
      <c r="S1721" s="86"/>
      <c r="T1721" s="86"/>
      <c r="U1721" s="86"/>
      <c r="V1721" s="86"/>
      <c r="W1721" s="86"/>
      <c r="X1721" s="70"/>
      <c r="Y1721" s="59"/>
      <c r="Z1721" s="60"/>
      <c r="AA1721" s="64">
        <f>SUM(D1721:Z1721)</f>
        <v>0</v>
      </c>
    </row>
    <row r="1722" spans="1:27">
      <c r="B1722" s="29">
        <v>46231</v>
      </c>
      <c r="C1722" s="44">
        <v>2</v>
      </c>
      <c r="D1722" s="69"/>
      <c r="E1722" s="69"/>
      <c r="F1722" s="69"/>
      <c r="G1722" s="69"/>
      <c r="H1722" s="69"/>
      <c r="I1722" s="75"/>
      <c r="J1722" s="75"/>
      <c r="K1722" s="76"/>
      <c r="L1722" s="76"/>
      <c r="M1722" s="76"/>
      <c r="N1722" s="76"/>
      <c r="O1722" s="54"/>
      <c r="P1722" s="54"/>
      <c r="Q1722" s="54"/>
      <c r="R1722" s="86"/>
      <c r="S1722" s="86"/>
      <c r="T1722" s="86"/>
      <c r="U1722" s="86"/>
      <c r="V1722" s="86"/>
      <c r="W1722" s="86"/>
      <c r="X1722" s="71"/>
      <c r="Y1722" s="59"/>
      <c r="Z1722" s="60"/>
      <c r="AA1722" s="64">
        <f t="shared" ref="AA1722:AA1742" si="158">SUM(D1722:Z1722)</f>
        <v>0</v>
      </c>
    </row>
    <row r="1723" spans="1:27">
      <c r="B1723" s="29">
        <v>46232</v>
      </c>
      <c r="C1723" s="44">
        <v>3</v>
      </c>
      <c r="D1723" s="69"/>
      <c r="E1723" s="69"/>
      <c r="F1723" s="69"/>
      <c r="G1723" s="69"/>
      <c r="H1723" s="69"/>
      <c r="I1723" s="75"/>
      <c r="J1723" s="75"/>
      <c r="K1723" s="76"/>
      <c r="L1723" s="76"/>
      <c r="M1723" s="76"/>
      <c r="N1723" s="76"/>
      <c r="O1723" s="54"/>
      <c r="P1723" s="54"/>
      <c r="Q1723" s="54"/>
      <c r="R1723" s="86"/>
      <c r="S1723" s="86"/>
      <c r="T1723" s="86"/>
      <c r="U1723" s="86"/>
      <c r="V1723" s="86"/>
      <c r="W1723" s="86"/>
      <c r="X1723" s="70"/>
      <c r="Y1723" s="59"/>
      <c r="Z1723" s="60"/>
      <c r="AA1723" s="64">
        <f t="shared" si="158"/>
        <v>0</v>
      </c>
    </row>
    <row r="1724" spans="1:27">
      <c r="B1724" s="29">
        <v>46233</v>
      </c>
      <c r="C1724" s="44">
        <v>4</v>
      </c>
      <c r="D1724" s="69"/>
      <c r="E1724" s="69"/>
      <c r="F1724" s="69"/>
      <c r="G1724" s="69"/>
      <c r="H1724" s="69"/>
      <c r="I1724" s="75"/>
      <c r="J1724" s="75"/>
      <c r="K1724" s="76"/>
      <c r="L1724" s="76"/>
      <c r="M1724" s="76"/>
      <c r="N1724" s="76"/>
      <c r="O1724" s="54"/>
      <c r="P1724" s="54"/>
      <c r="Q1724" s="54"/>
      <c r="R1724" s="86"/>
      <c r="S1724" s="86"/>
      <c r="T1724" s="86"/>
      <c r="U1724" s="86"/>
      <c r="V1724" s="86"/>
      <c r="W1724" s="86"/>
      <c r="X1724" s="71"/>
      <c r="Y1724" s="59"/>
      <c r="Z1724" s="60"/>
      <c r="AA1724" s="64">
        <f t="shared" si="158"/>
        <v>0</v>
      </c>
    </row>
    <row r="1725" spans="1:27">
      <c r="B1725" s="29">
        <v>46234</v>
      </c>
      <c r="C1725" s="44">
        <v>5</v>
      </c>
      <c r="D1725" s="69"/>
      <c r="E1725" s="69"/>
      <c r="F1725" s="69"/>
      <c r="G1725" s="69"/>
      <c r="H1725" s="69"/>
      <c r="I1725" s="75"/>
      <c r="J1725" s="75"/>
      <c r="K1725" s="76"/>
      <c r="L1725" s="76"/>
      <c r="M1725" s="76"/>
      <c r="N1725" s="76"/>
      <c r="O1725" s="54"/>
      <c r="P1725" s="54"/>
      <c r="Q1725" s="54"/>
      <c r="R1725" s="87"/>
      <c r="S1725" s="86"/>
      <c r="T1725" s="86"/>
      <c r="U1725" s="86"/>
      <c r="V1725" s="86"/>
      <c r="W1725" s="86"/>
      <c r="X1725" s="70"/>
      <c r="Y1725" s="59"/>
      <c r="Z1725" s="60"/>
      <c r="AA1725" s="64">
        <f t="shared" si="158"/>
        <v>0</v>
      </c>
    </row>
    <row r="1726" spans="1:27">
      <c r="B1726" s="29">
        <v>46235</v>
      </c>
      <c r="C1726" s="44">
        <v>6</v>
      </c>
      <c r="D1726" s="69"/>
      <c r="E1726" s="69"/>
      <c r="F1726" s="69"/>
      <c r="G1726" s="69"/>
      <c r="H1726" s="69"/>
      <c r="I1726" s="75"/>
      <c r="J1726" s="75"/>
      <c r="K1726" s="76"/>
      <c r="L1726" s="76"/>
      <c r="M1726" s="76"/>
      <c r="N1726" s="76"/>
      <c r="O1726" s="54"/>
      <c r="P1726" s="54"/>
      <c r="Q1726" s="54"/>
      <c r="R1726" s="86"/>
      <c r="S1726" s="86"/>
      <c r="T1726" s="86"/>
      <c r="U1726" s="86"/>
      <c r="V1726" s="86"/>
      <c r="W1726" s="86"/>
      <c r="X1726" s="88"/>
      <c r="Y1726" s="59"/>
      <c r="Z1726" s="60"/>
      <c r="AA1726" s="64">
        <f t="shared" si="158"/>
        <v>0</v>
      </c>
    </row>
    <row r="1727" spans="1:27">
      <c r="B1727" s="29">
        <v>46236</v>
      </c>
      <c r="C1727" s="44">
        <v>7</v>
      </c>
      <c r="D1727" s="69"/>
      <c r="E1727" s="69"/>
      <c r="F1727" s="69"/>
      <c r="G1727" s="69"/>
      <c r="H1727" s="69"/>
      <c r="I1727" s="75"/>
      <c r="J1727" s="75"/>
      <c r="K1727" s="76"/>
      <c r="L1727" s="76"/>
      <c r="M1727" s="76"/>
      <c r="N1727" s="76"/>
      <c r="O1727" s="54"/>
      <c r="P1727" s="54"/>
      <c r="Q1727" s="54"/>
      <c r="R1727" s="86"/>
      <c r="S1727" s="86"/>
      <c r="T1727" s="86"/>
      <c r="U1727" s="86"/>
      <c r="V1727" s="86"/>
      <c r="W1727" s="86"/>
      <c r="X1727" s="70"/>
      <c r="Y1727" s="59"/>
      <c r="Z1727" s="60"/>
      <c r="AA1727" s="64">
        <f t="shared" si="158"/>
        <v>0</v>
      </c>
    </row>
    <row r="1728" spans="1:27">
      <c r="B1728" s="29">
        <v>46237</v>
      </c>
      <c r="C1728" s="44">
        <v>8</v>
      </c>
      <c r="D1728" s="69"/>
      <c r="E1728" s="69"/>
      <c r="F1728" s="69"/>
      <c r="G1728" s="69"/>
      <c r="H1728" s="69"/>
      <c r="I1728" s="75"/>
      <c r="J1728" s="75"/>
      <c r="K1728" s="76"/>
      <c r="L1728" s="76"/>
      <c r="M1728" s="76"/>
      <c r="N1728" s="76"/>
      <c r="O1728" s="54"/>
      <c r="P1728" s="54"/>
      <c r="Q1728" s="54"/>
      <c r="R1728" s="86"/>
      <c r="S1728" s="86"/>
      <c r="T1728" s="86"/>
      <c r="U1728" s="86"/>
      <c r="V1728" s="86"/>
      <c r="W1728" s="86"/>
      <c r="X1728" s="70"/>
      <c r="Y1728" s="59"/>
      <c r="Z1728" s="60"/>
      <c r="AA1728" s="64">
        <f t="shared" si="158"/>
        <v>0</v>
      </c>
    </row>
    <row r="1729" spans="2:27">
      <c r="B1729" s="29">
        <v>46238</v>
      </c>
      <c r="C1729" s="44">
        <v>9</v>
      </c>
      <c r="D1729" s="69"/>
      <c r="E1729" s="69"/>
      <c r="F1729" s="69"/>
      <c r="G1729" s="69"/>
      <c r="H1729" s="69"/>
      <c r="I1729" s="75"/>
      <c r="J1729" s="75"/>
      <c r="K1729" s="76"/>
      <c r="L1729" s="76"/>
      <c r="M1729" s="76"/>
      <c r="N1729" s="76"/>
      <c r="O1729" s="54"/>
      <c r="P1729" s="54"/>
      <c r="Q1729" s="54"/>
      <c r="R1729" s="86"/>
      <c r="S1729" s="86"/>
      <c r="T1729" s="86"/>
      <c r="U1729" s="86"/>
      <c r="V1729" s="86"/>
      <c r="W1729" s="86"/>
      <c r="X1729" s="71"/>
      <c r="Y1729" s="59"/>
      <c r="Z1729" s="60"/>
      <c r="AA1729" s="64">
        <f t="shared" si="158"/>
        <v>0</v>
      </c>
    </row>
    <row r="1730" spans="2:27">
      <c r="B1730" s="29">
        <v>46239</v>
      </c>
      <c r="C1730" s="44">
        <v>10</v>
      </c>
      <c r="D1730" s="69"/>
      <c r="E1730" s="69"/>
      <c r="F1730" s="69"/>
      <c r="G1730" s="69"/>
      <c r="H1730" s="69"/>
      <c r="I1730" s="75"/>
      <c r="J1730" s="75"/>
      <c r="K1730" s="76"/>
      <c r="L1730" s="76"/>
      <c r="M1730" s="76"/>
      <c r="N1730" s="76"/>
      <c r="O1730" s="54"/>
      <c r="P1730" s="54"/>
      <c r="Q1730" s="54"/>
      <c r="R1730" s="86"/>
      <c r="S1730" s="86"/>
      <c r="T1730" s="86"/>
      <c r="U1730" s="86"/>
      <c r="V1730" s="86"/>
      <c r="W1730" s="86"/>
      <c r="X1730" s="71"/>
      <c r="Y1730" s="59"/>
      <c r="Z1730" s="60"/>
      <c r="AA1730" s="64">
        <f t="shared" si="158"/>
        <v>0</v>
      </c>
    </row>
    <row r="1731" spans="2:27">
      <c r="B1731" s="29">
        <v>46240</v>
      </c>
      <c r="C1731" s="44">
        <v>11</v>
      </c>
      <c r="D1731" s="69"/>
      <c r="E1731" s="69"/>
      <c r="F1731" s="69"/>
      <c r="G1731" s="69"/>
      <c r="H1731" s="69"/>
      <c r="I1731" s="75"/>
      <c r="J1731" s="75"/>
      <c r="K1731" s="76"/>
      <c r="L1731" s="76"/>
      <c r="M1731" s="76"/>
      <c r="N1731" s="76"/>
      <c r="O1731" s="54"/>
      <c r="P1731" s="54"/>
      <c r="Q1731" s="54"/>
      <c r="R1731" s="86"/>
      <c r="S1731" s="86"/>
      <c r="T1731" s="86"/>
      <c r="U1731" s="86"/>
      <c r="V1731" s="86"/>
      <c r="W1731" s="86"/>
      <c r="X1731" s="70"/>
      <c r="Y1731" s="59"/>
      <c r="Z1731" s="60"/>
      <c r="AA1731" s="64">
        <f t="shared" si="158"/>
        <v>0</v>
      </c>
    </row>
    <row r="1732" spans="2:27">
      <c r="B1732" s="29">
        <v>46241</v>
      </c>
      <c r="C1732" s="44">
        <v>12</v>
      </c>
      <c r="D1732" s="69"/>
      <c r="E1732" s="69"/>
      <c r="F1732" s="69"/>
      <c r="G1732" s="69"/>
      <c r="H1732" s="69"/>
      <c r="I1732" s="75"/>
      <c r="J1732" s="75"/>
      <c r="K1732" s="76"/>
      <c r="L1732" s="76"/>
      <c r="M1732" s="76"/>
      <c r="N1732" s="76"/>
      <c r="O1732" s="54"/>
      <c r="P1732" s="54"/>
      <c r="Q1732" s="54"/>
      <c r="R1732" s="86"/>
      <c r="S1732" s="86"/>
      <c r="T1732" s="86"/>
      <c r="U1732" s="86"/>
      <c r="V1732" s="86"/>
      <c r="W1732" s="86"/>
      <c r="X1732" s="70"/>
      <c r="Y1732" s="59"/>
      <c r="Z1732" s="60"/>
      <c r="AA1732" s="64">
        <f t="shared" si="158"/>
        <v>0</v>
      </c>
    </row>
    <row r="1733" spans="2:27">
      <c r="B1733" s="29">
        <v>46242</v>
      </c>
      <c r="C1733" s="44">
        <v>13</v>
      </c>
      <c r="D1733" s="69"/>
      <c r="E1733" s="69"/>
      <c r="F1733" s="69"/>
      <c r="G1733" s="69"/>
      <c r="H1733" s="69"/>
      <c r="I1733" s="75"/>
      <c r="J1733" s="75"/>
      <c r="K1733" s="76"/>
      <c r="L1733" s="76"/>
      <c r="M1733" s="76"/>
      <c r="N1733" s="76"/>
      <c r="O1733" s="54"/>
      <c r="P1733" s="54"/>
      <c r="Q1733" s="54"/>
      <c r="R1733" s="86"/>
      <c r="S1733" s="86"/>
      <c r="T1733" s="86"/>
      <c r="U1733" s="86"/>
      <c r="V1733" s="86"/>
      <c r="W1733" s="86"/>
      <c r="X1733" s="71"/>
      <c r="Y1733" s="59"/>
      <c r="Z1733" s="60"/>
      <c r="AA1733" s="64">
        <f t="shared" si="158"/>
        <v>0</v>
      </c>
    </row>
    <row r="1734" spans="2:27">
      <c r="B1734" s="29">
        <v>46243</v>
      </c>
      <c r="C1734" s="44">
        <v>14</v>
      </c>
      <c r="D1734" s="69"/>
      <c r="E1734" s="69"/>
      <c r="F1734" s="69"/>
      <c r="G1734" s="69"/>
      <c r="H1734" s="69"/>
      <c r="I1734" s="75"/>
      <c r="J1734" s="75"/>
      <c r="K1734" s="76"/>
      <c r="L1734" s="76"/>
      <c r="M1734" s="76"/>
      <c r="N1734" s="76"/>
      <c r="O1734" s="54"/>
      <c r="P1734" s="54"/>
      <c r="Q1734" s="54"/>
      <c r="R1734" s="86"/>
      <c r="S1734" s="86"/>
      <c r="T1734" s="86"/>
      <c r="U1734" s="86"/>
      <c r="V1734" s="86"/>
      <c r="W1734" s="86"/>
      <c r="X1734" s="70"/>
      <c r="Y1734" s="59"/>
      <c r="Z1734" s="60"/>
      <c r="AA1734" s="64">
        <f t="shared" si="158"/>
        <v>0</v>
      </c>
    </row>
    <row r="1735" spans="2:27">
      <c r="B1735" s="29">
        <v>46244</v>
      </c>
      <c r="C1735" s="44">
        <v>15</v>
      </c>
      <c r="D1735" s="69"/>
      <c r="E1735" s="69"/>
      <c r="F1735" s="69"/>
      <c r="G1735" s="69"/>
      <c r="H1735" s="69"/>
      <c r="I1735" s="75"/>
      <c r="J1735" s="75"/>
      <c r="K1735" s="76"/>
      <c r="L1735" s="76"/>
      <c r="M1735" s="76"/>
      <c r="N1735" s="76"/>
      <c r="O1735" s="54"/>
      <c r="P1735" s="54"/>
      <c r="Q1735" s="54"/>
      <c r="R1735" s="86"/>
      <c r="S1735" s="86"/>
      <c r="T1735" s="86"/>
      <c r="U1735" s="86"/>
      <c r="V1735" s="86"/>
      <c r="W1735" s="86"/>
      <c r="X1735" s="70"/>
      <c r="Y1735" s="59"/>
      <c r="Z1735" s="60"/>
      <c r="AA1735" s="64">
        <f t="shared" si="158"/>
        <v>0</v>
      </c>
    </row>
    <row r="1736" spans="2:27">
      <c r="B1736" s="29">
        <v>46245</v>
      </c>
      <c r="C1736" s="44">
        <v>16</v>
      </c>
      <c r="D1736" s="69"/>
      <c r="E1736" s="69"/>
      <c r="F1736" s="69"/>
      <c r="G1736" s="69"/>
      <c r="H1736" s="69"/>
      <c r="I1736" s="75"/>
      <c r="J1736" s="75"/>
      <c r="K1736" s="76"/>
      <c r="L1736" s="76"/>
      <c r="M1736" s="76"/>
      <c r="N1736" s="76"/>
      <c r="O1736" s="54"/>
      <c r="P1736" s="54"/>
      <c r="Q1736" s="54"/>
      <c r="R1736" s="86"/>
      <c r="S1736" s="86"/>
      <c r="T1736" s="86"/>
      <c r="U1736" s="86"/>
      <c r="V1736" s="86"/>
      <c r="W1736" s="86"/>
      <c r="X1736" s="70"/>
      <c r="Y1736" s="59"/>
      <c r="Z1736" s="60"/>
      <c r="AA1736" s="64">
        <f t="shared" si="158"/>
        <v>0</v>
      </c>
    </row>
    <row r="1737" spans="2:27">
      <c r="B1737" s="29">
        <v>46246</v>
      </c>
      <c r="C1737" s="44">
        <v>17</v>
      </c>
      <c r="D1737" s="69"/>
      <c r="E1737" s="69"/>
      <c r="F1737" s="69"/>
      <c r="G1737" s="69"/>
      <c r="H1737" s="69"/>
      <c r="I1737" s="75"/>
      <c r="J1737" s="75"/>
      <c r="K1737" s="76"/>
      <c r="L1737" s="76"/>
      <c r="M1737" s="76"/>
      <c r="N1737" s="76"/>
      <c r="O1737" s="54"/>
      <c r="P1737" s="54"/>
      <c r="Q1737" s="54"/>
      <c r="R1737" s="86"/>
      <c r="S1737" s="86"/>
      <c r="T1737" s="86"/>
      <c r="U1737" s="86"/>
      <c r="V1737" s="86"/>
      <c r="W1737" s="86"/>
      <c r="X1737" s="70"/>
      <c r="Y1737" s="59"/>
      <c r="Z1737" s="60"/>
      <c r="AA1737" s="64">
        <f t="shared" si="158"/>
        <v>0</v>
      </c>
    </row>
    <row r="1738" spans="2:27">
      <c r="B1738" s="29">
        <v>46247</v>
      </c>
      <c r="C1738" s="44">
        <v>18</v>
      </c>
      <c r="D1738" s="69"/>
      <c r="E1738" s="69"/>
      <c r="F1738" s="69"/>
      <c r="G1738" s="69"/>
      <c r="H1738" s="69"/>
      <c r="I1738" s="75"/>
      <c r="J1738" s="75"/>
      <c r="K1738" s="76"/>
      <c r="L1738" s="76"/>
      <c r="M1738" s="76"/>
      <c r="N1738" s="76"/>
      <c r="O1738" s="54"/>
      <c r="P1738" s="54"/>
      <c r="Q1738" s="54"/>
      <c r="R1738" s="86"/>
      <c r="S1738" s="86"/>
      <c r="T1738" s="86"/>
      <c r="U1738" s="86"/>
      <c r="V1738" s="86"/>
      <c r="W1738" s="87"/>
      <c r="X1738" s="70"/>
      <c r="Y1738" s="59"/>
      <c r="Z1738" s="60"/>
      <c r="AA1738" s="64">
        <f t="shared" si="158"/>
        <v>0</v>
      </c>
    </row>
    <row r="1739" spans="2:27">
      <c r="B1739" s="29">
        <v>46248</v>
      </c>
      <c r="C1739" s="44">
        <v>19</v>
      </c>
      <c r="D1739" s="69"/>
      <c r="E1739" s="69"/>
      <c r="F1739" s="69"/>
      <c r="G1739" s="69"/>
      <c r="H1739" s="69"/>
      <c r="I1739" s="75"/>
      <c r="J1739" s="75"/>
      <c r="K1739" s="76"/>
      <c r="L1739" s="76"/>
      <c r="M1739" s="76"/>
      <c r="N1739" s="76"/>
      <c r="O1739" s="54"/>
      <c r="P1739" s="54"/>
      <c r="Q1739" s="54"/>
      <c r="R1739" s="86"/>
      <c r="S1739" s="86"/>
      <c r="T1739" s="86"/>
      <c r="U1739" s="86"/>
      <c r="V1739" s="86"/>
      <c r="W1739" s="86"/>
      <c r="X1739" s="70"/>
      <c r="Y1739" s="59"/>
      <c r="Z1739" s="60"/>
      <c r="AA1739" s="64">
        <f t="shared" si="158"/>
        <v>0</v>
      </c>
    </row>
    <row r="1740" spans="2:27">
      <c r="B1740" s="29">
        <v>46249</v>
      </c>
      <c r="C1740" s="44">
        <v>20</v>
      </c>
      <c r="D1740" s="69"/>
      <c r="E1740" s="69"/>
      <c r="F1740" s="69"/>
      <c r="G1740" s="69"/>
      <c r="H1740" s="69"/>
      <c r="I1740" s="75"/>
      <c r="J1740" s="75"/>
      <c r="K1740" s="76"/>
      <c r="L1740" s="76"/>
      <c r="M1740" s="76"/>
      <c r="N1740" s="76"/>
      <c r="O1740" s="54"/>
      <c r="P1740" s="54"/>
      <c r="Q1740" s="54"/>
      <c r="R1740" s="86"/>
      <c r="S1740" s="86"/>
      <c r="T1740" s="86"/>
      <c r="U1740" s="86"/>
      <c r="V1740" s="86"/>
      <c r="W1740" s="86"/>
      <c r="X1740" s="70"/>
      <c r="Y1740" s="59"/>
      <c r="Z1740" s="60"/>
      <c r="AA1740" s="64">
        <f t="shared" si="158"/>
        <v>0</v>
      </c>
    </row>
    <row r="1741" spans="2:27">
      <c r="B1741" s="29">
        <v>46250</v>
      </c>
      <c r="C1741" s="44">
        <v>21</v>
      </c>
      <c r="D1741" s="69"/>
      <c r="E1741" s="69"/>
      <c r="F1741" s="69"/>
      <c r="G1741" s="69"/>
      <c r="H1741" s="69"/>
      <c r="I1741" s="75"/>
      <c r="J1741" s="75"/>
      <c r="K1741" s="76"/>
      <c r="L1741" s="76"/>
      <c r="M1741" s="76"/>
      <c r="N1741" s="76"/>
      <c r="O1741" s="54"/>
      <c r="P1741" s="54"/>
      <c r="Q1741" s="54"/>
      <c r="R1741" s="86"/>
      <c r="S1741" s="86"/>
      <c r="T1741" s="86"/>
      <c r="U1741" s="86"/>
      <c r="V1741" s="86"/>
      <c r="W1741" s="86"/>
      <c r="X1741" s="70"/>
      <c r="Y1741" s="59"/>
      <c r="Z1741" s="60"/>
      <c r="AA1741" s="64">
        <f t="shared" si="158"/>
        <v>0</v>
      </c>
    </row>
    <row r="1742" spans="2:27">
      <c r="B1742" s="29">
        <v>46251</v>
      </c>
      <c r="C1742" s="44">
        <v>22</v>
      </c>
      <c r="D1742" s="69"/>
      <c r="E1742" s="69"/>
      <c r="F1742" s="69"/>
      <c r="G1742" s="69"/>
      <c r="H1742" s="69"/>
      <c r="I1742" s="75"/>
      <c r="J1742" s="75"/>
      <c r="K1742" s="76"/>
      <c r="L1742" s="76"/>
      <c r="M1742" s="76"/>
      <c r="N1742" s="76"/>
      <c r="O1742" s="54"/>
      <c r="P1742" s="54"/>
      <c r="Q1742" s="54"/>
      <c r="R1742" s="86"/>
      <c r="S1742" s="86"/>
      <c r="T1742" s="86"/>
      <c r="U1742" s="86"/>
      <c r="V1742" s="86"/>
      <c r="W1742" s="86"/>
      <c r="X1742" s="70"/>
      <c r="Y1742" s="59"/>
      <c r="Z1742" s="60"/>
      <c r="AA1742" s="64">
        <f t="shared" si="158"/>
        <v>0</v>
      </c>
    </row>
    <row r="1743" spans="2:27">
      <c r="B1743" s="29">
        <v>46252</v>
      </c>
      <c r="C1743" s="44">
        <v>23</v>
      </c>
      <c r="D1743" s="69"/>
      <c r="E1743" s="69"/>
      <c r="F1743" s="69"/>
      <c r="G1743" s="69"/>
      <c r="H1743" s="69"/>
      <c r="I1743" s="75"/>
      <c r="J1743" s="75"/>
      <c r="K1743" s="76"/>
      <c r="L1743" s="76"/>
      <c r="M1743" s="76"/>
      <c r="N1743" s="76"/>
      <c r="O1743" s="54"/>
      <c r="P1743" s="54"/>
      <c r="Q1743" s="54"/>
      <c r="R1743" s="86"/>
      <c r="S1743" s="86"/>
      <c r="T1743" s="86"/>
      <c r="U1743" s="86"/>
      <c r="V1743" s="86"/>
      <c r="W1743" s="87"/>
      <c r="X1743" s="70"/>
      <c r="Y1743" s="59"/>
      <c r="Z1743" s="60"/>
      <c r="AA1743" s="64">
        <f>SUM(D1743:Z1743)</f>
        <v>0</v>
      </c>
    </row>
    <row r="1744" spans="2:27">
      <c r="B1744" s="29">
        <v>46253</v>
      </c>
      <c r="C1744" s="44">
        <v>24</v>
      </c>
      <c r="D1744" s="69"/>
      <c r="E1744" s="69"/>
      <c r="F1744" s="69"/>
      <c r="G1744" s="69"/>
      <c r="H1744" s="69"/>
      <c r="I1744" s="75"/>
      <c r="J1744" s="75"/>
      <c r="K1744" s="76"/>
      <c r="L1744" s="76"/>
      <c r="M1744" s="76"/>
      <c r="N1744" s="76"/>
      <c r="O1744" s="54"/>
      <c r="P1744" s="54"/>
      <c r="Q1744" s="54"/>
      <c r="R1744" s="86"/>
      <c r="S1744" s="86"/>
      <c r="T1744" s="86"/>
      <c r="U1744" s="86"/>
      <c r="V1744" s="86"/>
      <c r="W1744" s="86"/>
      <c r="X1744" s="70"/>
      <c r="Y1744" s="59"/>
      <c r="Z1744" s="60"/>
      <c r="AA1744" s="64">
        <f t="shared" ref="AA1744:AA1752" si="159">SUM(D1744:Z1744)</f>
        <v>0</v>
      </c>
    </row>
    <row r="1745" spans="1:27">
      <c r="B1745" s="29">
        <v>46254</v>
      </c>
      <c r="C1745" s="44">
        <v>25</v>
      </c>
      <c r="D1745" s="69"/>
      <c r="E1745" s="69"/>
      <c r="F1745" s="69"/>
      <c r="G1745" s="69"/>
      <c r="H1745" s="69"/>
      <c r="I1745" s="75"/>
      <c r="J1745" s="75"/>
      <c r="K1745" s="76"/>
      <c r="L1745" s="76"/>
      <c r="M1745" s="76"/>
      <c r="N1745" s="76"/>
      <c r="O1745" s="54"/>
      <c r="P1745" s="54"/>
      <c r="Q1745" s="54"/>
      <c r="R1745" s="86"/>
      <c r="S1745" s="86"/>
      <c r="T1745" s="86"/>
      <c r="U1745" s="86"/>
      <c r="V1745" s="86"/>
      <c r="W1745" s="86"/>
      <c r="X1745" s="70"/>
      <c r="Y1745" s="59"/>
      <c r="Z1745" s="60"/>
      <c r="AA1745" s="64">
        <f t="shared" si="159"/>
        <v>0</v>
      </c>
    </row>
    <row r="1746" spans="1:27">
      <c r="B1746" s="29">
        <v>46255</v>
      </c>
      <c r="C1746" s="44">
        <v>26</v>
      </c>
      <c r="D1746" s="69"/>
      <c r="E1746" s="69"/>
      <c r="F1746" s="69"/>
      <c r="G1746" s="69"/>
      <c r="H1746" s="69"/>
      <c r="I1746" s="75"/>
      <c r="J1746" s="75"/>
      <c r="K1746" s="76"/>
      <c r="L1746" s="76"/>
      <c r="M1746" s="76"/>
      <c r="N1746" s="76"/>
      <c r="O1746" s="54"/>
      <c r="P1746" s="54"/>
      <c r="Q1746" s="54"/>
      <c r="R1746" s="86"/>
      <c r="S1746" s="86"/>
      <c r="T1746" s="86"/>
      <c r="U1746" s="86"/>
      <c r="V1746" s="86"/>
      <c r="W1746" s="86"/>
      <c r="X1746" s="70"/>
      <c r="Y1746" s="59"/>
      <c r="Z1746" s="60"/>
      <c r="AA1746" s="64">
        <f t="shared" si="159"/>
        <v>0</v>
      </c>
    </row>
    <row r="1747" spans="1:27">
      <c r="B1747" s="29">
        <v>46256</v>
      </c>
      <c r="C1747" s="44">
        <v>27</v>
      </c>
      <c r="D1747" s="69"/>
      <c r="E1747" s="69"/>
      <c r="F1747" s="69"/>
      <c r="G1747" s="69"/>
      <c r="H1747" s="69"/>
      <c r="I1747" s="75"/>
      <c r="J1747" s="75"/>
      <c r="K1747" s="76"/>
      <c r="L1747" s="76"/>
      <c r="M1747" s="76"/>
      <c r="N1747" s="76"/>
      <c r="O1747" s="54"/>
      <c r="P1747" s="54"/>
      <c r="Q1747" s="54"/>
      <c r="R1747" s="86"/>
      <c r="S1747" s="86"/>
      <c r="T1747" s="86"/>
      <c r="U1747" s="86"/>
      <c r="V1747" s="86"/>
      <c r="W1747" s="86"/>
      <c r="X1747" s="71"/>
      <c r="Y1747" s="59"/>
      <c r="Z1747" s="60"/>
      <c r="AA1747" s="64">
        <f t="shared" si="159"/>
        <v>0</v>
      </c>
    </row>
    <row r="1748" spans="1:27">
      <c r="B1748" s="29">
        <v>46257</v>
      </c>
      <c r="C1748" s="44">
        <v>28</v>
      </c>
      <c r="D1748" s="69"/>
      <c r="E1748" s="69"/>
      <c r="F1748" s="69"/>
      <c r="G1748" s="69"/>
      <c r="H1748" s="69"/>
      <c r="I1748" s="75"/>
      <c r="J1748" s="75"/>
      <c r="K1748" s="76"/>
      <c r="L1748" s="76"/>
      <c r="M1748" s="76"/>
      <c r="N1748" s="76"/>
      <c r="O1748" s="54"/>
      <c r="P1748" s="54"/>
      <c r="Q1748" s="54"/>
      <c r="R1748" s="86"/>
      <c r="S1748" s="86"/>
      <c r="T1748" s="86"/>
      <c r="U1748" s="86"/>
      <c r="V1748" s="86"/>
      <c r="W1748" s="86"/>
      <c r="X1748" s="70"/>
      <c r="Y1748" s="59"/>
      <c r="Z1748" s="60"/>
      <c r="AA1748" s="64">
        <f t="shared" si="159"/>
        <v>0</v>
      </c>
    </row>
    <row r="1749" spans="1:27">
      <c r="B1749" s="29">
        <v>46258</v>
      </c>
      <c r="C1749" s="44">
        <v>29</v>
      </c>
      <c r="D1749" s="69"/>
      <c r="E1749" s="69"/>
      <c r="F1749" s="69"/>
      <c r="G1749" s="69"/>
      <c r="H1749" s="69"/>
      <c r="I1749" s="75"/>
      <c r="J1749" s="75"/>
      <c r="K1749" s="76"/>
      <c r="L1749" s="76"/>
      <c r="M1749" s="76"/>
      <c r="N1749" s="76"/>
      <c r="O1749" s="54"/>
      <c r="P1749" s="54"/>
      <c r="Q1749" s="54"/>
      <c r="R1749" s="86"/>
      <c r="S1749" s="86"/>
      <c r="T1749" s="86"/>
      <c r="U1749" s="86"/>
      <c r="V1749" s="86"/>
      <c r="W1749" s="86"/>
      <c r="X1749" s="70"/>
      <c r="Y1749" s="59"/>
      <c r="Z1749" s="60"/>
      <c r="AA1749" s="64">
        <f t="shared" si="159"/>
        <v>0</v>
      </c>
    </row>
    <row r="1750" spans="1:27">
      <c r="B1750" s="29">
        <v>46259</v>
      </c>
      <c r="C1750" s="44">
        <v>30</v>
      </c>
      <c r="D1750" s="69"/>
      <c r="E1750" s="69"/>
      <c r="F1750" s="69"/>
      <c r="G1750" s="69"/>
      <c r="H1750" s="69"/>
      <c r="I1750" s="75"/>
      <c r="J1750" s="75"/>
      <c r="K1750" s="76"/>
      <c r="L1750" s="76"/>
      <c r="M1750" s="76"/>
      <c r="N1750" s="76"/>
      <c r="O1750" s="54"/>
      <c r="P1750" s="54"/>
      <c r="Q1750" s="54"/>
      <c r="R1750" s="86"/>
      <c r="S1750" s="86"/>
      <c r="T1750" s="86"/>
      <c r="U1750" s="86"/>
      <c r="V1750" s="86"/>
      <c r="W1750" s="86"/>
      <c r="X1750" s="70"/>
      <c r="Y1750" s="59"/>
      <c r="Z1750" s="60"/>
      <c r="AA1750" s="64">
        <f t="shared" si="159"/>
        <v>0</v>
      </c>
    </row>
    <row r="1751" spans="1:27">
      <c r="B1751" s="29">
        <v>46260</v>
      </c>
      <c r="C1751" s="44">
        <v>31</v>
      </c>
      <c r="D1751" s="69"/>
      <c r="E1751" s="69"/>
      <c r="F1751" s="69"/>
      <c r="G1751" s="69"/>
      <c r="H1751" s="69"/>
      <c r="I1751" s="75"/>
      <c r="J1751" s="75"/>
      <c r="K1751" s="76"/>
      <c r="L1751" s="76"/>
      <c r="M1751" s="76"/>
      <c r="N1751" s="76"/>
      <c r="O1751" s="54"/>
      <c r="P1751" s="54"/>
      <c r="Q1751" s="54"/>
      <c r="R1751" s="86"/>
      <c r="S1751" s="86"/>
      <c r="T1751" s="86"/>
      <c r="U1751" s="86"/>
      <c r="V1751" s="86"/>
      <c r="W1751" s="86"/>
      <c r="X1751" s="70"/>
      <c r="Y1751" s="59"/>
      <c r="Z1751" s="60"/>
      <c r="AA1751" s="64"/>
    </row>
    <row r="1752" spans="1:27">
      <c r="A1752" s="129" t="s">
        <v>52</v>
      </c>
      <c r="B1752" s="130"/>
      <c r="C1752" s="131"/>
      <c r="D1752" s="69">
        <f t="shared" ref="D1752:Z1752" si="160">SUM(D1721:D1750)</f>
        <v>0</v>
      </c>
      <c r="E1752" s="69">
        <f t="shared" si="160"/>
        <v>0</v>
      </c>
      <c r="F1752" s="69">
        <f t="shared" si="160"/>
        <v>0</v>
      </c>
      <c r="G1752" s="69">
        <f t="shared" si="160"/>
        <v>0</v>
      </c>
      <c r="H1752" s="69">
        <f t="shared" si="160"/>
        <v>0</v>
      </c>
      <c r="I1752" s="69">
        <f t="shared" si="160"/>
        <v>0</v>
      </c>
      <c r="J1752" s="69">
        <f t="shared" si="160"/>
        <v>0</v>
      </c>
      <c r="K1752" s="69">
        <f t="shared" si="160"/>
        <v>0</v>
      </c>
      <c r="L1752" s="69">
        <f t="shared" si="160"/>
        <v>0</v>
      </c>
      <c r="M1752" s="69">
        <f t="shared" si="160"/>
        <v>0</v>
      </c>
      <c r="N1752" s="69">
        <f t="shared" si="160"/>
        <v>0</v>
      </c>
      <c r="O1752" s="69">
        <f t="shared" si="160"/>
        <v>0</v>
      </c>
      <c r="P1752" s="69">
        <f t="shared" si="160"/>
        <v>0</v>
      </c>
      <c r="Q1752" s="69">
        <f t="shared" si="160"/>
        <v>0</v>
      </c>
      <c r="R1752" s="69">
        <f t="shared" si="160"/>
        <v>0</v>
      </c>
      <c r="S1752" s="69">
        <f t="shared" si="160"/>
        <v>0</v>
      </c>
      <c r="T1752" s="69">
        <f t="shared" si="160"/>
        <v>0</v>
      </c>
      <c r="U1752" s="69">
        <f t="shared" si="160"/>
        <v>0</v>
      </c>
      <c r="V1752" s="69">
        <f t="shared" si="160"/>
        <v>0</v>
      </c>
      <c r="W1752" s="69">
        <f t="shared" si="160"/>
        <v>0</v>
      </c>
      <c r="X1752" s="69">
        <f t="shared" si="160"/>
        <v>0</v>
      </c>
      <c r="Y1752" s="69">
        <f t="shared" si="160"/>
        <v>0</v>
      </c>
      <c r="Z1752" s="69">
        <f t="shared" si="160"/>
        <v>0</v>
      </c>
      <c r="AA1752" s="64">
        <f t="shared" si="159"/>
        <v>0</v>
      </c>
    </row>
    <row r="1753" spans="1:27">
      <c r="A1753" s="133" t="s">
        <v>53</v>
      </c>
      <c r="B1753" s="134"/>
      <c r="C1753" s="135"/>
      <c r="D1753" s="136">
        <f>SUM(D1752:H1752)</f>
        <v>0</v>
      </c>
      <c r="E1753" s="136"/>
      <c r="F1753" s="136"/>
      <c r="G1753" s="136"/>
      <c r="H1753" s="136"/>
      <c r="I1753" s="136">
        <f>SUM(I1752:J1752)</f>
        <v>0</v>
      </c>
      <c r="J1753" s="136"/>
      <c r="K1753" s="129">
        <f>SUM(K1752:N1752)</f>
        <v>0</v>
      </c>
      <c r="L1753" s="130"/>
      <c r="M1753" s="130"/>
      <c r="N1753" s="131"/>
      <c r="O1753" s="129">
        <f>SUM(O1752:Q1752)</f>
        <v>0</v>
      </c>
      <c r="P1753" s="130"/>
      <c r="Q1753" s="131"/>
      <c r="R1753" s="129">
        <f>SUM(R1752:W1752)</f>
        <v>0</v>
      </c>
      <c r="S1753" s="130"/>
      <c r="T1753" s="130"/>
      <c r="U1753" s="130"/>
      <c r="V1753" s="130"/>
      <c r="W1753" s="131"/>
      <c r="X1753" s="85">
        <f>SUM(X1752)</f>
        <v>0</v>
      </c>
      <c r="Y1753" s="42">
        <f>SUM(Y1752)</f>
        <v>0</v>
      </c>
      <c r="Z1753" s="6">
        <f>SUM(Z1752)</f>
        <v>0</v>
      </c>
      <c r="AA1753" s="64">
        <f>SUM(D1753:Z1753)</f>
        <v>0</v>
      </c>
    </row>
    <row r="1754" spans="1:27">
      <c r="A1754" s="132" t="s">
        <v>69</v>
      </c>
      <c r="B1754" s="132"/>
      <c r="C1754" s="132"/>
      <c r="D1754" s="62">
        <v>7000</v>
      </c>
      <c r="E1754" s="62"/>
      <c r="F1754" s="62">
        <v>2000</v>
      </c>
      <c r="G1754" s="62">
        <v>4000</v>
      </c>
      <c r="H1754" s="62">
        <v>3000</v>
      </c>
      <c r="I1754" s="62"/>
      <c r="J1754" s="62">
        <v>5000</v>
      </c>
      <c r="K1754" s="62">
        <v>4000</v>
      </c>
      <c r="L1754" s="62"/>
      <c r="M1754" s="62"/>
      <c r="N1754" s="62"/>
      <c r="O1754" s="62"/>
      <c r="P1754" s="62"/>
      <c r="Q1754" s="62"/>
      <c r="R1754" s="62">
        <v>1500</v>
      </c>
      <c r="S1754" s="62">
        <v>2000</v>
      </c>
      <c r="T1754" s="62"/>
      <c r="U1754" s="62"/>
      <c r="V1754" s="62">
        <v>700</v>
      </c>
      <c r="W1754" s="62"/>
      <c r="X1754" s="62">
        <v>12000</v>
      </c>
      <c r="Y1754" s="62"/>
      <c r="Z1754" s="62"/>
      <c r="AA1754" s="62">
        <f>SUM(D1754:Z1754)</f>
        <v>41200</v>
      </c>
    </row>
    <row r="1755" spans="1:27">
      <c r="A1755" s="34"/>
      <c r="B1755" s="34"/>
      <c r="C1755" s="34"/>
      <c r="D1755" s="132">
        <f>SUM(D1754:H1754)</f>
        <v>16000</v>
      </c>
      <c r="E1755" s="132"/>
      <c r="F1755" s="132"/>
      <c r="G1755" s="132"/>
      <c r="H1755" s="132"/>
      <c r="I1755" s="132">
        <f>SUM(I1754:J1754)</f>
        <v>5000</v>
      </c>
      <c r="J1755" s="132"/>
      <c r="K1755" s="132">
        <f>SUM(K1754:N1754)</f>
        <v>4000</v>
      </c>
      <c r="L1755" s="132"/>
      <c r="M1755" s="132"/>
      <c r="N1755" s="132"/>
      <c r="O1755" s="132">
        <f>SUM(O1754:Q1754)</f>
        <v>0</v>
      </c>
      <c r="P1755" s="132"/>
      <c r="Q1755" s="132"/>
      <c r="R1755" s="132">
        <f>SUM(R1754:W1754)</f>
        <v>4200</v>
      </c>
      <c r="S1755" s="132"/>
      <c r="T1755" s="132"/>
      <c r="U1755" s="132"/>
      <c r="V1755" s="132"/>
      <c r="W1755" s="132"/>
      <c r="X1755" s="62">
        <f>X1754</f>
        <v>12000</v>
      </c>
      <c r="Y1755" s="62">
        <f>SUM(Y1754)</f>
        <v>0</v>
      </c>
      <c r="Z1755" s="62">
        <f>SUM(Z1754)</f>
        <v>0</v>
      </c>
      <c r="AA1755" s="62"/>
    </row>
    <row r="1756" spans="1:27" ht="15.75" thickBot="1"/>
    <row r="1757" spans="1:27" ht="27" thickBot="1">
      <c r="C1757" s="137" t="s">
        <v>118</v>
      </c>
      <c r="D1757" s="138"/>
      <c r="E1757" s="138"/>
      <c r="F1757" s="138"/>
      <c r="G1757" s="138"/>
      <c r="H1757" s="138"/>
      <c r="I1757" s="138"/>
      <c r="J1757" s="138"/>
      <c r="K1757" s="138"/>
      <c r="L1757" s="138"/>
      <c r="M1757" s="138"/>
      <c r="N1757" s="138"/>
      <c r="O1757" s="138"/>
      <c r="P1757" s="138"/>
      <c r="Q1757" s="138"/>
      <c r="R1757" s="138"/>
      <c r="S1757" s="138"/>
      <c r="T1757" s="138"/>
      <c r="U1757" s="138"/>
      <c r="V1757" s="138"/>
      <c r="W1757" s="138"/>
      <c r="X1757" s="138"/>
      <c r="Y1757" s="138"/>
      <c r="Z1757" s="138"/>
      <c r="AA1757" s="138"/>
    </row>
    <row r="1758" spans="1:27">
      <c r="A1758" s="6" t="s">
        <v>23</v>
      </c>
      <c r="B1758" s="6" t="s">
        <v>0</v>
      </c>
      <c r="C1758" s="65" t="s">
        <v>68</v>
      </c>
      <c r="D1758" s="139" t="s">
        <v>1</v>
      </c>
      <c r="E1758" s="140"/>
      <c r="F1758" s="140"/>
      <c r="G1758" s="140"/>
      <c r="H1758" s="141"/>
      <c r="I1758" s="142" t="s">
        <v>2</v>
      </c>
      <c r="J1758" s="142"/>
      <c r="K1758" s="143" t="s">
        <v>5</v>
      </c>
      <c r="L1758" s="143"/>
      <c r="M1758" s="143"/>
      <c r="N1758" s="143"/>
      <c r="O1758" s="144" t="s">
        <v>73</v>
      </c>
      <c r="P1758" s="145"/>
      <c r="Q1758" s="145"/>
      <c r="R1758" s="146" t="s">
        <v>66</v>
      </c>
      <c r="S1758" s="146"/>
      <c r="T1758" s="146"/>
      <c r="U1758" s="146"/>
      <c r="V1758" s="146"/>
      <c r="W1758" s="146"/>
      <c r="X1758" s="147" t="s">
        <v>60</v>
      </c>
      <c r="Y1758" s="149" t="s">
        <v>37</v>
      </c>
      <c r="Z1758" s="151" t="s">
        <v>67</v>
      </c>
      <c r="AA1758" s="153" t="s">
        <v>8</v>
      </c>
    </row>
    <row r="1759" spans="1:27" ht="30">
      <c r="D1759" s="45" t="s">
        <v>47</v>
      </c>
      <c r="E1759" s="45" t="s">
        <v>48</v>
      </c>
      <c r="F1759" s="45" t="s">
        <v>50</v>
      </c>
      <c r="G1759" s="45" t="s">
        <v>49</v>
      </c>
      <c r="H1759" s="45" t="s">
        <v>51</v>
      </c>
      <c r="I1759" s="47" t="s">
        <v>54</v>
      </c>
      <c r="J1759" s="47" t="s">
        <v>55</v>
      </c>
      <c r="K1759" s="49" t="s">
        <v>56</v>
      </c>
      <c r="L1759" s="49" t="s">
        <v>57</v>
      </c>
      <c r="M1759" s="50" t="s">
        <v>58</v>
      </c>
      <c r="N1759" s="50" t="s">
        <v>59</v>
      </c>
      <c r="O1759" s="83" t="s">
        <v>74</v>
      </c>
      <c r="P1759" s="84" t="s">
        <v>75</v>
      </c>
      <c r="Q1759" s="52" t="s">
        <v>62</v>
      </c>
      <c r="R1759" s="55" t="s">
        <v>3</v>
      </c>
      <c r="S1759" s="55" t="s">
        <v>65</v>
      </c>
      <c r="T1759" s="55" t="s">
        <v>63</v>
      </c>
      <c r="U1759" s="55" t="s">
        <v>36</v>
      </c>
      <c r="V1759" s="56" t="s">
        <v>64</v>
      </c>
      <c r="W1759" s="55" t="s">
        <v>7</v>
      </c>
      <c r="X1759" s="148"/>
      <c r="Y1759" s="150"/>
      <c r="Z1759" s="152"/>
      <c r="AA1759" s="154"/>
    </row>
    <row r="1760" spans="1:27">
      <c r="B1760" s="29">
        <v>46261</v>
      </c>
      <c r="C1760" s="44">
        <v>1</v>
      </c>
      <c r="D1760" s="69"/>
      <c r="E1760" s="69"/>
      <c r="F1760" s="69"/>
      <c r="G1760" s="69"/>
      <c r="H1760" s="69"/>
      <c r="I1760" s="75"/>
      <c r="J1760" s="75"/>
      <c r="K1760" s="76"/>
      <c r="L1760" s="76"/>
      <c r="M1760" s="76"/>
      <c r="N1760" s="76"/>
      <c r="O1760" s="54"/>
      <c r="P1760" s="54"/>
      <c r="Q1760" s="54"/>
      <c r="R1760" s="86"/>
      <c r="S1760" s="86"/>
      <c r="T1760" s="86"/>
      <c r="U1760" s="86"/>
      <c r="V1760" s="86"/>
      <c r="W1760" s="86"/>
      <c r="X1760" s="70"/>
      <c r="Y1760" s="59"/>
      <c r="Z1760" s="60"/>
      <c r="AA1760" s="64">
        <f>SUM(D1760:Z1760)</f>
        <v>0</v>
      </c>
    </row>
    <row r="1761" spans="2:27">
      <c r="B1761" s="29">
        <v>46262</v>
      </c>
      <c r="C1761" s="44">
        <v>2</v>
      </c>
      <c r="D1761" s="69"/>
      <c r="E1761" s="69"/>
      <c r="F1761" s="69"/>
      <c r="G1761" s="69"/>
      <c r="H1761" s="69"/>
      <c r="I1761" s="75"/>
      <c r="J1761" s="75"/>
      <c r="K1761" s="76"/>
      <c r="L1761" s="76"/>
      <c r="M1761" s="76"/>
      <c r="N1761" s="76"/>
      <c r="O1761" s="54"/>
      <c r="P1761" s="54"/>
      <c r="Q1761" s="54"/>
      <c r="R1761" s="86"/>
      <c r="S1761" s="86"/>
      <c r="T1761" s="86"/>
      <c r="U1761" s="86"/>
      <c r="V1761" s="86"/>
      <c r="W1761" s="86"/>
      <c r="X1761" s="71"/>
      <c r="Y1761" s="59"/>
      <c r="Z1761" s="60"/>
      <c r="AA1761" s="64">
        <f t="shared" ref="AA1761:AA1781" si="161">SUM(D1761:Z1761)</f>
        <v>0</v>
      </c>
    </row>
    <row r="1762" spans="2:27">
      <c r="B1762" s="29">
        <v>46263</v>
      </c>
      <c r="C1762" s="44">
        <v>3</v>
      </c>
      <c r="D1762" s="69"/>
      <c r="E1762" s="69"/>
      <c r="F1762" s="69"/>
      <c r="G1762" s="69"/>
      <c r="H1762" s="69"/>
      <c r="I1762" s="75"/>
      <c r="J1762" s="75"/>
      <c r="K1762" s="76"/>
      <c r="L1762" s="76"/>
      <c r="M1762" s="76"/>
      <c r="N1762" s="76"/>
      <c r="O1762" s="54"/>
      <c r="P1762" s="54"/>
      <c r="Q1762" s="54"/>
      <c r="R1762" s="86"/>
      <c r="S1762" s="86"/>
      <c r="T1762" s="86"/>
      <c r="U1762" s="86"/>
      <c r="V1762" s="86"/>
      <c r="W1762" s="86"/>
      <c r="X1762" s="70"/>
      <c r="Y1762" s="59"/>
      <c r="Z1762" s="60"/>
      <c r="AA1762" s="64">
        <f t="shared" si="161"/>
        <v>0</v>
      </c>
    </row>
    <row r="1763" spans="2:27">
      <c r="B1763" s="29">
        <v>46264</v>
      </c>
      <c r="C1763" s="44">
        <v>4</v>
      </c>
      <c r="D1763" s="69"/>
      <c r="E1763" s="69"/>
      <c r="F1763" s="69"/>
      <c r="G1763" s="69"/>
      <c r="H1763" s="69"/>
      <c r="I1763" s="75"/>
      <c r="J1763" s="75"/>
      <c r="K1763" s="76"/>
      <c r="L1763" s="76"/>
      <c r="M1763" s="76"/>
      <c r="N1763" s="76"/>
      <c r="O1763" s="54"/>
      <c r="P1763" s="54"/>
      <c r="Q1763" s="54"/>
      <c r="R1763" s="86"/>
      <c r="S1763" s="86"/>
      <c r="T1763" s="86"/>
      <c r="U1763" s="86"/>
      <c r="V1763" s="86"/>
      <c r="W1763" s="86"/>
      <c r="X1763" s="71"/>
      <c r="Y1763" s="59"/>
      <c r="Z1763" s="60"/>
      <c r="AA1763" s="64">
        <f t="shared" si="161"/>
        <v>0</v>
      </c>
    </row>
    <row r="1764" spans="2:27">
      <c r="B1764" s="29">
        <v>46265</v>
      </c>
      <c r="C1764" s="44">
        <v>5</v>
      </c>
      <c r="D1764" s="69"/>
      <c r="E1764" s="69"/>
      <c r="F1764" s="69"/>
      <c r="G1764" s="69"/>
      <c r="H1764" s="69"/>
      <c r="I1764" s="75"/>
      <c r="J1764" s="75"/>
      <c r="K1764" s="76"/>
      <c r="L1764" s="76"/>
      <c r="M1764" s="76"/>
      <c r="N1764" s="76"/>
      <c r="O1764" s="54"/>
      <c r="P1764" s="54"/>
      <c r="Q1764" s="54"/>
      <c r="R1764" s="87"/>
      <c r="S1764" s="86"/>
      <c r="T1764" s="86"/>
      <c r="U1764" s="86"/>
      <c r="V1764" s="86"/>
      <c r="W1764" s="86"/>
      <c r="X1764" s="70"/>
      <c r="Y1764" s="59"/>
      <c r="Z1764" s="60"/>
      <c r="AA1764" s="64">
        <f t="shared" si="161"/>
        <v>0</v>
      </c>
    </row>
    <row r="1765" spans="2:27">
      <c r="B1765" s="29">
        <v>46266</v>
      </c>
      <c r="C1765" s="44">
        <v>6</v>
      </c>
      <c r="D1765" s="69"/>
      <c r="E1765" s="69"/>
      <c r="F1765" s="69"/>
      <c r="G1765" s="69"/>
      <c r="H1765" s="69"/>
      <c r="I1765" s="75"/>
      <c r="J1765" s="75"/>
      <c r="K1765" s="76"/>
      <c r="L1765" s="76"/>
      <c r="M1765" s="76"/>
      <c r="N1765" s="76"/>
      <c r="O1765" s="54"/>
      <c r="P1765" s="54"/>
      <c r="Q1765" s="54"/>
      <c r="R1765" s="86"/>
      <c r="S1765" s="86"/>
      <c r="T1765" s="86"/>
      <c r="U1765" s="86"/>
      <c r="V1765" s="86"/>
      <c r="W1765" s="86"/>
      <c r="X1765" s="88"/>
      <c r="Y1765" s="59"/>
      <c r="Z1765" s="60"/>
      <c r="AA1765" s="64">
        <f t="shared" si="161"/>
        <v>0</v>
      </c>
    </row>
    <row r="1766" spans="2:27">
      <c r="B1766" s="29">
        <v>46267</v>
      </c>
      <c r="C1766" s="44">
        <v>7</v>
      </c>
      <c r="D1766" s="69"/>
      <c r="E1766" s="69"/>
      <c r="F1766" s="69"/>
      <c r="G1766" s="69"/>
      <c r="H1766" s="69"/>
      <c r="I1766" s="75"/>
      <c r="J1766" s="75"/>
      <c r="K1766" s="76"/>
      <c r="L1766" s="76"/>
      <c r="M1766" s="76"/>
      <c r="N1766" s="76"/>
      <c r="O1766" s="54"/>
      <c r="P1766" s="54"/>
      <c r="Q1766" s="54"/>
      <c r="R1766" s="86"/>
      <c r="S1766" s="86"/>
      <c r="T1766" s="86"/>
      <c r="U1766" s="86"/>
      <c r="V1766" s="86"/>
      <c r="W1766" s="86"/>
      <c r="X1766" s="70"/>
      <c r="Y1766" s="59"/>
      <c r="Z1766" s="60"/>
      <c r="AA1766" s="64">
        <f t="shared" si="161"/>
        <v>0</v>
      </c>
    </row>
    <row r="1767" spans="2:27">
      <c r="B1767" s="29">
        <v>46268</v>
      </c>
      <c r="C1767" s="44">
        <v>8</v>
      </c>
      <c r="D1767" s="69"/>
      <c r="E1767" s="69"/>
      <c r="F1767" s="69"/>
      <c r="G1767" s="69"/>
      <c r="H1767" s="69"/>
      <c r="I1767" s="75"/>
      <c r="J1767" s="75"/>
      <c r="K1767" s="76"/>
      <c r="L1767" s="76"/>
      <c r="M1767" s="76"/>
      <c r="N1767" s="76"/>
      <c r="O1767" s="54"/>
      <c r="P1767" s="54"/>
      <c r="Q1767" s="54"/>
      <c r="R1767" s="86"/>
      <c r="S1767" s="86"/>
      <c r="T1767" s="86"/>
      <c r="U1767" s="86"/>
      <c r="V1767" s="86"/>
      <c r="W1767" s="86"/>
      <c r="X1767" s="70"/>
      <c r="Y1767" s="59"/>
      <c r="Z1767" s="60"/>
      <c r="AA1767" s="64">
        <f t="shared" si="161"/>
        <v>0</v>
      </c>
    </row>
    <row r="1768" spans="2:27">
      <c r="B1768" s="29">
        <v>46269</v>
      </c>
      <c r="C1768" s="44">
        <v>9</v>
      </c>
      <c r="D1768" s="69"/>
      <c r="E1768" s="69"/>
      <c r="F1768" s="69"/>
      <c r="G1768" s="69"/>
      <c r="H1768" s="69"/>
      <c r="I1768" s="75"/>
      <c r="J1768" s="75"/>
      <c r="K1768" s="76"/>
      <c r="L1768" s="76"/>
      <c r="M1768" s="76"/>
      <c r="N1768" s="76"/>
      <c r="O1768" s="54"/>
      <c r="P1768" s="54"/>
      <c r="Q1768" s="54"/>
      <c r="R1768" s="86"/>
      <c r="S1768" s="86"/>
      <c r="T1768" s="86"/>
      <c r="U1768" s="86"/>
      <c r="V1768" s="86"/>
      <c r="W1768" s="86"/>
      <c r="X1768" s="71"/>
      <c r="Y1768" s="59"/>
      <c r="Z1768" s="60"/>
      <c r="AA1768" s="64">
        <f t="shared" si="161"/>
        <v>0</v>
      </c>
    </row>
    <row r="1769" spans="2:27">
      <c r="B1769" s="29">
        <v>46270</v>
      </c>
      <c r="C1769" s="44">
        <v>10</v>
      </c>
      <c r="D1769" s="69"/>
      <c r="E1769" s="69"/>
      <c r="F1769" s="69"/>
      <c r="G1769" s="69"/>
      <c r="H1769" s="69"/>
      <c r="I1769" s="75"/>
      <c r="J1769" s="75"/>
      <c r="K1769" s="76"/>
      <c r="L1769" s="76"/>
      <c r="M1769" s="76"/>
      <c r="N1769" s="76"/>
      <c r="O1769" s="54"/>
      <c r="P1769" s="54"/>
      <c r="Q1769" s="54"/>
      <c r="R1769" s="86"/>
      <c r="S1769" s="86"/>
      <c r="T1769" s="86"/>
      <c r="U1769" s="86"/>
      <c r="V1769" s="86"/>
      <c r="W1769" s="86"/>
      <c r="X1769" s="71"/>
      <c r="Y1769" s="59"/>
      <c r="Z1769" s="60"/>
      <c r="AA1769" s="64">
        <f t="shared" si="161"/>
        <v>0</v>
      </c>
    </row>
    <row r="1770" spans="2:27">
      <c r="B1770" s="29">
        <v>46271</v>
      </c>
      <c r="C1770" s="44">
        <v>11</v>
      </c>
      <c r="D1770" s="69"/>
      <c r="E1770" s="69"/>
      <c r="F1770" s="69"/>
      <c r="G1770" s="69"/>
      <c r="H1770" s="69"/>
      <c r="I1770" s="75"/>
      <c r="J1770" s="75"/>
      <c r="K1770" s="76"/>
      <c r="L1770" s="76"/>
      <c r="M1770" s="76"/>
      <c r="N1770" s="76"/>
      <c r="O1770" s="54"/>
      <c r="P1770" s="54"/>
      <c r="Q1770" s="54"/>
      <c r="R1770" s="86"/>
      <c r="S1770" s="86"/>
      <c r="T1770" s="86"/>
      <c r="U1770" s="86"/>
      <c r="V1770" s="86"/>
      <c r="W1770" s="86"/>
      <c r="X1770" s="70"/>
      <c r="Y1770" s="59"/>
      <c r="Z1770" s="60"/>
      <c r="AA1770" s="64">
        <f t="shared" si="161"/>
        <v>0</v>
      </c>
    </row>
    <row r="1771" spans="2:27">
      <c r="B1771" s="29">
        <v>46272</v>
      </c>
      <c r="C1771" s="44">
        <v>12</v>
      </c>
      <c r="D1771" s="69"/>
      <c r="E1771" s="69"/>
      <c r="F1771" s="69"/>
      <c r="G1771" s="69"/>
      <c r="H1771" s="69"/>
      <c r="I1771" s="75"/>
      <c r="J1771" s="75"/>
      <c r="K1771" s="76"/>
      <c r="L1771" s="76"/>
      <c r="M1771" s="76"/>
      <c r="N1771" s="76"/>
      <c r="O1771" s="54"/>
      <c r="P1771" s="54"/>
      <c r="Q1771" s="54"/>
      <c r="R1771" s="86"/>
      <c r="S1771" s="86"/>
      <c r="T1771" s="86"/>
      <c r="U1771" s="86"/>
      <c r="V1771" s="86"/>
      <c r="W1771" s="86"/>
      <c r="X1771" s="70"/>
      <c r="Y1771" s="59"/>
      <c r="Z1771" s="60"/>
      <c r="AA1771" s="64">
        <f t="shared" si="161"/>
        <v>0</v>
      </c>
    </row>
    <row r="1772" spans="2:27">
      <c r="B1772" s="29">
        <v>46273</v>
      </c>
      <c r="C1772" s="44">
        <v>13</v>
      </c>
      <c r="D1772" s="69"/>
      <c r="E1772" s="69"/>
      <c r="F1772" s="69"/>
      <c r="G1772" s="69"/>
      <c r="H1772" s="69"/>
      <c r="I1772" s="75"/>
      <c r="J1772" s="75"/>
      <c r="K1772" s="76"/>
      <c r="L1772" s="76"/>
      <c r="M1772" s="76"/>
      <c r="N1772" s="76"/>
      <c r="O1772" s="54"/>
      <c r="P1772" s="54"/>
      <c r="Q1772" s="54"/>
      <c r="R1772" s="86"/>
      <c r="S1772" s="86"/>
      <c r="T1772" s="86"/>
      <c r="U1772" s="86"/>
      <c r="V1772" s="86"/>
      <c r="W1772" s="86"/>
      <c r="X1772" s="71"/>
      <c r="Y1772" s="59"/>
      <c r="Z1772" s="60"/>
      <c r="AA1772" s="64">
        <f t="shared" si="161"/>
        <v>0</v>
      </c>
    </row>
    <row r="1773" spans="2:27">
      <c r="B1773" s="29">
        <v>46274</v>
      </c>
      <c r="C1773" s="44">
        <v>14</v>
      </c>
      <c r="D1773" s="69"/>
      <c r="E1773" s="69"/>
      <c r="F1773" s="69"/>
      <c r="G1773" s="69"/>
      <c r="H1773" s="69"/>
      <c r="I1773" s="75"/>
      <c r="J1773" s="75"/>
      <c r="K1773" s="76"/>
      <c r="L1773" s="76"/>
      <c r="M1773" s="76"/>
      <c r="N1773" s="76"/>
      <c r="O1773" s="54"/>
      <c r="P1773" s="54"/>
      <c r="Q1773" s="54"/>
      <c r="R1773" s="86"/>
      <c r="S1773" s="86"/>
      <c r="T1773" s="86"/>
      <c r="U1773" s="86"/>
      <c r="V1773" s="86"/>
      <c r="W1773" s="86"/>
      <c r="X1773" s="70"/>
      <c r="Y1773" s="59"/>
      <c r="Z1773" s="60"/>
      <c r="AA1773" s="64">
        <f t="shared" si="161"/>
        <v>0</v>
      </c>
    </row>
    <row r="1774" spans="2:27">
      <c r="B1774" s="29">
        <v>46275</v>
      </c>
      <c r="C1774" s="44">
        <v>15</v>
      </c>
      <c r="D1774" s="69"/>
      <c r="E1774" s="69"/>
      <c r="F1774" s="69"/>
      <c r="G1774" s="69"/>
      <c r="H1774" s="69"/>
      <c r="I1774" s="75"/>
      <c r="J1774" s="75"/>
      <c r="K1774" s="76"/>
      <c r="L1774" s="76"/>
      <c r="M1774" s="76"/>
      <c r="N1774" s="76"/>
      <c r="O1774" s="54"/>
      <c r="P1774" s="54"/>
      <c r="Q1774" s="54"/>
      <c r="R1774" s="86"/>
      <c r="S1774" s="86"/>
      <c r="T1774" s="86"/>
      <c r="U1774" s="86"/>
      <c r="V1774" s="86"/>
      <c r="W1774" s="86"/>
      <c r="X1774" s="70"/>
      <c r="Y1774" s="59"/>
      <c r="Z1774" s="60"/>
      <c r="AA1774" s="64">
        <f t="shared" si="161"/>
        <v>0</v>
      </c>
    </row>
    <row r="1775" spans="2:27">
      <c r="B1775" s="29">
        <v>46276</v>
      </c>
      <c r="C1775" s="44">
        <v>16</v>
      </c>
      <c r="D1775" s="69"/>
      <c r="E1775" s="69"/>
      <c r="F1775" s="69"/>
      <c r="G1775" s="69"/>
      <c r="H1775" s="69"/>
      <c r="I1775" s="75"/>
      <c r="J1775" s="75"/>
      <c r="K1775" s="76"/>
      <c r="L1775" s="76"/>
      <c r="M1775" s="76"/>
      <c r="N1775" s="76"/>
      <c r="O1775" s="54"/>
      <c r="P1775" s="54"/>
      <c r="Q1775" s="54"/>
      <c r="R1775" s="86"/>
      <c r="S1775" s="86"/>
      <c r="T1775" s="86"/>
      <c r="U1775" s="86"/>
      <c r="V1775" s="86"/>
      <c r="W1775" s="86"/>
      <c r="X1775" s="70"/>
      <c r="Y1775" s="59"/>
      <c r="Z1775" s="60"/>
      <c r="AA1775" s="64">
        <f t="shared" si="161"/>
        <v>0</v>
      </c>
    </row>
    <row r="1776" spans="2:27">
      <c r="B1776" s="29">
        <v>46277</v>
      </c>
      <c r="C1776" s="44">
        <v>17</v>
      </c>
      <c r="D1776" s="69"/>
      <c r="E1776" s="69"/>
      <c r="F1776" s="69"/>
      <c r="G1776" s="69"/>
      <c r="H1776" s="69"/>
      <c r="I1776" s="75"/>
      <c r="J1776" s="75"/>
      <c r="K1776" s="76"/>
      <c r="L1776" s="76"/>
      <c r="M1776" s="76"/>
      <c r="N1776" s="76"/>
      <c r="O1776" s="54"/>
      <c r="P1776" s="54"/>
      <c r="Q1776" s="54"/>
      <c r="R1776" s="86"/>
      <c r="S1776" s="86"/>
      <c r="T1776" s="86"/>
      <c r="U1776" s="86"/>
      <c r="V1776" s="86"/>
      <c r="W1776" s="86"/>
      <c r="X1776" s="70"/>
      <c r="Y1776" s="59"/>
      <c r="Z1776" s="60"/>
      <c r="AA1776" s="64">
        <f t="shared" si="161"/>
        <v>0</v>
      </c>
    </row>
    <row r="1777" spans="1:27">
      <c r="B1777" s="29">
        <v>46278</v>
      </c>
      <c r="C1777" s="44">
        <v>18</v>
      </c>
      <c r="D1777" s="69"/>
      <c r="E1777" s="69"/>
      <c r="F1777" s="69"/>
      <c r="G1777" s="69"/>
      <c r="H1777" s="69"/>
      <c r="I1777" s="75"/>
      <c r="J1777" s="75"/>
      <c r="K1777" s="76"/>
      <c r="L1777" s="76"/>
      <c r="M1777" s="76"/>
      <c r="N1777" s="76"/>
      <c r="O1777" s="54"/>
      <c r="P1777" s="54"/>
      <c r="Q1777" s="54"/>
      <c r="R1777" s="86"/>
      <c r="S1777" s="86"/>
      <c r="T1777" s="86"/>
      <c r="U1777" s="86"/>
      <c r="V1777" s="86"/>
      <c r="W1777" s="87"/>
      <c r="X1777" s="70"/>
      <c r="Y1777" s="59"/>
      <c r="Z1777" s="60"/>
      <c r="AA1777" s="64">
        <f t="shared" si="161"/>
        <v>0</v>
      </c>
    </row>
    <row r="1778" spans="1:27">
      <c r="B1778" s="29">
        <v>46279</v>
      </c>
      <c r="C1778" s="44">
        <v>19</v>
      </c>
      <c r="D1778" s="69"/>
      <c r="E1778" s="69"/>
      <c r="F1778" s="69"/>
      <c r="G1778" s="69"/>
      <c r="H1778" s="69"/>
      <c r="I1778" s="75"/>
      <c r="J1778" s="75"/>
      <c r="K1778" s="76"/>
      <c r="L1778" s="76"/>
      <c r="M1778" s="76"/>
      <c r="N1778" s="76"/>
      <c r="O1778" s="54"/>
      <c r="P1778" s="54"/>
      <c r="Q1778" s="54"/>
      <c r="R1778" s="86"/>
      <c r="S1778" s="86"/>
      <c r="T1778" s="86"/>
      <c r="U1778" s="86"/>
      <c r="V1778" s="86"/>
      <c r="W1778" s="86"/>
      <c r="X1778" s="70"/>
      <c r="Y1778" s="59"/>
      <c r="Z1778" s="60"/>
      <c r="AA1778" s="64">
        <f t="shared" si="161"/>
        <v>0</v>
      </c>
    </row>
    <row r="1779" spans="1:27">
      <c r="B1779" s="29">
        <v>46280</v>
      </c>
      <c r="C1779" s="44">
        <v>20</v>
      </c>
      <c r="D1779" s="69"/>
      <c r="E1779" s="69"/>
      <c r="F1779" s="69"/>
      <c r="G1779" s="69"/>
      <c r="H1779" s="69"/>
      <c r="I1779" s="75"/>
      <c r="J1779" s="75"/>
      <c r="K1779" s="76"/>
      <c r="L1779" s="76"/>
      <c r="M1779" s="76"/>
      <c r="N1779" s="76"/>
      <c r="O1779" s="54"/>
      <c r="P1779" s="54"/>
      <c r="Q1779" s="54"/>
      <c r="R1779" s="86"/>
      <c r="S1779" s="86"/>
      <c r="T1779" s="86"/>
      <c r="U1779" s="86"/>
      <c r="V1779" s="86"/>
      <c r="W1779" s="86"/>
      <c r="X1779" s="70"/>
      <c r="Y1779" s="59"/>
      <c r="Z1779" s="60"/>
      <c r="AA1779" s="64">
        <f t="shared" si="161"/>
        <v>0</v>
      </c>
    </row>
    <row r="1780" spans="1:27">
      <c r="B1780" s="29">
        <v>46281</v>
      </c>
      <c r="C1780" s="44">
        <v>21</v>
      </c>
      <c r="D1780" s="69"/>
      <c r="E1780" s="69"/>
      <c r="F1780" s="69"/>
      <c r="G1780" s="69"/>
      <c r="H1780" s="69"/>
      <c r="I1780" s="75"/>
      <c r="J1780" s="75"/>
      <c r="K1780" s="76"/>
      <c r="L1780" s="76"/>
      <c r="M1780" s="76"/>
      <c r="N1780" s="76"/>
      <c r="O1780" s="54"/>
      <c r="P1780" s="54"/>
      <c r="Q1780" s="54"/>
      <c r="R1780" s="86"/>
      <c r="S1780" s="86"/>
      <c r="T1780" s="86"/>
      <c r="U1780" s="86"/>
      <c r="V1780" s="86"/>
      <c r="W1780" s="86"/>
      <c r="X1780" s="70"/>
      <c r="Y1780" s="59"/>
      <c r="Z1780" s="60"/>
      <c r="AA1780" s="64">
        <f t="shared" si="161"/>
        <v>0</v>
      </c>
    </row>
    <row r="1781" spans="1:27">
      <c r="B1781" s="29">
        <v>46282</v>
      </c>
      <c r="C1781" s="44">
        <v>22</v>
      </c>
      <c r="D1781" s="69"/>
      <c r="E1781" s="69"/>
      <c r="F1781" s="69"/>
      <c r="G1781" s="69"/>
      <c r="H1781" s="69"/>
      <c r="I1781" s="75"/>
      <c r="J1781" s="75"/>
      <c r="K1781" s="76"/>
      <c r="L1781" s="76"/>
      <c r="M1781" s="76"/>
      <c r="N1781" s="76"/>
      <c r="O1781" s="54"/>
      <c r="P1781" s="54"/>
      <c r="Q1781" s="54"/>
      <c r="R1781" s="86"/>
      <c r="S1781" s="86"/>
      <c r="T1781" s="86"/>
      <c r="U1781" s="86"/>
      <c r="V1781" s="86"/>
      <c r="W1781" s="86"/>
      <c r="X1781" s="70"/>
      <c r="Y1781" s="59"/>
      <c r="Z1781" s="60"/>
      <c r="AA1781" s="64">
        <f t="shared" si="161"/>
        <v>0</v>
      </c>
    </row>
    <row r="1782" spans="1:27">
      <c r="B1782" s="29">
        <v>46283</v>
      </c>
      <c r="C1782" s="44">
        <v>23</v>
      </c>
      <c r="D1782" s="69"/>
      <c r="E1782" s="69"/>
      <c r="F1782" s="69"/>
      <c r="G1782" s="69"/>
      <c r="H1782" s="69"/>
      <c r="I1782" s="75"/>
      <c r="J1782" s="75"/>
      <c r="K1782" s="76"/>
      <c r="L1782" s="76"/>
      <c r="M1782" s="76"/>
      <c r="N1782" s="76"/>
      <c r="O1782" s="54"/>
      <c r="P1782" s="54"/>
      <c r="Q1782" s="54"/>
      <c r="R1782" s="86"/>
      <c r="S1782" s="86"/>
      <c r="T1782" s="86"/>
      <c r="U1782" s="86"/>
      <c r="V1782" s="86"/>
      <c r="W1782" s="87"/>
      <c r="X1782" s="70"/>
      <c r="Y1782" s="59"/>
      <c r="Z1782" s="60"/>
      <c r="AA1782" s="64">
        <f>SUM(D1782:Z1782)</f>
        <v>0</v>
      </c>
    </row>
    <row r="1783" spans="1:27">
      <c r="B1783" s="29">
        <v>46284</v>
      </c>
      <c r="C1783" s="44">
        <v>24</v>
      </c>
      <c r="D1783" s="69"/>
      <c r="E1783" s="69"/>
      <c r="F1783" s="69"/>
      <c r="G1783" s="69"/>
      <c r="H1783" s="69"/>
      <c r="I1783" s="75"/>
      <c r="J1783" s="75"/>
      <c r="K1783" s="76"/>
      <c r="L1783" s="76"/>
      <c r="M1783" s="76"/>
      <c r="N1783" s="76"/>
      <c r="O1783" s="54"/>
      <c r="P1783" s="54"/>
      <c r="Q1783" s="54"/>
      <c r="R1783" s="86"/>
      <c r="S1783" s="86"/>
      <c r="T1783" s="86"/>
      <c r="U1783" s="86"/>
      <c r="V1783" s="86"/>
      <c r="W1783" s="86"/>
      <c r="X1783" s="70"/>
      <c r="Y1783" s="59"/>
      <c r="Z1783" s="60"/>
      <c r="AA1783" s="64">
        <f t="shared" ref="AA1783:AA1791" si="162">SUM(D1783:Z1783)</f>
        <v>0</v>
      </c>
    </row>
    <row r="1784" spans="1:27">
      <c r="B1784" s="29">
        <v>46285</v>
      </c>
      <c r="C1784" s="44">
        <v>25</v>
      </c>
      <c r="D1784" s="69"/>
      <c r="E1784" s="69"/>
      <c r="F1784" s="69"/>
      <c r="G1784" s="69"/>
      <c r="H1784" s="69"/>
      <c r="I1784" s="75"/>
      <c r="J1784" s="75"/>
      <c r="K1784" s="76"/>
      <c r="L1784" s="76"/>
      <c r="M1784" s="76"/>
      <c r="N1784" s="76"/>
      <c r="O1784" s="54"/>
      <c r="P1784" s="54"/>
      <c r="Q1784" s="54"/>
      <c r="R1784" s="86"/>
      <c r="S1784" s="86"/>
      <c r="T1784" s="86"/>
      <c r="U1784" s="86"/>
      <c r="V1784" s="86"/>
      <c r="W1784" s="86"/>
      <c r="X1784" s="70"/>
      <c r="Y1784" s="59"/>
      <c r="Z1784" s="60"/>
      <c r="AA1784" s="64">
        <f t="shared" si="162"/>
        <v>0</v>
      </c>
    </row>
    <row r="1785" spans="1:27">
      <c r="B1785" s="29">
        <v>46286</v>
      </c>
      <c r="C1785" s="44">
        <v>26</v>
      </c>
      <c r="D1785" s="69"/>
      <c r="E1785" s="69"/>
      <c r="F1785" s="69"/>
      <c r="G1785" s="69"/>
      <c r="H1785" s="69"/>
      <c r="I1785" s="75"/>
      <c r="J1785" s="75"/>
      <c r="K1785" s="76"/>
      <c r="L1785" s="76"/>
      <c r="M1785" s="76"/>
      <c r="N1785" s="76"/>
      <c r="O1785" s="54"/>
      <c r="P1785" s="54"/>
      <c r="Q1785" s="54"/>
      <c r="R1785" s="86"/>
      <c r="S1785" s="86"/>
      <c r="T1785" s="86"/>
      <c r="U1785" s="86"/>
      <c r="V1785" s="86"/>
      <c r="W1785" s="86"/>
      <c r="X1785" s="70"/>
      <c r="Y1785" s="59"/>
      <c r="Z1785" s="60"/>
      <c r="AA1785" s="64">
        <f t="shared" si="162"/>
        <v>0</v>
      </c>
    </row>
    <row r="1786" spans="1:27">
      <c r="B1786" s="29">
        <v>46287</v>
      </c>
      <c r="C1786" s="44">
        <v>27</v>
      </c>
      <c r="D1786" s="69"/>
      <c r="E1786" s="69"/>
      <c r="F1786" s="69"/>
      <c r="G1786" s="69"/>
      <c r="H1786" s="69"/>
      <c r="I1786" s="75"/>
      <c r="J1786" s="75"/>
      <c r="K1786" s="76"/>
      <c r="L1786" s="76"/>
      <c r="M1786" s="76"/>
      <c r="N1786" s="76"/>
      <c r="O1786" s="54"/>
      <c r="P1786" s="54"/>
      <c r="Q1786" s="54"/>
      <c r="R1786" s="86"/>
      <c r="S1786" s="86"/>
      <c r="T1786" s="86"/>
      <c r="U1786" s="86"/>
      <c r="V1786" s="86"/>
      <c r="W1786" s="86"/>
      <c r="X1786" s="71"/>
      <c r="Y1786" s="59"/>
      <c r="Z1786" s="60"/>
      <c r="AA1786" s="64">
        <f t="shared" si="162"/>
        <v>0</v>
      </c>
    </row>
    <row r="1787" spans="1:27">
      <c r="B1787" s="29">
        <v>46288</v>
      </c>
      <c r="C1787" s="44">
        <v>28</v>
      </c>
      <c r="D1787" s="69"/>
      <c r="E1787" s="69"/>
      <c r="F1787" s="69"/>
      <c r="G1787" s="69"/>
      <c r="H1787" s="69"/>
      <c r="I1787" s="75"/>
      <c r="J1787" s="75"/>
      <c r="K1787" s="76"/>
      <c r="L1787" s="76"/>
      <c r="M1787" s="76"/>
      <c r="N1787" s="76"/>
      <c r="O1787" s="54"/>
      <c r="P1787" s="54"/>
      <c r="Q1787" s="54"/>
      <c r="R1787" s="86"/>
      <c r="S1787" s="86"/>
      <c r="T1787" s="86"/>
      <c r="U1787" s="86"/>
      <c r="V1787" s="86"/>
      <c r="W1787" s="86"/>
      <c r="X1787" s="70"/>
      <c r="Y1787" s="59"/>
      <c r="Z1787" s="60"/>
      <c r="AA1787" s="64">
        <f t="shared" si="162"/>
        <v>0</v>
      </c>
    </row>
    <row r="1788" spans="1:27">
      <c r="B1788" s="29">
        <v>46289</v>
      </c>
      <c r="C1788" s="44">
        <v>29</v>
      </c>
      <c r="D1788" s="69"/>
      <c r="E1788" s="69"/>
      <c r="F1788" s="69"/>
      <c r="G1788" s="69"/>
      <c r="H1788" s="69"/>
      <c r="I1788" s="75"/>
      <c r="J1788" s="75"/>
      <c r="K1788" s="76"/>
      <c r="L1788" s="76"/>
      <c r="M1788" s="76"/>
      <c r="N1788" s="76"/>
      <c r="O1788" s="54"/>
      <c r="P1788" s="54"/>
      <c r="Q1788" s="54"/>
      <c r="R1788" s="86"/>
      <c r="S1788" s="86"/>
      <c r="T1788" s="86"/>
      <c r="U1788" s="86"/>
      <c r="V1788" s="86"/>
      <c r="W1788" s="86"/>
      <c r="X1788" s="70"/>
      <c r="Y1788" s="59"/>
      <c r="Z1788" s="60"/>
      <c r="AA1788" s="64">
        <f t="shared" si="162"/>
        <v>0</v>
      </c>
    </row>
    <row r="1789" spans="1:27">
      <c r="B1789" s="29">
        <v>46290</v>
      </c>
      <c r="C1789" s="44">
        <v>30</v>
      </c>
      <c r="D1789" s="69"/>
      <c r="E1789" s="69"/>
      <c r="F1789" s="69"/>
      <c r="G1789" s="69"/>
      <c r="H1789" s="69"/>
      <c r="I1789" s="75"/>
      <c r="J1789" s="75"/>
      <c r="K1789" s="76"/>
      <c r="L1789" s="76"/>
      <c r="M1789" s="76"/>
      <c r="N1789" s="76"/>
      <c r="O1789" s="54"/>
      <c r="P1789" s="54"/>
      <c r="Q1789" s="54"/>
      <c r="R1789" s="86"/>
      <c r="S1789" s="86"/>
      <c r="T1789" s="86"/>
      <c r="U1789" s="86"/>
      <c r="V1789" s="86"/>
      <c r="W1789" s="86"/>
      <c r="X1789" s="70"/>
      <c r="Y1789" s="59"/>
      <c r="Z1789" s="60"/>
      <c r="AA1789" s="64">
        <f t="shared" si="162"/>
        <v>0</v>
      </c>
    </row>
    <row r="1790" spans="1:27">
      <c r="B1790" s="29">
        <v>46291</v>
      </c>
      <c r="C1790" s="44">
        <v>31</v>
      </c>
      <c r="D1790" s="69"/>
      <c r="E1790" s="69"/>
      <c r="F1790" s="69"/>
      <c r="G1790" s="69"/>
      <c r="H1790" s="69"/>
      <c r="I1790" s="75"/>
      <c r="J1790" s="75"/>
      <c r="K1790" s="76"/>
      <c r="L1790" s="76"/>
      <c r="M1790" s="76"/>
      <c r="N1790" s="76"/>
      <c r="O1790" s="54"/>
      <c r="P1790" s="54"/>
      <c r="Q1790" s="54"/>
      <c r="R1790" s="86"/>
      <c r="S1790" s="86"/>
      <c r="T1790" s="86"/>
      <c r="U1790" s="86"/>
      <c r="V1790" s="86"/>
      <c r="W1790" s="86"/>
      <c r="X1790" s="70"/>
      <c r="Y1790" s="59"/>
      <c r="Z1790" s="60"/>
      <c r="AA1790" s="64"/>
    </row>
    <row r="1791" spans="1:27">
      <c r="A1791" s="129" t="s">
        <v>52</v>
      </c>
      <c r="B1791" s="130"/>
      <c r="C1791" s="131"/>
      <c r="D1791" s="69">
        <f t="shared" ref="D1791:Z1791" si="163">SUM(D1760:D1789)</f>
        <v>0</v>
      </c>
      <c r="E1791" s="69">
        <f t="shared" si="163"/>
        <v>0</v>
      </c>
      <c r="F1791" s="69">
        <f t="shared" si="163"/>
        <v>0</v>
      </c>
      <c r="G1791" s="69">
        <f t="shared" si="163"/>
        <v>0</v>
      </c>
      <c r="H1791" s="69">
        <f t="shared" si="163"/>
        <v>0</v>
      </c>
      <c r="I1791" s="69">
        <f t="shared" si="163"/>
        <v>0</v>
      </c>
      <c r="J1791" s="69">
        <f t="shared" si="163"/>
        <v>0</v>
      </c>
      <c r="K1791" s="69">
        <f t="shared" si="163"/>
        <v>0</v>
      </c>
      <c r="L1791" s="69">
        <f t="shared" si="163"/>
        <v>0</v>
      </c>
      <c r="M1791" s="69">
        <f t="shared" si="163"/>
        <v>0</v>
      </c>
      <c r="N1791" s="69">
        <f t="shared" si="163"/>
        <v>0</v>
      </c>
      <c r="O1791" s="69">
        <f t="shared" si="163"/>
        <v>0</v>
      </c>
      <c r="P1791" s="69">
        <f t="shared" si="163"/>
        <v>0</v>
      </c>
      <c r="Q1791" s="69">
        <f t="shared" si="163"/>
        <v>0</v>
      </c>
      <c r="R1791" s="69">
        <f t="shared" si="163"/>
        <v>0</v>
      </c>
      <c r="S1791" s="69">
        <f t="shared" si="163"/>
        <v>0</v>
      </c>
      <c r="T1791" s="69">
        <f t="shared" si="163"/>
        <v>0</v>
      </c>
      <c r="U1791" s="69">
        <f t="shared" si="163"/>
        <v>0</v>
      </c>
      <c r="V1791" s="69">
        <f t="shared" si="163"/>
        <v>0</v>
      </c>
      <c r="W1791" s="69">
        <f t="shared" si="163"/>
        <v>0</v>
      </c>
      <c r="X1791" s="69">
        <f t="shared" si="163"/>
        <v>0</v>
      </c>
      <c r="Y1791" s="69">
        <f t="shared" si="163"/>
        <v>0</v>
      </c>
      <c r="Z1791" s="69">
        <f t="shared" si="163"/>
        <v>0</v>
      </c>
      <c r="AA1791" s="64">
        <f t="shared" si="162"/>
        <v>0</v>
      </c>
    </row>
    <row r="1792" spans="1:27">
      <c r="A1792" s="133" t="s">
        <v>53</v>
      </c>
      <c r="B1792" s="134"/>
      <c r="C1792" s="135"/>
      <c r="D1792" s="136">
        <f>SUM(D1791:H1791)</f>
        <v>0</v>
      </c>
      <c r="E1792" s="136"/>
      <c r="F1792" s="136"/>
      <c r="G1792" s="136"/>
      <c r="H1792" s="136"/>
      <c r="I1792" s="136">
        <f>SUM(I1791:J1791)</f>
        <v>0</v>
      </c>
      <c r="J1792" s="136"/>
      <c r="K1792" s="129">
        <f>SUM(K1791:N1791)</f>
        <v>0</v>
      </c>
      <c r="L1792" s="130"/>
      <c r="M1792" s="130"/>
      <c r="N1792" s="131"/>
      <c r="O1792" s="129">
        <f>SUM(O1791:Q1791)</f>
        <v>0</v>
      </c>
      <c r="P1792" s="130"/>
      <c r="Q1792" s="131"/>
      <c r="R1792" s="129">
        <f>SUM(R1791:W1791)</f>
        <v>0</v>
      </c>
      <c r="S1792" s="130"/>
      <c r="T1792" s="130"/>
      <c r="U1792" s="130"/>
      <c r="V1792" s="130"/>
      <c r="W1792" s="131"/>
      <c r="X1792" s="85">
        <f>SUM(X1791)</f>
        <v>0</v>
      </c>
      <c r="Y1792" s="42">
        <f>SUM(Y1791)</f>
        <v>0</v>
      </c>
      <c r="Z1792" s="6">
        <f>SUM(Z1791)</f>
        <v>0</v>
      </c>
      <c r="AA1792" s="64">
        <f>SUM(D1792:Z1792)</f>
        <v>0</v>
      </c>
    </row>
    <row r="1793" spans="1:27">
      <c r="A1793" s="132" t="s">
        <v>69</v>
      </c>
      <c r="B1793" s="132"/>
      <c r="C1793" s="132"/>
      <c r="D1793" s="62">
        <v>7000</v>
      </c>
      <c r="E1793" s="62"/>
      <c r="F1793" s="62">
        <v>2000</v>
      </c>
      <c r="G1793" s="62">
        <v>4000</v>
      </c>
      <c r="H1793" s="62">
        <v>3000</v>
      </c>
      <c r="I1793" s="62"/>
      <c r="J1793" s="62">
        <v>5000</v>
      </c>
      <c r="K1793" s="62">
        <v>4000</v>
      </c>
      <c r="L1793" s="62"/>
      <c r="M1793" s="62"/>
      <c r="N1793" s="62"/>
      <c r="O1793" s="62"/>
      <c r="P1793" s="62"/>
      <c r="Q1793" s="62"/>
      <c r="R1793" s="62">
        <v>1500</v>
      </c>
      <c r="S1793" s="62">
        <v>2000</v>
      </c>
      <c r="T1793" s="62"/>
      <c r="U1793" s="62"/>
      <c r="V1793" s="62">
        <v>700</v>
      </c>
      <c r="W1793" s="62"/>
      <c r="X1793" s="62">
        <v>12000</v>
      </c>
      <c r="Y1793" s="62"/>
      <c r="Z1793" s="62"/>
      <c r="AA1793" s="62">
        <f>SUM(D1793:Z1793)</f>
        <v>41200</v>
      </c>
    </row>
    <row r="1794" spans="1:27">
      <c r="A1794" s="34"/>
      <c r="B1794" s="34"/>
      <c r="C1794" s="34"/>
      <c r="D1794" s="132">
        <f>SUM(D1793:H1793)</f>
        <v>16000</v>
      </c>
      <c r="E1794" s="132"/>
      <c r="F1794" s="132"/>
      <c r="G1794" s="132"/>
      <c r="H1794" s="132"/>
      <c r="I1794" s="132">
        <f>SUM(I1793:J1793)</f>
        <v>5000</v>
      </c>
      <c r="J1794" s="132"/>
      <c r="K1794" s="132">
        <f>SUM(K1793:N1793)</f>
        <v>4000</v>
      </c>
      <c r="L1794" s="132"/>
      <c r="M1794" s="132"/>
      <c r="N1794" s="132"/>
      <c r="O1794" s="132">
        <f>SUM(O1793:Q1793)</f>
        <v>0</v>
      </c>
      <c r="P1794" s="132"/>
      <c r="Q1794" s="132"/>
      <c r="R1794" s="132">
        <f>SUM(R1793:W1793)</f>
        <v>4200</v>
      </c>
      <c r="S1794" s="132"/>
      <c r="T1794" s="132"/>
      <c r="U1794" s="132"/>
      <c r="V1794" s="132"/>
      <c r="W1794" s="132"/>
      <c r="X1794" s="62">
        <f>X1793</f>
        <v>12000</v>
      </c>
      <c r="Y1794" s="62">
        <f>SUM(Y1793)</f>
        <v>0</v>
      </c>
      <c r="Z1794" s="62">
        <f>SUM(Z1793)</f>
        <v>0</v>
      </c>
      <c r="AA1794" s="62"/>
    </row>
    <row r="1795" spans="1:27" ht="15.75" thickBot="1"/>
    <row r="1796" spans="1:27" ht="27" thickBot="1">
      <c r="C1796" s="137" t="s">
        <v>119</v>
      </c>
      <c r="D1796" s="138"/>
      <c r="E1796" s="138"/>
      <c r="F1796" s="138"/>
      <c r="G1796" s="138"/>
      <c r="H1796" s="138"/>
      <c r="I1796" s="138"/>
      <c r="J1796" s="138"/>
      <c r="K1796" s="138"/>
      <c r="L1796" s="138"/>
      <c r="M1796" s="138"/>
      <c r="N1796" s="138"/>
      <c r="O1796" s="138"/>
      <c r="P1796" s="138"/>
      <c r="Q1796" s="138"/>
      <c r="R1796" s="138"/>
      <c r="S1796" s="138"/>
      <c r="T1796" s="138"/>
      <c r="U1796" s="138"/>
      <c r="V1796" s="138"/>
      <c r="W1796" s="138"/>
      <c r="X1796" s="138"/>
      <c r="Y1796" s="138"/>
      <c r="Z1796" s="138"/>
      <c r="AA1796" s="138"/>
    </row>
    <row r="1797" spans="1:27">
      <c r="A1797" s="6" t="s">
        <v>23</v>
      </c>
      <c r="B1797" s="6" t="s">
        <v>0</v>
      </c>
      <c r="C1797" s="65" t="s">
        <v>68</v>
      </c>
      <c r="D1797" s="139" t="s">
        <v>1</v>
      </c>
      <c r="E1797" s="140"/>
      <c r="F1797" s="140"/>
      <c r="G1797" s="140"/>
      <c r="H1797" s="141"/>
      <c r="I1797" s="142" t="s">
        <v>2</v>
      </c>
      <c r="J1797" s="142"/>
      <c r="K1797" s="143" t="s">
        <v>5</v>
      </c>
      <c r="L1797" s="143"/>
      <c r="M1797" s="143"/>
      <c r="N1797" s="143"/>
      <c r="O1797" s="144" t="s">
        <v>73</v>
      </c>
      <c r="P1797" s="145"/>
      <c r="Q1797" s="145"/>
      <c r="R1797" s="146" t="s">
        <v>66</v>
      </c>
      <c r="S1797" s="146"/>
      <c r="T1797" s="146"/>
      <c r="U1797" s="146"/>
      <c r="V1797" s="146"/>
      <c r="W1797" s="146"/>
      <c r="X1797" s="147" t="s">
        <v>60</v>
      </c>
      <c r="Y1797" s="149" t="s">
        <v>37</v>
      </c>
      <c r="Z1797" s="151" t="s">
        <v>67</v>
      </c>
      <c r="AA1797" s="153" t="s">
        <v>8</v>
      </c>
    </row>
    <row r="1798" spans="1:27" ht="30">
      <c r="D1798" s="45" t="s">
        <v>47</v>
      </c>
      <c r="E1798" s="45" t="s">
        <v>48</v>
      </c>
      <c r="F1798" s="45" t="s">
        <v>50</v>
      </c>
      <c r="G1798" s="45" t="s">
        <v>49</v>
      </c>
      <c r="H1798" s="45" t="s">
        <v>51</v>
      </c>
      <c r="I1798" s="47" t="s">
        <v>54</v>
      </c>
      <c r="J1798" s="47" t="s">
        <v>55</v>
      </c>
      <c r="K1798" s="49" t="s">
        <v>56</v>
      </c>
      <c r="L1798" s="49" t="s">
        <v>57</v>
      </c>
      <c r="M1798" s="50" t="s">
        <v>58</v>
      </c>
      <c r="N1798" s="50" t="s">
        <v>59</v>
      </c>
      <c r="O1798" s="83" t="s">
        <v>74</v>
      </c>
      <c r="P1798" s="84" t="s">
        <v>75</v>
      </c>
      <c r="Q1798" s="52" t="s">
        <v>62</v>
      </c>
      <c r="R1798" s="55" t="s">
        <v>3</v>
      </c>
      <c r="S1798" s="55" t="s">
        <v>65</v>
      </c>
      <c r="T1798" s="55" t="s">
        <v>63</v>
      </c>
      <c r="U1798" s="55" t="s">
        <v>36</v>
      </c>
      <c r="V1798" s="56" t="s">
        <v>64</v>
      </c>
      <c r="W1798" s="55" t="s">
        <v>7</v>
      </c>
      <c r="X1798" s="148"/>
      <c r="Y1798" s="150"/>
      <c r="Z1798" s="152"/>
      <c r="AA1798" s="154"/>
    </row>
    <row r="1799" spans="1:27">
      <c r="B1799" s="29">
        <v>46292</v>
      </c>
      <c r="C1799" s="44">
        <v>1</v>
      </c>
      <c r="D1799" s="69"/>
      <c r="E1799" s="69"/>
      <c r="F1799" s="69"/>
      <c r="G1799" s="69"/>
      <c r="H1799" s="69"/>
      <c r="I1799" s="75"/>
      <c r="J1799" s="75"/>
      <c r="K1799" s="76"/>
      <c r="L1799" s="76"/>
      <c r="M1799" s="76"/>
      <c r="N1799" s="76"/>
      <c r="O1799" s="54"/>
      <c r="P1799" s="54"/>
      <c r="Q1799" s="54"/>
      <c r="R1799" s="86"/>
      <c r="S1799" s="86"/>
      <c r="T1799" s="86"/>
      <c r="U1799" s="86"/>
      <c r="V1799" s="86"/>
      <c r="W1799" s="86"/>
      <c r="X1799" s="70"/>
      <c r="Y1799" s="59"/>
      <c r="Z1799" s="60"/>
      <c r="AA1799" s="64">
        <f>SUM(D1799:Z1799)</f>
        <v>0</v>
      </c>
    </row>
    <row r="1800" spans="1:27">
      <c r="B1800" s="29">
        <v>46293</v>
      </c>
      <c r="C1800" s="44">
        <v>2</v>
      </c>
      <c r="D1800" s="69"/>
      <c r="E1800" s="69"/>
      <c r="F1800" s="69"/>
      <c r="G1800" s="69"/>
      <c r="H1800" s="69"/>
      <c r="I1800" s="75"/>
      <c r="J1800" s="75"/>
      <c r="K1800" s="76"/>
      <c r="L1800" s="76"/>
      <c r="M1800" s="76"/>
      <c r="N1800" s="76"/>
      <c r="O1800" s="54"/>
      <c r="P1800" s="54"/>
      <c r="Q1800" s="54"/>
      <c r="R1800" s="86"/>
      <c r="S1800" s="86"/>
      <c r="T1800" s="86"/>
      <c r="U1800" s="86"/>
      <c r="V1800" s="86"/>
      <c r="W1800" s="86"/>
      <c r="X1800" s="71"/>
      <c r="Y1800" s="59"/>
      <c r="Z1800" s="60"/>
      <c r="AA1800" s="64">
        <f t="shared" ref="AA1800:AA1820" si="164">SUM(D1800:Z1800)</f>
        <v>0</v>
      </c>
    </row>
    <row r="1801" spans="1:27">
      <c r="B1801" s="29">
        <v>46294</v>
      </c>
      <c r="C1801" s="44">
        <v>3</v>
      </c>
      <c r="D1801" s="69"/>
      <c r="E1801" s="69"/>
      <c r="F1801" s="69"/>
      <c r="G1801" s="69"/>
      <c r="H1801" s="69"/>
      <c r="I1801" s="75"/>
      <c r="J1801" s="75"/>
      <c r="K1801" s="76"/>
      <c r="L1801" s="76"/>
      <c r="M1801" s="76"/>
      <c r="N1801" s="76"/>
      <c r="O1801" s="54"/>
      <c r="P1801" s="54"/>
      <c r="Q1801" s="54"/>
      <c r="R1801" s="86"/>
      <c r="S1801" s="86"/>
      <c r="T1801" s="86"/>
      <c r="U1801" s="86"/>
      <c r="V1801" s="86"/>
      <c r="W1801" s="86"/>
      <c r="X1801" s="70"/>
      <c r="Y1801" s="59"/>
      <c r="Z1801" s="60"/>
      <c r="AA1801" s="64">
        <f t="shared" si="164"/>
        <v>0</v>
      </c>
    </row>
    <row r="1802" spans="1:27">
      <c r="B1802" s="29">
        <v>46295</v>
      </c>
      <c r="C1802" s="44">
        <v>4</v>
      </c>
      <c r="D1802" s="69"/>
      <c r="E1802" s="69"/>
      <c r="F1802" s="69"/>
      <c r="G1802" s="69"/>
      <c r="H1802" s="69"/>
      <c r="I1802" s="75"/>
      <c r="J1802" s="75"/>
      <c r="K1802" s="76"/>
      <c r="L1802" s="76"/>
      <c r="M1802" s="76"/>
      <c r="N1802" s="76"/>
      <c r="O1802" s="54"/>
      <c r="P1802" s="54"/>
      <c r="Q1802" s="54"/>
      <c r="R1802" s="86"/>
      <c r="S1802" s="86"/>
      <c r="T1802" s="86"/>
      <c r="U1802" s="86"/>
      <c r="V1802" s="86"/>
      <c r="W1802" s="86"/>
      <c r="X1802" s="71"/>
      <c r="Y1802" s="59"/>
      <c r="Z1802" s="60"/>
      <c r="AA1802" s="64">
        <f t="shared" si="164"/>
        <v>0</v>
      </c>
    </row>
    <row r="1803" spans="1:27">
      <c r="B1803" s="29">
        <v>46296</v>
      </c>
      <c r="C1803" s="44">
        <v>5</v>
      </c>
      <c r="D1803" s="69"/>
      <c r="E1803" s="69"/>
      <c r="F1803" s="69"/>
      <c r="G1803" s="69"/>
      <c r="H1803" s="69"/>
      <c r="I1803" s="75"/>
      <c r="J1803" s="75"/>
      <c r="K1803" s="76"/>
      <c r="L1803" s="76"/>
      <c r="M1803" s="76"/>
      <c r="N1803" s="76"/>
      <c r="O1803" s="54"/>
      <c r="P1803" s="54"/>
      <c r="Q1803" s="54"/>
      <c r="R1803" s="87"/>
      <c r="S1803" s="86"/>
      <c r="T1803" s="86"/>
      <c r="U1803" s="86"/>
      <c r="V1803" s="86"/>
      <c r="W1803" s="86"/>
      <c r="X1803" s="70"/>
      <c r="Y1803" s="59"/>
      <c r="Z1803" s="60"/>
      <c r="AA1803" s="64">
        <f t="shared" si="164"/>
        <v>0</v>
      </c>
    </row>
    <row r="1804" spans="1:27">
      <c r="B1804" s="29">
        <v>46297</v>
      </c>
      <c r="C1804" s="44">
        <v>6</v>
      </c>
      <c r="D1804" s="69"/>
      <c r="E1804" s="69"/>
      <c r="F1804" s="69"/>
      <c r="G1804" s="69"/>
      <c r="H1804" s="69"/>
      <c r="I1804" s="75"/>
      <c r="J1804" s="75"/>
      <c r="K1804" s="76"/>
      <c r="L1804" s="76"/>
      <c r="M1804" s="76"/>
      <c r="N1804" s="76"/>
      <c r="O1804" s="54"/>
      <c r="P1804" s="54"/>
      <c r="Q1804" s="54"/>
      <c r="R1804" s="86"/>
      <c r="S1804" s="86"/>
      <c r="T1804" s="86"/>
      <c r="U1804" s="86"/>
      <c r="V1804" s="86"/>
      <c r="W1804" s="86"/>
      <c r="X1804" s="88"/>
      <c r="Y1804" s="59"/>
      <c r="Z1804" s="60"/>
      <c r="AA1804" s="64">
        <f t="shared" si="164"/>
        <v>0</v>
      </c>
    </row>
    <row r="1805" spans="1:27">
      <c r="B1805" s="29">
        <v>46298</v>
      </c>
      <c r="C1805" s="44">
        <v>7</v>
      </c>
      <c r="D1805" s="69"/>
      <c r="E1805" s="69"/>
      <c r="F1805" s="69"/>
      <c r="G1805" s="69"/>
      <c r="H1805" s="69"/>
      <c r="I1805" s="75"/>
      <c r="J1805" s="75"/>
      <c r="K1805" s="76"/>
      <c r="L1805" s="76"/>
      <c r="M1805" s="76"/>
      <c r="N1805" s="76"/>
      <c r="O1805" s="54"/>
      <c r="P1805" s="54"/>
      <c r="Q1805" s="54"/>
      <c r="R1805" s="86"/>
      <c r="S1805" s="86"/>
      <c r="T1805" s="86"/>
      <c r="U1805" s="86"/>
      <c r="V1805" s="86"/>
      <c r="W1805" s="86"/>
      <c r="X1805" s="70"/>
      <c r="Y1805" s="59"/>
      <c r="Z1805" s="60"/>
      <c r="AA1805" s="64">
        <f t="shared" si="164"/>
        <v>0</v>
      </c>
    </row>
    <row r="1806" spans="1:27">
      <c r="B1806" s="29">
        <v>46299</v>
      </c>
      <c r="C1806" s="44">
        <v>8</v>
      </c>
      <c r="D1806" s="69"/>
      <c r="E1806" s="69"/>
      <c r="F1806" s="69"/>
      <c r="G1806" s="69"/>
      <c r="H1806" s="69"/>
      <c r="I1806" s="75"/>
      <c r="J1806" s="75"/>
      <c r="K1806" s="76"/>
      <c r="L1806" s="76"/>
      <c r="M1806" s="76"/>
      <c r="N1806" s="76"/>
      <c r="O1806" s="54"/>
      <c r="P1806" s="54"/>
      <c r="Q1806" s="54"/>
      <c r="R1806" s="86"/>
      <c r="S1806" s="86"/>
      <c r="T1806" s="86"/>
      <c r="U1806" s="86"/>
      <c r="V1806" s="86"/>
      <c r="W1806" s="86"/>
      <c r="X1806" s="70"/>
      <c r="Y1806" s="59"/>
      <c r="Z1806" s="60"/>
      <c r="AA1806" s="64">
        <f t="shared" si="164"/>
        <v>0</v>
      </c>
    </row>
    <row r="1807" spans="1:27">
      <c r="B1807" s="29">
        <v>46300</v>
      </c>
      <c r="C1807" s="44">
        <v>9</v>
      </c>
      <c r="D1807" s="69"/>
      <c r="E1807" s="69"/>
      <c r="F1807" s="69"/>
      <c r="G1807" s="69"/>
      <c r="H1807" s="69"/>
      <c r="I1807" s="75"/>
      <c r="J1807" s="75"/>
      <c r="K1807" s="76"/>
      <c r="L1807" s="76"/>
      <c r="M1807" s="76"/>
      <c r="N1807" s="76"/>
      <c r="O1807" s="54"/>
      <c r="P1807" s="54"/>
      <c r="Q1807" s="54"/>
      <c r="R1807" s="86"/>
      <c r="S1807" s="86"/>
      <c r="T1807" s="86"/>
      <c r="U1807" s="86"/>
      <c r="V1807" s="86"/>
      <c r="W1807" s="86"/>
      <c r="X1807" s="71"/>
      <c r="Y1807" s="59"/>
      <c r="Z1807" s="60"/>
      <c r="AA1807" s="64">
        <f t="shared" si="164"/>
        <v>0</v>
      </c>
    </row>
    <row r="1808" spans="1:27">
      <c r="B1808" s="29">
        <v>46301</v>
      </c>
      <c r="C1808" s="44">
        <v>10</v>
      </c>
      <c r="D1808" s="69"/>
      <c r="E1808" s="69"/>
      <c r="F1808" s="69"/>
      <c r="G1808" s="69"/>
      <c r="H1808" s="69"/>
      <c r="I1808" s="75"/>
      <c r="J1808" s="75"/>
      <c r="K1808" s="76"/>
      <c r="L1808" s="76"/>
      <c r="M1808" s="76"/>
      <c r="N1808" s="76"/>
      <c r="O1808" s="54"/>
      <c r="P1808" s="54"/>
      <c r="Q1808" s="54"/>
      <c r="R1808" s="86"/>
      <c r="S1808" s="86"/>
      <c r="T1808" s="86"/>
      <c r="U1808" s="86"/>
      <c r="V1808" s="86"/>
      <c r="W1808" s="86"/>
      <c r="X1808" s="71"/>
      <c r="Y1808" s="59"/>
      <c r="Z1808" s="60"/>
      <c r="AA1808" s="64">
        <f t="shared" si="164"/>
        <v>0</v>
      </c>
    </row>
    <row r="1809" spans="2:27">
      <c r="B1809" s="29">
        <v>46302</v>
      </c>
      <c r="C1809" s="44">
        <v>11</v>
      </c>
      <c r="D1809" s="69"/>
      <c r="E1809" s="69"/>
      <c r="F1809" s="69"/>
      <c r="G1809" s="69"/>
      <c r="H1809" s="69"/>
      <c r="I1809" s="75"/>
      <c r="J1809" s="75"/>
      <c r="K1809" s="76"/>
      <c r="L1809" s="76"/>
      <c r="M1809" s="76"/>
      <c r="N1809" s="76"/>
      <c r="O1809" s="54"/>
      <c r="P1809" s="54"/>
      <c r="Q1809" s="54"/>
      <c r="R1809" s="86"/>
      <c r="S1809" s="86"/>
      <c r="T1809" s="86"/>
      <c r="U1809" s="86"/>
      <c r="V1809" s="86"/>
      <c r="W1809" s="86"/>
      <c r="X1809" s="70"/>
      <c r="Y1809" s="59"/>
      <c r="Z1809" s="60"/>
      <c r="AA1809" s="64">
        <f t="shared" si="164"/>
        <v>0</v>
      </c>
    </row>
    <row r="1810" spans="2:27">
      <c r="B1810" s="29">
        <v>46303</v>
      </c>
      <c r="C1810" s="44">
        <v>12</v>
      </c>
      <c r="D1810" s="69"/>
      <c r="E1810" s="69"/>
      <c r="F1810" s="69"/>
      <c r="G1810" s="69"/>
      <c r="H1810" s="69"/>
      <c r="I1810" s="75"/>
      <c r="J1810" s="75"/>
      <c r="K1810" s="76"/>
      <c r="L1810" s="76"/>
      <c r="M1810" s="76"/>
      <c r="N1810" s="76"/>
      <c r="O1810" s="54"/>
      <c r="P1810" s="54"/>
      <c r="Q1810" s="54"/>
      <c r="R1810" s="86"/>
      <c r="S1810" s="86"/>
      <c r="T1810" s="86"/>
      <c r="U1810" s="86"/>
      <c r="V1810" s="86"/>
      <c r="W1810" s="86"/>
      <c r="X1810" s="70"/>
      <c r="Y1810" s="59"/>
      <c r="Z1810" s="60"/>
      <c r="AA1810" s="64">
        <f t="shared" si="164"/>
        <v>0</v>
      </c>
    </row>
    <row r="1811" spans="2:27">
      <c r="B1811" s="29">
        <v>46304</v>
      </c>
      <c r="C1811" s="44">
        <v>13</v>
      </c>
      <c r="D1811" s="69"/>
      <c r="E1811" s="69"/>
      <c r="F1811" s="69"/>
      <c r="G1811" s="69"/>
      <c r="H1811" s="69"/>
      <c r="I1811" s="75"/>
      <c r="J1811" s="75"/>
      <c r="K1811" s="76"/>
      <c r="L1811" s="76"/>
      <c r="M1811" s="76"/>
      <c r="N1811" s="76"/>
      <c r="O1811" s="54"/>
      <c r="P1811" s="54"/>
      <c r="Q1811" s="54"/>
      <c r="R1811" s="86"/>
      <c r="S1811" s="86"/>
      <c r="T1811" s="86"/>
      <c r="U1811" s="86"/>
      <c r="V1811" s="86"/>
      <c r="W1811" s="86"/>
      <c r="X1811" s="71"/>
      <c r="Y1811" s="59"/>
      <c r="Z1811" s="60"/>
      <c r="AA1811" s="64">
        <f t="shared" si="164"/>
        <v>0</v>
      </c>
    </row>
    <row r="1812" spans="2:27">
      <c r="B1812" s="29">
        <v>46305</v>
      </c>
      <c r="C1812" s="44">
        <v>14</v>
      </c>
      <c r="D1812" s="69"/>
      <c r="E1812" s="69"/>
      <c r="F1812" s="69"/>
      <c r="G1812" s="69"/>
      <c r="H1812" s="69"/>
      <c r="I1812" s="75"/>
      <c r="J1812" s="75"/>
      <c r="K1812" s="76"/>
      <c r="L1812" s="76"/>
      <c r="M1812" s="76"/>
      <c r="N1812" s="76"/>
      <c r="O1812" s="54"/>
      <c r="P1812" s="54"/>
      <c r="Q1812" s="54"/>
      <c r="R1812" s="86"/>
      <c r="S1812" s="86"/>
      <c r="T1812" s="86"/>
      <c r="U1812" s="86"/>
      <c r="V1812" s="86"/>
      <c r="W1812" s="86"/>
      <c r="X1812" s="70"/>
      <c r="Y1812" s="59"/>
      <c r="Z1812" s="60"/>
      <c r="AA1812" s="64">
        <f t="shared" si="164"/>
        <v>0</v>
      </c>
    </row>
    <row r="1813" spans="2:27">
      <c r="B1813" s="29">
        <v>46306</v>
      </c>
      <c r="C1813" s="44">
        <v>15</v>
      </c>
      <c r="D1813" s="69"/>
      <c r="E1813" s="69"/>
      <c r="F1813" s="69"/>
      <c r="G1813" s="69"/>
      <c r="H1813" s="69"/>
      <c r="I1813" s="75"/>
      <c r="J1813" s="75"/>
      <c r="K1813" s="76"/>
      <c r="L1813" s="76"/>
      <c r="M1813" s="76"/>
      <c r="N1813" s="76"/>
      <c r="O1813" s="54"/>
      <c r="P1813" s="54"/>
      <c r="Q1813" s="54"/>
      <c r="R1813" s="86"/>
      <c r="S1813" s="86"/>
      <c r="T1813" s="86"/>
      <c r="U1813" s="86"/>
      <c r="V1813" s="86"/>
      <c r="W1813" s="86"/>
      <c r="X1813" s="70"/>
      <c r="Y1813" s="59"/>
      <c r="Z1813" s="60"/>
      <c r="AA1813" s="64">
        <f t="shared" si="164"/>
        <v>0</v>
      </c>
    </row>
    <row r="1814" spans="2:27">
      <c r="B1814" s="29">
        <v>46307</v>
      </c>
      <c r="C1814" s="44">
        <v>16</v>
      </c>
      <c r="D1814" s="69"/>
      <c r="E1814" s="69"/>
      <c r="F1814" s="69"/>
      <c r="G1814" s="69"/>
      <c r="H1814" s="69"/>
      <c r="I1814" s="75"/>
      <c r="J1814" s="75"/>
      <c r="K1814" s="76"/>
      <c r="L1814" s="76"/>
      <c r="M1814" s="76"/>
      <c r="N1814" s="76"/>
      <c r="O1814" s="54"/>
      <c r="P1814" s="54"/>
      <c r="Q1814" s="54"/>
      <c r="R1814" s="86"/>
      <c r="S1814" s="86"/>
      <c r="T1814" s="86"/>
      <c r="U1814" s="86"/>
      <c r="V1814" s="86"/>
      <c r="W1814" s="86"/>
      <c r="X1814" s="70"/>
      <c r="Y1814" s="59"/>
      <c r="Z1814" s="60"/>
      <c r="AA1814" s="64">
        <f t="shared" si="164"/>
        <v>0</v>
      </c>
    </row>
    <row r="1815" spans="2:27">
      <c r="B1815" s="29">
        <v>46308</v>
      </c>
      <c r="C1815" s="44">
        <v>17</v>
      </c>
      <c r="D1815" s="69"/>
      <c r="E1815" s="69"/>
      <c r="F1815" s="69"/>
      <c r="G1815" s="69"/>
      <c r="H1815" s="69"/>
      <c r="I1815" s="75"/>
      <c r="J1815" s="75"/>
      <c r="K1815" s="76"/>
      <c r="L1815" s="76"/>
      <c r="M1815" s="76"/>
      <c r="N1815" s="76"/>
      <c r="O1815" s="54"/>
      <c r="P1815" s="54"/>
      <c r="Q1815" s="54"/>
      <c r="R1815" s="86"/>
      <c r="S1815" s="86"/>
      <c r="T1815" s="86"/>
      <c r="U1815" s="86"/>
      <c r="V1815" s="86"/>
      <c r="W1815" s="86"/>
      <c r="X1815" s="70"/>
      <c r="Y1815" s="59"/>
      <c r="Z1815" s="60"/>
      <c r="AA1815" s="64">
        <f t="shared" si="164"/>
        <v>0</v>
      </c>
    </row>
    <row r="1816" spans="2:27">
      <c r="B1816" s="29">
        <v>46309</v>
      </c>
      <c r="C1816" s="44">
        <v>18</v>
      </c>
      <c r="D1816" s="69"/>
      <c r="E1816" s="69"/>
      <c r="F1816" s="69"/>
      <c r="G1816" s="69"/>
      <c r="H1816" s="69"/>
      <c r="I1816" s="75"/>
      <c r="J1816" s="75"/>
      <c r="K1816" s="76"/>
      <c r="L1816" s="76"/>
      <c r="M1816" s="76"/>
      <c r="N1816" s="76"/>
      <c r="O1816" s="54"/>
      <c r="P1816" s="54"/>
      <c r="Q1816" s="54"/>
      <c r="R1816" s="86"/>
      <c r="S1816" s="86"/>
      <c r="T1816" s="86"/>
      <c r="U1816" s="86"/>
      <c r="V1816" s="86"/>
      <c r="W1816" s="87"/>
      <c r="X1816" s="70"/>
      <c r="Y1816" s="59"/>
      <c r="Z1816" s="60"/>
      <c r="AA1816" s="64">
        <f t="shared" si="164"/>
        <v>0</v>
      </c>
    </row>
    <row r="1817" spans="2:27">
      <c r="B1817" s="29">
        <v>46310</v>
      </c>
      <c r="C1817" s="44">
        <v>19</v>
      </c>
      <c r="D1817" s="69"/>
      <c r="E1817" s="69"/>
      <c r="F1817" s="69"/>
      <c r="G1817" s="69"/>
      <c r="H1817" s="69"/>
      <c r="I1817" s="75"/>
      <c r="J1817" s="75"/>
      <c r="K1817" s="76"/>
      <c r="L1817" s="76"/>
      <c r="M1817" s="76"/>
      <c r="N1817" s="76"/>
      <c r="O1817" s="54"/>
      <c r="P1817" s="54"/>
      <c r="Q1817" s="54"/>
      <c r="R1817" s="86"/>
      <c r="S1817" s="86"/>
      <c r="T1817" s="86"/>
      <c r="U1817" s="86"/>
      <c r="V1817" s="86"/>
      <c r="W1817" s="86"/>
      <c r="X1817" s="70"/>
      <c r="Y1817" s="59"/>
      <c r="Z1817" s="60"/>
      <c r="AA1817" s="64">
        <f t="shared" si="164"/>
        <v>0</v>
      </c>
    </row>
    <row r="1818" spans="2:27">
      <c r="B1818" s="29">
        <v>46311</v>
      </c>
      <c r="C1818" s="44">
        <v>20</v>
      </c>
      <c r="D1818" s="69"/>
      <c r="E1818" s="69"/>
      <c r="F1818" s="69"/>
      <c r="G1818" s="69"/>
      <c r="H1818" s="69"/>
      <c r="I1818" s="75"/>
      <c r="J1818" s="75"/>
      <c r="K1818" s="76"/>
      <c r="L1818" s="76"/>
      <c r="M1818" s="76"/>
      <c r="N1818" s="76"/>
      <c r="O1818" s="54"/>
      <c r="P1818" s="54"/>
      <c r="Q1818" s="54"/>
      <c r="R1818" s="86"/>
      <c r="S1818" s="86"/>
      <c r="T1818" s="86"/>
      <c r="U1818" s="86"/>
      <c r="V1818" s="86"/>
      <c r="W1818" s="86"/>
      <c r="X1818" s="70"/>
      <c r="Y1818" s="59"/>
      <c r="Z1818" s="60"/>
      <c r="AA1818" s="64">
        <f t="shared" si="164"/>
        <v>0</v>
      </c>
    </row>
    <row r="1819" spans="2:27">
      <c r="B1819" s="29">
        <v>46312</v>
      </c>
      <c r="C1819" s="44">
        <v>21</v>
      </c>
      <c r="D1819" s="69"/>
      <c r="E1819" s="69"/>
      <c r="F1819" s="69"/>
      <c r="G1819" s="69"/>
      <c r="H1819" s="69"/>
      <c r="I1819" s="75"/>
      <c r="J1819" s="75"/>
      <c r="K1819" s="76"/>
      <c r="L1819" s="76"/>
      <c r="M1819" s="76"/>
      <c r="N1819" s="76"/>
      <c r="O1819" s="54"/>
      <c r="P1819" s="54"/>
      <c r="Q1819" s="54"/>
      <c r="R1819" s="86"/>
      <c r="S1819" s="86"/>
      <c r="T1819" s="86"/>
      <c r="U1819" s="86"/>
      <c r="V1819" s="86"/>
      <c r="W1819" s="86"/>
      <c r="X1819" s="70"/>
      <c r="Y1819" s="59"/>
      <c r="Z1819" s="60"/>
      <c r="AA1819" s="64">
        <f t="shared" si="164"/>
        <v>0</v>
      </c>
    </row>
    <row r="1820" spans="2:27">
      <c r="B1820" s="29">
        <v>46313</v>
      </c>
      <c r="C1820" s="44">
        <v>22</v>
      </c>
      <c r="D1820" s="69"/>
      <c r="E1820" s="69"/>
      <c r="F1820" s="69"/>
      <c r="G1820" s="69"/>
      <c r="H1820" s="69"/>
      <c r="I1820" s="75"/>
      <c r="J1820" s="75"/>
      <c r="K1820" s="76"/>
      <c r="L1820" s="76"/>
      <c r="M1820" s="76"/>
      <c r="N1820" s="76"/>
      <c r="O1820" s="54"/>
      <c r="P1820" s="54"/>
      <c r="Q1820" s="54"/>
      <c r="R1820" s="86"/>
      <c r="S1820" s="86"/>
      <c r="T1820" s="86"/>
      <c r="U1820" s="86"/>
      <c r="V1820" s="86"/>
      <c r="W1820" s="86"/>
      <c r="X1820" s="70"/>
      <c r="Y1820" s="59"/>
      <c r="Z1820" s="60"/>
      <c r="AA1820" s="64">
        <f t="shared" si="164"/>
        <v>0</v>
      </c>
    </row>
    <row r="1821" spans="2:27">
      <c r="B1821" s="29">
        <v>46314</v>
      </c>
      <c r="C1821" s="44">
        <v>23</v>
      </c>
      <c r="D1821" s="69"/>
      <c r="E1821" s="69"/>
      <c r="F1821" s="69"/>
      <c r="G1821" s="69"/>
      <c r="H1821" s="69"/>
      <c r="I1821" s="75"/>
      <c r="J1821" s="75"/>
      <c r="K1821" s="76"/>
      <c r="L1821" s="76"/>
      <c r="M1821" s="76"/>
      <c r="N1821" s="76"/>
      <c r="O1821" s="54"/>
      <c r="P1821" s="54"/>
      <c r="Q1821" s="54"/>
      <c r="R1821" s="86"/>
      <c r="S1821" s="86"/>
      <c r="T1821" s="86"/>
      <c r="U1821" s="86"/>
      <c r="V1821" s="86"/>
      <c r="W1821" s="87"/>
      <c r="X1821" s="70"/>
      <c r="Y1821" s="59"/>
      <c r="Z1821" s="60"/>
      <c r="AA1821" s="64">
        <f>SUM(D1821:Z1821)</f>
        <v>0</v>
      </c>
    </row>
    <row r="1822" spans="2:27">
      <c r="B1822" s="29">
        <v>46315</v>
      </c>
      <c r="C1822" s="44">
        <v>24</v>
      </c>
      <c r="D1822" s="69"/>
      <c r="E1822" s="69"/>
      <c r="F1822" s="69"/>
      <c r="G1822" s="69"/>
      <c r="H1822" s="69"/>
      <c r="I1822" s="75"/>
      <c r="J1822" s="75"/>
      <c r="K1822" s="76"/>
      <c r="L1822" s="76"/>
      <c r="M1822" s="76"/>
      <c r="N1822" s="76"/>
      <c r="O1822" s="54"/>
      <c r="P1822" s="54"/>
      <c r="Q1822" s="54"/>
      <c r="R1822" s="86"/>
      <c r="S1822" s="86"/>
      <c r="T1822" s="86"/>
      <c r="U1822" s="86"/>
      <c r="V1822" s="86"/>
      <c r="W1822" s="86"/>
      <c r="X1822" s="70"/>
      <c r="Y1822" s="59"/>
      <c r="Z1822" s="60"/>
      <c r="AA1822" s="64">
        <f t="shared" ref="AA1822:AA1829" si="165">SUM(D1822:Z1822)</f>
        <v>0</v>
      </c>
    </row>
    <row r="1823" spans="2:27">
      <c r="B1823" s="29">
        <v>46316</v>
      </c>
      <c r="C1823" s="44">
        <v>25</v>
      </c>
      <c r="D1823" s="69"/>
      <c r="E1823" s="69"/>
      <c r="F1823" s="69"/>
      <c r="G1823" s="69"/>
      <c r="H1823" s="69"/>
      <c r="I1823" s="75"/>
      <c r="J1823" s="75"/>
      <c r="K1823" s="76"/>
      <c r="L1823" s="76"/>
      <c r="M1823" s="76"/>
      <c r="N1823" s="76"/>
      <c r="O1823" s="54"/>
      <c r="P1823" s="54"/>
      <c r="Q1823" s="54"/>
      <c r="R1823" s="86"/>
      <c r="S1823" s="86"/>
      <c r="T1823" s="86"/>
      <c r="U1823" s="86"/>
      <c r="V1823" s="86"/>
      <c r="W1823" s="86"/>
      <c r="X1823" s="70"/>
      <c r="Y1823" s="59"/>
      <c r="Z1823" s="60"/>
      <c r="AA1823" s="64">
        <f t="shared" si="165"/>
        <v>0</v>
      </c>
    </row>
    <row r="1824" spans="2:27">
      <c r="B1824" s="29">
        <v>46317</v>
      </c>
      <c r="C1824" s="44">
        <v>26</v>
      </c>
      <c r="D1824" s="69"/>
      <c r="E1824" s="69"/>
      <c r="F1824" s="69"/>
      <c r="G1824" s="69"/>
      <c r="H1824" s="69"/>
      <c r="I1824" s="75"/>
      <c r="J1824" s="75"/>
      <c r="K1824" s="76"/>
      <c r="L1824" s="76"/>
      <c r="M1824" s="76"/>
      <c r="N1824" s="76"/>
      <c r="O1824" s="54"/>
      <c r="P1824" s="54"/>
      <c r="Q1824" s="54"/>
      <c r="R1824" s="86"/>
      <c r="S1824" s="86"/>
      <c r="T1824" s="86"/>
      <c r="U1824" s="86"/>
      <c r="V1824" s="86"/>
      <c r="W1824" s="86"/>
      <c r="X1824" s="70"/>
      <c r="Y1824" s="59"/>
      <c r="Z1824" s="60"/>
      <c r="AA1824" s="64">
        <f t="shared" si="165"/>
        <v>0</v>
      </c>
    </row>
    <row r="1825" spans="1:27">
      <c r="B1825" s="29">
        <v>46318</v>
      </c>
      <c r="C1825" s="44">
        <v>27</v>
      </c>
      <c r="D1825" s="69"/>
      <c r="E1825" s="69"/>
      <c r="F1825" s="69"/>
      <c r="G1825" s="69"/>
      <c r="H1825" s="69"/>
      <c r="I1825" s="75"/>
      <c r="J1825" s="75"/>
      <c r="K1825" s="76"/>
      <c r="L1825" s="76"/>
      <c r="M1825" s="76"/>
      <c r="N1825" s="76"/>
      <c r="O1825" s="54"/>
      <c r="P1825" s="54"/>
      <c r="Q1825" s="54"/>
      <c r="R1825" s="86"/>
      <c r="S1825" s="86"/>
      <c r="T1825" s="86"/>
      <c r="U1825" s="86"/>
      <c r="V1825" s="86"/>
      <c r="W1825" s="86"/>
      <c r="X1825" s="71"/>
      <c r="Y1825" s="59"/>
      <c r="Z1825" s="60"/>
      <c r="AA1825" s="64">
        <f t="shared" si="165"/>
        <v>0</v>
      </c>
    </row>
    <row r="1826" spans="1:27">
      <c r="B1826" s="29">
        <v>46319</v>
      </c>
      <c r="C1826" s="44">
        <v>28</v>
      </c>
      <c r="D1826" s="69"/>
      <c r="E1826" s="69"/>
      <c r="F1826" s="69"/>
      <c r="G1826" s="69"/>
      <c r="H1826" s="69"/>
      <c r="I1826" s="75"/>
      <c r="J1826" s="75"/>
      <c r="K1826" s="76"/>
      <c r="L1826" s="76"/>
      <c r="M1826" s="76"/>
      <c r="N1826" s="76"/>
      <c r="O1826" s="54"/>
      <c r="P1826" s="54"/>
      <c r="Q1826" s="54"/>
      <c r="R1826" s="86"/>
      <c r="S1826" s="86"/>
      <c r="T1826" s="86"/>
      <c r="U1826" s="86"/>
      <c r="V1826" s="86"/>
      <c r="W1826" s="86"/>
      <c r="X1826" s="70"/>
      <c r="Y1826" s="59"/>
      <c r="Z1826" s="60"/>
      <c r="AA1826" s="64">
        <f t="shared" si="165"/>
        <v>0</v>
      </c>
    </row>
    <row r="1827" spans="1:27">
      <c r="B1827" s="29">
        <v>46320</v>
      </c>
      <c r="C1827" s="44">
        <v>29</v>
      </c>
      <c r="D1827" s="69"/>
      <c r="E1827" s="69"/>
      <c r="F1827" s="69"/>
      <c r="G1827" s="69"/>
      <c r="H1827" s="69"/>
      <c r="I1827" s="75"/>
      <c r="J1827" s="75"/>
      <c r="K1827" s="76"/>
      <c r="L1827" s="76"/>
      <c r="M1827" s="76"/>
      <c r="N1827" s="76"/>
      <c r="O1827" s="54"/>
      <c r="P1827" s="54"/>
      <c r="Q1827" s="54"/>
      <c r="R1827" s="86"/>
      <c r="S1827" s="86"/>
      <c r="T1827" s="86"/>
      <c r="U1827" s="86"/>
      <c r="V1827" s="86"/>
      <c r="W1827" s="86"/>
      <c r="X1827" s="70"/>
      <c r="Y1827" s="59"/>
      <c r="Z1827" s="60"/>
      <c r="AA1827" s="64">
        <f t="shared" si="165"/>
        <v>0</v>
      </c>
    </row>
    <row r="1828" spans="1:27">
      <c r="B1828" s="29">
        <v>46321</v>
      </c>
      <c r="C1828" s="44">
        <v>30</v>
      </c>
      <c r="D1828" s="69"/>
      <c r="E1828" s="69"/>
      <c r="F1828" s="69"/>
      <c r="G1828" s="69"/>
      <c r="H1828" s="69"/>
      <c r="I1828" s="75"/>
      <c r="J1828" s="75"/>
      <c r="K1828" s="76"/>
      <c r="L1828" s="76"/>
      <c r="M1828" s="76"/>
      <c r="N1828" s="76"/>
      <c r="O1828" s="54"/>
      <c r="P1828" s="54"/>
      <c r="Q1828" s="54"/>
      <c r="R1828" s="86"/>
      <c r="S1828" s="86"/>
      <c r="T1828" s="86"/>
      <c r="U1828" s="86"/>
      <c r="V1828" s="86"/>
      <c r="W1828" s="86"/>
      <c r="X1828" s="70"/>
      <c r="Y1828" s="59"/>
      <c r="Z1828" s="60"/>
      <c r="AA1828" s="64"/>
    </row>
    <row r="1829" spans="1:27">
      <c r="A1829" s="129" t="s">
        <v>52</v>
      </c>
      <c r="B1829" s="130"/>
      <c r="C1829" s="131"/>
      <c r="D1829" s="69">
        <f t="shared" ref="D1829:Z1829" si="166">SUM(D1799:D1827)</f>
        <v>0</v>
      </c>
      <c r="E1829" s="69">
        <f t="shared" si="166"/>
        <v>0</v>
      </c>
      <c r="F1829" s="69">
        <f t="shared" si="166"/>
        <v>0</v>
      </c>
      <c r="G1829" s="69">
        <f t="shared" si="166"/>
        <v>0</v>
      </c>
      <c r="H1829" s="69">
        <f t="shared" si="166"/>
        <v>0</v>
      </c>
      <c r="I1829" s="69">
        <f t="shared" si="166"/>
        <v>0</v>
      </c>
      <c r="J1829" s="69">
        <f t="shared" si="166"/>
        <v>0</v>
      </c>
      <c r="K1829" s="69">
        <f t="shared" si="166"/>
        <v>0</v>
      </c>
      <c r="L1829" s="69">
        <f t="shared" si="166"/>
        <v>0</v>
      </c>
      <c r="M1829" s="69">
        <f t="shared" si="166"/>
        <v>0</v>
      </c>
      <c r="N1829" s="69">
        <f t="shared" si="166"/>
        <v>0</v>
      </c>
      <c r="O1829" s="69">
        <f t="shared" si="166"/>
        <v>0</v>
      </c>
      <c r="P1829" s="69">
        <f t="shared" si="166"/>
        <v>0</v>
      </c>
      <c r="Q1829" s="69">
        <f t="shared" si="166"/>
        <v>0</v>
      </c>
      <c r="R1829" s="69">
        <f t="shared" si="166"/>
        <v>0</v>
      </c>
      <c r="S1829" s="69">
        <f t="shared" si="166"/>
        <v>0</v>
      </c>
      <c r="T1829" s="69">
        <f t="shared" si="166"/>
        <v>0</v>
      </c>
      <c r="U1829" s="69">
        <f t="shared" si="166"/>
        <v>0</v>
      </c>
      <c r="V1829" s="69">
        <f t="shared" si="166"/>
        <v>0</v>
      </c>
      <c r="W1829" s="69">
        <f t="shared" si="166"/>
        <v>0</v>
      </c>
      <c r="X1829" s="69">
        <f t="shared" si="166"/>
        <v>0</v>
      </c>
      <c r="Y1829" s="69">
        <f t="shared" si="166"/>
        <v>0</v>
      </c>
      <c r="Z1829" s="69">
        <f t="shared" si="166"/>
        <v>0</v>
      </c>
      <c r="AA1829" s="64">
        <f t="shared" si="165"/>
        <v>0</v>
      </c>
    </row>
    <row r="1830" spans="1:27">
      <c r="A1830" s="133" t="s">
        <v>53</v>
      </c>
      <c r="B1830" s="134"/>
      <c r="C1830" s="135"/>
      <c r="D1830" s="136">
        <f>SUM(D1829:H1829)</f>
        <v>0</v>
      </c>
      <c r="E1830" s="136"/>
      <c r="F1830" s="136"/>
      <c r="G1830" s="136"/>
      <c r="H1830" s="136"/>
      <c r="I1830" s="136">
        <f>SUM(I1829:J1829)</f>
        <v>0</v>
      </c>
      <c r="J1830" s="136"/>
      <c r="K1830" s="129">
        <f>SUM(K1829:N1829)</f>
        <v>0</v>
      </c>
      <c r="L1830" s="130"/>
      <c r="M1830" s="130"/>
      <c r="N1830" s="131"/>
      <c r="O1830" s="129">
        <f>SUM(O1829:Q1829)</f>
        <v>0</v>
      </c>
      <c r="P1830" s="130"/>
      <c r="Q1830" s="131"/>
      <c r="R1830" s="129">
        <f>SUM(R1829:W1829)</f>
        <v>0</v>
      </c>
      <c r="S1830" s="130"/>
      <c r="T1830" s="130"/>
      <c r="U1830" s="130"/>
      <c r="V1830" s="130"/>
      <c r="W1830" s="131"/>
      <c r="X1830" s="85">
        <f>SUM(X1829)</f>
        <v>0</v>
      </c>
      <c r="Y1830" s="42">
        <f>SUM(Y1829)</f>
        <v>0</v>
      </c>
      <c r="Z1830" s="6">
        <f>SUM(Z1829)</f>
        <v>0</v>
      </c>
      <c r="AA1830" s="64">
        <f>SUM(D1830:Z1830)</f>
        <v>0</v>
      </c>
    </row>
    <row r="1831" spans="1:27">
      <c r="A1831" s="132" t="s">
        <v>69</v>
      </c>
      <c r="B1831" s="132"/>
      <c r="C1831" s="132"/>
      <c r="D1831" s="62">
        <v>7000</v>
      </c>
      <c r="E1831" s="62"/>
      <c r="F1831" s="62">
        <v>2000</v>
      </c>
      <c r="G1831" s="62">
        <v>4000</v>
      </c>
      <c r="H1831" s="62">
        <v>3000</v>
      </c>
      <c r="I1831" s="62"/>
      <c r="J1831" s="62">
        <v>5000</v>
      </c>
      <c r="K1831" s="62">
        <v>4000</v>
      </c>
      <c r="L1831" s="62"/>
      <c r="M1831" s="62"/>
      <c r="N1831" s="62"/>
      <c r="O1831" s="62"/>
      <c r="P1831" s="62"/>
      <c r="Q1831" s="62"/>
      <c r="R1831" s="62">
        <v>1500</v>
      </c>
      <c r="S1831" s="62">
        <v>2000</v>
      </c>
      <c r="T1831" s="62"/>
      <c r="U1831" s="62"/>
      <c r="V1831" s="62">
        <v>700</v>
      </c>
      <c r="W1831" s="62"/>
      <c r="X1831" s="62">
        <v>12000</v>
      </c>
      <c r="Y1831" s="62"/>
      <c r="Z1831" s="62"/>
      <c r="AA1831" s="62">
        <f>SUM(D1831:Z1831)</f>
        <v>41200</v>
      </c>
    </row>
    <row r="1832" spans="1:27">
      <c r="A1832" s="34"/>
      <c r="B1832" s="34"/>
      <c r="C1832" s="34"/>
      <c r="D1832" s="132">
        <f>SUM(D1831:H1831)</f>
        <v>16000</v>
      </c>
      <c r="E1832" s="132"/>
      <c r="F1832" s="132"/>
      <c r="G1832" s="132"/>
      <c r="H1832" s="132"/>
      <c r="I1832" s="132">
        <f>SUM(I1831:J1831)</f>
        <v>5000</v>
      </c>
      <c r="J1832" s="132"/>
      <c r="K1832" s="132">
        <f>SUM(K1831:N1831)</f>
        <v>4000</v>
      </c>
      <c r="L1832" s="132"/>
      <c r="M1832" s="132"/>
      <c r="N1832" s="132"/>
      <c r="O1832" s="132">
        <f>SUM(O1831:Q1831)</f>
        <v>0</v>
      </c>
      <c r="P1832" s="132"/>
      <c r="Q1832" s="132"/>
      <c r="R1832" s="132">
        <f>SUM(R1831:W1831)</f>
        <v>4200</v>
      </c>
      <c r="S1832" s="132"/>
      <c r="T1832" s="132"/>
      <c r="U1832" s="132"/>
      <c r="V1832" s="132"/>
      <c r="W1832" s="132"/>
      <c r="X1832" s="62">
        <f>X1831</f>
        <v>12000</v>
      </c>
      <c r="Y1832" s="62">
        <f>SUM(Y1831)</f>
        <v>0</v>
      </c>
      <c r="Z1832" s="62">
        <f>SUM(Z1831)</f>
        <v>0</v>
      </c>
      <c r="AA1832" s="62"/>
    </row>
    <row r="1833" spans="1:27" ht="15.75" thickBot="1"/>
    <row r="1834" spans="1:27" ht="27" thickBot="1">
      <c r="C1834" s="137" t="s">
        <v>120</v>
      </c>
      <c r="D1834" s="138"/>
      <c r="E1834" s="138"/>
      <c r="F1834" s="138"/>
      <c r="G1834" s="138"/>
      <c r="H1834" s="138"/>
      <c r="I1834" s="138"/>
      <c r="J1834" s="138"/>
      <c r="K1834" s="138"/>
      <c r="L1834" s="138"/>
      <c r="M1834" s="138"/>
      <c r="N1834" s="138"/>
      <c r="O1834" s="138"/>
      <c r="P1834" s="138"/>
      <c r="Q1834" s="138"/>
      <c r="R1834" s="138"/>
      <c r="S1834" s="138"/>
      <c r="T1834" s="138"/>
      <c r="U1834" s="138"/>
      <c r="V1834" s="138"/>
      <c r="W1834" s="138"/>
      <c r="X1834" s="138"/>
      <c r="Y1834" s="138"/>
      <c r="Z1834" s="138"/>
      <c r="AA1834" s="138"/>
    </row>
    <row r="1835" spans="1:27">
      <c r="A1835" s="6" t="s">
        <v>23</v>
      </c>
      <c r="B1835" s="6" t="s">
        <v>0</v>
      </c>
      <c r="C1835" s="65" t="s">
        <v>68</v>
      </c>
      <c r="D1835" s="139" t="s">
        <v>1</v>
      </c>
      <c r="E1835" s="140"/>
      <c r="F1835" s="140"/>
      <c r="G1835" s="140"/>
      <c r="H1835" s="141"/>
      <c r="I1835" s="142" t="s">
        <v>2</v>
      </c>
      <c r="J1835" s="142"/>
      <c r="K1835" s="143" t="s">
        <v>5</v>
      </c>
      <c r="L1835" s="143"/>
      <c r="M1835" s="143"/>
      <c r="N1835" s="143"/>
      <c r="O1835" s="144" t="s">
        <v>73</v>
      </c>
      <c r="P1835" s="145"/>
      <c r="Q1835" s="145"/>
      <c r="R1835" s="146" t="s">
        <v>66</v>
      </c>
      <c r="S1835" s="146"/>
      <c r="T1835" s="146"/>
      <c r="U1835" s="146"/>
      <c r="V1835" s="146"/>
      <c r="W1835" s="146"/>
      <c r="X1835" s="147" t="s">
        <v>60</v>
      </c>
      <c r="Y1835" s="149" t="s">
        <v>37</v>
      </c>
      <c r="Z1835" s="151" t="s">
        <v>67</v>
      </c>
      <c r="AA1835" s="153" t="s">
        <v>8</v>
      </c>
    </row>
    <row r="1836" spans="1:27" ht="30">
      <c r="D1836" s="45" t="s">
        <v>47</v>
      </c>
      <c r="E1836" s="45" t="s">
        <v>48</v>
      </c>
      <c r="F1836" s="45" t="s">
        <v>50</v>
      </c>
      <c r="G1836" s="45" t="s">
        <v>49</v>
      </c>
      <c r="H1836" s="45" t="s">
        <v>51</v>
      </c>
      <c r="I1836" s="47" t="s">
        <v>54</v>
      </c>
      <c r="J1836" s="47" t="s">
        <v>55</v>
      </c>
      <c r="K1836" s="49" t="s">
        <v>56</v>
      </c>
      <c r="L1836" s="49" t="s">
        <v>57</v>
      </c>
      <c r="M1836" s="50" t="s">
        <v>58</v>
      </c>
      <c r="N1836" s="50" t="s">
        <v>59</v>
      </c>
      <c r="O1836" s="83" t="s">
        <v>74</v>
      </c>
      <c r="P1836" s="84" t="s">
        <v>75</v>
      </c>
      <c r="Q1836" s="52" t="s">
        <v>62</v>
      </c>
      <c r="R1836" s="55" t="s">
        <v>3</v>
      </c>
      <c r="S1836" s="55" t="s">
        <v>65</v>
      </c>
      <c r="T1836" s="55" t="s">
        <v>63</v>
      </c>
      <c r="U1836" s="55" t="s">
        <v>36</v>
      </c>
      <c r="V1836" s="56" t="s">
        <v>64</v>
      </c>
      <c r="W1836" s="55" t="s">
        <v>7</v>
      </c>
      <c r="X1836" s="148"/>
      <c r="Y1836" s="150"/>
      <c r="Z1836" s="152"/>
      <c r="AA1836" s="154"/>
    </row>
    <row r="1837" spans="1:27">
      <c r="B1837" s="29">
        <v>46322</v>
      </c>
      <c r="C1837" s="44">
        <v>1</v>
      </c>
      <c r="D1837" s="69"/>
      <c r="E1837" s="69"/>
      <c r="F1837" s="69"/>
      <c r="G1837" s="69"/>
      <c r="H1837" s="69"/>
      <c r="I1837" s="75"/>
      <c r="J1837" s="75"/>
      <c r="K1837" s="76"/>
      <c r="L1837" s="76"/>
      <c r="M1837" s="76"/>
      <c r="N1837" s="76"/>
      <c r="O1837" s="54"/>
      <c r="P1837" s="54"/>
      <c r="Q1837" s="54"/>
      <c r="R1837" s="86"/>
      <c r="S1837" s="86"/>
      <c r="T1837" s="86"/>
      <c r="U1837" s="86"/>
      <c r="V1837" s="86"/>
      <c r="W1837" s="86"/>
      <c r="X1837" s="70"/>
      <c r="Y1837" s="59"/>
      <c r="Z1837" s="60"/>
      <c r="AA1837" s="64">
        <f>SUM(D1837:Z1837)</f>
        <v>0</v>
      </c>
    </row>
    <row r="1838" spans="1:27">
      <c r="B1838" s="29">
        <v>46323</v>
      </c>
      <c r="C1838" s="44">
        <v>2</v>
      </c>
      <c r="D1838" s="69"/>
      <c r="E1838" s="69"/>
      <c r="F1838" s="69"/>
      <c r="G1838" s="69"/>
      <c r="H1838" s="69"/>
      <c r="I1838" s="75"/>
      <c r="J1838" s="75"/>
      <c r="K1838" s="76"/>
      <c r="L1838" s="76"/>
      <c r="M1838" s="76"/>
      <c r="N1838" s="76"/>
      <c r="O1838" s="54"/>
      <c r="P1838" s="54"/>
      <c r="Q1838" s="54"/>
      <c r="R1838" s="86"/>
      <c r="S1838" s="86"/>
      <c r="T1838" s="86"/>
      <c r="U1838" s="86"/>
      <c r="V1838" s="86"/>
      <c r="W1838" s="86"/>
      <c r="X1838" s="71"/>
      <c r="Y1838" s="59"/>
      <c r="Z1838" s="60"/>
      <c r="AA1838" s="64">
        <f t="shared" ref="AA1838:AA1858" si="167">SUM(D1838:Z1838)</f>
        <v>0</v>
      </c>
    </row>
    <row r="1839" spans="1:27">
      <c r="B1839" s="29">
        <v>46324</v>
      </c>
      <c r="C1839" s="44">
        <v>3</v>
      </c>
      <c r="D1839" s="69"/>
      <c r="E1839" s="69"/>
      <c r="F1839" s="69"/>
      <c r="G1839" s="69"/>
      <c r="H1839" s="69"/>
      <c r="I1839" s="75"/>
      <c r="J1839" s="75"/>
      <c r="K1839" s="76"/>
      <c r="L1839" s="76"/>
      <c r="M1839" s="76"/>
      <c r="N1839" s="76"/>
      <c r="O1839" s="54"/>
      <c r="P1839" s="54"/>
      <c r="Q1839" s="54"/>
      <c r="R1839" s="86"/>
      <c r="S1839" s="86"/>
      <c r="T1839" s="86"/>
      <c r="U1839" s="86"/>
      <c r="V1839" s="86"/>
      <c r="W1839" s="86"/>
      <c r="X1839" s="70"/>
      <c r="Y1839" s="59"/>
      <c r="Z1839" s="60"/>
      <c r="AA1839" s="64">
        <f t="shared" si="167"/>
        <v>0</v>
      </c>
    </row>
    <row r="1840" spans="1:27">
      <c r="B1840" s="29">
        <v>46325</v>
      </c>
      <c r="C1840" s="44">
        <v>4</v>
      </c>
      <c r="D1840" s="69"/>
      <c r="E1840" s="69"/>
      <c r="F1840" s="69"/>
      <c r="G1840" s="69"/>
      <c r="H1840" s="69"/>
      <c r="I1840" s="75"/>
      <c r="J1840" s="75"/>
      <c r="K1840" s="76"/>
      <c r="L1840" s="76"/>
      <c r="M1840" s="76"/>
      <c r="N1840" s="76"/>
      <c r="O1840" s="54"/>
      <c r="P1840" s="54"/>
      <c r="Q1840" s="54"/>
      <c r="R1840" s="86"/>
      <c r="S1840" s="86"/>
      <c r="T1840" s="86"/>
      <c r="U1840" s="86"/>
      <c r="V1840" s="86"/>
      <c r="W1840" s="86"/>
      <c r="X1840" s="71"/>
      <c r="Y1840" s="59"/>
      <c r="Z1840" s="60"/>
      <c r="AA1840" s="64">
        <f t="shared" si="167"/>
        <v>0</v>
      </c>
    </row>
    <row r="1841" spans="2:27">
      <c r="B1841" s="29">
        <v>46326</v>
      </c>
      <c r="C1841" s="44">
        <v>5</v>
      </c>
      <c r="D1841" s="69"/>
      <c r="E1841" s="69"/>
      <c r="F1841" s="69"/>
      <c r="G1841" s="69"/>
      <c r="H1841" s="69"/>
      <c r="I1841" s="75"/>
      <c r="J1841" s="75"/>
      <c r="K1841" s="76"/>
      <c r="L1841" s="76"/>
      <c r="M1841" s="76"/>
      <c r="N1841" s="76"/>
      <c r="O1841" s="54"/>
      <c r="P1841" s="54"/>
      <c r="Q1841" s="54"/>
      <c r="R1841" s="87"/>
      <c r="S1841" s="86"/>
      <c r="T1841" s="86"/>
      <c r="U1841" s="86"/>
      <c r="V1841" s="86"/>
      <c r="W1841" s="86"/>
      <c r="X1841" s="70"/>
      <c r="Y1841" s="59"/>
      <c r="Z1841" s="60"/>
      <c r="AA1841" s="64">
        <f t="shared" si="167"/>
        <v>0</v>
      </c>
    </row>
    <row r="1842" spans="2:27">
      <c r="B1842" s="29">
        <v>46327</v>
      </c>
      <c r="C1842" s="44">
        <v>6</v>
      </c>
      <c r="D1842" s="69"/>
      <c r="E1842" s="69"/>
      <c r="F1842" s="69"/>
      <c r="G1842" s="69"/>
      <c r="H1842" s="69"/>
      <c r="I1842" s="75"/>
      <c r="J1842" s="75"/>
      <c r="K1842" s="76"/>
      <c r="L1842" s="76"/>
      <c r="M1842" s="76"/>
      <c r="N1842" s="76"/>
      <c r="O1842" s="54"/>
      <c r="P1842" s="54"/>
      <c r="Q1842" s="54"/>
      <c r="R1842" s="86"/>
      <c r="S1842" s="86"/>
      <c r="T1842" s="86"/>
      <c r="U1842" s="86"/>
      <c r="V1842" s="86"/>
      <c r="W1842" s="86"/>
      <c r="X1842" s="88"/>
      <c r="Y1842" s="59"/>
      <c r="Z1842" s="60"/>
      <c r="AA1842" s="64">
        <f t="shared" si="167"/>
        <v>0</v>
      </c>
    </row>
    <row r="1843" spans="2:27">
      <c r="B1843" s="29">
        <v>46328</v>
      </c>
      <c r="C1843" s="44">
        <v>7</v>
      </c>
      <c r="D1843" s="69"/>
      <c r="E1843" s="69"/>
      <c r="F1843" s="69"/>
      <c r="G1843" s="69"/>
      <c r="H1843" s="69"/>
      <c r="I1843" s="75"/>
      <c r="J1843" s="75"/>
      <c r="K1843" s="76"/>
      <c r="L1843" s="76"/>
      <c r="M1843" s="76"/>
      <c r="N1843" s="76"/>
      <c r="O1843" s="54"/>
      <c r="P1843" s="54"/>
      <c r="Q1843" s="54"/>
      <c r="R1843" s="86"/>
      <c r="S1843" s="86"/>
      <c r="T1843" s="86"/>
      <c r="U1843" s="86"/>
      <c r="V1843" s="86"/>
      <c r="W1843" s="86"/>
      <c r="X1843" s="70"/>
      <c r="Y1843" s="59"/>
      <c r="Z1843" s="60"/>
      <c r="AA1843" s="64">
        <f t="shared" si="167"/>
        <v>0</v>
      </c>
    </row>
    <row r="1844" spans="2:27">
      <c r="B1844" s="29">
        <v>46329</v>
      </c>
      <c r="C1844" s="44">
        <v>8</v>
      </c>
      <c r="D1844" s="69"/>
      <c r="E1844" s="69"/>
      <c r="F1844" s="69"/>
      <c r="G1844" s="69"/>
      <c r="H1844" s="69"/>
      <c r="I1844" s="75"/>
      <c r="J1844" s="75"/>
      <c r="K1844" s="76"/>
      <c r="L1844" s="76"/>
      <c r="M1844" s="76"/>
      <c r="N1844" s="76"/>
      <c r="O1844" s="54"/>
      <c r="P1844" s="54"/>
      <c r="Q1844" s="54"/>
      <c r="R1844" s="86"/>
      <c r="S1844" s="86"/>
      <c r="T1844" s="86"/>
      <c r="U1844" s="86"/>
      <c r="V1844" s="86"/>
      <c r="W1844" s="86"/>
      <c r="X1844" s="70"/>
      <c r="Y1844" s="59"/>
      <c r="Z1844" s="60"/>
      <c r="AA1844" s="64">
        <f t="shared" si="167"/>
        <v>0</v>
      </c>
    </row>
    <row r="1845" spans="2:27">
      <c r="B1845" s="29">
        <v>46330</v>
      </c>
      <c r="C1845" s="44">
        <v>9</v>
      </c>
      <c r="D1845" s="69"/>
      <c r="E1845" s="69"/>
      <c r="F1845" s="69"/>
      <c r="G1845" s="69"/>
      <c r="H1845" s="69"/>
      <c r="I1845" s="75"/>
      <c r="J1845" s="75"/>
      <c r="K1845" s="76"/>
      <c r="L1845" s="76"/>
      <c r="M1845" s="76"/>
      <c r="N1845" s="76"/>
      <c r="O1845" s="54"/>
      <c r="P1845" s="54"/>
      <c r="Q1845" s="54"/>
      <c r="R1845" s="86"/>
      <c r="S1845" s="86"/>
      <c r="T1845" s="86"/>
      <c r="U1845" s="86"/>
      <c r="V1845" s="86"/>
      <c r="W1845" s="86"/>
      <c r="X1845" s="71"/>
      <c r="Y1845" s="59"/>
      <c r="Z1845" s="60"/>
      <c r="AA1845" s="64">
        <f t="shared" si="167"/>
        <v>0</v>
      </c>
    </row>
    <row r="1846" spans="2:27">
      <c r="B1846" s="29">
        <v>46331</v>
      </c>
      <c r="C1846" s="44">
        <v>10</v>
      </c>
      <c r="D1846" s="69"/>
      <c r="E1846" s="69"/>
      <c r="F1846" s="69"/>
      <c r="G1846" s="69"/>
      <c r="H1846" s="69"/>
      <c r="I1846" s="75"/>
      <c r="J1846" s="75"/>
      <c r="K1846" s="76"/>
      <c r="L1846" s="76"/>
      <c r="M1846" s="76"/>
      <c r="N1846" s="76"/>
      <c r="O1846" s="54"/>
      <c r="P1846" s="54"/>
      <c r="Q1846" s="54"/>
      <c r="R1846" s="86"/>
      <c r="S1846" s="86"/>
      <c r="T1846" s="86"/>
      <c r="U1846" s="86"/>
      <c r="V1846" s="86"/>
      <c r="W1846" s="86"/>
      <c r="X1846" s="71"/>
      <c r="Y1846" s="59"/>
      <c r="Z1846" s="60"/>
      <c r="AA1846" s="64">
        <f t="shared" si="167"/>
        <v>0</v>
      </c>
    </row>
    <row r="1847" spans="2:27">
      <c r="B1847" s="29">
        <v>46332</v>
      </c>
      <c r="C1847" s="44">
        <v>11</v>
      </c>
      <c r="D1847" s="69"/>
      <c r="E1847" s="69"/>
      <c r="F1847" s="69"/>
      <c r="G1847" s="69"/>
      <c r="H1847" s="69"/>
      <c r="I1847" s="75"/>
      <c r="J1847" s="75"/>
      <c r="K1847" s="76"/>
      <c r="L1847" s="76"/>
      <c r="M1847" s="76"/>
      <c r="N1847" s="76"/>
      <c r="O1847" s="54"/>
      <c r="P1847" s="54"/>
      <c r="Q1847" s="54"/>
      <c r="R1847" s="86"/>
      <c r="S1847" s="86"/>
      <c r="T1847" s="86"/>
      <c r="U1847" s="86"/>
      <c r="V1847" s="86"/>
      <c r="W1847" s="86"/>
      <c r="X1847" s="70"/>
      <c r="Y1847" s="59"/>
      <c r="Z1847" s="60"/>
      <c r="AA1847" s="64">
        <f t="shared" si="167"/>
        <v>0</v>
      </c>
    </row>
    <row r="1848" spans="2:27">
      <c r="B1848" s="29">
        <v>46333</v>
      </c>
      <c r="C1848" s="44">
        <v>12</v>
      </c>
      <c r="D1848" s="69"/>
      <c r="E1848" s="69"/>
      <c r="F1848" s="69"/>
      <c r="G1848" s="69"/>
      <c r="H1848" s="69"/>
      <c r="I1848" s="75"/>
      <c r="J1848" s="75"/>
      <c r="K1848" s="76"/>
      <c r="L1848" s="76"/>
      <c r="M1848" s="76"/>
      <c r="N1848" s="76"/>
      <c r="O1848" s="54"/>
      <c r="P1848" s="54"/>
      <c r="Q1848" s="54"/>
      <c r="R1848" s="86"/>
      <c r="S1848" s="86"/>
      <c r="T1848" s="86"/>
      <c r="U1848" s="86"/>
      <c r="V1848" s="86"/>
      <c r="W1848" s="86"/>
      <c r="X1848" s="70"/>
      <c r="Y1848" s="59"/>
      <c r="Z1848" s="60"/>
      <c r="AA1848" s="64">
        <f t="shared" si="167"/>
        <v>0</v>
      </c>
    </row>
    <row r="1849" spans="2:27">
      <c r="B1849" s="29">
        <v>46334</v>
      </c>
      <c r="C1849" s="44">
        <v>13</v>
      </c>
      <c r="D1849" s="69"/>
      <c r="E1849" s="69"/>
      <c r="F1849" s="69"/>
      <c r="G1849" s="69"/>
      <c r="H1849" s="69"/>
      <c r="I1849" s="75"/>
      <c r="J1849" s="75"/>
      <c r="K1849" s="76"/>
      <c r="L1849" s="76"/>
      <c r="M1849" s="76"/>
      <c r="N1849" s="76"/>
      <c r="O1849" s="54"/>
      <c r="P1849" s="54"/>
      <c r="Q1849" s="54"/>
      <c r="R1849" s="86"/>
      <c r="S1849" s="86"/>
      <c r="T1849" s="86"/>
      <c r="U1849" s="86"/>
      <c r="V1849" s="86"/>
      <c r="W1849" s="86"/>
      <c r="X1849" s="71"/>
      <c r="Y1849" s="59"/>
      <c r="Z1849" s="60"/>
      <c r="AA1849" s="64">
        <f t="shared" si="167"/>
        <v>0</v>
      </c>
    </row>
    <row r="1850" spans="2:27">
      <c r="B1850" s="29">
        <v>46335</v>
      </c>
      <c r="C1850" s="44">
        <v>14</v>
      </c>
      <c r="D1850" s="69"/>
      <c r="E1850" s="69"/>
      <c r="F1850" s="69"/>
      <c r="G1850" s="69"/>
      <c r="H1850" s="69"/>
      <c r="I1850" s="75"/>
      <c r="J1850" s="75"/>
      <c r="K1850" s="76"/>
      <c r="L1850" s="76"/>
      <c r="M1850" s="76"/>
      <c r="N1850" s="76"/>
      <c r="O1850" s="54"/>
      <c r="P1850" s="54"/>
      <c r="Q1850" s="54"/>
      <c r="R1850" s="86"/>
      <c r="S1850" s="86"/>
      <c r="T1850" s="86"/>
      <c r="U1850" s="86"/>
      <c r="V1850" s="86"/>
      <c r="W1850" s="86"/>
      <c r="X1850" s="70"/>
      <c r="Y1850" s="59"/>
      <c r="Z1850" s="60"/>
      <c r="AA1850" s="64">
        <f t="shared" si="167"/>
        <v>0</v>
      </c>
    </row>
    <row r="1851" spans="2:27">
      <c r="B1851" s="29">
        <v>46336</v>
      </c>
      <c r="C1851" s="44">
        <v>15</v>
      </c>
      <c r="D1851" s="69"/>
      <c r="E1851" s="69"/>
      <c r="F1851" s="69"/>
      <c r="G1851" s="69"/>
      <c r="H1851" s="69"/>
      <c r="I1851" s="75"/>
      <c r="J1851" s="75"/>
      <c r="K1851" s="76"/>
      <c r="L1851" s="76"/>
      <c r="M1851" s="76"/>
      <c r="N1851" s="76"/>
      <c r="O1851" s="54"/>
      <c r="P1851" s="54"/>
      <c r="Q1851" s="54"/>
      <c r="R1851" s="86"/>
      <c r="S1851" s="86"/>
      <c r="T1851" s="86"/>
      <c r="U1851" s="86"/>
      <c r="V1851" s="86"/>
      <c r="W1851" s="86"/>
      <c r="X1851" s="70"/>
      <c r="Y1851" s="59"/>
      <c r="Z1851" s="60"/>
      <c r="AA1851" s="64">
        <f t="shared" si="167"/>
        <v>0</v>
      </c>
    </row>
    <row r="1852" spans="2:27">
      <c r="B1852" s="29">
        <v>46337</v>
      </c>
      <c r="C1852" s="44">
        <v>16</v>
      </c>
      <c r="D1852" s="69"/>
      <c r="E1852" s="69"/>
      <c r="F1852" s="69"/>
      <c r="G1852" s="69"/>
      <c r="H1852" s="69"/>
      <c r="I1852" s="75"/>
      <c r="J1852" s="75"/>
      <c r="K1852" s="76"/>
      <c r="L1852" s="76"/>
      <c r="M1852" s="76"/>
      <c r="N1852" s="76"/>
      <c r="O1852" s="54"/>
      <c r="P1852" s="54"/>
      <c r="Q1852" s="54"/>
      <c r="R1852" s="86"/>
      <c r="S1852" s="86"/>
      <c r="T1852" s="86"/>
      <c r="U1852" s="86"/>
      <c r="V1852" s="86"/>
      <c r="W1852" s="86"/>
      <c r="X1852" s="70"/>
      <c r="Y1852" s="59"/>
      <c r="Z1852" s="60"/>
      <c r="AA1852" s="64">
        <f t="shared" si="167"/>
        <v>0</v>
      </c>
    </row>
    <row r="1853" spans="2:27">
      <c r="B1853" s="29">
        <v>46338</v>
      </c>
      <c r="C1853" s="44">
        <v>17</v>
      </c>
      <c r="D1853" s="69"/>
      <c r="E1853" s="69"/>
      <c r="F1853" s="69"/>
      <c r="G1853" s="69"/>
      <c r="H1853" s="69"/>
      <c r="I1853" s="75"/>
      <c r="J1853" s="75"/>
      <c r="K1853" s="76"/>
      <c r="L1853" s="76"/>
      <c r="M1853" s="76"/>
      <c r="N1853" s="76"/>
      <c r="O1853" s="54"/>
      <c r="P1853" s="54"/>
      <c r="Q1853" s="54"/>
      <c r="R1853" s="86"/>
      <c r="S1853" s="86"/>
      <c r="T1853" s="86"/>
      <c r="U1853" s="86"/>
      <c r="V1853" s="86"/>
      <c r="W1853" s="86"/>
      <c r="X1853" s="70"/>
      <c r="Y1853" s="59"/>
      <c r="Z1853" s="60"/>
      <c r="AA1853" s="64">
        <f t="shared" si="167"/>
        <v>0</v>
      </c>
    </row>
    <row r="1854" spans="2:27">
      <c r="B1854" s="29">
        <v>46339</v>
      </c>
      <c r="C1854" s="44">
        <v>18</v>
      </c>
      <c r="D1854" s="69"/>
      <c r="E1854" s="69"/>
      <c r="F1854" s="69"/>
      <c r="G1854" s="69"/>
      <c r="H1854" s="69"/>
      <c r="I1854" s="75"/>
      <c r="J1854" s="75"/>
      <c r="K1854" s="76"/>
      <c r="L1854" s="76"/>
      <c r="M1854" s="76"/>
      <c r="N1854" s="76"/>
      <c r="O1854" s="54"/>
      <c r="P1854" s="54"/>
      <c r="Q1854" s="54"/>
      <c r="R1854" s="86"/>
      <c r="S1854" s="86"/>
      <c r="T1854" s="86"/>
      <c r="U1854" s="86"/>
      <c r="V1854" s="86"/>
      <c r="W1854" s="87"/>
      <c r="X1854" s="70"/>
      <c r="Y1854" s="59"/>
      <c r="Z1854" s="60"/>
      <c r="AA1854" s="64">
        <f t="shared" si="167"/>
        <v>0</v>
      </c>
    </row>
    <row r="1855" spans="2:27">
      <c r="B1855" s="29">
        <v>46340</v>
      </c>
      <c r="C1855" s="44">
        <v>19</v>
      </c>
      <c r="D1855" s="69"/>
      <c r="E1855" s="69"/>
      <c r="F1855" s="69"/>
      <c r="G1855" s="69"/>
      <c r="H1855" s="69"/>
      <c r="I1855" s="75"/>
      <c r="J1855" s="75"/>
      <c r="K1855" s="76"/>
      <c r="L1855" s="76"/>
      <c r="M1855" s="76"/>
      <c r="N1855" s="76"/>
      <c r="O1855" s="54"/>
      <c r="P1855" s="54"/>
      <c r="Q1855" s="54"/>
      <c r="R1855" s="86"/>
      <c r="S1855" s="86"/>
      <c r="T1855" s="86"/>
      <c r="U1855" s="86"/>
      <c r="V1855" s="86"/>
      <c r="W1855" s="86"/>
      <c r="X1855" s="70"/>
      <c r="Y1855" s="59"/>
      <c r="Z1855" s="60"/>
      <c r="AA1855" s="64">
        <f t="shared" si="167"/>
        <v>0</v>
      </c>
    </row>
    <row r="1856" spans="2:27">
      <c r="B1856" s="29">
        <v>46341</v>
      </c>
      <c r="C1856" s="44">
        <v>20</v>
      </c>
      <c r="D1856" s="69"/>
      <c r="E1856" s="69"/>
      <c r="F1856" s="69"/>
      <c r="G1856" s="69"/>
      <c r="H1856" s="69"/>
      <c r="I1856" s="75"/>
      <c r="J1856" s="75"/>
      <c r="K1856" s="76"/>
      <c r="L1856" s="76"/>
      <c r="M1856" s="76"/>
      <c r="N1856" s="76"/>
      <c r="O1856" s="54"/>
      <c r="P1856" s="54"/>
      <c r="Q1856" s="54"/>
      <c r="R1856" s="86"/>
      <c r="S1856" s="86"/>
      <c r="T1856" s="86"/>
      <c r="U1856" s="86"/>
      <c r="V1856" s="86"/>
      <c r="W1856" s="86"/>
      <c r="X1856" s="70"/>
      <c r="Y1856" s="59"/>
      <c r="Z1856" s="60"/>
      <c r="AA1856" s="64">
        <f t="shared" si="167"/>
        <v>0</v>
      </c>
    </row>
    <row r="1857" spans="1:27">
      <c r="B1857" s="29">
        <v>46342</v>
      </c>
      <c r="C1857" s="44">
        <v>21</v>
      </c>
      <c r="D1857" s="69"/>
      <c r="E1857" s="69"/>
      <c r="F1857" s="69"/>
      <c r="G1857" s="69"/>
      <c r="H1857" s="69"/>
      <c r="I1857" s="75"/>
      <c r="J1857" s="75"/>
      <c r="K1857" s="76"/>
      <c r="L1857" s="76"/>
      <c r="M1857" s="76"/>
      <c r="N1857" s="76"/>
      <c r="O1857" s="54"/>
      <c r="P1857" s="54"/>
      <c r="Q1857" s="54"/>
      <c r="R1857" s="86"/>
      <c r="S1857" s="86"/>
      <c r="T1857" s="86"/>
      <c r="U1857" s="86"/>
      <c r="V1857" s="86"/>
      <c r="W1857" s="86"/>
      <c r="X1857" s="70"/>
      <c r="Y1857" s="59"/>
      <c r="Z1857" s="60"/>
      <c r="AA1857" s="64">
        <f t="shared" si="167"/>
        <v>0</v>
      </c>
    </row>
    <row r="1858" spans="1:27">
      <c r="B1858" s="29">
        <v>46343</v>
      </c>
      <c r="C1858" s="44">
        <v>22</v>
      </c>
      <c r="D1858" s="69"/>
      <c r="E1858" s="69"/>
      <c r="F1858" s="69"/>
      <c r="G1858" s="69"/>
      <c r="H1858" s="69"/>
      <c r="I1858" s="75"/>
      <c r="J1858" s="75"/>
      <c r="K1858" s="76"/>
      <c r="L1858" s="76"/>
      <c r="M1858" s="76"/>
      <c r="N1858" s="76"/>
      <c r="O1858" s="54"/>
      <c r="P1858" s="54"/>
      <c r="Q1858" s="54"/>
      <c r="R1858" s="86"/>
      <c r="S1858" s="86"/>
      <c r="T1858" s="86"/>
      <c r="U1858" s="86"/>
      <c r="V1858" s="86"/>
      <c r="W1858" s="86"/>
      <c r="X1858" s="70"/>
      <c r="Y1858" s="59"/>
      <c r="Z1858" s="60"/>
      <c r="AA1858" s="64">
        <f t="shared" si="167"/>
        <v>0</v>
      </c>
    </row>
    <row r="1859" spans="1:27">
      <c r="B1859" s="29">
        <v>46344</v>
      </c>
      <c r="C1859" s="44">
        <v>23</v>
      </c>
      <c r="D1859" s="69"/>
      <c r="E1859" s="69"/>
      <c r="F1859" s="69"/>
      <c r="G1859" s="69"/>
      <c r="H1859" s="69"/>
      <c r="I1859" s="75"/>
      <c r="J1859" s="75"/>
      <c r="K1859" s="76"/>
      <c r="L1859" s="76"/>
      <c r="M1859" s="76"/>
      <c r="N1859" s="76"/>
      <c r="O1859" s="54"/>
      <c r="P1859" s="54"/>
      <c r="Q1859" s="54"/>
      <c r="R1859" s="86"/>
      <c r="S1859" s="86"/>
      <c r="T1859" s="86"/>
      <c r="U1859" s="86"/>
      <c r="V1859" s="86"/>
      <c r="W1859" s="87"/>
      <c r="X1859" s="70"/>
      <c r="Y1859" s="59"/>
      <c r="Z1859" s="60"/>
      <c r="AA1859" s="64">
        <f>SUM(D1859:Z1859)</f>
        <v>0</v>
      </c>
    </row>
    <row r="1860" spans="1:27">
      <c r="B1860" s="29">
        <v>46345</v>
      </c>
      <c r="C1860" s="44">
        <v>24</v>
      </c>
      <c r="D1860" s="69"/>
      <c r="E1860" s="69"/>
      <c r="F1860" s="69"/>
      <c r="G1860" s="69"/>
      <c r="H1860" s="69"/>
      <c r="I1860" s="75"/>
      <c r="J1860" s="75"/>
      <c r="K1860" s="76"/>
      <c r="L1860" s="76"/>
      <c r="M1860" s="76"/>
      <c r="N1860" s="76"/>
      <c r="O1860" s="54"/>
      <c r="P1860" s="54"/>
      <c r="Q1860" s="54"/>
      <c r="R1860" s="86"/>
      <c r="S1860" s="86"/>
      <c r="T1860" s="86"/>
      <c r="U1860" s="86"/>
      <c r="V1860" s="86"/>
      <c r="W1860" s="86"/>
      <c r="X1860" s="70"/>
      <c r="Y1860" s="59"/>
      <c r="Z1860" s="60"/>
      <c r="AA1860" s="64">
        <f t="shared" ref="AA1860:AA1868" si="168">SUM(D1860:Z1860)</f>
        <v>0</v>
      </c>
    </row>
    <row r="1861" spans="1:27">
      <c r="B1861" s="29">
        <v>46346</v>
      </c>
      <c r="C1861" s="44">
        <v>25</v>
      </c>
      <c r="D1861" s="69"/>
      <c r="E1861" s="69"/>
      <c r="F1861" s="69"/>
      <c r="G1861" s="69"/>
      <c r="H1861" s="69"/>
      <c r="I1861" s="75"/>
      <c r="J1861" s="75"/>
      <c r="K1861" s="76"/>
      <c r="L1861" s="76"/>
      <c r="M1861" s="76"/>
      <c r="N1861" s="76"/>
      <c r="O1861" s="54"/>
      <c r="P1861" s="54"/>
      <c r="Q1861" s="54"/>
      <c r="R1861" s="86"/>
      <c r="S1861" s="86"/>
      <c r="T1861" s="86"/>
      <c r="U1861" s="86"/>
      <c r="V1861" s="86"/>
      <c r="W1861" s="86"/>
      <c r="X1861" s="70"/>
      <c r="Y1861" s="59"/>
      <c r="Z1861" s="60"/>
      <c r="AA1861" s="64">
        <f t="shared" si="168"/>
        <v>0</v>
      </c>
    </row>
    <row r="1862" spans="1:27">
      <c r="B1862" s="29">
        <v>46347</v>
      </c>
      <c r="C1862" s="44">
        <v>26</v>
      </c>
      <c r="D1862" s="69"/>
      <c r="E1862" s="69"/>
      <c r="F1862" s="69"/>
      <c r="G1862" s="69"/>
      <c r="H1862" s="69"/>
      <c r="I1862" s="75"/>
      <c r="J1862" s="75"/>
      <c r="K1862" s="76"/>
      <c r="L1862" s="76"/>
      <c r="M1862" s="76"/>
      <c r="N1862" s="76"/>
      <c r="O1862" s="54"/>
      <c r="P1862" s="54"/>
      <c r="Q1862" s="54"/>
      <c r="R1862" s="86"/>
      <c r="S1862" s="86"/>
      <c r="T1862" s="86"/>
      <c r="U1862" s="86"/>
      <c r="V1862" s="86"/>
      <c r="W1862" s="86"/>
      <c r="X1862" s="70"/>
      <c r="Y1862" s="59"/>
      <c r="Z1862" s="60"/>
      <c r="AA1862" s="64">
        <f t="shared" si="168"/>
        <v>0</v>
      </c>
    </row>
    <row r="1863" spans="1:27">
      <c r="B1863" s="29">
        <v>46348</v>
      </c>
      <c r="C1863" s="44">
        <v>27</v>
      </c>
      <c r="D1863" s="69"/>
      <c r="E1863" s="69"/>
      <c r="F1863" s="69"/>
      <c r="G1863" s="69"/>
      <c r="H1863" s="69"/>
      <c r="I1863" s="75"/>
      <c r="J1863" s="75"/>
      <c r="K1863" s="76"/>
      <c r="L1863" s="76"/>
      <c r="M1863" s="76"/>
      <c r="N1863" s="76"/>
      <c r="O1863" s="54"/>
      <c r="P1863" s="54"/>
      <c r="Q1863" s="54"/>
      <c r="R1863" s="86"/>
      <c r="S1863" s="86"/>
      <c r="T1863" s="86"/>
      <c r="U1863" s="86"/>
      <c r="V1863" s="86"/>
      <c r="W1863" s="86"/>
      <c r="X1863" s="71"/>
      <c r="Y1863" s="59"/>
      <c r="Z1863" s="60"/>
      <c r="AA1863" s="64">
        <f t="shared" si="168"/>
        <v>0</v>
      </c>
    </row>
    <row r="1864" spans="1:27">
      <c r="B1864" s="29">
        <v>46349</v>
      </c>
      <c r="C1864" s="44">
        <v>28</v>
      </c>
      <c r="D1864" s="69"/>
      <c r="E1864" s="69"/>
      <c r="F1864" s="69"/>
      <c r="G1864" s="69"/>
      <c r="H1864" s="69"/>
      <c r="I1864" s="75"/>
      <c r="J1864" s="75"/>
      <c r="K1864" s="76"/>
      <c r="L1864" s="76"/>
      <c r="M1864" s="76"/>
      <c r="N1864" s="76"/>
      <c r="O1864" s="54"/>
      <c r="P1864" s="54"/>
      <c r="Q1864" s="54"/>
      <c r="R1864" s="86"/>
      <c r="S1864" s="86"/>
      <c r="T1864" s="86"/>
      <c r="U1864" s="86"/>
      <c r="V1864" s="86"/>
      <c r="W1864" s="86"/>
      <c r="X1864" s="70"/>
      <c r="Y1864" s="59"/>
      <c r="Z1864" s="60"/>
      <c r="AA1864" s="64">
        <f t="shared" si="168"/>
        <v>0</v>
      </c>
    </row>
    <row r="1865" spans="1:27">
      <c r="B1865" s="29">
        <v>46350</v>
      </c>
      <c r="C1865" s="44">
        <v>29</v>
      </c>
      <c r="D1865" s="69"/>
      <c r="E1865" s="69"/>
      <c r="F1865" s="69"/>
      <c r="G1865" s="69"/>
      <c r="H1865" s="69"/>
      <c r="I1865" s="75"/>
      <c r="J1865" s="75"/>
      <c r="K1865" s="76"/>
      <c r="L1865" s="76"/>
      <c r="M1865" s="76"/>
      <c r="N1865" s="76"/>
      <c r="O1865" s="54"/>
      <c r="P1865" s="54"/>
      <c r="Q1865" s="54"/>
      <c r="R1865" s="86"/>
      <c r="S1865" s="86"/>
      <c r="T1865" s="86"/>
      <c r="U1865" s="86"/>
      <c r="V1865" s="86"/>
      <c r="W1865" s="86"/>
      <c r="X1865" s="70"/>
      <c r="Y1865" s="59"/>
      <c r="Z1865" s="60"/>
      <c r="AA1865" s="64">
        <f t="shared" si="168"/>
        <v>0</v>
      </c>
    </row>
    <row r="1866" spans="1:27">
      <c r="B1866" s="29">
        <v>46351</v>
      </c>
      <c r="C1866" s="44">
        <v>30</v>
      </c>
      <c r="D1866" s="69"/>
      <c r="E1866" s="69"/>
      <c r="F1866" s="69"/>
      <c r="G1866" s="69"/>
      <c r="H1866" s="69"/>
      <c r="I1866" s="75"/>
      <c r="J1866" s="75"/>
      <c r="K1866" s="76"/>
      <c r="L1866" s="76"/>
      <c r="M1866" s="76"/>
      <c r="N1866" s="76"/>
      <c r="O1866" s="54"/>
      <c r="P1866" s="54"/>
      <c r="Q1866" s="54"/>
      <c r="R1866" s="86"/>
      <c r="S1866" s="86"/>
      <c r="T1866" s="86"/>
      <c r="U1866" s="86"/>
      <c r="V1866" s="86"/>
      <c r="W1866" s="86"/>
      <c r="X1866" s="70"/>
      <c r="Y1866" s="59"/>
      <c r="Z1866" s="60"/>
      <c r="AA1866" s="64">
        <f t="shared" si="168"/>
        <v>0</v>
      </c>
    </row>
    <row r="1867" spans="1:27">
      <c r="B1867" s="29">
        <v>46352</v>
      </c>
      <c r="C1867" s="44">
        <v>31</v>
      </c>
      <c r="D1867" s="69"/>
      <c r="E1867" s="69"/>
      <c r="F1867" s="69"/>
      <c r="G1867" s="69"/>
      <c r="H1867" s="69"/>
      <c r="I1867" s="75"/>
      <c r="J1867" s="75"/>
      <c r="K1867" s="76"/>
      <c r="L1867" s="76"/>
      <c r="M1867" s="76"/>
      <c r="N1867" s="76"/>
      <c r="O1867" s="54"/>
      <c r="P1867" s="54"/>
      <c r="Q1867" s="54"/>
      <c r="R1867" s="86"/>
      <c r="S1867" s="86"/>
      <c r="T1867" s="86"/>
      <c r="U1867" s="86"/>
      <c r="V1867" s="86"/>
      <c r="W1867" s="86"/>
      <c r="X1867" s="70"/>
      <c r="Y1867" s="59"/>
      <c r="Z1867" s="60"/>
      <c r="AA1867" s="64"/>
    </row>
    <row r="1868" spans="1:27">
      <c r="A1868" s="129" t="s">
        <v>52</v>
      </c>
      <c r="B1868" s="130"/>
      <c r="C1868" s="131"/>
      <c r="D1868" s="69">
        <f t="shared" ref="D1868:Z1868" si="169">SUM(D1837:D1866)</f>
        <v>0</v>
      </c>
      <c r="E1868" s="69">
        <f t="shared" si="169"/>
        <v>0</v>
      </c>
      <c r="F1868" s="69">
        <f t="shared" si="169"/>
        <v>0</v>
      </c>
      <c r="G1868" s="69">
        <f t="shared" si="169"/>
        <v>0</v>
      </c>
      <c r="H1868" s="69">
        <f t="shared" si="169"/>
        <v>0</v>
      </c>
      <c r="I1868" s="69">
        <f t="shared" si="169"/>
        <v>0</v>
      </c>
      <c r="J1868" s="69">
        <f t="shared" si="169"/>
        <v>0</v>
      </c>
      <c r="K1868" s="69">
        <f t="shared" si="169"/>
        <v>0</v>
      </c>
      <c r="L1868" s="69">
        <f t="shared" si="169"/>
        <v>0</v>
      </c>
      <c r="M1868" s="69">
        <f t="shared" si="169"/>
        <v>0</v>
      </c>
      <c r="N1868" s="69">
        <f t="shared" si="169"/>
        <v>0</v>
      </c>
      <c r="O1868" s="69">
        <f t="shared" si="169"/>
        <v>0</v>
      </c>
      <c r="P1868" s="69">
        <f t="shared" si="169"/>
        <v>0</v>
      </c>
      <c r="Q1868" s="69">
        <f t="shared" si="169"/>
        <v>0</v>
      </c>
      <c r="R1868" s="69">
        <f t="shared" si="169"/>
        <v>0</v>
      </c>
      <c r="S1868" s="69">
        <f t="shared" si="169"/>
        <v>0</v>
      </c>
      <c r="T1868" s="69">
        <f t="shared" si="169"/>
        <v>0</v>
      </c>
      <c r="U1868" s="69">
        <f t="shared" si="169"/>
        <v>0</v>
      </c>
      <c r="V1868" s="69">
        <f t="shared" si="169"/>
        <v>0</v>
      </c>
      <c r="W1868" s="69">
        <f t="shared" si="169"/>
        <v>0</v>
      </c>
      <c r="X1868" s="69">
        <f t="shared" si="169"/>
        <v>0</v>
      </c>
      <c r="Y1868" s="69">
        <f t="shared" si="169"/>
        <v>0</v>
      </c>
      <c r="Z1868" s="69">
        <f t="shared" si="169"/>
        <v>0</v>
      </c>
      <c r="AA1868" s="64">
        <f t="shared" si="168"/>
        <v>0</v>
      </c>
    </row>
    <row r="1869" spans="1:27">
      <c r="A1869" s="133" t="s">
        <v>53</v>
      </c>
      <c r="B1869" s="134"/>
      <c r="C1869" s="135"/>
      <c r="D1869" s="136">
        <f>SUM(D1868:H1868)</f>
        <v>0</v>
      </c>
      <c r="E1869" s="136"/>
      <c r="F1869" s="136"/>
      <c r="G1869" s="136"/>
      <c r="H1869" s="136"/>
      <c r="I1869" s="136">
        <f>SUM(I1868:J1868)</f>
        <v>0</v>
      </c>
      <c r="J1869" s="136"/>
      <c r="K1869" s="129">
        <f>SUM(K1868:N1868)</f>
        <v>0</v>
      </c>
      <c r="L1869" s="130"/>
      <c r="M1869" s="130"/>
      <c r="N1869" s="131"/>
      <c r="O1869" s="129">
        <f>SUM(O1868:Q1868)</f>
        <v>0</v>
      </c>
      <c r="P1869" s="130"/>
      <c r="Q1869" s="131"/>
      <c r="R1869" s="129">
        <f>SUM(R1868:W1868)</f>
        <v>0</v>
      </c>
      <c r="S1869" s="130"/>
      <c r="T1869" s="130"/>
      <c r="U1869" s="130"/>
      <c r="V1869" s="130"/>
      <c r="W1869" s="131"/>
      <c r="X1869" s="85">
        <f>SUM(X1868)</f>
        <v>0</v>
      </c>
      <c r="Y1869" s="42">
        <f>SUM(Y1868)</f>
        <v>0</v>
      </c>
      <c r="Z1869" s="6">
        <f>SUM(Z1868)</f>
        <v>0</v>
      </c>
      <c r="AA1869" s="64">
        <f>SUM(D1869:Z1869)</f>
        <v>0</v>
      </c>
    </row>
    <row r="1870" spans="1:27">
      <c r="A1870" s="132" t="s">
        <v>69</v>
      </c>
      <c r="B1870" s="132"/>
      <c r="C1870" s="132"/>
      <c r="D1870" s="62">
        <v>7000</v>
      </c>
      <c r="E1870" s="62"/>
      <c r="F1870" s="62">
        <v>2000</v>
      </c>
      <c r="G1870" s="62">
        <v>4000</v>
      </c>
      <c r="H1870" s="62">
        <v>3000</v>
      </c>
      <c r="I1870" s="62"/>
      <c r="J1870" s="62">
        <v>5000</v>
      </c>
      <c r="K1870" s="62">
        <v>4000</v>
      </c>
      <c r="L1870" s="62"/>
      <c r="M1870" s="62"/>
      <c r="N1870" s="62"/>
      <c r="O1870" s="62"/>
      <c r="P1870" s="62"/>
      <c r="Q1870" s="62"/>
      <c r="R1870" s="62">
        <v>1500</v>
      </c>
      <c r="S1870" s="62">
        <v>2000</v>
      </c>
      <c r="T1870" s="62"/>
      <c r="U1870" s="62"/>
      <c r="V1870" s="62">
        <v>700</v>
      </c>
      <c r="W1870" s="62"/>
      <c r="X1870" s="62">
        <v>12000</v>
      </c>
      <c r="Y1870" s="62"/>
      <c r="Z1870" s="62"/>
      <c r="AA1870" s="62">
        <f>SUM(D1870:Z1870)</f>
        <v>41200</v>
      </c>
    </row>
    <row r="1871" spans="1:27">
      <c r="A1871" s="34"/>
      <c r="B1871" s="34"/>
      <c r="C1871" s="34"/>
      <c r="D1871" s="132">
        <f>SUM(D1870:H1870)</f>
        <v>16000</v>
      </c>
      <c r="E1871" s="132"/>
      <c r="F1871" s="132"/>
      <c r="G1871" s="132"/>
      <c r="H1871" s="132"/>
      <c r="I1871" s="132">
        <f>SUM(I1870:J1870)</f>
        <v>5000</v>
      </c>
      <c r="J1871" s="132"/>
      <c r="K1871" s="132">
        <f>SUM(K1870:N1870)</f>
        <v>4000</v>
      </c>
      <c r="L1871" s="132"/>
      <c r="M1871" s="132"/>
      <c r="N1871" s="132"/>
      <c r="O1871" s="132">
        <f>SUM(O1870:Q1870)</f>
        <v>0</v>
      </c>
      <c r="P1871" s="132"/>
      <c r="Q1871" s="132"/>
      <c r="R1871" s="132">
        <f>SUM(R1870:W1870)</f>
        <v>4200</v>
      </c>
      <c r="S1871" s="132"/>
      <c r="T1871" s="132"/>
      <c r="U1871" s="132"/>
      <c r="V1871" s="132"/>
      <c r="W1871" s="132"/>
      <c r="X1871" s="62">
        <f>X1870</f>
        <v>12000</v>
      </c>
      <c r="Y1871" s="62">
        <f>SUM(Y1870)</f>
        <v>0</v>
      </c>
      <c r="Z1871" s="62">
        <f>SUM(Z1870)</f>
        <v>0</v>
      </c>
      <c r="AA1871" s="62"/>
    </row>
    <row r="1872" spans="1:27" ht="15.75" thickBot="1"/>
    <row r="1873" spans="1:27" ht="27" thickBot="1">
      <c r="C1873" s="137" t="s">
        <v>121</v>
      </c>
      <c r="D1873" s="138"/>
      <c r="E1873" s="138"/>
      <c r="F1873" s="138"/>
      <c r="G1873" s="138"/>
      <c r="H1873" s="138"/>
      <c r="I1873" s="138"/>
      <c r="J1873" s="138"/>
      <c r="K1873" s="138"/>
      <c r="L1873" s="138"/>
      <c r="M1873" s="138"/>
      <c r="N1873" s="138"/>
      <c r="O1873" s="138"/>
      <c r="P1873" s="138"/>
      <c r="Q1873" s="138"/>
      <c r="R1873" s="138"/>
      <c r="S1873" s="138"/>
      <c r="T1873" s="138"/>
      <c r="U1873" s="138"/>
      <c r="V1873" s="138"/>
      <c r="W1873" s="138"/>
      <c r="X1873" s="138"/>
      <c r="Y1873" s="138"/>
      <c r="Z1873" s="138"/>
      <c r="AA1873" s="138"/>
    </row>
    <row r="1874" spans="1:27">
      <c r="A1874" s="6" t="s">
        <v>23</v>
      </c>
      <c r="B1874" s="6" t="s">
        <v>0</v>
      </c>
      <c r="C1874" s="65" t="s">
        <v>68</v>
      </c>
      <c r="D1874" s="139" t="s">
        <v>1</v>
      </c>
      <c r="E1874" s="140"/>
      <c r="F1874" s="140"/>
      <c r="G1874" s="140"/>
      <c r="H1874" s="141"/>
      <c r="I1874" s="142" t="s">
        <v>2</v>
      </c>
      <c r="J1874" s="142"/>
      <c r="K1874" s="143" t="s">
        <v>5</v>
      </c>
      <c r="L1874" s="143"/>
      <c r="M1874" s="143"/>
      <c r="N1874" s="143"/>
      <c r="O1874" s="144" t="s">
        <v>73</v>
      </c>
      <c r="P1874" s="145"/>
      <c r="Q1874" s="145"/>
      <c r="R1874" s="146" t="s">
        <v>66</v>
      </c>
      <c r="S1874" s="146"/>
      <c r="T1874" s="146"/>
      <c r="U1874" s="146"/>
      <c r="V1874" s="146"/>
      <c r="W1874" s="146"/>
      <c r="X1874" s="147" t="s">
        <v>60</v>
      </c>
      <c r="Y1874" s="149" t="s">
        <v>37</v>
      </c>
      <c r="Z1874" s="151" t="s">
        <v>67</v>
      </c>
      <c r="AA1874" s="153" t="s">
        <v>8</v>
      </c>
    </row>
    <row r="1875" spans="1:27" ht="30">
      <c r="D1875" s="45" t="s">
        <v>47</v>
      </c>
      <c r="E1875" s="45" t="s">
        <v>48</v>
      </c>
      <c r="F1875" s="45" t="s">
        <v>50</v>
      </c>
      <c r="G1875" s="45" t="s">
        <v>49</v>
      </c>
      <c r="H1875" s="45" t="s">
        <v>51</v>
      </c>
      <c r="I1875" s="47" t="s">
        <v>54</v>
      </c>
      <c r="J1875" s="47" t="s">
        <v>55</v>
      </c>
      <c r="K1875" s="49" t="s">
        <v>56</v>
      </c>
      <c r="L1875" s="49" t="s">
        <v>57</v>
      </c>
      <c r="M1875" s="50" t="s">
        <v>58</v>
      </c>
      <c r="N1875" s="50" t="s">
        <v>59</v>
      </c>
      <c r="O1875" s="83" t="s">
        <v>74</v>
      </c>
      <c r="P1875" s="84" t="s">
        <v>75</v>
      </c>
      <c r="Q1875" s="52" t="s">
        <v>62</v>
      </c>
      <c r="R1875" s="55" t="s">
        <v>3</v>
      </c>
      <c r="S1875" s="55" t="s">
        <v>65</v>
      </c>
      <c r="T1875" s="55" t="s">
        <v>63</v>
      </c>
      <c r="U1875" s="55" t="s">
        <v>36</v>
      </c>
      <c r="V1875" s="56" t="s">
        <v>64</v>
      </c>
      <c r="W1875" s="55" t="s">
        <v>7</v>
      </c>
      <c r="X1875" s="148"/>
      <c r="Y1875" s="150"/>
      <c r="Z1875" s="152"/>
      <c r="AA1875" s="154"/>
    </row>
    <row r="1876" spans="1:27">
      <c r="B1876" s="29">
        <v>46353</v>
      </c>
      <c r="C1876" s="44">
        <v>1</v>
      </c>
      <c r="D1876" s="69"/>
      <c r="E1876" s="69"/>
      <c r="F1876" s="69"/>
      <c r="G1876" s="69"/>
      <c r="H1876" s="69"/>
      <c r="I1876" s="75"/>
      <c r="J1876" s="75"/>
      <c r="K1876" s="76"/>
      <c r="L1876" s="76"/>
      <c r="M1876" s="76"/>
      <c r="N1876" s="76"/>
      <c r="O1876" s="54"/>
      <c r="P1876" s="54"/>
      <c r="Q1876" s="54"/>
      <c r="R1876" s="86"/>
      <c r="S1876" s="86"/>
      <c r="T1876" s="86"/>
      <c r="U1876" s="86"/>
      <c r="V1876" s="86"/>
      <c r="W1876" s="86"/>
      <c r="X1876" s="70"/>
      <c r="Y1876" s="59"/>
      <c r="Z1876" s="60"/>
      <c r="AA1876" s="64">
        <f>SUM(D1876:Z1876)</f>
        <v>0</v>
      </c>
    </row>
    <row r="1877" spans="1:27">
      <c r="B1877" s="29">
        <v>46354</v>
      </c>
      <c r="C1877" s="44">
        <v>2</v>
      </c>
      <c r="D1877" s="69"/>
      <c r="E1877" s="69"/>
      <c r="F1877" s="69"/>
      <c r="G1877" s="69"/>
      <c r="H1877" s="69"/>
      <c r="I1877" s="75"/>
      <c r="J1877" s="75"/>
      <c r="K1877" s="76"/>
      <c r="L1877" s="76"/>
      <c r="M1877" s="76"/>
      <c r="N1877" s="76"/>
      <c r="O1877" s="54"/>
      <c r="P1877" s="54"/>
      <c r="Q1877" s="54"/>
      <c r="R1877" s="86"/>
      <c r="S1877" s="86"/>
      <c r="T1877" s="86"/>
      <c r="U1877" s="86"/>
      <c r="V1877" s="86"/>
      <c r="W1877" s="86"/>
      <c r="X1877" s="71"/>
      <c r="Y1877" s="59"/>
      <c r="Z1877" s="60"/>
      <c r="AA1877" s="64">
        <f t="shared" ref="AA1877:AA1897" si="170">SUM(D1877:Z1877)</f>
        <v>0</v>
      </c>
    </row>
    <row r="1878" spans="1:27">
      <c r="B1878" s="29">
        <v>46355</v>
      </c>
      <c r="C1878" s="44">
        <v>3</v>
      </c>
      <c r="D1878" s="69"/>
      <c r="E1878" s="69"/>
      <c r="F1878" s="69"/>
      <c r="G1878" s="69"/>
      <c r="H1878" s="69"/>
      <c r="I1878" s="75"/>
      <c r="J1878" s="75"/>
      <c r="K1878" s="76"/>
      <c r="L1878" s="76"/>
      <c r="M1878" s="76"/>
      <c r="N1878" s="76"/>
      <c r="O1878" s="54"/>
      <c r="P1878" s="54"/>
      <c r="Q1878" s="54"/>
      <c r="R1878" s="86"/>
      <c r="S1878" s="86"/>
      <c r="T1878" s="86"/>
      <c r="U1878" s="86"/>
      <c r="V1878" s="86"/>
      <c r="W1878" s="86"/>
      <c r="X1878" s="70"/>
      <c r="Y1878" s="59"/>
      <c r="Z1878" s="60"/>
      <c r="AA1878" s="64">
        <f t="shared" si="170"/>
        <v>0</v>
      </c>
    </row>
    <row r="1879" spans="1:27">
      <c r="B1879" s="29">
        <v>46356</v>
      </c>
      <c r="C1879" s="44">
        <v>4</v>
      </c>
      <c r="D1879" s="69"/>
      <c r="E1879" s="69"/>
      <c r="F1879" s="69"/>
      <c r="G1879" s="69"/>
      <c r="H1879" s="69"/>
      <c r="I1879" s="75"/>
      <c r="J1879" s="75"/>
      <c r="K1879" s="76"/>
      <c r="L1879" s="76"/>
      <c r="M1879" s="76"/>
      <c r="N1879" s="76"/>
      <c r="O1879" s="54"/>
      <c r="P1879" s="54"/>
      <c r="Q1879" s="54"/>
      <c r="R1879" s="86"/>
      <c r="S1879" s="86"/>
      <c r="T1879" s="86"/>
      <c r="U1879" s="86"/>
      <c r="V1879" s="86"/>
      <c r="W1879" s="86"/>
      <c r="X1879" s="71"/>
      <c r="Y1879" s="59"/>
      <c r="Z1879" s="60"/>
      <c r="AA1879" s="64">
        <f t="shared" si="170"/>
        <v>0</v>
      </c>
    </row>
    <row r="1880" spans="1:27">
      <c r="B1880" s="29">
        <v>46357</v>
      </c>
      <c r="C1880" s="44">
        <v>5</v>
      </c>
      <c r="D1880" s="69"/>
      <c r="E1880" s="69"/>
      <c r="F1880" s="69"/>
      <c r="G1880" s="69"/>
      <c r="H1880" s="69"/>
      <c r="I1880" s="75"/>
      <c r="J1880" s="75"/>
      <c r="K1880" s="76"/>
      <c r="L1880" s="76"/>
      <c r="M1880" s="76"/>
      <c r="N1880" s="76"/>
      <c r="O1880" s="54"/>
      <c r="P1880" s="54"/>
      <c r="Q1880" s="54"/>
      <c r="R1880" s="87"/>
      <c r="S1880" s="86"/>
      <c r="T1880" s="86"/>
      <c r="U1880" s="86"/>
      <c r="V1880" s="86"/>
      <c r="W1880" s="86"/>
      <c r="X1880" s="70"/>
      <c r="Y1880" s="59"/>
      <c r="Z1880" s="60"/>
      <c r="AA1880" s="64">
        <f t="shared" si="170"/>
        <v>0</v>
      </c>
    </row>
    <row r="1881" spans="1:27">
      <c r="B1881" s="29">
        <v>46358</v>
      </c>
      <c r="C1881" s="44">
        <v>6</v>
      </c>
      <c r="D1881" s="69"/>
      <c r="E1881" s="69"/>
      <c r="F1881" s="69"/>
      <c r="G1881" s="69"/>
      <c r="H1881" s="69"/>
      <c r="I1881" s="75"/>
      <c r="J1881" s="75"/>
      <c r="K1881" s="76"/>
      <c r="L1881" s="76"/>
      <c r="M1881" s="76"/>
      <c r="N1881" s="76"/>
      <c r="O1881" s="54"/>
      <c r="P1881" s="54"/>
      <c r="Q1881" s="54"/>
      <c r="R1881" s="86"/>
      <c r="S1881" s="86"/>
      <c r="T1881" s="86"/>
      <c r="U1881" s="86"/>
      <c r="V1881" s="86"/>
      <c r="W1881" s="86"/>
      <c r="X1881" s="88"/>
      <c r="Y1881" s="59"/>
      <c r="Z1881" s="60"/>
      <c r="AA1881" s="64">
        <f t="shared" si="170"/>
        <v>0</v>
      </c>
    </row>
    <row r="1882" spans="1:27">
      <c r="B1882" s="29">
        <v>46359</v>
      </c>
      <c r="C1882" s="44">
        <v>7</v>
      </c>
      <c r="D1882" s="69"/>
      <c r="E1882" s="69"/>
      <c r="F1882" s="69"/>
      <c r="G1882" s="69"/>
      <c r="H1882" s="69"/>
      <c r="I1882" s="75"/>
      <c r="J1882" s="75"/>
      <c r="K1882" s="76"/>
      <c r="L1882" s="76"/>
      <c r="M1882" s="76"/>
      <c r="N1882" s="76"/>
      <c r="O1882" s="54"/>
      <c r="P1882" s="54"/>
      <c r="Q1882" s="54"/>
      <c r="R1882" s="86"/>
      <c r="S1882" s="86"/>
      <c r="T1882" s="86"/>
      <c r="U1882" s="86"/>
      <c r="V1882" s="86"/>
      <c r="W1882" s="86"/>
      <c r="X1882" s="70"/>
      <c r="Y1882" s="59"/>
      <c r="Z1882" s="60"/>
      <c r="AA1882" s="64">
        <f t="shared" si="170"/>
        <v>0</v>
      </c>
    </row>
    <row r="1883" spans="1:27">
      <c r="B1883" s="29">
        <v>46360</v>
      </c>
      <c r="C1883" s="44">
        <v>8</v>
      </c>
      <c r="D1883" s="69"/>
      <c r="E1883" s="69"/>
      <c r="F1883" s="69"/>
      <c r="G1883" s="69"/>
      <c r="H1883" s="69"/>
      <c r="I1883" s="75"/>
      <c r="J1883" s="75"/>
      <c r="K1883" s="76"/>
      <c r="L1883" s="76"/>
      <c r="M1883" s="76"/>
      <c r="N1883" s="76"/>
      <c r="O1883" s="54"/>
      <c r="P1883" s="54"/>
      <c r="Q1883" s="54"/>
      <c r="R1883" s="86"/>
      <c r="S1883" s="86"/>
      <c r="T1883" s="86"/>
      <c r="U1883" s="86"/>
      <c r="V1883" s="86"/>
      <c r="W1883" s="86"/>
      <c r="X1883" s="70"/>
      <c r="Y1883" s="59"/>
      <c r="Z1883" s="60"/>
      <c r="AA1883" s="64">
        <f t="shared" si="170"/>
        <v>0</v>
      </c>
    </row>
    <row r="1884" spans="1:27">
      <c r="B1884" s="29">
        <v>46361</v>
      </c>
      <c r="C1884" s="44">
        <v>9</v>
      </c>
      <c r="D1884" s="69"/>
      <c r="E1884" s="69"/>
      <c r="F1884" s="69"/>
      <c r="G1884" s="69"/>
      <c r="H1884" s="69"/>
      <c r="I1884" s="75"/>
      <c r="J1884" s="75"/>
      <c r="K1884" s="76"/>
      <c r="L1884" s="76"/>
      <c r="M1884" s="76"/>
      <c r="N1884" s="76"/>
      <c r="O1884" s="54"/>
      <c r="P1884" s="54"/>
      <c r="Q1884" s="54"/>
      <c r="R1884" s="86"/>
      <c r="S1884" s="86"/>
      <c r="T1884" s="86"/>
      <c r="U1884" s="86"/>
      <c r="V1884" s="86"/>
      <c r="W1884" s="86"/>
      <c r="X1884" s="71"/>
      <c r="Y1884" s="59"/>
      <c r="Z1884" s="60"/>
      <c r="AA1884" s="64">
        <f t="shared" si="170"/>
        <v>0</v>
      </c>
    </row>
    <row r="1885" spans="1:27">
      <c r="B1885" s="29">
        <v>46362</v>
      </c>
      <c r="C1885" s="44">
        <v>10</v>
      </c>
      <c r="D1885" s="69"/>
      <c r="E1885" s="69"/>
      <c r="F1885" s="69"/>
      <c r="G1885" s="69"/>
      <c r="H1885" s="69"/>
      <c r="I1885" s="75"/>
      <c r="J1885" s="75"/>
      <c r="K1885" s="76"/>
      <c r="L1885" s="76"/>
      <c r="M1885" s="76"/>
      <c r="N1885" s="76"/>
      <c r="O1885" s="54"/>
      <c r="P1885" s="54"/>
      <c r="Q1885" s="54"/>
      <c r="R1885" s="86"/>
      <c r="S1885" s="86"/>
      <c r="T1885" s="86"/>
      <c r="U1885" s="86"/>
      <c r="V1885" s="86"/>
      <c r="W1885" s="86"/>
      <c r="X1885" s="71"/>
      <c r="Y1885" s="59"/>
      <c r="Z1885" s="60"/>
      <c r="AA1885" s="64">
        <f t="shared" si="170"/>
        <v>0</v>
      </c>
    </row>
    <row r="1886" spans="1:27">
      <c r="B1886" s="29">
        <v>46363</v>
      </c>
      <c r="C1886" s="44">
        <v>11</v>
      </c>
      <c r="D1886" s="69"/>
      <c r="E1886" s="69"/>
      <c r="F1886" s="69"/>
      <c r="G1886" s="69"/>
      <c r="H1886" s="69"/>
      <c r="I1886" s="75"/>
      <c r="J1886" s="75"/>
      <c r="K1886" s="76"/>
      <c r="L1886" s="76"/>
      <c r="M1886" s="76"/>
      <c r="N1886" s="76"/>
      <c r="O1886" s="54"/>
      <c r="P1886" s="54"/>
      <c r="Q1886" s="54"/>
      <c r="R1886" s="86"/>
      <c r="S1886" s="86"/>
      <c r="T1886" s="86"/>
      <c r="U1886" s="86"/>
      <c r="V1886" s="86"/>
      <c r="W1886" s="86"/>
      <c r="X1886" s="70"/>
      <c r="Y1886" s="59"/>
      <c r="Z1886" s="60"/>
      <c r="AA1886" s="64">
        <f t="shared" si="170"/>
        <v>0</v>
      </c>
    </row>
    <row r="1887" spans="1:27">
      <c r="B1887" s="29">
        <v>46364</v>
      </c>
      <c r="C1887" s="44">
        <v>12</v>
      </c>
      <c r="D1887" s="69"/>
      <c r="E1887" s="69"/>
      <c r="F1887" s="69"/>
      <c r="G1887" s="69"/>
      <c r="H1887" s="69"/>
      <c r="I1887" s="75"/>
      <c r="J1887" s="75"/>
      <c r="K1887" s="76"/>
      <c r="L1887" s="76"/>
      <c r="M1887" s="76"/>
      <c r="N1887" s="76"/>
      <c r="O1887" s="54"/>
      <c r="P1887" s="54"/>
      <c r="Q1887" s="54"/>
      <c r="R1887" s="86"/>
      <c r="S1887" s="86"/>
      <c r="T1887" s="86"/>
      <c r="U1887" s="86"/>
      <c r="V1887" s="86"/>
      <c r="W1887" s="86"/>
      <c r="X1887" s="70"/>
      <c r="Y1887" s="59"/>
      <c r="Z1887" s="60"/>
      <c r="AA1887" s="64">
        <f t="shared" si="170"/>
        <v>0</v>
      </c>
    </row>
    <row r="1888" spans="1:27">
      <c r="B1888" s="29">
        <v>46365</v>
      </c>
      <c r="C1888" s="44">
        <v>13</v>
      </c>
      <c r="D1888" s="69"/>
      <c r="E1888" s="69"/>
      <c r="F1888" s="69"/>
      <c r="G1888" s="69"/>
      <c r="H1888" s="69"/>
      <c r="I1888" s="75"/>
      <c r="J1888" s="75"/>
      <c r="K1888" s="76"/>
      <c r="L1888" s="76"/>
      <c r="M1888" s="76"/>
      <c r="N1888" s="76"/>
      <c r="O1888" s="54"/>
      <c r="P1888" s="54"/>
      <c r="Q1888" s="54"/>
      <c r="R1888" s="86"/>
      <c r="S1888" s="86"/>
      <c r="T1888" s="86"/>
      <c r="U1888" s="86"/>
      <c r="V1888" s="86"/>
      <c r="W1888" s="86"/>
      <c r="X1888" s="71"/>
      <c r="Y1888" s="59"/>
      <c r="Z1888" s="60"/>
      <c r="AA1888" s="64">
        <f t="shared" si="170"/>
        <v>0</v>
      </c>
    </row>
    <row r="1889" spans="2:27">
      <c r="B1889" s="29">
        <v>46366</v>
      </c>
      <c r="C1889" s="44">
        <v>14</v>
      </c>
      <c r="D1889" s="69"/>
      <c r="E1889" s="69"/>
      <c r="F1889" s="69"/>
      <c r="G1889" s="69"/>
      <c r="H1889" s="69"/>
      <c r="I1889" s="75"/>
      <c r="J1889" s="75"/>
      <c r="K1889" s="76"/>
      <c r="L1889" s="76"/>
      <c r="M1889" s="76"/>
      <c r="N1889" s="76"/>
      <c r="O1889" s="54"/>
      <c r="P1889" s="54"/>
      <c r="Q1889" s="54"/>
      <c r="R1889" s="86"/>
      <c r="S1889" s="86"/>
      <c r="T1889" s="86"/>
      <c r="U1889" s="86"/>
      <c r="V1889" s="86"/>
      <c r="W1889" s="86"/>
      <c r="X1889" s="70"/>
      <c r="Y1889" s="59"/>
      <c r="Z1889" s="60"/>
      <c r="AA1889" s="64">
        <f t="shared" si="170"/>
        <v>0</v>
      </c>
    </row>
    <row r="1890" spans="2:27">
      <c r="B1890" s="29">
        <v>46367</v>
      </c>
      <c r="C1890" s="44">
        <v>15</v>
      </c>
      <c r="D1890" s="69"/>
      <c r="E1890" s="69"/>
      <c r="F1890" s="69"/>
      <c r="G1890" s="69"/>
      <c r="H1890" s="69"/>
      <c r="I1890" s="75"/>
      <c r="J1890" s="75"/>
      <c r="K1890" s="76"/>
      <c r="L1890" s="76"/>
      <c r="M1890" s="76"/>
      <c r="N1890" s="76"/>
      <c r="O1890" s="54"/>
      <c r="P1890" s="54"/>
      <c r="Q1890" s="54"/>
      <c r="R1890" s="86"/>
      <c r="S1890" s="86"/>
      <c r="T1890" s="86"/>
      <c r="U1890" s="86"/>
      <c r="V1890" s="86"/>
      <c r="W1890" s="86"/>
      <c r="X1890" s="70"/>
      <c r="Y1890" s="59"/>
      <c r="Z1890" s="60"/>
      <c r="AA1890" s="64">
        <f t="shared" si="170"/>
        <v>0</v>
      </c>
    </row>
    <row r="1891" spans="2:27">
      <c r="B1891" s="29">
        <v>46368</v>
      </c>
      <c r="C1891" s="44">
        <v>16</v>
      </c>
      <c r="D1891" s="69"/>
      <c r="E1891" s="69"/>
      <c r="F1891" s="69"/>
      <c r="G1891" s="69"/>
      <c r="H1891" s="69"/>
      <c r="I1891" s="75"/>
      <c r="J1891" s="75"/>
      <c r="K1891" s="76"/>
      <c r="L1891" s="76"/>
      <c r="M1891" s="76"/>
      <c r="N1891" s="76"/>
      <c r="O1891" s="54"/>
      <c r="P1891" s="54"/>
      <c r="Q1891" s="54"/>
      <c r="R1891" s="86"/>
      <c r="S1891" s="86"/>
      <c r="T1891" s="86"/>
      <c r="U1891" s="86"/>
      <c r="V1891" s="86"/>
      <c r="W1891" s="86"/>
      <c r="X1891" s="70"/>
      <c r="Y1891" s="59"/>
      <c r="Z1891" s="60"/>
      <c r="AA1891" s="64">
        <f t="shared" si="170"/>
        <v>0</v>
      </c>
    </row>
    <row r="1892" spans="2:27">
      <c r="B1892" s="29">
        <v>46369</v>
      </c>
      <c r="C1892" s="44">
        <v>17</v>
      </c>
      <c r="D1892" s="69"/>
      <c r="E1892" s="69"/>
      <c r="F1892" s="69"/>
      <c r="G1892" s="69"/>
      <c r="H1892" s="69"/>
      <c r="I1892" s="75"/>
      <c r="J1892" s="75"/>
      <c r="K1892" s="76"/>
      <c r="L1892" s="76"/>
      <c r="M1892" s="76"/>
      <c r="N1892" s="76"/>
      <c r="O1892" s="54"/>
      <c r="P1892" s="54"/>
      <c r="Q1892" s="54"/>
      <c r="R1892" s="86"/>
      <c r="S1892" s="86"/>
      <c r="T1892" s="86"/>
      <c r="U1892" s="86"/>
      <c r="V1892" s="86"/>
      <c r="W1892" s="86"/>
      <c r="X1892" s="70"/>
      <c r="Y1892" s="59"/>
      <c r="Z1892" s="60"/>
      <c r="AA1892" s="64">
        <f t="shared" si="170"/>
        <v>0</v>
      </c>
    </row>
    <row r="1893" spans="2:27">
      <c r="B1893" s="29">
        <v>46370</v>
      </c>
      <c r="C1893" s="44">
        <v>18</v>
      </c>
      <c r="D1893" s="69"/>
      <c r="E1893" s="69"/>
      <c r="F1893" s="69"/>
      <c r="G1893" s="69"/>
      <c r="H1893" s="69"/>
      <c r="I1893" s="75"/>
      <c r="J1893" s="75"/>
      <c r="K1893" s="76"/>
      <c r="L1893" s="76"/>
      <c r="M1893" s="76"/>
      <c r="N1893" s="76"/>
      <c r="O1893" s="54"/>
      <c r="P1893" s="54"/>
      <c r="Q1893" s="54"/>
      <c r="R1893" s="86"/>
      <c r="S1893" s="86"/>
      <c r="T1893" s="86"/>
      <c r="U1893" s="86"/>
      <c r="V1893" s="86"/>
      <c r="W1893" s="87"/>
      <c r="X1893" s="70"/>
      <c r="Y1893" s="59"/>
      <c r="Z1893" s="60"/>
      <c r="AA1893" s="64">
        <f t="shared" si="170"/>
        <v>0</v>
      </c>
    </row>
    <row r="1894" spans="2:27">
      <c r="B1894" s="29">
        <v>46371</v>
      </c>
      <c r="C1894" s="44">
        <v>19</v>
      </c>
      <c r="D1894" s="69"/>
      <c r="E1894" s="69"/>
      <c r="F1894" s="69"/>
      <c r="G1894" s="69"/>
      <c r="H1894" s="69"/>
      <c r="I1894" s="75"/>
      <c r="J1894" s="75"/>
      <c r="K1894" s="76"/>
      <c r="L1894" s="76"/>
      <c r="M1894" s="76"/>
      <c r="N1894" s="76"/>
      <c r="O1894" s="54"/>
      <c r="P1894" s="54"/>
      <c r="Q1894" s="54"/>
      <c r="R1894" s="86"/>
      <c r="S1894" s="86"/>
      <c r="T1894" s="86"/>
      <c r="U1894" s="86"/>
      <c r="V1894" s="86"/>
      <c r="W1894" s="86"/>
      <c r="X1894" s="70"/>
      <c r="Y1894" s="59"/>
      <c r="Z1894" s="60"/>
      <c r="AA1894" s="64">
        <f t="shared" si="170"/>
        <v>0</v>
      </c>
    </row>
    <row r="1895" spans="2:27">
      <c r="B1895" s="29">
        <v>46372</v>
      </c>
      <c r="C1895" s="44">
        <v>20</v>
      </c>
      <c r="D1895" s="69"/>
      <c r="E1895" s="69"/>
      <c r="F1895" s="69"/>
      <c r="G1895" s="69"/>
      <c r="H1895" s="69"/>
      <c r="I1895" s="75"/>
      <c r="J1895" s="75"/>
      <c r="K1895" s="76"/>
      <c r="L1895" s="76"/>
      <c r="M1895" s="76"/>
      <c r="N1895" s="76"/>
      <c r="O1895" s="54"/>
      <c r="P1895" s="54"/>
      <c r="Q1895" s="54"/>
      <c r="R1895" s="86"/>
      <c r="S1895" s="86"/>
      <c r="T1895" s="86"/>
      <c r="U1895" s="86"/>
      <c r="V1895" s="86"/>
      <c r="W1895" s="86"/>
      <c r="X1895" s="70"/>
      <c r="Y1895" s="59"/>
      <c r="Z1895" s="60"/>
      <c r="AA1895" s="64">
        <f t="shared" si="170"/>
        <v>0</v>
      </c>
    </row>
    <row r="1896" spans="2:27">
      <c r="B1896" s="29">
        <v>46373</v>
      </c>
      <c r="C1896" s="44">
        <v>21</v>
      </c>
      <c r="D1896" s="69"/>
      <c r="E1896" s="69"/>
      <c r="F1896" s="69"/>
      <c r="G1896" s="69"/>
      <c r="H1896" s="69"/>
      <c r="I1896" s="75"/>
      <c r="J1896" s="75"/>
      <c r="K1896" s="76"/>
      <c r="L1896" s="76"/>
      <c r="M1896" s="76"/>
      <c r="N1896" s="76"/>
      <c r="O1896" s="54"/>
      <c r="P1896" s="54"/>
      <c r="Q1896" s="54"/>
      <c r="R1896" s="86"/>
      <c r="S1896" s="86"/>
      <c r="T1896" s="86"/>
      <c r="U1896" s="86"/>
      <c r="V1896" s="86"/>
      <c r="W1896" s="86"/>
      <c r="X1896" s="70"/>
      <c r="Y1896" s="59"/>
      <c r="Z1896" s="60"/>
      <c r="AA1896" s="64">
        <f t="shared" si="170"/>
        <v>0</v>
      </c>
    </row>
    <row r="1897" spans="2:27">
      <c r="B1897" s="29">
        <v>46374</v>
      </c>
      <c r="C1897" s="44">
        <v>22</v>
      </c>
      <c r="D1897" s="69"/>
      <c r="E1897" s="69"/>
      <c r="F1897" s="69"/>
      <c r="G1897" s="69"/>
      <c r="H1897" s="69"/>
      <c r="I1897" s="75"/>
      <c r="J1897" s="75"/>
      <c r="K1897" s="76"/>
      <c r="L1897" s="76"/>
      <c r="M1897" s="76"/>
      <c r="N1897" s="76"/>
      <c r="O1897" s="54"/>
      <c r="P1897" s="54"/>
      <c r="Q1897" s="54"/>
      <c r="R1897" s="86"/>
      <c r="S1897" s="86"/>
      <c r="T1897" s="86"/>
      <c r="U1897" s="86"/>
      <c r="V1897" s="86"/>
      <c r="W1897" s="86"/>
      <c r="X1897" s="70"/>
      <c r="Y1897" s="59"/>
      <c r="Z1897" s="60"/>
      <c r="AA1897" s="64">
        <f t="shared" si="170"/>
        <v>0</v>
      </c>
    </row>
    <row r="1898" spans="2:27">
      <c r="B1898" s="29">
        <v>46375</v>
      </c>
      <c r="C1898" s="44">
        <v>23</v>
      </c>
      <c r="D1898" s="69"/>
      <c r="E1898" s="69"/>
      <c r="F1898" s="69"/>
      <c r="G1898" s="69"/>
      <c r="H1898" s="69"/>
      <c r="I1898" s="75"/>
      <c r="J1898" s="75"/>
      <c r="K1898" s="76"/>
      <c r="L1898" s="76"/>
      <c r="M1898" s="76"/>
      <c r="N1898" s="76"/>
      <c r="O1898" s="54"/>
      <c r="P1898" s="54"/>
      <c r="Q1898" s="54"/>
      <c r="R1898" s="86"/>
      <c r="S1898" s="86"/>
      <c r="T1898" s="86"/>
      <c r="U1898" s="86"/>
      <c r="V1898" s="86"/>
      <c r="W1898" s="87"/>
      <c r="X1898" s="70"/>
      <c r="Y1898" s="59"/>
      <c r="Z1898" s="60"/>
      <c r="AA1898" s="64">
        <f>SUM(D1898:Z1898)</f>
        <v>0</v>
      </c>
    </row>
    <row r="1899" spans="2:27">
      <c r="B1899" s="29">
        <v>46376</v>
      </c>
      <c r="C1899" s="44">
        <v>24</v>
      </c>
      <c r="D1899" s="69"/>
      <c r="E1899" s="69"/>
      <c r="F1899" s="69"/>
      <c r="G1899" s="69"/>
      <c r="H1899" s="69"/>
      <c r="I1899" s="75"/>
      <c r="J1899" s="75"/>
      <c r="K1899" s="76"/>
      <c r="L1899" s="76"/>
      <c r="M1899" s="76"/>
      <c r="N1899" s="76"/>
      <c r="O1899" s="54"/>
      <c r="P1899" s="54"/>
      <c r="Q1899" s="54"/>
      <c r="R1899" s="86"/>
      <c r="S1899" s="86"/>
      <c r="T1899" s="86"/>
      <c r="U1899" s="86"/>
      <c r="V1899" s="86"/>
      <c r="W1899" s="86"/>
      <c r="X1899" s="70"/>
      <c r="Y1899" s="59"/>
      <c r="Z1899" s="60"/>
      <c r="AA1899" s="64">
        <f t="shared" ref="AA1899:AA1906" si="171">SUM(D1899:Z1899)</f>
        <v>0</v>
      </c>
    </row>
    <row r="1900" spans="2:27">
      <c r="B1900" s="29">
        <v>46377</v>
      </c>
      <c r="C1900" s="44">
        <v>25</v>
      </c>
      <c r="D1900" s="69"/>
      <c r="E1900" s="69"/>
      <c r="F1900" s="69"/>
      <c r="G1900" s="69"/>
      <c r="H1900" s="69"/>
      <c r="I1900" s="75"/>
      <c r="J1900" s="75"/>
      <c r="K1900" s="76"/>
      <c r="L1900" s="76"/>
      <c r="M1900" s="76"/>
      <c r="N1900" s="76"/>
      <c r="O1900" s="54"/>
      <c r="P1900" s="54"/>
      <c r="Q1900" s="54"/>
      <c r="R1900" s="86"/>
      <c r="S1900" s="86"/>
      <c r="T1900" s="86"/>
      <c r="U1900" s="86"/>
      <c r="V1900" s="86"/>
      <c r="W1900" s="86"/>
      <c r="X1900" s="70"/>
      <c r="Y1900" s="59"/>
      <c r="Z1900" s="60"/>
      <c r="AA1900" s="64">
        <f t="shared" si="171"/>
        <v>0</v>
      </c>
    </row>
    <row r="1901" spans="2:27">
      <c r="B1901" s="29">
        <v>46378</v>
      </c>
      <c r="C1901" s="44">
        <v>26</v>
      </c>
      <c r="D1901" s="69"/>
      <c r="E1901" s="69"/>
      <c r="F1901" s="69"/>
      <c r="G1901" s="69"/>
      <c r="H1901" s="69"/>
      <c r="I1901" s="75"/>
      <c r="J1901" s="75"/>
      <c r="K1901" s="76"/>
      <c r="L1901" s="76"/>
      <c r="M1901" s="76"/>
      <c r="N1901" s="76"/>
      <c r="O1901" s="54"/>
      <c r="P1901" s="54"/>
      <c r="Q1901" s="54"/>
      <c r="R1901" s="86"/>
      <c r="S1901" s="86"/>
      <c r="T1901" s="86"/>
      <c r="U1901" s="86"/>
      <c r="V1901" s="86"/>
      <c r="W1901" s="86"/>
      <c r="X1901" s="70"/>
      <c r="Y1901" s="59"/>
      <c r="Z1901" s="60"/>
      <c r="AA1901" s="64">
        <f t="shared" si="171"/>
        <v>0</v>
      </c>
    </row>
    <row r="1902" spans="2:27">
      <c r="B1902" s="29">
        <v>46379</v>
      </c>
      <c r="C1902" s="44">
        <v>27</v>
      </c>
      <c r="D1902" s="69"/>
      <c r="E1902" s="69"/>
      <c r="F1902" s="69"/>
      <c r="G1902" s="69"/>
      <c r="H1902" s="69"/>
      <c r="I1902" s="75"/>
      <c r="J1902" s="75"/>
      <c r="K1902" s="76"/>
      <c r="L1902" s="76"/>
      <c r="M1902" s="76"/>
      <c r="N1902" s="76"/>
      <c r="O1902" s="54"/>
      <c r="P1902" s="54"/>
      <c r="Q1902" s="54"/>
      <c r="R1902" s="86"/>
      <c r="S1902" s="86"/>
      <c r="T1902" s="86"/>
      <c r="U1902" s="86"/>
      <c r="V1902" s="86"/>
      <c r="W1902" s="86"/>
      <c r="X1902" s="71"/>
      <c r="Y1902" s="59"/>
      <c r="Z1902" s="60"/>
      <c r="AA1902" s="64">
        <f t="shared" si="171"/>
        <v>0</v>
      </c>
    </row>
    <row r="1903" spans="2:27">
      <c r="B1903" s="29">
        <v>46380</v>
      </c>
      <c r="C1903" s="44">
        <v>28</v>
      </c>
      <c r="D1903" s="69"/>
      <c r="E1903" s="69"/>
      <c r="F1903" s="69"/>
      <c r="G1903" s="69"/>
      <c r="H1903" s="69"/>
      <c r="I1903" s="75"/>
      <c r="J1903" s="75"/>
      <c r="K1903" s="76"/>
      <c r="L1903" s="76"/>
      <c r="M1903" s="76"/>
      <c r="N1903" s="76"/>
      <c r="O1903" s="54"/>
      <c r="P1903" s="54"/>
      <c r="Q1903" s="54"/>
      <c r="R1903" s="86"/>
      <c r="S1903" s="86"/>
      <c r="T1903" s="86"/>
      <c r="U1903" s="86"/>
      <c r="V1903" s="86"/>
      <c r="W1903" s="86"/>
      <c r="X1903" s="70"/>
      <c r="Y1903" s="59"/>
      <c r="Z1903" s="60"/>
      <c r="AA1903" s="64">
        <f t="shared" si="171"/>
        <v>0</v>
      </c>
    </row>
    <row r="1904" spans="2:27">
      <c r="B1904" s="29">
        <v>46381</v>
      </c>
      <c r="C1904" s="44">
        <v>29</v>
      </c>
      <c r="D1904" s="69"/>
      <c r="E1904" s="69"/>
      <c r="F1904" s="69"/>
      <c r="G1904" s="69"/>
      <c r="H1904" s="69"/>
      <c r="I1904" s="75"/>
      <c r="J1904" s="75"/>
      <c r="K1904" s="76"/>
      <c r="L1904" s="76"/>
      <c r="M1904" s="76"/>
      <c r="N1904" s="76"/>
      <c r="O1904" s="54"/>
      <c r="P1904" s="54"/>
      <c r="Q1904" s="54"/>
      <c r="R1904" s="86"/>
      <c r="S1904" s="86"/>
      <c r="T1904" s="86"/>
      <c r="U1904" s="86"/>
      <c r="V1904" s="86"/>
      <c r="W1904" s="86"/>
      <c r="X1904" s="70"/>
      <c r="Y1904" s="59"/>
      <c r="Z1904" s="60"/>
      <c r="AA1904" s="64">
        <f t="shared" si="171"/>
        <v>0</v>
      </c>
    </row>
    <row r="1905" spans="1:27">
      <c r="B1905" s="29">
        <v>46382</v>
      </c>
      <c r="C1905" s="44">
        <v>30</v>
      </c>
      <c r="D1905" s="69"/>
      <c r="E1905" s="69"/>
      <c r="F1905" s="69"/>
      <c r="G1905" s="69"/>
      <c r="H1905" s="69"/>
      <c r="I1905" s="75"/>
      <c r="J1905" s="75"/>
      <c r="K1905" s="76"/>
      <c r="L1905" s="76"/>
      <c r="M1905" s="76"/>
      <c r="N1905" s="76"/>
      <c r="O1905" s="54"/>
      <c r="P1905" s="54"/>
      <c r="Q1905" s="54"/>
      <c r="R1905" s="86"/>
      <c r="S1905" s="86"/>
      <c r="T1905" s="86"/>
      <c r="U1905" s="86"/>
      <c r="V1905" s="86"/>
      <c r="W1905" s="86"/>
      <c r="X1905" s="70"/>
      <c r="Y1905" s="59"/>
      <c r="Z1905" s="60"/>
      <c r="AA1905" s="64"/>
    </row>
    <row r="1906" spans="1:27">
      <c r="A1906" s="129" t="s">
        <v>52</v>
      </c>
      <c r="B1906" s="130"/>
      <c r="C1906" s="131"/>
      <c r="D1906" s="69">
        <f t="shared" ref="D1906:Z1906" si="172">SUM(D1876:D1904)</f>
        <v>0</v>
      </c>
      <c r="E1906" s="69">
        <f t="shared" si="172"/>
        <v>0</v>
      </c>
      <c r="F1906" s="69">
        <f t="shared" si="172"/>
        <v>0</v>
      </c>
      <c r="G1906" s="69">
        <f t="shared" si="172"/>
        <v>0</v>
      </c>
      <c r="H1906" s="69">
        <f t="shared" si="172"/>
        <v>0</v>
      </c>
      <c r="I1906" s="69">
        <f t="shared" si="172"/>
        <v>0</v>
      </c>
      <c r="J1906" s="69">
        <f t="shared" si="172"/>
        <v>0</v>
      </c>
      <c r="K1906" s="69">
        <f t="shared" si="172"/>
        <v>0</v>
      </c>
      <c r="L1906" s="69">
        <f t="shared" si="172"/>
        <v>0</v>
      </c>
      <c r="M1906" s="69">
        <f t="shared" si="172"/>
        <v>0</v>
      </c>
      <c r="N1906" s="69">
        <f t="shared" si="172"/>
        <v>0</v>
      </c>
      <c r="O1906" s="69">
        <f t="shared" si="172"/>
        <v>0</v>
      </c>
      <c r="P1906" s="69">
        <f t="shared" si="172"/>
        <v>0</v>
      </c>
      <c r="Q1906" s="69">
        <f t="shared" si="172"/>
        <v>0</v>
      </c>
      <c r="R1906" s="69">
        <f t="shared" si="172"/>
        <v>0</v>
      </c>
      <c r="S1906" s="69">
        <f t="shared" si="172"/>
        <v>0</v>
      </c>
      <c r="T1906" s="69">
        <f t="shared" si="172"/>
        <v>0</v>
      </c>
      <c r="U1906" s="69">
        <f t="shared" si="172"/>
        <v>0</v>
      </c>
      <c r="V1906" s="69">
        <f t="shared" si="172"/>
        <v>0</v>
      </c>
      <c r="W1906" s="69">
        <f t="shared" si="172"/>
        <v>0</v>
      </c>
      <c r="X1906" s="69">
        <f t="shared" si="172"/>
        <v>0</v>
      </c>
      <c r="Y1906" s="69">
        <f t="shared" si="172"/>
        <v>0</v>
      </c>
      <c r="Z1906" s="69">
        <f t="shared" si="172"/>
        <v>0</v>
      </c>
      <c r="AA1906" s="64">
        <f t="shared" si="171"/>
        <v>0</v>
      </c>
    </row>
    <row r="1907" spans="1:27">
      <c r="A1907" s="133" t="s">
        <v>53</v>
      </c>
      <c r="B1907" s="134"/>
      <c r="C1907" s="135"/>
      <c r="D1907" s="136">
        <f>SUM(D1906:H1906)</f>
        <v>0</v>
      </c>
      <c r="E1907" s="136"/>
      <c r="F1907" s="136"/>
      <c r="G1907" s="136"/>
      <c r="H1907" s="136"/>
      <c r="I1907" s="136">
        <f>SUM(I1906:J1906)</f>
        <v>0</v>
      </c>
      <c r="J1907" s="136"/>
      <c r="K1907" s="129">
        <f>SUM(K1906:N1906)</f>
        <v>0</v>
      </c>
      <c r="L1907" s="130"/>
      <c r="M1907" s="130"/>
      <c r="N1907" s="131"/>
      <c r="O1907" s="129">
        <f>SUM(O1906:Q1906)</f>
        <v>0</v>
      </c>
      <c r="P1907" s="130"/>
      <c r="Q1907" s="131"/>
      <c r="R1907" s="129">
        <f>SUM(R1906:W1906)</f>
        <v>0</v>
      </c>
      <c r="S1907" s="130"/>
      <c r="T1907" s="130"/>
      <c r="U1907" s="130"/>
      <c r="V1907" s="130"/>
      <c r="W1907" s="131"/>
      <c r="X1907" s="85">
        <f>SUM(X1906)</f>
        <v>0</v>
      </c>
      <c r="Y1907" s="42">
        <f>SUM(Y1906)</f>
        <v>0</v>
      </c>
      <c r="Z1907" s="6">
        <f>SUM(Z1906)</f>
        <v>0</v>
      </c>
      <c r="AA1907" s="64">
        <f>SUM(D1907:Z1907)</f>
        <v>0</v>
      </c>
    </row>
    <row r="1908" spans="1:27">
      <c r="A1908" s="132" t="s">
        <v>69</v>
      </c>
      <c r="B1908" s="132"/>
      <c r="C1908" s="132"/>
      <c r="D1908" s="62">
        <v>7000</v>
      </c>
      <c r="E1908" s="62"/>
      <c r="F1908" s="62">
        <v>2000</v>
      </c>
      <c r="G1908" s="62">
        <v>4000</v>
      </c>
      <c r="H1908" s="62">
        <v>3000</v>
      </c>
      <c r="I1908" s="62"/>
      <c r="J1908" s="62">
        <v>5000</v>
      </c>
      <c r="K1908" s="62">
        <v>4000</v>
      </c>
      <c r="L1908" s="62"/>
      <c r="M1908" s="62"/>
      <c r="N1908" s="62"/>
      <c r="O1908" s="62"/>
      <c r="P1908" s="62"/>
      <c r="Q1908" s="62"/>
      <c r="R1908" s="62">
        <v>1500</v>
      </c>
      <c r="S1908" s="62">
        <v>2000</v>
      </c>
      <c r="T1908" s="62"/>
      <c r="U1908" s="62"/>
      <c r="V1908" s="62">
        <v>700</v>
      </c>
      <c r="W1908" s="62"/>
      <c r="X1908" s="62">
        <v>12000</v>
      </c>
      <c r="Y1908" s="62"/>
      <c r="Z1908" s="62"/>
      <c r="AA1908" s="62">
        <f>SUM(D1908:Z1908)</f>
        <v>41200</v>
      </c>
    </row>
    <row r="1909" spans="1:27">
      <c r="A1909" s="34"/>
      <c r="B1909" s="34"/>
      <c r="C1909" s="34"/>
      <c r="D1909" s="132">
        <f>SUM(D1908:H1908)</f>
        <v>16000</v>
      </c>
      <c r="E1909" s="132"/>
      <c r="F1909" s="132"/>
      <c r="G1909" s="132"/>
      <c r="H1909" s="132"/>
      <c r="I1909" s="132">
        <f>SUM(I1908:J1908)</f>
        <v>5000</v>
      </c>
      <c r="J1909" s="132"/>
      <c r="K1909" s="132">
        <f>SUM(K1908:N1908)</f>
        <v>4000</v>
      </c>
      <c r="L1909" s="132"/>
      <c r="M1909" s="132"/>
      <c r="N1909" s="132"/>
      <c r="O1909" s="132">
        <f>SUM(O1908:Q1908)</f>
        <v>0</v>
      </c>
      <c r="P1909" s="132"/>
      <c r="Q1909" s="132"/>
      <c r="R1909" s="132">
        <f>SUM(R1908:W1908)</f>
        <v>4200</v>
      </c>
      <c r="S1909" s="132"/>
      <c r="T1909" s="132"/>
      <c r="U1909" s="132"/>
      <c r="V1909" s="132"/>
      <c r="W1909" s="132"/>
      <c r="X1909" s="62">
        <f>X1908</f>
        <v>12000</v>
      </c>
      <c r="Y1909" s="62">
        <f>SUM(Y1908)</f>
        <v>0</v>
      </c>
      <c r="Z1909" s="62">
        <f>SUM(Z1908)</f>
        <v>0</v>
      </c>
      <c r="AA1909" s="62"/>
    </row>
  </sheetData>
  <mergeCells count="1134">
    <mergeCell ref="A1906:C1906"/>
    <mergeCell ref="A1907:C1907"/>
    <mergeCell ref="D1907:H1907"/>
    <mergeCell ref="I1907:J1907"/>
    <mergeCell ref="K1907:N1907"/>
    <mergeCell ref="O1907:Q1907"/>
    <mergeCell ref="R1907:W1907"/>
    <mergeCell ref="A1908:C1908"/>
    <mergeCell ref="D1909:H1909"/>
    <mergeCell ref="I1909:J1909"/>
    <mergeCell ref="K1909:N1909"/>
    <mergeCell ref="O1909:Q1909"/>
    <mergeCell ref="R1909:W1909"/>
    <mergeCell ref="C1873:AA1873"/>
    <mergeCell ref="D1874:H1874"/>
    <mergeCell ref="I1874:J1874"/>
    <mergeCell ref="K1874:N1874"/>
    <mergeCell ref="O1874:Q1874"/>
    <mergeCell ref="R1874:W1874"/>
    <mergeCell ref="X1874:X1875"/>
    <mergeCell ref="Y1874:Y1875"/>
    <mergeCell ref="Z1874:Z1875"/>
    <mergeCell ref="AA1874:AA1875"/>
    <mergeCell ref="A1868:C1868"/>
    <mergeCell ref="A1869:C1869"/>
    <mergeCell ref="D1869:H1869"/>
    <mergeCell ref="I1869:J1869"/>
    <mergeCell ref="K1869:N1869"/>
    <mergeCell ref="O1869:Q1869"/>
    <mergeCell ref="R1869:W1869"/>
    <mergeCell ref="A1870:C1870"/>
    <mergeCell ref="D1871:H1871"/>
    <mergeCell ref="I1871:J1871"/>
    <mergeCell ref="K1871:N1871"/>
    <mergeCell ref="O1871:Q1871"/>
    <mergeCell ref="R1871:W1871"/>
    <mergeCell ref="C1834:AA1834"/>
    <mergeCell ref="D1835:H1835"/>
    <mergeCell ref="I1835:J1835"/>
    <mergeCell ref="K1835:N1835"/>
    <mergeCell ref="O1835:Q1835"/>
    <mergeCell ref="R1835:W1835"/>
    <mergeCell ref="X1835:X1836"/>
    <mergeCell ref="Y1835:Y1836"/>
    <mergeCell ref="Z1835:Z1836"/>
    <mergeCell ref="AA1835:AA1836"/>
    <mergeCell ref="A1829:C1829"/>
    <mergeCell ref="A1830:C1830"/>
    <mergeCell ref="D1830:H1830"/>
    <mergeCell ref="I1830:J1830"/>
    <mergeCell ref="K1830:N1830"/>
    <mergeCell ref="O1830:Q1830"/>
    <mergeCell ref="R1830:W1830"/>
    <mergeCell ref="A1831:C1831"/>
    <mergeCell ref="D1832:H1832"/>
    <mergeCell ref="I1832:J1832"/>
    <mergeCell ref="K1832:N1832"/>
    <mergeCell ref="O1832:Q1832"/>
    <mergeCell ref="R1832:W1832"/>
    <mergeCell ref="C1796:AA1796"/>
    <mergeCell ref="D1797:H1797"/>
    <mergeCell ref="I1797:J1797"/>
    <mergeCell ref="K1797:N1797"/>
    <mergeCell ref="O1797:Q1797"/>
    <mergeCell ref="R1797:W1797"/>
    <mergeCell ref="X1797:X1798"/>
    <mergeCell ref="Y1797:Y1798"/>
    <mergeCell ref="Z1797:Z1798"/>
    <mergeCell ref="AA1797:AA1798"/>
    <mergeCell ref="A1791:C1791"/>
    <mergeCell ref="A1792:C1792"/>
    <mergeCell ref="D1792:H1792"/>
    <mergeCell ref="I1792:J1792"/>
    <mergeCell ref="K1792:N1792"/>
    <mergeCell ref="O1792:Q1792"/>
    <mergeCell ref="R1792:W1792"/>
    <mergeCell ref="A1793:C1793"/>
    <mergeCell ref="D1794:H1794"/>
    <mergeCell ref="I1794:J1794"/>
    <mergeCell ref="K1794:N1794"/>
    <mergeCell ref="O1794:Q1794"/>
    <mergeCell ref="R1794:W1794"/>
    <mergeCell ref="C1757:AA1757"/>
    <mergeCell ref="D1758:H1758"/>
    <mergeCell ref="I1758:J1758"/>
    <mergeCell ref="K1758:N1758"/>
    <mergeCell ref="O1758:Q1758"/>
    <mergeCell ref="R1758:W1758"/>
    <mergeCell ref="X1758:X1759"/>
    <mergeCell ref="Y1758:Y1759"/>
    <mergeCell ref="Z1758:Z1759"/>
    <mergeCell ref="AA1758:AA1759"/>
    <mergeCell ref="A1752:C1752"/>
    <mergeCell ref="A1753:C1753"/>
    <mergeCell ref="D1753:H1753"/>
    <mergeCell ref="I1753:J1753"/>
    <mergeCell ref="K1753:N1753"/>
    <mergeCell ref="O1753:Q1753"/>
    <mergeCell ref="R1753:W1753"/>
    <mergeCell ref="A1754:C1754"/>
    <mergeCell ref="D1755:H1755"/>
    <mergeCell ref="I1755:J1755"/>
    <mergeCell ref="K1755:N1755"/>
    <mergeCell ref="O1755:Q1755"/>
    <mergeCell ref="R1755:W1755"/>
    <mergeCell ref="C1718:AA1718"/>
    <mergeCell ref="D1719:H1719"/>
    <mergeCell ref="I1719:J1719"/>
    <mergeCell ref="K1719:N1719"/>
    <mergeCell ref="O1719:Q1719"/>
    <mergeCell ref="R1719:W1719"/>
    <mergeCell ref="X1719:X1720"/>
    <mergeCell ref="Y1719:Y1720"/>
    <mergeCell ref="Z1719:Z1720"/>
    <mergeCell ref="AA1719:AA1720"/>
    <mergeCell ref="A1713:C1713"/>
    <mergeCell ref="A1714:C1714"/>
    <mergeCell ref="D1714:H1714"/>
    <mergeCell ref="I1714:J1714"/>
    <mergeCell ref="K1714:N1714"/>
    <mergeCell ref="O1714:Q1714"/>
    <mergeCell ref="R1714:W1714"/>
    <mergeCell ref="A1715:C1715"/>
    <mergeCell ref="D1716:H1716"/>
    <mergeCell ref="I1716:J1716"/>
    <mergeCell ref="K1716:N1716"/>
    <mergeCell ref="O1716:Q1716"/>
    <mergeCell ref="R1716:W1716"/>
    <mergeCell ref="C1680:AA1680"/>
    <mergeCell ref="D1681:H1681"/>
    <mergeCell ref="I1681:J1681"/>
    <mergeCell ref="K1681:N1681"/>
    <mergeCell ref="O1681:Q1681"/>
    <mergeCell ref="R1681:W1681"/>
    <mergeCell ref="X1681:X1682"/>
    <mergeCell ref="Y1681:Y1682"/>
    <mergeCell ref="Z1681:Z1682"/>
    <mergeCell ref="AA1681:AA1682"/>
    <mergeCell ref="A1675:C1675"/>
    <mergeCell ref="A1676:C1676"/>
    <mergeCell ref="D1676:H1676"/>
    <mergeCell ref="I1676:J1676"/>
    <mergeCell ref="K1676:N1676"/>
    <mergeCell ref="O1676:Q1676"/>
    <mergeCell ref="R1676:W1676"/>
    <mergeCell ref="A1677:C1677"/>
    <mergeCell ref="D1678:H1678"/>
    <mergeCell ref="I1678:J1678"/>
    <mergeCell ref="K1678:N1678"/>
    <mergeCell ref="O1678:Q1678"/>
    <mergeCell ref="R1678:W1678"/>
    <mergeCell ref="C1641:AA1641"/>
    <mergeCell ref="D1642:H1642"/>
    <mergeCell ref="I1642:J1642"/>
    <mergeCell ref="K1642:N1642"/>
    <mergeCell ref="O1642:Q1642"/>
    <mergeCell ref="R1642:W1642"/>
    <mergeCell ref="X1642:X1643"/>
    <mergeCell ref="Y1642:Y1643"/>
    <mergeCell ref="Z1642:Z1643"/>
    <mergeCell ref="AA1642:AA1643"/>
    <mergeCell ref="A1636:C1636"/>
    <mergeCell ref="A1637:C1637"/>
    <mergeCell ref="D1637:H1637"/>
    <mergeCell ref="I1637:J1637"/>
    <mergeCell ref="K1637:N1637"/>
    <mergeCell ref="O1637:Q1637"/>
    <mergeCell ref="R1637:W1637"/>
    <mergeCell ref="A1638:C1638"/>
    <mergeCell ref="D1639:H1639"/>
    <mergeCell ref="I1639:J1639"/>
    <mergeCell ref="K1639:N1639"/>
    <mergeCell ref="O1639:Q1639"/>
    <mergeCell ref="R1639:W1639"/>
    <mergeCell ref="C1603:AA1603"/>
    <mergeCell ref="D1604:H1604"/>
    <mergeCell ref="I1604:J1604"/>
    <mergeCell ref="K1604:N1604"/>
    <mergeCell ref="O1604:Q1604"/>
    <mergeCell ref="R1604:W1604"/>
    <mergeCell ref="X1604:X1605"/>
    <mergeCell ref="Y1604:Y1605"/>
    <mergeCell ref="Z1604:Z1605"/>
    <mergeCell ref="AA1604:AA1605"/>
    <mergeCell ref="A1598:C1598"/>
    <mergeCell ref="A1599:C1599"/>
    <mergeCell ref="D1599:H1599"/>
    <mergeCell ref="I1599:J1599"/>
    <mergeCell ref="K1599:N1599"/>
    <mergeCell ref="O1599:Q1599"/>
    <mergeCell ref="R1599:W1599"/>
    <mergeCell ref="A1600:C1600"/>
    <mergeCell ref="D1601:H1601"/>
    <mergeCell ref="I1601:J1601"/>
    <mergeCell ref="K1601:N1601"/>
    <mergeCell ref="O1601:Q1601"/>
    <mergeCell ref="R1601:W1601"/>
    <mergeCell ref="C1564:AA1564"/>
    <mergeCell ref="D1565:H1565"/>
    <mergeCell ref="I1565:J1565"/>
    <mergeCell ref="K1565:N1565"/>
    <mergeCell ref="O1565:Q1565"/>
    <mergeCell ref="R1565:W1565"/>
    <mergeCell ref="X1565:X1566"/>
    <mergeCell ref="Y1565:Y1566"/>
    <mergeCell ref="Z1565:Z1566"/>
    <mergeCell ref="AA1565:AA1566"/>
    <mergeCell ref="A1559:C1559"/>
    <mergeCell ref="A1560:C1560"/>
    <mergeCell ref="D1560:H1560"/>
    <mergeCell ref="I1560:J1560"/>
    <mergeCell ref="K1560:N1560"/>
    <mergeCell ref="O1560:Q1560"/>
    <mergeCell ref="R1560:W1560"/>
    <mergeCell ref="A1561:C1561"/>
    <mergeCell ref="D1562:H1562"/>
    <mergeCell ref="I1562:J1562"/>
    <mergeCell ref="K1562:N1562"/>
    <mergeCell ref="O1562:Q1562"/>
    <mergeCell ref="R1562:W1562"/>
    <mergeCell ref="C1528:AA1528"/>
    <mergeCell ref="D1529:H1529"/>
    <mergeCell ref="I1529:J1529"/>
    <mergeCell ref="K1529:N1529"/>
    <mergeCell ref="O1529:Q1529"/>
    <mergeCell ref="R1529:W1529"/>
    <mergeCell ref="X1529:X1530"/>
    <mergeCell ref="Y1529:Y1530"/>
    <mergeCell ref="Z1529:Z1530"/>
    <mergeCell ref="AA1529:AA1530"/>
    <mergeCell ref="A1523:C1523"/>
    <mergeCell ref="A1524:C1524"/>
    <mergeCell ref="D1524:H1524"/>
    <mergeCell ref="I1524:J1524"/>
    <mergeCell ref="K1524:N1524"/>
    <mergeCell ref="O1524:Q1524"/>
    <mergeCell ref="R1524:W1524"/>
    <mergeCell ref="A1525:C1525"/>
    <mergeCell ref="D1526:H1526"/>
    <mergeCell ref="I1526:J1526"/>
    <mergeCell ref="K1526:N1526"/>
    <mergeCell ref="O1526:Q1526"/>
    <mergeCell ref="R1526:W1526"/>
    <mergeCell ref="C1489:AA1489"/>
    <mergeCell ref="D1490:H1490"/>
    <mergeCell ref="I1490:J1490"/>
    <mergeCell ref="K1490:N1490"/>
    <mergeCell ref="O1490:Q1490"/>
    <mergeCell ref="R1490:W1490"/>
    <mergeCell ref="X1490:X1491"/>
    <mergeCell ref="Y1490:Y1491"/>
    <mergeCell ref="Z1490:Z1491"/>
    <mergeCell ref="AA1490:AA1491"/>
    <mergeCell ref="A1484:C1484"/>
    <mergeCell ref="A1485:C1485"/>
    <mergeCell ref="D1485:H1485"/>
    <mergeCell ref="I1485:J1485"/>
    <mergeCell ref="K1485:N1485"/>
    <mergeCell ref="O1485:Q1485"/>
    <mergeCell ref="R1485:W1485"/>
    <mergeCell ref="A1486:C1486"/>
    <mergeCell ref="D1487:H1487"/>
    <mergeCell ref="I1487:J1487"/>
    <mergeCell ref="K1487:N1487"/>
    <mergeCell ref="O1487:Q1487"/>
    <mergeCell ref="R1487:W1487"/>
    <mergeCell ref="C1450:AA1450"/>
    <mergeCell ref="D1451:H1451"/>
    <mergeCell ref="I1451:J1451"/>
    <mergeCell ref="K1451:N1451"/>
    <mergeCell ref="O1451:Q1451"/>
    <mergeCell ref="R1451:W1451"/>
    <mergeCell ref="X1451:X1452"/>
    <mergeCell ref="Y1451:Y1452"/>
    <mergeCell ref="Z1451:Z1452"/>
    <mergeCell ref="AA1451:AA1452"/>
    <mergeCell ref="A1445:C1445"/>
    <mergeCell ref="A1446:C1446"/>
    <mergeCell ref="D1446:H1446"/>
    <mergeCell ref="I1446:J1446"/>
    <mergeCell ref="K1446:N1446"/>
    <mergeCell ref="O1446:Q1446"/>
    <mergeCell ref="R1446:W1446"/>
    <mergeCell ref="A1447:C1447"/>
    <mergeCell ref="D1448:H1448"/>
    <mergeCell ref="I1448:J1448"/>
    <mergeCell ref="K1448:N1448"/>
    <mergeCell ref="O1448:Q1448"/>
    <mergeCell ref="R1448:W1448"/>
    <mergeCell ref="C1412:AA1412"/>
    <mergeCell ref="D1413:H1413"/>
    <mergeCell ref="I1413:J1413"/>
    <mergeCell ref="K1413:N1413"/>
    <mergeCell ref="O1413:Q1413"/>
    <mergeCell ref="R1413:W1413"/>
    <mergeCell ref="X1413:X1414"/>
    <mergeCell ref="Y1413:Y1414"/>
    <mergeCell ref="Z1413:Z1414"/>
    <mergeCell ref="AA1413:AA1414"/>
    <mergeCell ref="A1407:C1407"/>
    <mergeCell ref="A1408:C1408"/>
    <mergeCell ref="D1408:H1408"/>
    <mergeCell ref="I1408:J1408"/>
    <mergeCell ref="K1408:N1408"/>
    <mergeCell ref="O1408:Q1408"/>
    <mergeCell ref="R1408:W1408"/>
    <mergeCell ref="A1409:C1409"/>
    <mergeCell ref="D1410:H1410"/>
    <mergeCell ref="I1410:J1410"/>
    <mergeCell ref="K1410:N1410"/>
    <mergeCell ref="O1410:Q1410"/>
    <mergeCell ref="R1410:W1410"/>
    <mergeCell ref="C1373:AA1373"/>
    <mergeCell ref="D1374:H1374"/>
    <mergeCell ref="I1374:J1374"/>
    <mergeCell ref="K1374:N1374"/>
    <mergeCell ref="O1374:Q1374"/>
    <mergeCell ref="R1374:W1374"/>
    <mergeCell ref="X1374:X1375"/>
    <mergeCell ref="Y1374:Y1375"/>
    <mergeCell ref="Z1374:Z1375"/>
    <mergeCell ref="AA1374:AA1375"/>
    <mergeCell ref="A1368:C1368"/>
    <mergeCell ref="A1369:C1369"/>
    <mergeCell ref="D1369:H1369"/>
    <mergeCell ref="I1369:J1369"/>
    <mergeCell ref="K1369:N1369"/>
    <mergeCell ref="O1369:Q1369"/>
    <mergeCell ref="R1369:W1369"/>
    <mergeCell ref="A1370:C1370"/>
    <mergeCell ref="D1371:H1371"/>
    <mergeCell ref="I1371:J1371"/>
    <mergeCell ref="K1371:N1371"/>
    <mergeCell ref="O1371:Q1371"/>
    <mergeCell ref="R1371:W1371"/>
    <mergeCell ref="C1335:AA1335"/>
    <mergeCell ref="D1336:H1336"/>
    <mergeCell ref="I1336:J1336"/>
    <mergeCell ref="K1336:N1336"/>
    <mergeCell ref="O1336:Q1336"/>
    <mergeCell ref="R1336:W1336"/>
    <mergeCell ref="X1336:X1337"/>
    <mergeCell ref="Y1336:Y1337"/>
    <mergeCell ref="Z1336:Z1337"/>
    <mergeCell ref="AA1336:AA1337"/>
    <mergeCell ref="A1330:C1330"/>
    <mergeCell ref="A1331:C1331"/>
    <mergeCell ref="D1331:H1331"/>
    <mergeCell ref="I1331:J1331"/>
    <mergeCell ref="K1331:N1331"/>
    <mergeCell ref="O1331:Q1331"/>
    <mergeCell ref="R1331:W1331"/>
    <mergeCell ref="A1332:C1332"/>
    <mergeCell ref="D1333:H1333"/>
    <mergeCell ref="I1333:J1333"/>
    <mergeCell ref="K1333:N1333"/>
    <mergeCell ref="O1333:Q1333"/>
    <mergeCell ref="R1333:W1333"/>
    <mergeCell ref="C1296:AA1296"/>
    <mergeCell ref="D1297:H1297"/>
    <mergeCell ref="I1297:J1297"/>
    <mergeCell ref="K1297:N1297"/>
    <mergeCell ref="O1297:Q1297"/>
    <mergeCell ref="R1297:W1297"/>
    <mergeCell ref="X1297:X1298"/>
    <mergeCell ref="Y1297:Y1298"/>
    <mergeCell ref="Z1297:Z1298"/>
    <mergeCell ref="AA1297:AA1298"/>
    <mergeCell ref="A1291:C1291"/>
    <mergeCell ref="A1292:C1292"/>
    <mergeCell ref="D1292:H1292"/>
    <mergeCell ref="I1292:J1292"/>
    <mergeCell ref="K1292:N1292"/>
    <mergeCell ref="O1292:Q1292"/>
    <mergeCell ref="R1292:W1292"/>
    <mergeCell ref="A1293:C1293"/>
    <mergeCell ref="D1294:H1294"/>
    <mergeCell ref="I1294:J1294"/>
    <mergeCell ref="K1294:N1294"/>
    <mergeCell ref="O1294:Q1294"/>
    <mergeCell ref="R1294:W1294"/>
    <mergeCell ref="C1257:AA1257"/>
    <mergeCell ref="D1258:H1258"/>
    <mergeCell ref="I1258:J1258"/>
    <mergeCell ref="K1258:N1258"/>
    <mergeCell ref="O1258:Q1258"/>
    <mergeCell ref="R1258:W1258"/>
    <mergeCell ref="X1258:X1259"/>
    <mergeCell ref="Y1258:Y1259"/>
    <mergeCell ref="Z1258:Z1259"/>
    <mergeCell ref="AA1258:AA1259"/>
    <mergeCell ref="A1252:C1252"/>
    <mergeCell ref="A1253:C1253"/>
    <mergeCell ref="D1253:H1253"/>
    <mergeCell ref="I1253:J1253"/>
    <mergeCell ref="K1253:N1253"/>
    <mergeCell ref="O1253:Q1253"/>
    <mergeCell ref="R1253:W1253"/>
    <mergeCell ref="A1254:C1254"/>
    <mergeCell ref="D1255:H1255"/>
    <mergeCell ref="I1255:J1255"/>
    <mergeCell ref="K1255:N1255"/>
    <mergeCell ref="O1255:Q1255"/>
    <mergeCell ref="R1255:W1255"/>
    <mergeCell ref="C1219:AA1219"/>
    <mergeCell ref="D1220:H1220"/>
    <mergeCell ref="I1220:J1220"/>
    <mergeCell ref="K1220:N1220"/>
    <mergeCell ref="O1220:Q1220"/>
    <mergeCell ref="R1220:W1220"/>
    <mergeCell ref="X1220:X1221"/>
    <mergeCell ref="Y1220:Y1221"/>
    <mergeCell ref="Z1220:Z1221"/>
    <mergeCell ref="AA1220:AA1221"/>
    <mergeCell ref="A1214:C1214"/>
    <mergeCell ref="A1215:C1215"/>
    <mergeCell ref="D1215:H1215"/>
    <mergeCell ref="I1215:J1215"/>
    <mergeCell ref="K1215:N1215"/>
    <mergeCell ref="O1215:Q1215"/>
    <mergeCell ref="R1215:W1215"/>
    <mergeCell ref="A1216:C1216"/>
    <mergeCell ref="D1217:H1217"/>
    <mergeCell ref="I1217:J1217"/>
    <mergeCell ref="K1217:N1217"/>
    <mergeCell ref="O1217:Q1217"/>
    <mergeCell ref="R1217:W1217"/>
    <mergeCell ref="C1180:AA1180"/>
    <mergeCell ref="D1181:H1181"/>
    <mergeCell ref="I1181:J1181"/>
    <mergeCell ref="K1181:N1181"/>
    <mergeCell ref="O1181:Q1181"/>
    <mergeCell ref="R1181:W1181"/>
    <mergeCell ref="X1181:X1182"/>
    <mergeCell ref="Y1181:Y1182"/>
    <mergeCell ref="Z1181:Z1182"/>
    <mergeCell ref="AA1181:AA1182"/>
    <mergeCell ref="A1175:C1175"/>
    <mergeCell ref="A1176:C1176"/>
    <mergeCell ref="D1176:H1176"/>
    <mergeCell ref="I1176:J1176"/>
    <mergeCell ref="K1176:N1176"/>
    <mergeCell ref="O1176:Q1176"/>
    <mergeCell ref="R1176:W1176"/>
    <mergeCell ref="A1177:C1177"/>
    <mergeCell ref="D1178:H1178"/>
    <mergeCell ref="I1178:J1178"/>
    <mergeCell ref="K1178:N1178"/>
    <mergeCell ref="O1178:Q1178"/>
    <mergeCell ref="R1178:W1178"/>
    <mergeCell ref="C1142:AA1142"/>
    <mergeCell ref="D1143:H1143"/>
    <mergeCell ref="I1143:J1143"/>
    <mergeCell ref="K1143:N1143"/>
    <mergeCell ref="O1143:Q1143"/>
    <mergeCell ref="R1143:W1143"/>
    <mergeCell ref="X1143:X1144"/>
    <mergeCell ref="Y1143:Y1144"/>
    <mergeCell ref="Z1143:Z1144"/>
    <mergeCell ref="AA1143:AA1144"/>
    <mergeCell ref="A1137:C1137"/>
    <mergeCell ref="A1138:C1138"/>
    <mergeCell ref="D1138:H1138"/>
    <mergeCell ref="I1138:J1138"/>
    <mergeCell ref="K1138:N1138"/>
    <mergeCell ref="O1138:Q1138"/>
    <mergeCell ref="R1138:W1138"/>
    <mergeCell ref="A1139:C1139"/>
    <mergeCell ref="D1140:H1140"/>
    <mergeCell ref="I1140:J1140"/>
    <mergeCell ref="K1140:N1140"/>
    <mergeCell ref="O1140:Q1140"/>
    <mergeCell ref="R1140:W1140"/>
    <mergeCell ref="C1103:AA1103"/>
    <mergeCell ref="D1104:H1104"/>
    <mergeCell ref="I1104:J1104"/>
    <mergeCell ref="K1104:N1104"/>
    <mergeCell ref="O1104:Q1104"/>
    <mergeCell ref="R1104:W1104"/>
    <mergeCell ref="X1104:X1105"/>
    <mergeCell ref="Y1104:Y1105"/>
    <mergeCell ref="Z1104:Z1105"/>
    <mergeCell ref="AA1104:AA1105"/>
    <mergeCell ref="A1098:C1098"/>
    <mergeCell ref="A1099:C1099"/>
    <mergeCell ref="D1099:H1099"/>
    <mergeCell ref="I1099:J1099"/>
    <mergeCell ref="K1099:N1099"/>
    <mergeCell ref="O1099:Q1099"/>
    <mergeCell ref="R1099:W1099"/>
    <mergeCell ref="A1100:C1100"/>
    <mergeCell ref="D1101:H1101"/>
    <mergeCell ref="I1101:J1101"/>
    <mergeCell ref="K1101:N1101"/>
    <mergeCell ref="O1101:Q1101"/>
    <mergeCell ref="R1101:W1101"/>
    <mergeCell ref="C1067:AA1067"/>
    <mergeCell ref="D1068:H1068"/>
    <mergeCell ref="I1068:J1068"/>
    <mergeCell ref="K1068:N1068"/>
    <mergeCell ref="O1068:Q1068"/>
    <mergeCell ref="R1068:W1068"/>
    <mergeCell ref="X1068:X1069"/>
    <mergeCell ref="Y1068:Y1069"/>
    <mergeCell ref="Z1068:Z1069"/>
    <mergeCell ref="AA1068:AA1069"/>
    <mergeCell ref="A1062:C1062"/>
    <mergeCell ref="A1063:C1063"/>
    <mergeCell ref="D1063:H1063"/>
    <mergeCell ref="I1063:J1063"/>
    <mergeCell ref="K1063:N1063"/>
    <mergeCell ref="O1063:Q1063"/>
    <mergeCell ref="R1063:W1063"/>
    <mergeCell ref="A1064:C1064"/>
    <mergeCell ref="D1065:H1065"/>
    <mergeCell ref="I1065:J1065"/>
    <mergeCell ref="K1065:N1065"/>
    <mergeCell ref="O1065:Q1065"/>
    <mergeCell ref="R1065:W1065"/>
    <mergeCell ref="C1028:AA1028"/>
    <mergeCell ref="D1029:H1029"/>
    <mergeCell ref="I1029:J1029"/>
    <mergeCell ref="K1029:N1029"/>
    <mergeCell ref="O1029:Q1029"/>
    <mergeCell ref="R1029:W1029"/>
    <mergeCell ref="X1029:X1030"/>
    <mergeCell ref="Y1029:Y1030"/>
    <mergeCell ref="Z1029:Z1030"/>
    <mergeCell ref="AA1029:AA1030"/>
    <mergeCell ref="A1023:C1023"/>
    <mergeCell ref="A1024:C1024"/>
    <mergeCell ref="D1024:H1024"/>
    <mergeCell ref="I1024:J1024"/>
    <mergeCell ref="K1024:N1024"/>
    <mergeCell ref="O1024:Q1024"/>
    <mergeCell ref="R1024:W1024"/>
    <mergeCell ref="A1025:C1025"/>
    <mergeCell ref="D1026:H1026"/>
    <mergeCell ref="I1026:J1026"/>
    <mergeCell ref="K1026:N1026"/>
    <mergeCell ref="O1026:Q1026"/>
    <mergeCell ref="R1026:W1026"/>
    <mergeCell ref="C989:AA989"/>
    <mergeCell ref="D990:H990"/>
    <mergeCell ref="I990:J990"/>
    <mergeCell ref="K990:N990"/>
    <mergeCell ref="O990:Q990"/>
    <mergeCell ref="R990:W990"/>
    <mergeCell ref="X990:X991"/>
    <mergeCell ref="Y990:Y991"/>
    <mergeCell ref="Z990:Z991"/>
    <mergeCell ref="AA990:AA991"/>
    <mergeCell ref="A984:C984"/>
    <mergeCell ref="A985:C985"/>
    <mergeCell ref="D985:H985"/>
    <mergeCell ref="I985:J985"/>
    <mergeCell ref="K985:N985"/>
    <mergeCell ref="O985:Q985"/>
    <mergeCell ref="R985:W985"/>
    <mergeCell ref="A986:C986"/>
    <mergeCell ref="D987:H987"/>
    <mergeCell ref="I987:J987"/>
    <mergeCell ref="K987:N987"/>
    <mergeCell ref="O987:Q987"/>
    <mergeCell ref="R987:W987"/>
    <mergeCell ref="C951:AA951"/>
    <mergeCell ref="D952:H952"/>
    <mergeCell ref="I952:J952"/>
    <mergeCell ref="K952:N952"/>
    <mergeCell ref="O952:Q952"/>
    <mergeCell ref="R952:W952"/>
    <mergeCell ref="X952:X953"/>
    <mergeCell ref="Y952:Y953"/>
    <mergeCell ref="Z952:Z953"/>
    <mergeCell ref="AA952:AA953"/>
    <mergeCell ref="A946:C946"/>
    <mergeCell ref="A947:C947"/>
    <mergeCell ref="D947:H947"/>
    <mergeCell ref="I947:J947"/>
    <mergeCell ref="K947:N947"/>
    <mergeCell ref="O947:Q947"/>
    <mergeCell ref="R947:W947"/>
    <mergeCell ref="A948:C948"/>
    <mergeCell ref="D949:H949"/>
    <mergeCell ref="I949:J949"/>
    <mergeCell ref="K949:N949"/>
    <mergeCell ref="O949:Q949"/>
    <mergeCell ref="R949:W949"/>
    <mergeCell ref="C912:AA912"/>
    <mergeCell ref="D913:H913"/>
    <mergeCell ref="I913:J913"/>
    <mergeCell ref="K913:N913"/>
    <mergeCell ref="O913:Q913"/>
    <mergeCell ref="R913:W913"/>
    <mergeCell ref="X913:X914"/>
    <mergeCell ref="Y913:Y914"/>
    <mergeCell ref="Z913:Z914"/>
    <mergeCell ref="AA913:AA914"/>
    <mergeCell ref="A907:C907"/>
    <mergeCell ref="A908:C908"/>
    <mergeCell ref="D908:H908"/>
    <mergeCell ref="I908:J908"/>
    <mergeCell ref="K908:N908"/>
    <mergeCell ref="O908:Q908"/>
    <mergeCell ref="R908:W908"/>
    <mergeCell ref="A909:C909"/>
    <mergeCell ref="D910:H910"/>
    <mergeCell ref="I910:J910"/>
    <mergeCell ref="K910:N910"/>
    <mergeCell ref="O910:Q910"/>
    <mergeCell ref="R910:W910"/>
    <mergeCell ref="C874:AA874"/>
    <mergeCell ref="D875:H875"/>
    <mergeCell ref="I875:J875"/>
    <mergeCell ref="K875:N875"/>
    <mergeCell ref="O875:Q875"/>
    <mergeCell ref="R875:W875"/>
    <mergeCell ref="X875:X876"/>
    <mergeCell ref="Y875:Y876"/>
    <mergeCell ref="Z875:Z876"/>
    <mergeCell ref="AA875:AA876"/>
    <mergeCell ref="A869:C869"/>
    <mergeCell ref="A870:C870"/>
    <mergeCell ref="D870:H870"/>
    <mergeCell ref="I870:J870"/>
    <mergeCell ref="K870:N870"/>
    <mergeCell ref="O870:Q870"/>
    <mergeCell ref="R870:W870"/>
    <mergeCell ref="A871:C871"/>
    <mergeCell ref="D872:H872"/>
    <mergeCell ref="I872:J872"/>
    <mergeCell ref="K872:N872"/>
    <mergeCell ref="O872:Q872"/>
    <mergeCell ref="R872:W872"/>
    <mergeCell ref="C835:AA835"/>
    <mergeCell ref="D836:H836"/>
    <mergeCell ref="I836:J836"/>
    <mergeCell ref="K836:N836"/>
    <mergeCell ref="O836:Q836"/>
    <mergeCell ref="R836:W836"/>
    <mergeCell ref="X836:X837"/>
    <mergeCell ref="Y836:Y837"/>
    <mergeCell ref="Z836:Z837"/>
    <mergeCell ref="AA836:AA837"/>
    <mergeCell ref="A830:C830"/>
    <mergeCell ref="A831:C831"/>
    <mergeCell ref="D831:H831"/>
    <mergeCell ref="I831:J831"/>
    <mergeCell ref="K831:N831"/>
    <mergeCell ref="O831:Q831"/>
    <mergeCell ref="R831:W831"/>
    <mergeCell ref="A832:C832"/>
    <mergeCell ref="D833:H833"/>
    <mergeCell ref="I833:J833"/>
    <mergeCell ref="K833:N833"/>
    <mergeCell ref="O833:Q833"/>
    <mergeCell ref="R833:W833"/>
    <mergeCell ref="C796:AA796"/>
    <mergeCell ref="D797:H797"/>
    <mergeCell ref="I797:J797"/>
    <mergeCell ref="K797:N797"/>
    <mergeCell ref="O797:Q797"/>
    <mergeCell ref="R797:W797"/>
    <mergeCell ref="X797:X798"/>
    <mergeCell ref="Y797:Y798"/>
    <mergeCell ref="Z797:Z798"/>
    <mergeCell ref="AA797:AA798"/>
    <mergeCell ref="A791:C791"/>
    <mergeCell ref="A792:C792"/>
    <mergeCell ref="D792:H792"/>
    <mergeCell ref="I792:J792"/>
    <mergeCell ref="K792:N792"/>
    <mergeCell ref="O792:Q792"/>
    <mergeCell ref="R792:W792"/>
    <mergeCell ref="A793:C793"/>
    <mergeCell ref="D794:H794"/>
    <mergeCell ref="I794:J794"/>
    <mergeCell ref="K794:N794"/>
    <mergeCell ref="O794:Q794"/>
    <mergeCell ref="R794:W794"/>
    <mergeCell ref="C758:AA758"/>
    <mergeCell ref="D759:H759"/>
    <mergeCell ref="I759:J759"/>
    <mergeCell ref="K759:N759"/>
    <mergeCell ref="O759:Q759"/>
    <mergeCell ref="R759:W759"/>
    <mergeCell ref="X759:X760"/>
    <mergeCell ref="Y759:Y760"/>
    <mergeCell ref="Z759:Z760"/>
    <mergeCell ref="AA759:AA760"/>
    <mergeCell ref="A753:C753"/>
    <mergeCell ref="A754:C754"/>
    <mergeCell ref="D754:H754"/>
    <mergeCell ref="I754:J754"/>
    <mergeCell ref="K754:N754"/>
    <mergeCell ref="O754:Q754"/>
    <mergeCell ref="R754:W754"/>
    <mergeCell ref="A755:C755"/>
    <mergeCell ref="D756:H756"/>
    <mergeCell ref="I756:J756"/>
    <mergeCell ref="K756:N756"/>
    <mergeCell ref="O756:Q756"/>
    <mergeCell ref="R756:W756"/>
    <mergeCell ref="C719:AA719"/>
    <mergeCell ref="D720:H720"/>
    <mergeCell ref="I720:J720"/>
    <mergeCell ref="K720:N720"/>
    <mergeCell ref="O720:Q720"/>
    <mergeCell ref="R720:W720"/>
    <mergeCell ref="X720:X721"/>
    <mergeCell ref="Y720:Y721"/>
    <mergeCell ref="Z720:Z721"/>
    <mergeCell ref="AA720:AA721"/>
    <mergeCell ref="A714:C714"/>
    <mergeCell ref="A715:C715"/>
    <mergeCell ref="D715:H715"/>
    <mergeCell ref="I715:J715"/>
    <mergeCell ref="K715:N715"/>
    <mergeCell ref="O715:Q715"/>
    <mergeCell ref="R715:W715"/>
    <mergeCell ref="A716:C716"/>
    <mergeCell ref="D717:H717"/>
    <mergeCell ref="I717:J717"/>
    <mergeCell ref="K717:N717"/>
    <mergeCell ref="O717:Q717"/>
    <mergeCell ref="R717:W717"/>
    <mergeCell ref="C681:AA681"/>
    <mergeCell ref="D682:H682"/>
    <mergeCell ref="I682:J682"/>
    <mergeCell ref="K682:N682"/>
    <mergeCell ref="O682:Q682"/>
    <mergeCell ref="R682:W682"/>
    <mergeCell ref="X682:X683"/>
    <mergeCell ref="Y682:Y683"/>
    <mergeCell ref="Z682:Z683"/>
    <mergeCell ref="AA682:AA683"/>
    <mergeCell ref="A676:C676"/>
    <mergeCell ref="A677:C677"/>
    <mergeCell ref="D677:H677"/>
    <mergeCell ref="I677:J677"/>
    <mergeCell ref="K677:N677"/>
    <mergeCell ref="O677:Q677"/>
    <mergeCell ref="R677:W677"/>
    <mergeCell ref="A678:C678"/>
    <mergeCell ref="D679:H679"/>
    <mergeCell ref="I679:J679"/>
    <mergeCell ref="K679:N679"/>
    <mergeCell ref="O679:Q679"/>
    <mergeCell ref="R679:W679"/>
    <mergeCell ref="C642:AA642"/>
    <mergeCell ref="D643:H643"/>
    <mergeCell ref="I643:J643"/>
    <mergeCell ref="K643:N643"/>
    <mergeCell ref="O643:Q643"/>
    <mergeCell ref="R643:W643"/>
    <mergeCell ref="X643:X644"/>
    <mergeCell ref="Y643:Y644"/>
    <mergeCell ref="Z643:Z644"/>
    <mergeCell ref="AA643:AA644"/>
    <mergeCell ref="F645:G645"/>
    <mergeCell ref="F644:G644"/>
    <mergeCell ref="K674:N674"/>
    <mergeCell ref="O674:Q674"/>
    <mergeCell ref="F675:G675"/>
    <mergeCell ref="A637:C637"/>
    <mergeCell ref="A638:C638"/>
    <mergeCell ref="D638:H638"/>
    <mergeCell ref="I638:J638"/>
    <mergeCell ref="K638:N638"/>
    <mergeCell ref="O638:Q638"/>
    <mergeCell ref="R638:W638"/>
    <mergeCell ref="A639:C639"/>
    <mergeCell ref="D640:H640"/>
    <mergeCell ref="I640:J640"/>
    <mergeCell ref="K640:N640"/>
    <mergeCell ref="O640:Q640"/>
    <mergeCell ref="R640:W640"/>
    <mergeCell ref="C605:AA605"/>
    <mergeCell ref="D606:H606"/>
    <mergeCell ref="I606:J606"/>
    <mergeCell ref="K606:N606"/>
    <mergeCell ref="O606:Q606"/>
    <mergeCell ref="R606:W606"/>
    <mergeCell ref="X606:X607"/>
    <mergeCell ref="Y606:Y607"/>
    <mergeCell ref="Z606:Z607"/>
    <mergeCell ref="AA606:AA607"/>
    <mergeCell ref="F607:G607"/>
    <mergeCell ref="F608:G608"/>
    <mergeCell ref="A600:C600"/>
    <mergeCell ref="A601:C601"/>
    <mergeCell ref="D601:H601"/>
    <mergeCell ref="I601:J601"/>
    <mergeCell ref="K601:N601"/>
    <mergeCell ref="O601:Q601"/>
    <mergeCell ref="R601:W601"/>
    <mergeCell ref="A602:C602"/>
    <mergeCell ref="D603:H603"/>
    <mergeCell ref="I603:J603"/>
    <mergeCell ref="K603:N603"/>
    <mergeCell ref="O603:Q603"/>
    <mergeCell ref="R603:W603"/>
    <mergeCell ref="C566:AA566"/>
    <mergeCell ref="K567:N567"/>
    <mergeCell ref="X567:X568"/>
    <mergeCell ref="Y567:Y568"/>
    <mergeCell ref="Z567:Z568"/>
    <mergeCell ref="AA567:AA568"/>
    <mergeCell ref="A561:C561"/>
    <mergeCell ref="A562:C562"/>
    <mergeCell ref="D562:H562"/>
    <mergeCell ref="I562:J562"/>
    <mergeCell ref="K562:N562"/>
    <mergeCell ref="O562:Q562"/>
    <mergeCell ref="R562:W562"/>
    <mergeCell ref="A563:C563"/>
    <mergeCell ref="D564:H564"/>
    <mergeCell ref="I564:J564"/>
    <mergeCell ref="K564:N564"/>
    <mergeCell ref="O564:Q564"/>
    <mergeCell ref="R564:W564"/>
    <mergeCell ref="C527:AA527"/>
    <mergeCell ref="D528:H528"/>
    <mergeCell ref="I528:J528"/>
    <mergeCell ref="K528:N528"/>
    <mergeCell ref="O528:Q528"/>
    <mergeCell ref="R528:W528"/>
    <mergeCell ref="X528:X529"/>
    <mergeCell ref="Y528:Y529"/>
    <mergeCell ref="Z528:Z529"/>
    <mergeCell ref="AA528:AA529"/>
    <mergeCell ref="A522:C522"/>
    <mergeCell ref="A523:C523"/>
    <mergeCell ref="D523:H523"/>
    <mergeCell ref="I523:J523"/>
    <mergeCell ref="K523:N523"/>
    <mergeCell ref="O523:Q523"/>
    <mergeCell ref="R523:W523"/>
    <mergeCell ref="A524:C524"/>
    <mergeCell ref="D525:H525"/>
    <mergeCell ref="I525:J525"/>
    <mergeCell ref="K525:N525"/>
    <mergeCell ref="O525:Q525"/>
    <mergeCell ref="R525:W525"/>
    <mergeCell ref="C489:AA489"/>
    <mergeCell ref="D490:H490"/>
    <mergeCell ref="I490:J490"/>
    <mergeCell ref="K490:N490"/>
    <mergeCell ref="O490:Q490"/>
    <mergeCell ref="R490:W490"/>
    <mergeCell ref="X490:X491"/>
    <mergeCell ref="Y490:Y491"/>
    <mergeCell ref="Z490:Z491"/>
    <mergeCell ref="AA490:AA491"/>
    <mergeCell ref="A484:C484"/>
    <mergeCell ref="A485:C485"/>
    <mergeCell ref="D485:H485"/>
    <mergeCell ref="I485:J485"/>
    <mergeCell ref="K485:N485"/>
    <mergeCell ref="O485:Q485"/>
    <mergeCell ref="R485:W485"/>
    <mergeCell ref="A486:C486"/>
    <mergeCell ref="D487:H487"/>
    <mergeCell ref="I487:J487"/>
    <mergeCell ref="K487:N487"/>
    <mergeCell ref="O487:Q487"/>
    <mergeCell ref="R487:W487"/>
    <mergeCell ref="C450:AA450"/>
    <mergeCell ref="D451:H451"/>
    <mergeCell ref="I451:J451"/>
    <mergeCell ref="K451:N451"/>
    <mergeCell ref="O451:Q451"/>
    <mergeCell ref="R451:W451"/>
    <mergeCell ref="X451:X452"/>
    <mergeCell ref="Y451:Y452"/>
    <mergeCell ref="Z451:Z452"/>
    <mergeCell ref="AA451:AA452"/>
    <mergeCell ref="A445:C445"/>
    <mergeCell ref="A446:C446"/>
    <mergeCell ref="D446:H446"/>
    <mergeCell ref="I446:J446"/>
    <mergeCell ref="K446:N446"/>
    <mergeCell ref="O446:Q446"/>
    <mergeCell ref="R446:W446"/>
    <mergeCell ref="A447:C447"/>
    <mergeCell ref="D448:H448"/>
    <mergeCell ref="I448:J448"/>
    <mergeCell ref="K448:N448"/>
    <mergeCell ref="O448:Q448"/>
    <mergeCell ref="R448:W448"/>
    <mergeCell ref="C412:AA412"/>
    <mergeCell ref="D413:H413"/>
    <mergeCell ref="I413:J413"/>
    <mergeCell ref="K413:N413"/>
    <mergeCell ref="O413:Q413"/>
    <mergeCell ref="R413:W413"/>
    <mergeCell ref="X413:X414"/>
    <mergeCell ref="Y413:Y414"/>
    <mergeCell ref="Z413:Z414"/>
    <mergeCell ref="AA413:AA414"/>
    <mergeCell ref="A407:C407"/>
    <mergeCell ref="A408:C408"/>
    <mergeCell ref="D408:H408"/>
    <mergeCell ref="I408:J408"/>
    <mergeCell ref="K408:N408"/>
    <mergeCell ref="O408:Q408"/>
    <mergeCell ref="R408:W408"/>
    <mergeCell ref="A409:C409"/>
    <mergeCell ref="D410:H410"/>
    <mergeCell ref="I410:J410"/>
    <mergeCell ref="K410:N410"/>
    <mergeCell ref="O410:Q410"/>
    <mergeCell ref="R410:W410"/>
    <mergeCell ref="C373:AA373"/>
    <mergeCell ref="D374:H374"/>
    <mergeCell ref="I374:J374"/>
    <mergeCell ref="K374:N374"/>
    <mergeCell ref="O374:Q374"/>
    <mergeCell ref="R374:W374"/>
    <mergeCell ref="X374:X375"/>
    <mergeCell ref="Y374:Y375"/>
    <mergeCell ref="Z374:Z375"/>
    <mergeCell ref="AA374:AA375"/>
    <mergeCell ref="A368:C368"/>
    <mergeCell ref="A369:C369"/>
    <mergeCell ref="D369:H369"/>
    <mergeCell ref="I369:J369"/>
    <mergeCell ref="K369:N369"/>
    <mergeCell ref="O369:Q369"/>
    <mergeCell ref="R369:W369"/>
    <mergeCell ref="A370:C370"/>
    <mergeCell ref="D371:H371"/>
    <mergeCell ref="I371:J371"/>
    <mergeCell ref="K371:N371"/>
    <mergeCell ref="O371:Q371"/>
    <mergeCell ref="R371:W371"/>
    <mergeCell ref="C334:AA334"/>
    <mergeCell ref="D335:H335"/>
    <mergeCell ref="I335:J335"/>
    <mergeCell ref="K335:N335"/>
    <mergeCell ref="O335:Q335"/>
    <mergeCell ref="R335:W335"/>
    <mergeCell ref="X335:X336"/>
    <mergeCell ref="Y335:Y336"/>
    <mergeCell ref="Z335:Z336"/>
    <mergeCell ref="AA335:AA336"/>
    <mergeCell ref="A329:C329"/>
    <mergeCell ref="A330:C330"/>
    <mergeCell ref="D330:H330"/>
    <mergeCell ref="I330:J330"/>
    <mergeCell ref="K330:N330"/>
    <mergeCell ref="O330:Q330"/>
    <mergeCell ref="R330:W330"/>
    <mergeCell ref="A331:C331"/>
    <mergeCell ref="D332:H332"/>
    <mergeCell ref="I332:J332"/>
    <mergeCell ref="K332:N332"/>
    <mergeCell ref="O332:Q332"/>
    <mergeCell ref="R332:W332"/>
    <mergeCell ref="C296:AA296"/>
    <mergeCell ref="D297:H297"/>
    <mergeCell ref="I297:J297"/>
    <mergeCell ref="K297:N297"/>
    <mergeCell ref="O297:Q297"/>
    <mergeCell ref="R297:W297"/>
    <mergeCell ref="X297:X298"/>
    <mergeCell ref="Y297:Y298"/>
    <mergeCell ref="Z297:Z298"/>
    <mergeCell ref="AA297:AA298"/>
    <mergeCell ref="A291:C291"/>
    <mergeCell ref="A292:C292"/>
    <mergeCell ref="D292:H292"/>
    <mergeCell ref="I292:J292"/>
    <mergeCell ref="K292:N292"/>
    <mergeCell ref="O292:Q292"/>
    <mergeCell ref="R292:W292"/>
    <mergeCell ref="A293:C293"/>
    <mergeCell ref="D294:H294"/>
    <mergeCell ref="I294:J294"/>
    <mergeCell ref="K294:N294"/>
    <mergeCell ref="O294:Q294"/>
    <mergeCell ref="R294:W294"/>
    <mergeCell ref="C257:AA257"/>
    <mergeCell ref="D258:H258"/>
    <mergeCell ref="I258:J258"/>
    <mergeCell ref="K258:N258"/>
    <mergeCell ref="O258:Q258"/>
    <mergeCell ref="R258:W258"/>
    <mergeCell ref="X258:X259"/>
    <mergeCell ref="Y258:Y259"/>
    <mergeCell ref="Z258:Z259"/>
    <mergeCell ref="AA258:AA259"/>
    <mergeCell ref="AE182:AF182"/>
    <mergeCell ref="AE183:AF183"/>
    <mergeCell ref="R84:U84"/>
    <mergeCell ref="R85:U85"/>
    <mergeCell ref="AC186:AE186"/>
    <mergeCell ref="AC185:AE185"/>
    <mergeCell ref="AE155:AF155"/>
    <mergeCell ref="AE156:AF156"/>
    <mergeCell ref="T113:U113"/>
    <mergeCell ref="T114:U114"/>
    <mergeCell ref="T115:U115"/>
    <mergeCell ref="C144:AA144"/>
    <mergeCell ref="O137:R137"/>
    <mergeCell ref="O134:R134"/>
    <mergeCell ref="O131:R131"/>
    <mergeCell ref="O121:R121"/>
    <mergeCell ref="O111:R111"/>
    <mergeCell ref="O115:R115"/>
    <mergeCell ref="T110:U110"/>
    <mergeCell ref="T111:U111"/>
    <mergeCell ref="A109:N109"/>
    <mergeCell ref="D178:H178"/>
    <mergeCell ref="I178:J178"/>
    <mergeCell ref="K178:N178"/>
    <mergeCell ref="P74:Q74"/>
    <mergeCell ref="P75:Q75"/>
    <mergeCell ref="P77:Q77"/>
    <mergeCell ref="P78:Q78"/>
    <mergeCell ref="R83:U83"/>
    <mergeCell ref="P81:Q81"/>
    <mergeCell ref="P82:Q82"/>
    <mergeCell ref="R86:U86"/>
    <mergeCell ref="A39:N39"/>
    <mergeCell ref="P39:Q39"/>
    <mergeCell ref="P43:Q43"/>
    <mergeCell ref="P44:Q44"/>
    <mergeCell ref="P46:Q46"/>
    <mergeCell ref="P55:Q55"/>
    <mergeCell ref="P56:Q56"/>
    <mergeCell ref="P47:Q47"/>
    <mergeCell ref="P49:Q49"/>
    <mergeCell ref="P50:Q50"/>
    <mergeCell ref="P52:Q52"/>
    <mergeCell ref="P53:Q53"/>
    <mergeCell ref="B1:L1"/>
    <mergeCell ref="P1:Q1"/>
    <mergeCell ref="P4:Q4"/>
    <mergeCell ref="P5:Q5"/>
    <mergeCell ref="P7:Q7"/>
    <mergeCell ref="P13:Q13"/>
    <mergeCell ref="P14:Q14"/>
    <mergeCell ref="P16:Q16"/>
    <mergeCell ref="P17:Q17"/>
    <mergeCell ref="P8:Q8"/>
    <mergeCell ref="P10:Q10"/>
    <mergeCell ref="P11:Q11"/>
    <mergeCell ref="O178:Q178"/>
    <mergeCell ref="R178:W178"/>
    <mergeCell ref="AA145:AA146"/>
    <mergeCell ref="X145:X146"/>
    <mergeCell ref="A177:C177"/>
    <mergeCell ref="R145:W145"/>
    <mergeCell ref="R176:W176"/>
    <mergeCell ref="Y145:Y146"/>
    <mergeCell ref="Z145:Z146"/>
    <mergeCell ref="A175:C175"/>
    <mergeCell ref="A176:C176"/>
    <mergeCell ref="I145:J145"/>
    <mergeCell ref="I176:J176"/>
    <mergeCell ref="K145:N145"/>
    <mergeCell ref="K176:N176"/>
    <mergeCell ref="O145:Q145"/>
    <mergeCell ref="O176:Q176"/>
    <mergeCell ref="D176:H176"/>
    <mergeCell ref="D145:H145"/>
    <mergeCell ref="A74:N74"/>
    <mergeCell ref="A214:C214"/>
    <mergeCell ref="A215:C215"/>
    <mergeCell ref="D215:H215"/>
    <mergeCell ref="I215:J215"/>
    <mergeCell ref="K215:N215"/>
    <mergeCell ref="C180:AA180"/>
    <mergeCell ref="D181:H181"/>
    <mergeCell ref="I181:J181"/>
    <mergeCell ref="K181:N181"/>
    <mergeCell ref="O181:Q181"/>
    <mergeCell ref="R181:W181"/>
    <mergeCell ref="X181:X182"/>
    <mergeCell ref="Y181:Y182"/>
    <mergeCell ref="Z181:Z182"/>
    <mergeCell ref="AA181:AA182"/>
    <mergeCell ref="AA220:AA221"/>
    <mergeCell ref="O215:Q215"/>
    <mergeCell ref="R215:W215"/>
    <mergeCell ref="A216:C216"/>
    <mergeCell ref="D217:H217"/>
    <mergeCell ref="I217:J217"/>
    <mergeCell ref="K217:N217"/>
    <mergeCell ref="O217:Q217"/>
    <mergeCell ref="R217:W217"/>
    <mergeCell ref="AD219:AE219"/>
    <mergeCell ref="AD220:AE220"/>
    <mergeCell ref="O253:Q253"/>
    <mergeCell ref="R253:W253"/>
    <mergeCell ref="A254:C254"/>
    <mergeCell ref="D255:H255"/>
    <mergeCell ref="I255:J255"/>
    <mergeCell ref="K255:N255"/>
    <mergeCell ref="O255:Q255"/>
    <mergeCell ref="R255:W255"/>
    <mergeCell ref="A252:C252"/>
    <mergeCell ref="A253:C253"/>
    <mergeCell ref="D253:H253"/>
    <mergeCell ref="I253:J253"/>
    <mergeCell ref="K253:N253"/>
    <mergeCell ref="C219:AA219"/>
    <mergeCell ref="D220:H220"/>
    <mergeCell ref="I220:J220"/>
    <mergeCell ref="K220:N220"/>
    <mergeCell ref="O220:Q220"/>
    <mergeCell ref="R220:W220"/>
    <mergeCell ref="X220:X221"/>
    <mergeCell ref="Y220:Y221"/>
    <mergeCell ref="Z220:Z221"/>
    <mergeCell ref="F568:G568"/>
    <mergeCell ref="F569:G569"/>
    <mergeCell ref="D567:G567"/>
    <mergeCell ref="H567:J567"/>
    <mergeCell ref="F600:G600"/>
    <mergeCell ref="O567:W567"/>
    <mergeCell ref="AC336:AE336"/>
    <mergeCell ref="AC335:AE335"/>
    <mergeCell ref="AC339:AG339"/>
    <mergeCell ref="AC340:AG340"/>
    <mergeCell ref="AC343:AL343"/>
    <mergeCell ref="AC344:AK344"/>
    <mergeCell ref="AI335:AL335"/>
    <mergeCell ref="AI336:AL336"/>
    <mergeCell ref="AI339:AM339"/>
    <mergeCell ref="AI340:AM340"/>
    <mergeCell ref="AC257:AD257"/>
    <mergeCell ref="AC258:AD25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1"/>
  <sheetViews>
    <sheetView topLeftCell="A453" workbookViewId="0">
      <selection activeCell="G497" sqref="G497"/>
    </sheetView>
  </sheetViews>
  <sheetFormatPr defaultRowHeight="15"/>
  <cols>
    <col min="10" max="10" width="27.5546875" customWidth="1"/>
    <col min="12" max="12" width="1.21875" customWidth="1"/>
    <col min="13" max="13" width="0.88671875" customWidth="1"/>
    <col min="14" max="14" width="1.5546875" customWidth="1"/>
    <col min="15" max="15" width="11" customWidth="1"/>
    <col min="16" max="16" width="11.33203125" customWidth="1"/>
    <col min="19" max="19" width="11.109375" customWidth="1"/>
  </cols>
  <sheetData>
    <row r="1" spans="1:19">
      <c r="A1" s="128" t="s">
        <v>10</v>
      </c>
      <c r="B1" s="128"/>
      <c r="C1" s="128"/>
      <c r="D1" s="128"/>
      <c r="E1" s="128"/>
      <c r="F1" s="128"/>
      <c r="G1" s="128"/>
    </row>
    <row r="2" spans="1:19">
      <c r="A2" s="6" t="s">
        <v>0</v>
      </c>
      <c r="B2" s="6" t="s">
        <v>11</v>
      </c>
      <c r="C2" s="6" t="s">
        <v>12</v>
      </c>
      <c r="D2" s="6" t="s">
        <v>13</v>
      </c>
      <c r="E2" s="6" t="s">
        <v>14</v>
      </c>
      <c r="F2" s="6"/>
      <c r="G2" s="6" t="s">
        <v>7</v>
      </c>
      <c r="H2" s="6" t="s">
        <v>8</v>
      </c>
      <c r="J2" s="1" t="s">
        <v>15</v>
      </c>
      <c r="K2" s="9">
        <v>0.1</v>
      </c>
      <c r="O2" s="129" t="s">
        <v>16</v>
      </c>
      <c r="P2" s="130"/>
      <c r="Q2" s="131"/>
      <c r="S2" s="1" t="s">
        <v>27</v>
      </c>
    </row>
    <row r="3" spans="1:19">
      <c r="A3" s="8">
        <v>44865</v>
      </c>
      <c r="B3" s="1"/>
      <c r="C3" s="1">
        <v>1000</v>
      </c>
      <c r="D3" s="1"/>
      <c r="E3" s="1"/>
      <c r="F3" s="1"/>
      <c r="G3" s="1"/>
      <c r="H3" s="1">
        <f>SUM(B3:G3)</f>
        <v>1000</v>
      </c>
      <c r="J3" s="2">
        <f>H3*$K$2</f>
        <v>100</v>
      </c>
      <c r="O3" s="10" t="s">
        <v>23</v>
      </c>
      <c r="P3" s="10" t="s">
        <v>24</v>
      </c>
      <c r="Q3" s="10" t="s">
        <v>25</v>
      </c>
      <c r="S3" s="3">
        <v>240</v>
      </c>
    </row>
    <row r="4" spans="1:19">
      <c r="A4" s="5">
        <v>44866</v>
      </c>
      <c r="B4" s="2"/>
      <c r="C4" s="2"/>
      <c r="D4" s="2"/>
      <c r="E4" s="2"/>
      <c r="F4" s="2"/>
      <c r="G4" s="2"/>
      <c r="H4" s="1">
        <f t="shared" ref="H4:H28" si="0">SUM(B4:G4)</f>
        <v>0</v>
      </c>
      <c r="J4" s="2">
        <f t="shared" ref="J4:J28" si="1">H4*$K$2</f>
        <v>0</v>
      </c>
      <c r="O4" s="2" t="s">
        <v>26</v>
      </c>
      <c r="P4" s="2">
        <v>2</v>
      </c>
      <c r="Q4" s="2">
        <f>P4*$S$3</f>
        <v>480</v>
      </c>
    </row>
    <row r="5" spans="1:19">
      <c r="A5" s="5">
        <v>44867</v>
      </c>
      <c r="B5" s="2"/>
      <c r="C5" s="2">
        <v>1000</v>
      </c>
      <c r="D5" s="2">
        <v>800</v>
      </c>
      <c r="E5" s="2"/>
      <c r="F5" s="2"/>
      <c r="G5" s="2"/>
      <c r="H5" s="1">
        <f t="shared" si="0"/>
        <v>1800</v>
      </c>
      <c r="J5" s="2">
        <f t="shared" si="1"/>
        <v>180</v>
      </c>
      <c r="O5" s="2" t="s">
        <v>17</v>
      </c>
      <c r="P5" s="2">
        <v>3</v>
      </c>
      <c r="Q5" s="2">
        <f t="shared" ref="Q5:Q10" si="2">P5*$S$3</f>
        <v>720</v>
      </c>
    </row>
    <row r="6" spans="1:19">
      <c r="A6" s="5">
        <v>44868</v>
      </c>
      <c r="B6" s="2">
        <v>9755</v>
      </c>
      <c r="C6" s="2"/>
      <c r="D6" s="2"/>
      <c r="E6" s="2"/>
      <c r="F6" s="2"/>
      <c r="G6" s="2"/>
      <c r="H6" s="1">
        <f t="shared" si="0"/>
        <v>9755</v>
      </c>
      <c r="J6" s="2">
        <f t="shared" si="1"/>
        <v>975.5</v>
      </c>
      <c r="O6" s="2" t="s">
        <v>18</v>
      </c>
      <c r="P6" s="2">
        <v>2</v>
      </c>
      <c r="Q6" s="2">
        <f t="shared" si="2"/>
        <v>480</v>
      </c>
    </row>
    <row r="7" spans="1:19">
      <c r="A7" s="5">
        <v>44869</v>
      </c>
      <c r="B7" s="2"/>
      <c r="C7" s="2"/>
      <c r="D7" s="2"/>
      <c r="E7" s="2"/>
      <c r="F7" s="2"/>
      <c r="G7" s="2"/>
      <c r="H7" s="1">
        <f t="shared" si="0"/>
        <v>0</v>
      </c>
      <c r="J7" s="2">
        <f t="shared" si="1"/>
        <v>0</v>
      </c>
      <c r="O7" s="2" t="s">
        <v>19</v>
      </c>
      <c r="P7" s="2">
        <v>3</v>
      </c>
      <c r="Q7" s="2">
        <f t="shared" si="2"/>
        <v>720</v>
      </c>
    </row>
    <row r="8" spans="1:19">
      <c r="A8" s="5">
        <v>44870</v>
      </c>
      <c r="B8" s="2"/>
      <c r="C8" s="2">
        <v>2000</v>
      </c>
      <c r="D8" s="2">
        <v>1150</v>
      </c>
      <c r="E8" s="2"/>
      <c r="F8" s="2"/>
      <c r="G8" s="2"/>
      <c r="H8" s="1">
        <f t="shared" si="0"/>
        <v>3150</v>
      </c>
      <c r="J8" s="2">
        <f t="shared" si="1"/>
        <v>315</v>
      </c>
      <c r="O8" s="2" t="s">
        <v>20</v>
      </c>
      <c r="P8" s="2">
        <v>0</v>
      </c>
      <c r="Q8" s="2">
        <f t="shared" si="2"/>
        <v>0</v>
      </c>
    </row>
    <row r="9" spans="1:19">
      <c r="A9" s="5">
        <v>44871</v>
      </c>
      <c r="B9" s="2"/>
      <c r="C9" s="2"/>
      <c r="D9" s="2"/>
      <c r="E9" s="2"/>
      <c r="F9" s="2"/>
      <c r="G9" s="2"/>
      <c r="H9" s="1">
        <f t="shared" si="0"/>
        <v>0</v>
      </c>
      <c r="J9" s="2">
        <f t="shared" si="1"/>
        <v>0</v>
      </c>
      <c r="O9" s="2" t="s">
        <v>21</v>
      </c>
      <c r="P9" s="2">
        <v>4</v>
      </c>
      <c r="Q9" s="2">
        <f t="shared" si="2"/>
        <v>960</v>
      </c>
    </row>
    <row r="10" spans="1:19">
      <c r="A10" s="5">
        <v>44872</v>
      </c>
      <c r="B10" s="2"/>
      <c r="C10" s="2">
        <v>700</v>
      </c>
      <c r="D10" s="2"/>
      <c r="E10" s="2"/>
      <c r="F10" s="2"/>
      <c r="G10" s="2"/>
      <c r="H10" s="1">
        <f t="shared" si="0"/>
        <v>700</v>
      </c>
      <c r="J10" s="2">
        <f t="shared" si="1"/>
        <v>70</v>
      </c>
      <c r="O10" s="2" t="s">
        <v>22</v>
      </c>
      <c r="P10" s="2">
        <v>8</v>
      </c>
      <c r="Q10" s="2">
        <f t="shared" si="2"/>
        <v>1920</v>
      </c>
    </row>
    <row r="11" spans="1:19">
      <c r="A11" s="5">
        <v>44873</v>
      </c>
      <c r="B11" s="2"/>
      <c r="C11" s="2">
        <v>500</v>
      </c>
      <c r="D11" s="2"/>
      <c r="E11" s="2"/>
      <c r="F11" s="2"/>
      <c r="G11" s="2"/>
      <c r="H11" s="1">
        <f t="shared" si="0"/>
        <v>500</v>
      </c>
      <c r="J11" s="2">
        <f t="shared" si="1"/>
        <v>50</v>
      </c>
      <c r="O11" s="6" t="s">
        <v>8</v>
      </c>
      <c r="P11" s="6">
        <f>SUM(P4:P10)</f>
        <v>22</v>
      </c>
      <c r="Q11" s="6">
        <f>SUM(Q4:Q10)</f>
        <v>5280</v>
      </c>
    </row>
    <row r="12" spans="1:19">
      <c r="A12" s="5">
        <v>44874</v>
      </c>
      <c r="B12" s="2"/>
      <c r="C12" s="2">
        <v>1000</v>
      </c>
      <c r="D12" s="2"/>
      <c r="E12" s="2"/>
      <c r="F12" s="2"/>
      <c r="G12" s="2"/>
      <c r="H12" s="1">
        <f t="shared" si="0"/>
        <v>1000</v>
      </c>
      <c r="J12" s="2">
        <f t="shared" si="1"/>
        <v>100</v>
      </c>
      <c r="N12" s="4"/>
      <c r="O12" s="4"/>
      <c r="P12" s="4"/>
      <c r="Q12" s="4"/>
      <c r="R12" s="4"/>
    </row>
    <row r="13" spans="1:19">
      <c r="A13" s="5">
        <v>44875</v>
      </c>
      <c r="B13" s="2"/>
      <c r="C13" s="2">
        <v>1000</v>
      </c>
      <c r="D13" s="2"/>
      <c r="E13" s="2"/>
      <c r="F13" s="2"/>
      <c r="G13" s="2"/>
      <c r="H13" s="1">
        <f t="shared" si="0"/>
        <v>1000</v>
      </c>
      <c r="J13" s="2">
        <f t="shared" si="1"/>
        <v>100</v>
      </c>
      <c r="N13" s="4"/>
      <c r="O13" s="4"/>
      <c r="P13" s="4"/>
      <c r="Q13" s="4"/>
      <c r="R13" s="4"/>
    </row>
    <row r="14" spans="1:19">
      <c r="A14" s="5">
        <v>44876</v>
      </c>
      <c r="B14" s="2"/>
      <c r="C14" s="2"/>
      <c r="D14" s="2"/>
      <c r="E14" s="2"/>
      <c r="F14" s="2"/>
      <c r="G14" s="2">
        <v>100</v>
      </c>
      <c r="H14" s="1">
        <f t="shared" si="0"/>
        <v>100</v>
      </c>
      <c r="J14" s="2">
        <f t="shared" si="1"/>
        <v>10</v>
      </c>
      <c r="N14" s="4"/>
      <c r="O14" s="4"/>
      <c r="P14" s="4"/>
      <c r="Q14" s="4"/>
      <c r="R14" s="4"/>
    </row>
    <row r="15" spans="1:19">
      <c r="A15" s="5">
        <v>44877</v>
      </c>
      <c r="B15" s="2"/>
      <c r="C15" s="2">
        <v>1500</v>
      </c>
      <c r="D15" s="2"/>
      <c r="E15" s="2"/>
      <c r="F15" s="2"/>
      <c r="G15" s="2"/>
      <c r="H15" s="1">
        <f t="shared" si="0"/>
        <v>1500</v>
      </c>
      <c r="J15" s="2">
        <f t="shared" si="1"/>
        <v>150</v>
      </c>
    </row>
    <row r="16" spans="1:19">
      <c r="A16" s="5">
        <v>44878</v>
      </c>
      <c r="B16" s="2"/>
      <c r="C16" s="2"/>
      <c r="D16" s="2"/>
      <c r="E16" s="2"/>
      <c r="F16" s="2"/>
      <c r="G16" s="2"/>
      <c r="H16" s="1">
        <f t="shared" si="0"/>
        <v>0</v>
      </c>
      <c r="J16" s="2">
        <f t="shared" si="1"/>
        <v>0</v>
      </c>
    </row>
    <row r="17" spans="1:10">
      <c r="A17" s="5">
        <v>44879</v>
      </c>
      <c r="B17" s="2"/>
      <c r="C17" s="2">
        <v>500</v>
      </c>
      <c r="D17" s="2"/>
      <c r="E17" s="2"/>
      <c r="F17" s="2"/>
      <c r="G17" s="2"/>
      <c r="H17" s="1">
        <f t="shared" si="0"/>
        <v>500</v>
      </c>
      <c r="J17" s="2">
        <f t="shared" si="1"/>
        <v>50</v>
      </c>
    </row>
    <row r="18" spans="1:10">
      <c r="A18" s="5">
        <v>44880</v>
      </c>
      <c r="B18" s="2"/>
      <c r="C18" s="2"/>
      <c r="D18" s="2"/>
      <c r="E18" s="2"/>
      <c r="F18" s="2"/>
      <c r="G18" s="2"/>
      <c r="H18" s="1">
        <f t="shared" si="0"/>
        <v>0</v>
      </c>
      <c r="J18" s="2">
        <f t="shared" si="1"/>
        <v>0</v>
      </c>
    </row>
    <row r="19" spans="1:10">
      <c r="A19" s="5">
        <v>44881</v>
      </c>
      <c r="B19" s="2"/>
      <c r="C19" s="2">
        <v>1000</v>
      </c>
      <c r="D19" s="2"/>
      <c r="E19" s="2"/>
      <c r="F19" s="2"/>
      <c r="G19" s="2"/>
      <c r="H19" s="1">
        <f t="shared" si="0"/>
        <v>1000</v>
      </c>
      <c r="J19" s="2">
        <f t="shared" si="1"/>
        <v>100</v>
      </c>
    </row>
    <row r="20" spans="1:10">
      <c r="A20" s="5">
        <v>44882</v>
      </c>
      <c r="B20" s="2"/>
      <c r="C20" s="2"/>
      <c r="D20" s="2"/>
      <c r="E20" s="2"/>
      <c r="F20" s="2"/>
      <c r="G20" s="2"/>
      <c r="H20" s="1">
        <f t="shared" si="0"/>
        <v>0</v>
      </c>
      <c r="J20" s="2">
        <f t="shared" si="1"/>
        <v>0</v>
      </c>
    </row>
    <row r="21" spans="1:10">
      <c r="A21" s="5">
        <v>44883</v>
      </c>
      <c r="B21" s="2">
        <v>18000</v>
      </c>
      <c r="C21" s="2">
        <v>1000</v>
      </c>
      <c r="D21" s="2"/>
      <c r="E21" s="2"/>
      <c r="F21" s="2"/>
      <c r="G21" s="2"/>
      <c r="H21" s="1">
        <f t="shared" si="0"/>
        <v>19000</v>
      </c>
      <c r="J21" s="2">
        <f t="shared" si="1"/>
        <v>1900</v>
      </c>
    </row>
    <row r="22" spans="1:10">
      <c r="A22" s="5">
        <v>44884</v>
      </c>
      <c r="B22" s="2"/>
      <c r="C22" s="2">
        <v>1450</v>
      </c>
      <c r="D22" s="2"/>
      <c r="E22" s="2"/>
      <c r="F22" s="2"/>
      <c r="G22" s="2"/>
      <c r="H22" s="1">
        <f t="shared" si="0"/>
        <v>1450</v>
      </c>
      <c r="J22" s="2">
        <f t="shared" si="1"/>
        <v>145</v>
      </c>
    </row>
    <row r="23" spans="1:10">
      <c r="A23" s="5">
        <v>44885</v>
      </c>
      <c r="B23" s="2"/>
      <c r="C23" s="2"/>
      <c r="D23" s="2"/>
      <c r="E23" s="2"/>
      <c r="F23" s="2"/>
      <c r="G23" s="2"/>
      <c r="H23" s="1">
        <f t="shared" si="0"/>
        <v>0</v>
      </c>
      <c r="J23" s="2">
        <f t="shared" si="1"/>
        <v>0</v>
      </c>
    </row>
    <row r="24" spans="1:10">
      <c r="A24" s="5">
        <v>44886</v>
      </c>
      <c r="B24" s="2"/>
      <c r="C24" s="2"/>
      <c r="D24" s="2"/>
      <c r="E24" s="2"/>
      <c r="F24" s="2"/>
      <c r="G24" s="2"/>
      <c r="H24" s="1">
        <f t="shared" si="0"/>
        <v>0</v>
      </c>
      <c r="J24" s="2">
        <f t="shared" si="1"/>
        <v>0</v>
      </c>
    </row>
    <row r="25" spans="1:10">
      <c r="A25" s="5">
        <v>44887</v>
      </c>
      <c r="B25" s="2"/>
      <c r="C25" s="2">
        <v>1000</v>
      </c>
      <c r="D25" s="2"/>
      <c r="E25" s="2"/>
      <c r="F25" s="2"/>
      <c r="G25" s="2"/>
      <c r="H25" s="1">
        <f t="shared" si="0"/>
        <v>1000</v>
      </c>
      <c r="J25" s="2">
        <f t="shared" si="1"/>
        <v>100</v>
      </c>
    </row>
    <row r="26" spans="1:10">
      <c r="A26" s="5">
        <v>44888</v>
      </c>
      <c r="B26" s="2"/>
      <c r="C26" s="2"/>
      <c r="D26" s="2"/>
      <c r="E26" s="2"/>
      <c r="F26" s="2"/>
      <c r="G26" s="2"/>
      <c r="H26" s="1">
        <f t="shared" si="0"/>
        <v>0</v>
      </c>
      <c r="J26" s="2">
        <f t="shared" si="1"/>
        <v>0</v>
      </c>
    </row>
    <row r="27" spans="1:10">
      <c r="A27" s="5">
        <v>44889</v>
      </c>
      <c r="B27" s="2"/>
      <c r="C27" s="2">
        <v>1700</v>
      </c>
      <c r="D27" s="2"/>
      <c r="E27" s="2"/>
      <c r="F27" s="2"/>
      <c r="G27" s="2"/>
      <c r="H27" s="1">
        <f t="shared" si="0"/>
        <v>1700</v>
      </c>
      <c r="J27" s="2">
        <f t="shared" si="1"/>
        <v>170</v>
      </c>
    </row>
    <row r="28" spans="1:10">
      <c r="A28" s="5">
        <v>44890</v>
      </c>
      <c r="B28" s="2"/>
      <c r="C28" s="2"/>
      <c r="D28" s="2"/>
      <c r="E28" s="2"/>
      <c r="F28" s="2"/>
      <c r="G28" s="2"/>
      <c r="H28" s="1">
        <f t="shared" si="0"/>
        <v>0</v>
      </c>
      <c r="J28" s="2">
        <f t="shared" si="1"/>
        <v>0</v>
      </c>
    </row>
    <row r="29" spans="1:10" ht="15.75">
      <c r="A29" s="7" t="s">
        <v>8</v>
      </c>
      <c r="B29" s="6">
        <f>SUM(B3:B28)</f>
        <v>27755</v>
      </c>
      <c r="C29" s="6">
        <f t="shared" ref="C29:H29" si="3">SUM(C3:C28)</f>
        <v>15350</v>
      </c>
      <c r="D29" s="6">
        <f t="shared" si="3"/>
        <v>1950</v>
      </c>
      <c r="E29" s="6">
        <f t="shared" si="3"/>
        <v>0</v>
      </c>
      <c r="F29" s="6"/>
      <c r="G29" s="6">
        <f t="shared" si="3"/>
        <v>100</v>
      </c>
      <c r="H29" s="6">
        <f t="shared" si="3"/>
        <v>45155</v>
      </c>
      <c r="J29" s="6">
        <f>SUM(J3:J28)</f>
        <v>4515.5</v>
      </c>
    </row>
    <row r="32" spans="1:10">
      <c r="A32" s="197" t="s">
        <v>139</v>
      </c>
      <c r="B32" s="197"/>
      <c r="C32" s="197"/>
      <c r="D32" s="197"/>
      <c r="E32" s="197"/>
      <c r="F32" s="197"/>
      <c r="G32" s="197"/>
      <c r="H32" s="197"/>
    </row>
    <row r="33" spans="1:11">
      <c r="A33" s="6" t="s">
        <v>0</v>
      </c>
      <c r="B33" s="6" t="s">
        <v>11</v>
      </c>
      <c r="C33" s="6" t="s">
        <v>12</v>
      </c>
      <c r="D33" s="6" t="s">
        <v>13</v>
      </c>
      <c r="E33" s="6" t="s">
        <v>14</v>
      </c>
      <c r="F33" s="6" t="s">
        <v>37</v>
      </c>
      <c r="G33" s="6" t="s">
        <v>7</v>
      </c>
      <c r="H33" s="6" t="s">
        <v>8</v>
      </c>
      <c r="J33" s="1" t="s">
        <v>15</v>
      </c>
      <c r="K33" s="21">
        <v>0.1</v>
      </c>
    </row>
    <row r="34" spans="1:11">
      <c r="A34" s="8">
        <v>44891</v>
      </c>
      <c r="B34" s="1"/>
      <c r="C34" s="1">
        <v>10000</v>
      </c>
      <c r="D34" s="1"/>
      <c r="E34" s="1"/>
      <c r="F34" s="1"/>
      <c r="G34" s="1"/>
      <c r="H34" s="1">
        <f>SUM(B34:G34)</f>
        <v>10000</v>
      </c>
      <c r="J34" s="2">
        <f>H34*$K$33</f>
        <v>1000</v>
      </c>
    </row>
    <row r="35" spans="1:11">
      <c r="A35" s="5">
        <v>44892</v>
      </c>
      <c r="B35" s="2"/>
      <c r="C35" s="2"/>
      <c r="D35" s="2"/>
      <c r="E35" s="2"/>
      <c r="F35" s="2"/>
      <c r="G35" s="2"/>
      <c r="H35" s="2">
        <f t="shared" ref="H35:H64" si="4">SUM(B35:G35)</f>
        <v>0</v>
      </c>
      <c r="J35" s="2">
        <f t="shared" ref="J35:J64" si="5">H35*$K$33</f>
        <v>0</v>
      </c>
    </row>
    <row r="36" spans="1:11">
      <c r="A36" s="5">
        <v>44893</v>
      </c>
      <c r="B36" s="2"/>
      <c r="C36" s="2">
        <v>1000</v>
      </c>
      <c r="D36" s="2"/>
      <c r="E36" s="2"/>
      <c r="F36" s="2"/>
      <c r="G36" s="2"/>
      <c r="H36" s="2">
        <f t="shared" si="4"/>
        <v>1000</v>
      </c>
      <c r="J36" s="2">
        <f t="shared" si="5"/>
        <v>100</v>
      </c>
    </row>
    <row r="37" spans="1:11">
      <c r="A37" s="5">
        <v>44894</v>
      </c>
      <c r="B37" s="2"/>
      <c r="C37" s="2"/>
      <c r="D37" s="2"/>
      <c r="E37" s="2"/>
      <c r="F37" s="2"/>
      <c r="G37" s="2"/>
      <c r="H37" s="2">
        <f t="shared" si="4"/>
        <v>0</v>
      </c>
      <c r="J37" s="2">
        <f t="shared" si="5"/>
        <v>0</v>
      </c>
    </row>
    <row r="38" spans="1:11">
      <c r="A38" s="5">
        <v>44895</v>
      </c>
      <c r="B38" s="2"/>
      <c r="C38" s="2"/>
      <c r="D38" s="2"/>
      <c r="E38" s="2"/>
      <c r="F38" s="2"/>
      <c r="G38" s="2"/>
      <c r="H38" s="2">
        <f t="shared" si="4"/>
        <v>0</v>
      </c>
      <c r="J38" s="2">
        <f t="shared" si="5"/>
        <v>0</v>
      </c>
    </row>
    <row r="39" spans="1:11">
      <c r="A39" s="5">
        <v>44896</v>
      </c>
      <c r="B39" s="2"/>
      <c r="C39" s="2">
        <v>1000</v>
      </c>
      <c r="D39" s="2"/>
      <c r="E39" s="2"/>
      <c r="F39" s="2"/>
      <c r="G39" s="2"/>
      <c r="H39" s="2">
        <f t="shared" si="4"/>
        <v>1000</v>
      </c>
      <c r="J39" s="2">
        <f t="shared" si="5"/>
        <v>100</v>
      </c>
    </row>
    <row r="40" spans="1:11">
      <c r="A40" s="5">
        <v>44897</v>
      </c>
      <c r="B40" s="2"/>
      <c r="C40" s="2">
        <v>605</v>
      </c>
      <c r="D40" s="2">
        <v>5000</v>
      </c>
      <c r="E40" s="2"/>
      <c r="F40" s="2"/>
      <c r="G40" s="2"/>
      <c r="H40" s="2">
        <f t="shared" si="4"/>
        <v>5605</v>
      </c>
      <c r="J40" s="2">
        <f t="shared" si="5"/>
        <v>560.5</v>
      </c>
    </row>
    <row r="41" spans="1:11">
      <c r="A41" s="5">
        <v>44898</v>
      </c>
      <c r="B41" s="2"/>
      <c r="C41" s="2"/>
      <c r="D41" s="2"/>
      <c r="E41" s="2"/>
      <c r="F41" s="2"/>
      <c r="G41" s="2"/>
      <c r="H41" s="2">
        <f t="shared" si="4"/>
        <v>0</v>
      </c>
      <c r="J41" s="2">
        <f t="shared" si="5"/>
        <v>0</v>
      </c>
    </row>
    <row r="42" spans="1:11">
      <c r="A42" s="5">
        <v>44899</v>
      </c>
      <c r="B42" s="2"/>
      <c r="C42" s="2"/>
      <c r="D42" s="2"/>
      <c r="E42" s="2"/>
      <c r="F42" s="2"/>
      <c r="G42" s="2"/>
      <c r="H42" s="2">
        <f t="shared" si="4"/>
        <v>0</v>
      </c>
      <c r="J42" s="2">
        <f t="shared" si="5"/>
        <v>0</v>
      </c>
    </row>
    <row r="43" spans="1:11">
      <c r="A43" s="5">
        <v>44900</v>
      </c>
      <c r="B43" s="22">
        <v>22974</v>
      </c>
      <c r="C43" s="2"/>
      <c r="D43" s="2"/>
      <c r="E43" s="2"/>
      <c r="F43" s="2"/>
      <c r="G43" s="2"/>
      <c r="H43" s="2">
        <f t="shared" si="4"/>
        <v>22974</v>
      </c>
      <c r="J43" s="2">
        <f t="shared" si="5"/>
        <v>2297.4</v>
      </c>
    </row>
    <row r="44" spans="1:11">
      <c r="A44" s="5">
        <v>44901</v>
      </c>
      <c r="B44" s="2"/>
      <c r="C44" s="2">
        <v>500</v>
      </c>
      <c r="D44" s="2"/>
      <c r="E44" s="2"/>
      <c r="F44" s="2"/>
      <c r="G44" s="2"/>
      <c r="H44" s="2">
        <f t="shared" si="4"/>
        <v>500</v>
      </c>
      <c r="J44" s="2">
        <f t="shared" si="5"/>
        <v>50</v>
      </c>
    </row>
    <row r="45" spans="1:11">
      <c r="A45" s="5">
        <v>44902</v>
      </c>
      <c r="B45" s="2"/>
      <c r="C45" s="2"/>
      <c r="D45" s="2"/>
      <c r="E45" s="2"/>
      <c r="F45" s="2"/>
      <c r="G45" s="2"/>
      <c r="H45" s="2">
        <f t="shared" si="4"/>
        <v>0</v>
      </c>
      <c r="J45" s="2">
        <f t="shared" si="5"/>
        <v>0</v>
      </c>
    </row>
    <row r="46" spans="1:11">
      <c r="A46" s="5">
        <v>44903</v>
      </c>
      <c r="B46" s="2"/>
      <c r="C46" s="2"/>
      <c r="D46" s="2"/>
      <c r="E46" s="2"/>
      <c r="F46" s="2"/>
      <c r="G46" s="2"/>
      <c r="H46" s="2">
        <f t="shared" si="4"/>
        <v>0</v>
      </c>
      <c r="J46" s="2">
        <f t="shared" si="5"/>
        <v>0</v>
      </c>
    </row>
    <row r="47" spans="1:11">
      <c r="A47" s="5">
        <v>44904</v>
      </c>
      <c r="B47" s="2"/>
      <c r="C47" s="2">
        <v>1000</v>
      </c>
      <c r="D47" s="2"/>
      <c r="E47" s="2"/>
      <c r="F47" s="2"/>
      <c r="G47" s="2"/>
      <c r="H47" s="2">
        <f t="shared" si="4"/>
        <v>1000</v>
      </c>
      <c r="J47" s="2">
        <f t="shared" si="5"/>
        <v>100</v>
      </c>
    </row>
    <row r="48" spans="1:11">
      <c r="A48" s="5">
        <v>44905</v>
      </c>
      <c r="B48" s="2"/>
      <c r="C48" s="2"/>
      <c r="D48" s="2"/>
      <c r="E48" s="2"/>
      <c r="F48" s="2"/>
      <c r="G48" s="2"/>
      <c r="H48" s="2">
        <f t="shared" si="4"/>
        <v>0</v>
      </c>
      <c r="J48" s="2">
        <f t="shared" si="5"/>
        <v>0</v>
      </c>
    </row>
    <row r="49" spans="1:10">
      <c r="A49" s="5">
        <v>44906</v>
      </c>
      <c r="B49" s="2"/>
      <c r="C49" s="2"/>
      <c r="D49" s="2"/>
      <c r="E49" s="2"/>
      <c r="F49" s="2"/>
      <c r="G49" s="2"/>
      <c r="H49" s="2">
        <f t="shared" si="4"/>
        <v>0</v>
      </c>
      <c r="J49" s="2">
        <f t="shared" si="5"/>
        <v>0</v>
      </c>
    </row>
    <row r="50" spans="1:10">
      <c r="A50" s="5">
        <v>44907</v>
      </c>
      <c r="B50" s="2"/>
      <c r="C50" s="2">
        <v>1000</v>
      </c>
      <c r="D50" s="2"/>
      <c r="E50" s="2"/>
      <c r="F50" s="2"/>
      <c r="G50" s="2"/>
      <c r="H50" s="2">
        <f t="shared" si="4"/>
        <v>1000</v>
      </c>
      <c r="J50" s="2">
        <f t="shared" si="5"/>
        <v>100</v>
      </c>
    </row>
    <row r="51" spans="1:10">
      <c r="A51" s="5">
        <v>44908</v>
      </c>
      <c r="B51" s="2"/>
      <c r="C51" s="2"/>
      <c r="D51" s="2"/>
      <c r="E51" s="2"/>
      <c r="F51" s="2"/>
      <c r="G51" s="2"/>
      <c r="H51" s="2">
        <f t="shared" si="4"/>
        <v>0</v>
      </c>
      <c r="J51" s="2">
        <f t="shared" si="5"/>
        <v>0</v>
      </c>
    </row>
    <row r="52" spans="1:10">
      <c r="A52" s="5">
        <v>44909</v>
      </c>
      <c r="B52" s="2"/>
      <c r="C52" s="2">
        <v>1000</v>
      </c>
      <c r="D52" s="2"/>
      <c r="E52" s="2"/>
      <c r="F52" s="2"/>
      <c r="G52" s="2"/>
      <c r="H52" s="2">
        <f t="shared" si="4"/>
        <v>1000</v>
      </c>
      <c r="J52" s="2">
        <f t="shared" si="5"/>
        <v>100</v>
      </c>
    </row>
    <row r="53" spans="1:10">
      <c r="A53" s="5">
        <v>44910</v>
      </c>
      <c r="B53" s="2"/>
      <c r="C53" s="2"/>
      <c r="D53" s="2"/>
      <c r="E53" s="2"/>
      <c r="F53" s="2"/>
      <c r="G53" s="2"/>
      <c r="H53" s="2">
        <f t="shared" si="4"/>
        <v>0</v>
      </c>
      <c r="J53" s="2">
        <f t="shared" si="5"/>
        <v>0</v>
      </c>
    </row>
    <row r="54" spans="1:10">
      <c r="A54" s="5">
        <v>44911</v>
      </c>
      <c r="B54" s="2"/>
      <c r="C54" s="2">
        <v>2000</v>
      </c>
      <c r="D54" s="2"/>
      <c r="E54" s="2"/>
      <c r="F54" s="2"/>
      <c r="G54" s="2"/>
      <c r="H54" s="2">
        <f t="shared" si="4"/>
        <v>2000</v>
      </c>
      <c r="J54" s="2">
        <f t="shared" si="5"/>
        <v>200</v>
      </c>
    </row>
    <row r="55" spans="1:10">
      <c r="A55" s="5">
        <v>44912</v>
      </c>
      <c r="B55" s="2"/>
      <c r="C55" s="2"/>
      <c r="D55" s="2"/>
      <c r="E55" s="2"/>
      <c r="F55" s="2"/>
      <c r="G55" s="2"/>
      <c r="H55" s="2">
        <f t="shared" si="4"/>
        <v>0</v>
      </c>
      <c r="J55" s="2">
        <f t="shared" si="5"/>
        <v>0</v>
      </c>
    </row>
    <row r="56" spans="1:10">
      <c r="A56" s="5">
        <v>44913</v>
      </c>
      <c r="B56" s="2"/>
      <c r="C56" s="2"/>
      <c r="D56" s="2"/>
      <c r="E56" s="2"/>
      <c r="F56" s="2"/>
      <c r="G56" s="2"/>
      <c r="H56" s="2">
        <f t="shared" si="4"/>
        <v>0</v>
      </c>
      <c r="J56" s="2">
        <f t="shared" si="5"/>
        <v>0</v>
      </c>
    </row>
    <row r="57" spans="1:10">
      <c r="A57" s="5">
        <v>44914</v>
      </c>
      <c r="B57" s="2"/>
      <c r="C57" s="2"/>
      <c r="D57" s="2"/>
      <c r="E57" s="2"/>
      <c r="F57" s="2"/>
      <c r="G57" s="2"/>
      <c r="H57" s="2">
        <f t="shared" si="4"/>
        <v>0</v>
      </c>
      <c r="J57" s="2">
        <f t="shared" si="5"/>
        <v>0</v>
      </c>
    </row>
    <row r="58" spans="1:10">
      <c r="A58" s="5">
        <v>44915</v>
      </c>
      <c r="B58" s="22">
        <v>18000</v>
      </c>
      <c r="C58" s="2">
        <v>1000</v>
      </c>
      <c r="D58" s="2"/>
      <c r="E58" s="2"/>
      <c r="F58" s="2"/>
      <c r="G58" s="2"/>
      <c r="H58" s="2">
        <f t="shared" si="4"/>
        <v>19000</v>
      </c>
      <c r="J58" s="2">
        <f t="shared" si="5"/>
        <v>1900</v>
      </c>
    </row>
    <row r="59" spans="1:10">
      <c r="A59" s="5">
        <v>44916</v>
      </c>
      <c r="B59" s="2"/>
      <c r="C59" s="2"/>
      <c r="D59" s="2"/>
      <c r="E59" s="2"/>
      <c r="F59" s="2"/>
      <c r="G59" s="2"/>
      <c r="H59" s="2">
        <f t="shared" si="4"/>
        <v>0</v>
      </c>
      <c r="J59" s="2">
        <f t="shared" si="5"/>
        <v>0</v>
      </c>
    </row>
    <row r="60" spans="1:10">
      <c r="A60" s="5">
        <v>44917</v>
      </c>
      <c r="B60" s="2"/>
      <c r="C60" s="2"/>
      <c r="D60" s="2"/>
      <c r="E60" s="2"/>
      <c r="F60" s="2"/>
      <c r="G60" s="2"/>
      <c r="H60" s="2">
        <f t="shared" si="4"/>
        <v>0</v>
      </c>
      <c r="J60" s="2">
        <f t="shared" si="5"/>
        <v>0</v>
      </c>
    </row>
    <row r="61" spans="1:10">
      <c r="A61" s="5">
        <v>44918</v>
      </c>
      <c r="B61" s="2"/>
      <c r="C61" s="2"/>
      <c r="D61" s="2"/>
      <c r="E61" s="2"/>
      <c r="F61" s="2"/>
      <c r="G61" s="2"/>
      <c r="H61" s="2">
        <f t="shared" si="4"/>
        <v>0</v>
      </c>
      <c r="J61" s="2">
        <f t="shared" si="5"/>
        <v>0</v>
      </c>
    </row>
    <row r="62" spans="1:10">
      <c r="A62" s="5">
        <v>44919</v>
      </c>
      <c r="B62" s="2"/>
      <c r="C62" s="2"/>
      <c r="D62" s="2"/>
      <c r="E62" s="2"/>
      <c r="F62" s="2"/>
      <c r="G62" s="2"/>
      <c r="H62" s="2">
        <f>SUM(B62:G62)</f>
        <v>0</v>
      </c>
      <c r="J62" s="2">
        <f t="shared" si="5"/>
        <v>0</v>
      </c>
    </row>
    <row r="63" spans="1:10">
      <c r="A63" s="5">
        <v>44920</v>
      </c>
      <c r="B63" s="2"/>
      <c r="C63" s="2"/>
      <c r="D63" s="2"/>
      <c r="E63" s="2"/>
      <c r="F63" s="2"/>
      <c r="G63" s="2"/>
      <c r="H63" s="2"/>
      <c r="J63" s="2"/>
    </row>
    <row r="64" spans="1:10">
      <c r="A64" s="5">
        <v>44921</v>
      </c>
      <c r="B64" s="2"/>
      <c r="C64" s="2">
        <v>1000</v>
      </c>
      <c r="D64" s="2"/>
      <c r="E64" s="2"/>
      <c r="F64" s="2"/>
      <c r="G64" s="2"/>
      <c r="H64" s="2">
        <f t="shared" si="4"/>
        <v>1000</v>
      </c>
      <c r="J64" s="3">
        <f t="shared" si="5"/>
        <v>100</v>
      </c>
    </row>
    <row r="65" spans="1:10" ht="15.75">
      <c r="A65" s="7" t="s">
        <v>8</v>
      </c>
      <c r="B65" s="6">
        <f>SUM(B34:B64)</f>
        <v>40974</v>
      </c>
      <c r="C65" s="6">
        <f>SUM(C34:C64)</f>
        <v>20105</v>
      </c>
      <c r="D65" s="6">
        <f>SUM(D34:D64)</f>
        <v>5000</v>
      </c>
      <c r="E65" s="6">
        <f>SUM(E34:E64)</f>
        <v>0</v>
      </c>
      <c r="F65" s="6"/>
      <c r="G65" s="6">
        <f>SUM(G34:G64)</f>
        <v>0</v>
      </c>
      <c r="H65" s="6">
        <f>SUM(H34:H64)</f>
        <v>66079</v>
      </c>
      <c r="J65" s="6">
        <f>SUM(J34:J64)</f>
        <v>6607.9</v>
      </c>
    </row>
    <row r="68" spans="1:10">
      <c r="A68" s="197" t="s">
        <v>140</v>
      </c>
      <c r="B68" s="197"/>
      <c r="C68" s="197"/>
      <c r="D68" s="197"/>
      <c r="E68" s="197"/>
      <c r="F68" s="197"/>
      <c r="G68" s="197"/>
      <c r="H68" s="197"/>
    </row>
    <row r="69" spans="1:10">
      <c r="A69" s="28" t="s">
        <v>0</v>
      </c>
      <c r="B69" s="28" t="s">
        <v>11</v>
      </c>
      <c r="C69" s="28" t="s">
        <v>12</v>
      </c>
      <c r="D69" s="28" t="s">
        <v>13</v>
      </c>
      <c r="E69" s="28" t="s">
        <v>14</v>
      </c>
      <c r="F69" s="28" t="s">
        <v>37</v>
      </c>
      <c r="G69" s="28" t="s">
        <v>7</v>
      </c>
      <c r="H69" s="28" t="s">
        <v>8</v>
      </c>
    </row>
    <row r="70" spans="1:10">
      <c r="A70" s="29">
        <v>45287</v>
      </c>
      <c r="B70" s="33">
        <v>30361</v>
      </c>
      <c r="H70" s="6">
        <f>SUM(B70:G70)</f>
        <v>30361</v>
      </c>
    </row>
    <row r="71" spans="1:10">
      <c r="A71" s="29">
        <v>45288</v>
      </c>
      <c r="H71" s="6">
        <f t="shared" ref="H71:H100" si="6">SUM(B71:G71)</f>
        <v>0</v>
      </c>
    </row>
    <row r="72" spans="1:10">
      <c r="A72" s="29">
        <v>45289</v>
      </c>
      <c r="H72" s="6">
        <f t="shared" si="6"/>
        <v>0</v>
      </c>
    </row>
    <row r="73" spans="1:10">
      <c r="A73" s="29">
        <v>45290</v>
      </c>
      <c r="C73">
        <v>500</v>
      </c>
      <c r="H73" s="6">
        <f t="shared" si="6"/>
        <v>500</v>
      </c>
    </row>
    <row r="74" spans="1:10">
      <c r="A74" s="29">
        <v>45291</v>
      </c>
      <c r="H74" s="6">
        <f t="shared" si="6"/>
        <v>0</v>
      </c>
    </row>
    <row r="75" spans="1:10">
      <c r="A75" s="29">
        <v>45292</v>
      </c>
      <c r="H75" s="6">
        <f t="shared" si="6"/>
        <v>0</v>
      </c>
    </row>
    <row r="76" spans="1:10">
      <c r="A76" s="29">
        <v>45293</v>
      </c>
      <c r="H76" s="6">
        <f t="shared" si="6"/>
        <v>0</v>
      </c>
    </row>
    <row r="77" spans="1:10">
      <c r="A77" s="29">
        <v>45294</v>
      </c>
      <c r="H77" s="6">
        <f t="shared" si="6"/>
        <v>0</v>
      </c>
    </row>
    <row r="78" spans="1:10">
      <c r="A78" s="29">
        <v>45295</v>
      </c>
      <c r="H78" s="6">
        <f t="shared" si="6"/>
        <v>0</v>
      </c>
    </row>
    <row r="79" spans="1:10">
      <c r="A79" s="29">
        <v>45296</v>
      </c>
      <c r="H79" s="6">
        <f t="shared" si="6"/>
        <v>0</v>
      </c>
    </row>
    <row r="80" spans="1:10">
      <c r="A80" s="29">
        <v>45297</v>
      </c>
      <c r="H80" s="6">
        <f t="shared" si="6"/>
        <v>0</v>
      </c>
    </row>
    <row r="81" spans="1:8">
      <c r="A81" s="29">
        <v>45298</v>
      </c>
      <c r="H81" s="6">
        <f t="shared" si="6"/>
        <v>0</v>
      </c>
    </row>
    <row r="82" spans="1:8">
      <c r="A82" s="29">
        <v>45299</v>
      </c>
      <c r="H82" s="6">
        <f t="shared" si="6"/>
        <v>0</v>
      </c>
    </row>
    <row r="83" spans="1:8">
      <c r="A83" s="29">
        <v>45300</v>
      </c>
      <c r="H83" s="6">
        <f t="shared" si="6"/>
        <v>0</v>
      </c>
    </row>
    <row r="84" spans="1:8">
      <c r="A84" s="29">
        <v>45301</v>
      </c>
      <c r="H84" s="6">
        <f t="shared" si="6"/>
        <v>0</v>
      </c>
    </row>
    <row r="85" spans="1:8">
      <c r="A85" s="29">
        <v>45302</v>
      </c>
      <c r="H85" s="6">
        <f t="shared" si="6"/>
        <v>0</v>
      </c>
    </row>
    <row r="86" spans="1:8">
      <c r="A86" s="29">
        <v>45303</v>
      </c>
      <c r="H86" s="6">
        <f t="shared" si="6"/>
        <v>0</v>
      </c>
    </row>
    <row r="87" spans="1:8">
      <c r="A87" s="29">
        <v>45304</v>
      </c>
      <c r="H87" s="6">
        <f t="shared" si="6"/>
        <v>0</v>
      </c>
    </row>
    <row r="88" spans="1:8">
      <c r="A88" s="29">
        <v>45305</v>
      </c>
      <c r="H88" s="6">
        <f t="shared" si="6"/>
        <v>0</v>
      </c>
    </row>
    <row r="89" spans="1:8">
      <c r="A89" s="29">
        <v>45306</v>
      </c>
      <c r="H89" s="6">
        <f t="shared" si="6"/>
        <v>0</v>
      </c>
    </row>
    <row r="90" spans="1:8">
      <c r="A90" s="29">
        <v>45307</v>
      </c>
      <c r="F90">
        <v>1000</v>
      </c>
      <c r="H90" s="6">
        <f t="shared" si="6"/>
        <v>1000</v>
      </c>
    </row>
    <row r="91" spans="1:8">
      <c r="A91" s="29">
        <v>45308</v>
      </c>
      <c r="H91" s="6">
        <f t="shared" si="6"/>
        <v>0</v>
      </c>
    </row>
    <row r="92" spans="1:8">
      <c r="A92" s="29">
        <v>45309</v>
      </c>
      <c r="C92">
        <v>500</v>
      </c>
      <c r="H92" s="6">
        <f t="shared" si="6"/>
        <v>500</v>
      </c>
    </row>
    <row r="93" spans="1:8">
      <c r="A93" s="29">
        <v>45310</v>
      </c>
      <c r="C93">
        <v>1000</v>
      </c>
      <c r="H93" s="6">
        <f t="shared" si="6"/>
        <v>1000</v>
      </c>
    </row>
    <row r="94" spans="1:8">
      <c r="A94" s="29">
        <v>45311</v>
      </c>
      <c r="B94" s="34">
        <v>19000</v>
      </c>
      <c r="H94" s="6">
        <f t="shared" si="6"/>
        <v>19000</v>
      </c>
    </row>
    <row r="95" spans="1:8">
      <c r="A95" s="29">
        <v>45312</v>
      </c>
      <c r="H95" s="6">
        <f t="shared" si="6"/>
        <v>0</v>
      </c>
    </row>
    <row r="96" spans="1:8">
      <c r="A96" s="29">
        <v>45313</v>
      </c>
      <c r="H96" s="6">
        <f t="shared" si="6"/>
        <v>0</v>
      </c>
    </row>
    <row r="97" spans="1:8">
      <c r="A97" s="29">
        <v>45314</v>
      </c>
      <c r="C97">
        <v>2000</v>
      </c>
      <c r="H97" s="6">
        <f t="shared" si="6"/>
        <v>2000</v>
      </c>
    </row>
    <row r="98" spans="1:8">
      <c r="A98" s="29">
        <v>45315</v>
      </c>
      <c r="H98" s="6">
        <f t="shared" si="6"/>
        <v>0</v>
      </c>
    </row>
    <row r="99" spans="1:8">
      <c r="A99" s="29">
        <v>45316</v>
      </c>
      <c r="H99" s="6">
        <f t="shared" si="6"/>
        <v>0</v>
      </c>
    </row>
    <row r="100" spans="1:8">
      <c r="A100" s="29">
        <v>45317</v>
      </c>
      <c r="H100" s="6">
        <f t="shared" si="6"/>
        <v>0</v>
      </c>
    </row>
    <row r="101" spans="1:8" ht="15.75">
      <c r="A101" s="7" t="s">
        <v>8</v>
      </c>
      <c r="B101" s="6">
        <f t="shared" ref="B101:G101" si="7">SUM(B70:B100)</f>
        <v>49361</v>
      </c>
      <c r="C101" s="6">
        <f t="shared" si="7"/>
        <v>4000</v>
      </c>
      <c r="D101" s="6">
        <f t="shared" si="7"/>
        <v>0</v>
      </c>
      <c r="E101" s="6">
        <f t="shared" si="7"/>
        <v>0</v>
      </c>
      <c r="F101" s="6">
        <f t="shared" si="7"/>
        <v>1000</v>
      </c>
      <c r="G101" s="6">
        <f t="shared" si="7"/>
        <v>0</v>
      </c>
      <c r="H101" s="6">
        <f>SUM(B101:G101)</f>
        <v>54361</v>
      </c>
    </row>
    <row r="104" spans="1:8">
      <c r="A104" s="197" t="s">
        <v>141</v>
      </c>
      <c r="B104" s="197"/>
      <c r="C104" s="197"/>
      <c r="D104" s="197"/>
      <c r="E104" s="197"/>
      <c r="F104" s="197"/>
      <c r="G104" s="197"/>
      <c r="H104" s="197"/>
    </row>
    <row r="105" spans="1:8">
      <c r="A105" s="28" t="s">
        <v>0</v>
      </c>
      <c r="B105" s="28" t="s">
        <v>11</v>
      </c>
      <c r="C105" s="28" t="s">
        <v>12</v>
      </c>
      <c r="D105" s="28" t="s">
        <v>13</v>
      </c>
      <c r="E105" s="28" t="s">
        <v>14</v>
      </c>
      <c r="F105" s="28" t="s">
        <v>37</v>
      </c>
      <c r="G105" s="28" t="s">
        <v>7</v>
      </c>
      <c r="H105" s="28" t="s">
        <v>8</v>
      </c>
    </row>
    <row r="106" spans="1:8">
      <c r="A106" s="35">
        <v>44953</v>
      </c>
      <c r="B106" s="1"/>
      <c r="C106" s="38">
        <v>1400</v>
      </c>
      <c r="D106" s="1"/>
      <c r="E106" s="1"/>
      <c r="F106" s="1"/>
      <c r="G106" s="1"/>
      <c r="H106" s="1">
        <f>SUM(B106:G106)</f>
        <v>1400</v>
      </c>
    </row>
    <row r="107" spans="1:8">
      <c r="A107" s="36">
        <v>44954</v>
      </c>
      <c r="B107" s="2"/>
      <c r="C107" s="39"/>
      <c r="D107" s="2"/>
      <c r="E107" s="2"/>
      <c r="F107" s="2"/>
      <c r="G107" s="2"/>
      <c r="H107" s="1">
        <f t="shared" ref="H107:H137" si="8">SUM(B107:G107)</f>
        <v>0</v>
      </c>
    </row>
    <row r="108" spans="1:8">
      <c r="A108" s="36">
        <v>44955</v>
      </c>
      <c r="B108" s="2"/>
      <c r="C108" s="39"/>
      <c r="D108" s="2"/>
      <c r="E108" s="2"/>
      <c r="F108" s="2"/>
      <c r="G108" s="2"/>
      <c r="H108" s="1">
        <f t="shared" si="8"/>
        <v>0</v>
      </c>
    </row>
    <row r="109" spans="1:8">
      <c r="A109" s="36">
        <v>44956</v>
      </c>
      <c r="B109" s="2"/>
      <c r="C109" s="39">
        <v>1000</v>
      </c>
      <c r="D109" s="2"/>
      <c r="E109" s="2"/>
      <c r="F109" s="2"/>
      <c r="G109" s="2"/>
      <c r="H109" s="1">
        <f t="shared" si="8"/>
        <v>1000</v>
      </c>
    </row>
    <row r="110" spans="1:8">
      <c r="A110" s="36">
        <v>44957</v>
      </c>
      <c r="B110" s="2"/>
      <c r="C110" s="2">
        <v>500</v>
      </c>
      <c r="D110" s="2"/>
      <c r="E110" s="2"/>
      <c r="F110" s="2"/>
      <c r="H110" s="1">
        <f>SUM(B110:F110)</f>
        <v>500</v>
      </c>
    </row>
    <row r="111" spans="1:8">
      <c r="A111" s="36">
        <v>44958</v>
      </c>
      <c r="B111" s="2"/>
      <c r="C111" s="2">
        <v>500</v>
      </c>
      <c r="D111" s="2"/>
      <c r="E111" s="2"/>
      <c r="F111" s="2"/>
      <c r="G111" s="2"/>
      <c r="H111" s="1">
        <f t="shared" si="8"/>
        <v>500</v>
      </c>
    </row>
    <row r="112" spans="1:8">
      <c r="A112" s="36">
        <v>44959</v>
      </c>
      <c r="B112" s="2"/>
      <c r="C112" s="39"/>
      <c r="D112" s="2"/>
      <c r="E112" s="2"/>
      <c r="F112" s="2"/>
      <c r="G112" s="2"/>
      <c r="H112" s="1">
        <f t="shared" si="8"/>
        <v>0</v>
      </c>
    </row>
    <row r="113" spans="1:8">
      <c r="A113" s="36">
        <v>44960</v>
      </c>
      <c r="B113" s="2">
        <v>24228</v>
      </c>
      <c r="C113" s="39">
        <v>1000</v>
      </c>
      <c r="D113" s="2"/>
      <c r="E113" s="2"/>
      <c r="F113" s="2"/>
      <c r="G113" s="2"/>
      <c r="H113" s="1">
        <f t="shared" si="8"/>
        <v>25228</v>
      </c>
    </row>
    <row r="114" spans="1:8">
      <c r="A114" s="36">
        <v>44961</v>
      </c>
      <c r="B114" s="2"/>
      <c r="C114" s="39"/>
      <c r="D114" s="2"/>
      <c r="E114" s="2"/>
      <c r="F114" s="2"/>
      <c r="G114" s="2"/>
      <c r="H114" s="1">
        <f t="shared" si="8"/>
        <v>0</v>
      </c>
    </row>
    <row r="115" spans="1:8">
      <c r="A115" s="36">
        <v>44962</v>
      </c>
      <c r="B115" s="2"/>
      <c r="C115" s="39"/>
      <c r="D115" s="2"/>
      <c r="E115" s="2"/>
      <c r="F115" s="2"/>
      <c r="G115" s="2"/>
      <c r="H115" s="1">
        <f t="shared" si="8"/>
        <v>0</v>
      </c>
    </row>
    <row r="116" spans="1:8">
      <c r="A116" s="36">
        <v>44963</v>
      </c>
      <c r="B116" s="2"/>
      <c r="C116" s="39"/>
      <c r="D116" s="2"/>
      <c r="E116" s="2"/>
      <c r="F116" s="2"/>
      <c r="G116" s="2"/>
      <c r="H116" s="1">
        <f t="shared" si="8"/>
        <v>0</v>
      </c>
    </row>
    <row r="117" spans="1:8">
      <c r="A117" s="36">
        <v>44964</v>
      </c>
      <c r="B117" s="2"/>
      <c r="C117" s="39">
        <v>1000</v>
      </c>
      <c r="D117" s="2"/>
      <c r="E117" s="2"/>
      <c r="F117" s="2"/>
      <c r="G117" s="2"/>
      <c r="H117" s="1">
        <f t="shared" si="8"/>
        <v>1000</v>
      </c>
    </row>
    <row r="118" spans="1:8">
      <c r="A118" s="36">
        <v>44965</v>
      </c>
      <c r="B118" s="2"/>
      <c r="C118" s="39"/>
      <c r="D118" s="2"/>
      <c r="E118" s="2"/>
      <c r="F118" s="2"/>
      <c r="G118" s="2"/>
      <c r="H118" s="1">
        <f t="shared" si="8"/>
        <v>0</v>
      </c>
    </row>
    <row r="119" spans="1:8">
      <c r="A119" s="36">
        <v>44966</v>
      </c>
      <c r="B119" s="2"/>
      <c r="C119" s="39"/>
      <c r="D119" s="2"/>
      <c r="E119" s="2"/>
      <c r="F119" s="2"/>
      <c r="G119" s="2"/>
      <c r="H119" s="1">
        <f t="shared" si="8"/>
        <v>0</v>
      </c>
    </row>
    <row r="120" spans="1:8">
      <c r="A120" s="36">
        <v>44967</v>
      </c>
      <c r="B120" s="2"/>
      <c r="C120" s="39"/>
      <c r="D120" s="2"/>
      <c r="E120" s="2"/>
      <c r="F120" s="2"/>
      <c r="G120" s="2"/>
      <c r="H120" s="1">
        <f t="shared" si="8"/>
        <v>0</v>
      </c>
    </row>
    <row r="121" spans="1:8">
      <c r="A121" s="36">
        <v>44968</v>
      </c>
      <c r="B121" s="2"/>
      <c r="C121" s="39"/>
      <c r="D121" s="2"/>
      <c r="E121" s="2"/>
      <c r="F121" s="2"/>
      <c r="G121" s="2"/>
      <c r="H121" s="1">
        <f t="shared" si="8"/>
        <v>0</v>
      </c>
    </row>
    <row r="122" spans="1:8">
      <c r="A122" s="36">
        <v>44969</v>
      </c>
      <c r="B122" s="2"/>
      <c r="C122" s="39"/>
      <c r="D122" s="2"/>
      <c r="E122" s="2"/>
      <c r="F122" s="2"/>
      <c r="G122" s="2"/>
      <c r="H122" s="1">
        <f t="shared" si="8"/>
        <v>0</v>
      </c>
    </row>
    <row r="123" spans="1:8">
      <c r="A123" s="36">
        <v>44970</v>
      </c>
      <c r="B123" s="2"/>
      <c r="C123" s="39"/>
      <c r="D123" s="2"/>
      <c r="E123" s="2"/>
      <c r="F123" s="2">
        <v>4000</v>
      </c>
      <c r="G123" s="2"/>
      <c r="H123" s="1">
        <f t="shared" si="8"/>
        <v>4000</v>
      </c>
    </row>
    <row r="124" spans="1:8">
      <c r="A124" s="36">
        <v>44971</v>
      </c>
      <c r="B124" s="2"/>
      <c r="C124" s="39">
        <v>2000</v>
      </c>
      <c r="D124" s="2"/>
      <c r="E124" s="2"/>
      <c r="F124" s="2"/>
      <c r="G124" s="2"/>
      <c r="H124" s="1">
        <f t="shared" si="8"/>
        <v>2000</v>
      </c>
    </row>
    <row r="125" spans="1:8">
      <c r="A125" s="36">
        <v>44972</v>
      </c>
      <c r="B125" s="2"/>
      <c r="C125" s="39"/>
      <c r="D125" s="2"/>
      <c r="E125" s="2"/>
      <c r="F125" s="2"/>
      <c r="G125" s="2"/>
      <c r="H125" s="1">
        <f t="shared" si="8"/>
        <v>0</v>
      </c>
    </row>
    <row r="126" spans="1:8">
      <c r="A126" s="36">
        <v>44973</v>
      </c>
      <c r="B126" s="2"/>
      <c r="C126" s="39"/>
      <c r="D126" s="2"/>
      <c r="E126" s="2"/>
      <c r="F126" s="2"/>
      <c r="G126" s="2"/>
      <c r="H126" s="1">
        <f t="shared" si="8"/>
        <v>0</v>
      </c>
    </row>
    <row r="127" spans="1:8">
      <c r="A127" s="36">
        <v>44974</v>
      </c>
      <c r="B127" s="2"/>
      <c r="C127" s="39"/>
      <c r="D127" s="2"/>
      <c r="E127" s="2"/>
      <c r="F127" s="2"/>
      <c r="G127" s="2"/>
      <c r="H127" s="1">
        <f t="shared" si="8"/>
        <v>0</v>
      </c>
    </row>
    <row r="128" spans="1:8">
      <c r="A128" s="36">
        <v>44975</v>
      </c>
      <c r="B128" s="2"/>
      <c r="C128" s="39"/>
      <c r="D128" s="2"/>
      <c r="E128" s="2"/>
      <c r="F128" s="2"/>
      <c r="G128" s="2"/>
      <c r="H128" s="1">
        <f t="shared" si="8"/>
        <v>0</v>
      </c>
    </row>
    <row r="129" spans="1:8">
      <c r="A129" s="36">
        <v>44976</v>
      </c>
      <c r="B129" s="2"/>
      <c r="C129" s="39"/>
      <c r="D129" s="2"/>
      <c r="E129" s="2"/>
      <c r="F129" s="2"/>
      <c r="G129" s="2"/>
      <c r="H129" s="1">
        <f t="shared" si="8"/>
        <v>0</v>
      </c>
    </row>
    <row r="130" spans="1:8">
      <c r="A130" s="36">
        <v>44977</v>
      </c>
      <c r="B130" s="2">
        <f>SUM(19000,7453)</f>
        <v>26453</v>
      </c>
      <c r="C130" s="39">
        <v>1000</v>
      </c>
      <c r="D130" s="2"/>
      <c r="E130" s="2"/>
      <c r="F130" s="2"/>
      <c r="G130" s="2"/>
      <c r="H130" s="1">
        <f t="shared" si="8"/>
        <v>27453</v>
      </c>
    </row>
    <row r="131" spans="1:8">
      <c r="A131" s="36">
        <v>44978</v>
      </c>
      <c r="B131" s="2"/>
      <c r="C131" s="39"/>
      <c r="D131" s="2">
        <v>1000</v>
      </c>
      <c r="E131" s="2"/>
      <c r="F131" s="2"/>
      <c r="G131" s="2"/>
      <c r="H131" s="1">
        <f t="shared" si="8"/>
        <v>1000</v>
      </c>
    </row>
    <row r="132" spans="1:8">
      <c r="A132" s="36">
        <v>44979</v>
      </c>
      <c r="B132" s="2"/>
      <c r="C132" s="39"/>
      <c r="D132" s="2"/>
      <c r="E132" s="2"/>
      <c r="F132" s="2"/>
      <c r="G132" s="2"/>
      <c r="H132" s="1">
        <f t="shared" si="8"/>
        <v>0</v>
      </c>
    </row>
    <row r="133" spans="1:8">
      <c r="A133" s="36">
        <v>44980</v>
      </c>
      <c r="B133" s="2"/>
      <c r="C133" s="39"/>
      <c r="D133" s="2"/>
      <c r="E133" s="2"/>
      <c r="F133" s="2"/>
      <c r="G133" s="2"/>
      <c r="H133" s="1">
        <f t="shared" si="8"/>
        <v>0</v>
      </c>
    </row>
    <row r="134" spans="1:8">
      <c r="A134" s="36">
        <v>44981</v>
      </c>
      <c r="B134" s="2"/>
      <c r="C134" s="39"/>
      <c r="D134" s="2"/>
      <c r="E134" s="2"/>
      <c r="F134" s="2"/>
      <c r="G134" s="2"/>
      <c r="H134" s="1">
        <f t="shared" si="8"/>
        <v>0</v>
      </c>
    </row>
    <row r="135" spans="1:8">
      <c r="A135" s="36">
        <v>44982</v>
      </c>
      <c r="B135" s="2"/>
      <c r="C135" s="39"/>
      <c r="D135" s="2"/>
      <c r="E135" s="2"/>
      <c r="F135" s="2"/>
      <c r="G135" s="2"/>
      <c r="H135" s="1">
        <f t="shared" si="8"/>
        <v>0</v>
      </c>
    </row>
    <row r="136" spans="1:8">
      <c r="A136" s="37">
        <v>44983</v>
      </c>
      <c r="B136" s="2"/>
      <c r="C136" s="39"/>
      <c r="D136" s="2"/>
      <c r="E136" s="2"/>
      <c r="F136" s="2"/>
      <c r="G136" s="2"/>
      <c r="H136" s="1">
        <f t="shared" si="8"/>
        <v>0</v>
      </c>
    </row>
    <row r="137" spans="1:8" ht="15.75">
      <c r="A137" s="7" t="s">
        <v>8</v>
      </c>
      <c r="B137" s="6">
        <f>SUM(B106:B136)</f>
        <v>50681</v>
      </c>
      <c r="C137" s="6">
        <f t="shared" ref="C137:G137" si="9">SUM(C106:C136)</f>
        <v>8400</v>
      </c>
      <c r="D137" s="6">
        <f t="shared" si="9"/>
        <v>1000</v>
      </c>
      <c r="E137" s="6">
        <f t="shared" si="9"/>
        <v>0</v>
      </c>
      <c r="F137" s="6">
        <f t="shared" si="9"/>
        <v>4000</v>
      </c>
      <c r="G137" s="6">
        <f t="shared" si="9"/>
        <v>0</v>
      </c>
      <c r="H137" s="1">
        <f t="shared" si="8"/>
        <v>64081</v>
      </c>
    </row>
    <row r="140" spans="1:8">
      <c r="A140" s="200" t="s">
        <v>142</v>
      </c>
      <c r="B140" s="200"/>
      <c r="C140" s="200"/>
      <c r="D140" s="200"/>
      <c r="E140" s="200"/>
      <c r="F140" s="200"/>
      <c r="G140" s="200"/>
      <c r="H140" s="200"/>
    </row>
    <row r="141" spans="1:8">
      <c r="A141" s="28" t="s">
        <v>0</v>
      </c>
      <c r="B141" s="28" t="s">
        <v>11</v>
      </c>
      <c r="C141" s="28" t="s">
        <v>12</v>
      </c>
      <c r="D141" s="28" t="s">
        <v>13</v>
      </c>
      <c r="E141" s="28" t="s">
        <v>14</v>
      </c>
      <c r="F141" s="28" t="s">
        <v>37</v>
      </c>
      <c r="G141" s="28" t="s">
        <v>7</v>
      </c>
      <c r="H141" s="28" t="s">
        <v>8</v>
      </c>
    </row>
    <row r="142" spans="1:8">
      <c r="A142" s="35">
        <v>44984</v>
      </c>
      <c r="B142" s="1"/>
      <c r="C142" s="38"/>
      <c r="D142" s="1"/>
      <c r="E142" s="1"/>
      <c r="F142" s="1"/>
      <c r="G142" s="1"/>
      <c r="H142" s="1">
        <f>SUM(B142:G142)</f>
        <v>0</v>
      </c>
    </row>
    <row r="143" spans="1:8">
      <c r="A143" s="35">
        <v>44985</v>
      </c>
      <c r="B143" s="2"/>
      <c r="C143" s="39">
        <v>1000</v>
      </c>
      <c r="D143" s="2"/>
      <c r="E143" s="2"/>
      <c r="F143" s="2"/>
      <c r="G143" s="2"/>
      <c r="H143" s="1">
        <f t="shared" ref="H143:H145" si="10">SUM(B143:G143)</f>
        <v>1000</v>
      </c>
    </row>
    <row r="144" spans="1:8">
      <c r="A144" s="35">
        <v>44986</v>
      </c>
      <c r="B144" s="2"/>
      <c r="C144" s="39"/>
      <c r="D144" s="2"/>
      <c r="E144" s="2"/>
      <c r="F144" s="2"/>
      <c r="G144" s="2"/>
      <c r="H144" s="1">
        <f t="shared" si="10"/>
        <v>0</v>
      </c>
    </row>
    <row r="145" spans="1:8">
      <c r="A145" s="35">
        <v>44987</v>
      </c>
      <c r="B145" s="2"/>
      <c r="C145" s="39">
        <v>1000</v>
      </c>
      <c r="D145" s="2"/>
      <c r="E145" s="2"/>
      <c r="F145" s="2"/>
      <c r="G145" s="2"/>
      <c r="H145" s="1">
        <f t="shared" si="10"/>
        <v>1000</v>
      </c>
    </row>
    <row r="146" spans="1:8">
      <c r="A146" s="35">
        <v>44988</v>
      </c>
      <c r="B146" s="2">
        <v>27956</v>
      </c>
      <c r="C146" s="2"/>
      <c r="D146" s="2"/>
      <c r="E146" s="2"/>
      <c r="F146" s="2"/>
      <c r="H146" s="1">
        <f>SUM(B146:F146)</f>
        <v>27956</v>
      </c>
    </row>
    <row r="147" spans="1:8">
      <c r="A147" s="35">
        <v>44989</v>
      </c>
      <c r="B147" s="2"/>
      <c r="C147" s="2"/>
      <c r="D147" s="2"/>
      <c r="E147" s="2"/>
      <c r="F147" s="2"/>
      <c r="G147" s="2"/>
      <c r="H147" s="1">
        <f t="shared" ref="H147:H170" si="11">SUM(B147:G147)</f>
        <v>0</v>
      </c>
    </row>
    <row r="148" spans="1:8">
      <c r="A148" s="35">
        <v>44990</v>
      </c>
      <c r="B148" s="2"/>
      <c r="C148" s="39"/>
      <c r="D148" s="2"/>
      <c r="E148" s="2"/>
      <c r="F148" s="2"/>
      <c r="G148" s="2"/>
      <c r="H148" s="1">
        <f t="shared" si="11"/>
        <v>0</v>
      </c>
    </row>
    <row r="149" spans="1:8">
      <c r="A149" s="35">
        <v>44991</v>
      </c>
      <c r="B149" s="2"/>
      <c r="C149" s="39"/>
      <c r="D149" s="2"/>
      <c r="E149" s="2"/>
      <c r="F149" s="2"/>
      <c r="G149" s="2"/>
      <c r="H149" s="1">
        <f t="shared" si="11"/>
        <v>0</v>
      </c>
    </row>
    <row r="150" spans="1:8">
      <c r="A150" s="35">
        <v>44992</v>
      </c>
      <c r="B150" s="2"/>
      <c r="C150" s="39"/>
      <c r="D150" s="2"/>
      <c r="E150" s="2"/>
      <c r="F150" s="2"/>
      <c r="G150" s="2"/>
      <c r="H150" s="1">
        <f t="shared" si="11"/>
        <v>0</v>
      </c>
    </row>
    <row r="151" spans="1:8">
      <c r="A151" s="35">
        <v>44993</v>
      </c>
      <c r="B151" s="2"/>
      <c r="C151" s="39"/>
      <c r="D151" s="2"/>
      <c r="E151" s="2"/>
      <c r="F151" s="2"/>
      <c r="G151" s="2"/>
      <c r="H151" s="1">
        <f t="shared" si="11"/>
        <v>0</v>
      </c>
    </row>
    <row r="152" spans="1:8">
      <c r="A152" s="35">
        <v>44994</v>
      </c>
      <c r="B152" s="2"/>
      <c r="C152" s="39"/>
      <c r="D152" s="2"/>
      <c r="E152" s="2"/>
      <c r="F152" s="2"/>
      <c r="G152" s="2"/>
      <c r="H152" s="1">
        <f t="shared" si="11"/>
        <v>0</v>
      </c>
    </row>
    <row r="153" spans="1:8">
      <c r="A153" s="35">
        <v>44995</v>
      </c>
      <c r="B153" s="2"/>
      <c r="C153" s="39"/>
      <c r="D153" s="2"/>
      <c r="E153" s="2"/>
      <c r="F153" s="2"/>
      <c r="G153" s="2"/>
      <c r="H153" s="1">
        <f t="shared" si="11"/>
        <v>0</v>
      </c>
    </row>
    <row r="154" spans="1:8">
      <c r="A154" s="35">
        <v>44996</v>
      </c>
      <c r="B154" s="2"/>
      <c r="C154" s="39"/>
      <c r="D154" s="2"/>
      <c r="E154" s="2"/>
      <c r="F154" s="2"/>
      <c r="G154" s="2"/>
      <c r="H154" s="1">
        <f t="shared" si="11"/>
        <v>0</v>
      </c>
    </row>
    <row r="155" spans="1:8">
      <c r="A155" s="35">
        <v>44997</v>
      </c>
      <c r="B155" s="2"/>
      <c r="C155" s="39"/>
      <c r="D155" s="2"/>
      <c r="E155" s="2"/>
      <c r="F155" s="2"/>
      <c r="G155" s="2"/>
      <c r="H155" s="1">
        <f t="shared" si="11"/>
        <v>0</v>
      </c>
    </row>
    <row r="156" spans="1:8">
      <c r="A156" s="35">
        <v>44998</v>
      </c>
      <c r="B156" s="2"/>
      <c r="C156" s="39"/>
      <c r="D156" s="2"/>
      <c r="E156" s="2"/>
      <c r="F156" s="2"/>
      <c r="G156" s="2"/>
      <c r="H156" s="1">
        <f t="shared" si="11"/>
        <v>0</v>
      </c>
    </row>
    <row r="157" spans="1:8">
      <c r="A157" s="35">
        <v>44999</v>
      </c>
      <c r="B157" s="2"/>
      <c r="C157" s="39">
        <v>1000</v>
      </c>
      <c r="D157" s="2"/>
      <c r="E157" s="2"/>
      <c r="F157" s="2"/>
      <c r="G157" s="2"/>
      <c r="H157" s="1">
        <f t="shared" si="11"/>
        <v>1000</v>
      </c>
    </row>
    <row r="158" spans="1:8">
      <c r="A158" s="35">
        <v>45000</v>
      </c>
      <c r="B158" s="2"/>
      <c r="C158" s="39"/>
      <c r="D158" s="2"/>
      <c r="E158" s="2"/>
      <c r="F158" s="2"/>
      <c r="G158" s="2"/>
      <c r="H158" s="1">
        <f t="shared" si="11"/>
        <v>0</v>
      </c>
    </row>
    <row r="159" spans="1:8">
      <c r="A159" s="35">
        <v>45001</v>
      </c>
      <c r="B159" s="2"/>
      <c r="C159" s="39">
        <v>1000</v>
      </c>
      <c r="D159" s="2"/>
      <c r="E159" s="2"/>
      <c r="F159" s="2"/>
      <c r="G159" s="2"/>
      <c r="H159" s="1">
        <f t="shared" si="11"/>
        <v>1000</v>
      </c>
    </row>
    <row r="160" spans="1:8">
      <c r="A160" s="35">
        <v>45002</v>
      </c>
      <c r="B160" s="2"/>
      <c r="C160" s="39"/>
      <c r="D160" s="2"/>
      <c r="E160" s="2"/>
      <c r="F160" s="2"/>
      <c r="G160" s="2"/>
      <c r="H160" s="1">
        <f t="shared" si="11"/>
        <v>0</v>
      </c>
    </row>
    <row r="161" spans="1:8">
      <c r="A161" s="35">
        <v>45003</v>
      </c>
      <c r="B161" s="2"/>
      <c r="C161" s="39"/>
      <c r="D161" s="2"/>
      <c r="E161" s="2"/>
      <c r="F161" s="2"/>
      <c r="G161" s="2"/>
      <c r="H161" s="1">
        <f t="shared" si="11"/>
        <v>0</v>
      </c>
    </row>
    <row r="162" spans="1:8">
      <c r="A162" s="35">
        <v>45004</v>
      </c>
      <c r="B162" s="2"/>
      <c r="C162" s="39"/>
      <c r="D162" s="2"/>
      <c r="E162" s="2"/>
      <c r="F162" s="2"/>
      <c r="G162" s="2"/>
      <c r="H162" s="1">
        <f t="shared" si="11"/>
        <v>0</v>
      </c>
    </row>
    <row r="163" spans="1:8">
      <c r="A163" s="35">
        <v>45005</v>
      </c>
      <c r="B163" s="2">
        <v>19000</v>
      </c>
      <c r="C163" s="39"/>
      <c r="D163" s="2"/>
      <c r="E163" s="2"/>
      <c r="F163" s="2"/>
      <c r="G163" s="2"/>
      <c r="H163" s="1">
        <f t="shared" si="11"/>
        <v>19000</v>
      </c>
    </row>
    <row r="164" spans="1:8">
      <c r="A164" s="35">
        <v>45006</v>
      </c>
      <c r="B164" s="2"/>
      <c r="C164" s="39"/>
      <c r="D164" s="2"/>
      <c r="E164" s="2"/>
      <c r="F164" s="2"/>
      <c r="G164" s="2"/>
      <c r="H164" s="1">
        <f t="shared" si="11"/>
        <v>0</v>
      </c>
    </row>
    <row r="165" spans="1:8">
      <c r="A165" s="35">
        <v>45007</v>
      </c>
      <c r="B165" s="2"/>
      <c r="C165" s="39"/>
      <c r="D165" s="2"/>
      <c r="E165" s="2"/>
      <c r="F165" s="2"/>
      <c r="G165" s="2"/>
      <c r="H165" s="1">
        <f t="shared" si="11"/>
        <v>0</v>
      </c>
    </row>
    <row r="166" spans="1:8">
      <c r="A166" s="35">
        <v>45008</v>
      </c>
      <c r="B166" s="2"/>
      <c r="C166" s="39"/>
      <c r="D166" s="2"/>
      <c r="E166" s="2"/>
      <c r="F166" s="2"/>
      <c r="G166" s="2"/>
      <c r="H166" s="1">
        <f t="shared" si="11"/>
        <v>0</v>
      </c>
    </row>
    <row r="167" spans="1:8">
      <c r="A167" s="35">
        <v>45009</v>
      </c>
      <c r="B167" s="2"/>
      <c r="C167" s="39"/>
      <c r="D167" s="2"/>
      <c r="E167" s="2"/>
      <c r="F167" s="2"/>
      <c r="G167" s="2"/>
      <c r="H167" s="1">
        <f t="shared" si="11"/>
        <v>0</v>
      </c>
    </row>
    <row r="168" spans="1:8">
      <c r="A168" s="35">
        <v>45010</v>
      </c>
      <c r="B168" s="2"/>
      <c r="C168" s="39"/>
      <c r="D168" s="2"/>
      <c r="E168" s="2"/>
      <c r="F168" s="2"/>
      <c r="G168" s="2"/>
      <c r="H168" s="1">
        <f t="shared" si="11"/>
        <v>0</v>
      </c>
    </row>
    <row r="169" spans="1:8">
      <c r="A169" s="35">
        <v>45011</v>
      </c>
      <c r="B169" s="2"/>
      <c r="C169" s="39"/>
      <c r="D169" s="2"/>
      <c r="E169" s="2"/>
      <c r="F169" s="2"/>
      <c r="G169" s="2"/>
      <c r="H169" s="1">
        <f t="shared" si="11"/>
        <v>0</v>
      </c>
    </row>
    <row r="170" spans="1:8" ht="15.75">
      <c r="A170" s="7" t="s">
        <v>8</v>
      </c>
      <c r="B170" s="6">
        <f t="shared" ref="B170:G170" si="12">SUM(B142:B169)</f>
        <v>46956</v>
      </c>
      <c r="C170" s="6">
        <f t="shared" si="12"/>
        <v>4000</v>
      </c>
      <c r="D170" s="6">
        <f t="shared" si="12"/>
        <v>0</v>
      </c>
      <c r="E170" s="6">
        <f t="shared" si="12"/>
        <v>0</v>
      </c>
      <c r="F170" s="6">
        <f t="shared" si="12"/>
        <v>0</v>
      </c>
      <c r="G170" s="6">
        <f t="shared" si="12"/>
        <v>0</v>
      </c>
      <c r="H170" s="1">
        <f t="shared" si="11"/>
        <v>50956</v>
      </c>
    </row>
    <row r="173" spans="1:8">
      <c r="A173" s="200" t="s">
        <v>143</v>
      </c>
      <c r="B173" s="200"/>
      <c r="C173" s="200"/>
      <c r="D173" s="200"/>
      <c r="E173" s="200"/>
      <c r="F173" s="200"/>
      <c r="G173" s="200"/>
      <c r="H173" s="200"/>
    </row>
    <row r="174" spans="1:8">
      <c r="A174" s="28" t="s">
        <v>0</v>
      </c>
      <c r="B174" s="28" t="s">
        <v>11</v>
      </c>
      <c r="C174" s="28" t="s">
        <v>12</v>
      </c>
      <c r="D174" s="28" t="s">
        <v>13</v>
      </c>
      <c r="E174" s="28" t="s">
        <v>14</v>
      </c>
      <c r="F174" s="28" t="s">
        <v>37</v>
      </c>
      <c r="G174" s="28" t="s">
        <v>7</v>
      </c>
      <c r="H174" s="28" t="s">
        <v>8</v>
      </c>
    </row>
    <row r="175" spans="1:8">
      <c r="A175" s="35">
        <v>45012</v>
      </c>
      <c r="B175" s="1"/>
      <c r="C175" s="38"/>
      <c r="D175" s="1"/>
      <c r="E175" s="1"/>
      <c r="F175" s="1"/>
      <c r="G175" s="1"/>
      <c r="H175" s="1">
        <f>SUM(B175:G175)</f>
        <v>0</v>
      </c>
    </row>
    <row r="176" spans="1:8">
      <c r="A176" s="35">
        <v>45013</v>
      </c>
      <c r="B176" s="2"/>
      <c r="C176" s="39"/>
      <c r="D176" s="2"/>
      <c r="E176" s="2"/>
      <c r="F176" s="2"/>
      <c r="G176" s="2"/>
      <c r="H176" s="1">
        <f t="shared" ref="H176:H178" si="13">SUM(B176:G176)</f>
        <v>0</v>
      </c>
    </row>
    <row r="177" spans="1:8">
      <c r="A177" s="35">
        <v>45014</v>
      </c>
      <c r="B177" s="2"/>
      <c r="C177" s="39"/>
      <c r="D177" s="2"/>
      <c r="E177" s="2"/>
      <c r="F177" s="2"/>
      <c r="G177" s="2"/>
      <c r="H177" s="1">
        <f t="shared" si="13"/>
        <v>0</v>
      </c>
    </row>
    <row r="178" spans="1:8">
      <c r="A178" s="35">
        <v>45015</v>
      </c>
      <c r="B178" s="2"/>
      <c r="C178" s="39"/>
      <c r="D178" s="2"/>
      <c r="E178" s="2"/>
      <c r="F178" s="2"/>
      <c r="G178" s="2"/>
      <c r="H178" s="1">
        <f t="shared" si="13"/>
        <v>0</v>
      </c>
    </row>
    <row r="179" spans="1:8">
      <c r="A179" s="35">
        <v>45016</v>
      </c>
      <c r="B179" s="2"/>
      <c r="C179" s="2"/>
      <c r="D179" s="2"/>
      <c r="E179" s="2"/>
      <c r="F179" s="2"/>
      <c r="H179" s="1">
        <f>SUM(B179:F179)</f>
        <v>0</v>
      </c>
    </row>
    <row r="180" spans="1:8">
      <c r="A180" s="35">
        <v>45017</v>
      </c>
      <c r="B180" s="2"/>
      <c r="C180" s="2"/>
      <c r="D180" s="2"/>
      <c r="E180" s="2"/>
      <c r="F180" s="2"/>
      <c r="G180" s="2"/>
      <c r="H180" s="1">
        <f t="shared" ref="H180:H205" si="14">SUM(B180:G180)</f>
        <v>0</v>
      </c>
    </row>
    <row r="181" spans="1:8">
      <c r="A181" s="35">
        <v>45018</v>
      </c>
      <c r="B181" s="2"/>
      <c r="C181" s="39"/>
      <c r="D181" s="2"/>
      <c r="E181" s="2"/>
      <c r="F181" s="2"/>
      <c r="G181" s="2"/>
      <c r="H181" s="1">
        <f t="shared" si="14"/>
        <v>0</v>
      </c>
    </row>
    <row r="182" spans="1:8">
      <c r="A182" s="35">
        <v>45019</v>
      </c>
      <c r="B182" s="2"/>
      <c r="C182" s="39"/>
      <c r="D182" s="2"/>
      <c r="E182" s="2"/>
      <c r="F182" s="2"/>
      <c r="G182" s="2"/>
      <c r="H182" s="1">
        <f t="shared" si="14"/>
        <v>0</v>
      </c>
    </row>
    <row r="183" spans="1:8">
      <c r="A183" s="35">
        <v>45020</v>
      </c>
      <c r="B183" s="2"/>
      <c r="C183" s="39"/>
      <c r="D183" s="2"/>
      <c r="E183" s="2"/>
      <c r="F183" s="2"/>
      <c r="G183" s="2"/>
      <c r="H183" s="1">
        <f t="shared" si="14"/>
        <v>0</v>
      </c>
    </row>
    <row r="184" spans="1:8">
      <c r="A184" s="35">
        <v>45021</v>
      </c>
      <c r="B184" s="2">
        <v>42863</v>
      </c>
      <c r="C184" s="39"/>
      <c r="D184" s="2"/>
      <c r="E184" s="2"/>
      <c r="F184" s="2"/>
      <c r="G184" s="2"/>
      <c r="H184" s="1">
        <f t="shared" si="14"/>
        <v>42863</v>
      </c>
    </row>
    <row r="185" spans="1:8">
      <c r="A185" s="35">
        <v>45022</v>
      </c>
      <c r="B185" s="2">
        <v>14906</v>
      </c>
      <c r="C185" s="39"/>
      <c r="D185" s="2"/>
      <c r="E185" s="2"/>
      <c r="F185" s="2"/>
      <c r="G185" s="2"/>
      <c r="H185" s="1">
        <f t="shared" si="14"/>
        <v>14906</v>
      </c>
    </row>
    <row r="186" spans="1:8">
      <c r="A186" s="35">
        <v>45023</v>
      </c>
      <c r="B186" s="2"/>
      <c r="C186" s="39"/>
      <c r="D186" s="2"/>
      <c r="E186" s="2"/>
      <c r="F186" s="2"/>
      <c r="G186" s="2"/>
      <c r="H186" s="1">
        <f t="shared" si="14"/>
        <v>0</v>
      </c>
    </row>
    <row r="187" spans="1:8">
      <c r="A187" s="35">
        <v>45024</v>
      </c>
      <c r="B187" s="2"/>
      <c r="C187" s="39"/>
      <c r="D187" s="2"/>
      <c r="E187" s="2"/>
      <c r="F187" s="2"/>
      <c r="G187" s="2"/>
      <c r="H187" s="1">
        <f t="shared" si="14"/>
        <v>0</v>
      </c>
    </row>
    <row r="188" spans="1:8">
      <c r="A188" s="35">
        <v>45025</v>
      </c>
      <c r="B188" s="2"/>
      <c r="C188" s="39"/>
      <c r="D188" s="2"/>
      <c r="E188" s="2"/>
      <c r="F188" s="2"/>
      <c r="G188" s="2"/>
      <c r="H188" s="1">
        <f t="shared" si="14"/>
        <v>0</v>
      </c>
    </row>
    <row r="189" spans="1:8">
      <c r="A189" s="35">
        <v>45026</v>
      </c>
      <c r="B189" s="2"/>
      <c r="C189" s="39"/>
      <c r="D189" s="2"/>
      <c r="E189" s="2"/>
      <c r="F189" s="2"/>
      <c r="G189" s="2"/>
      <c r="H189" s="1">
        <f t="shared" si="14"/>
        <v>0</v>
      </c>
    </row>
    <row r="190" spans="1:8">
      <c r="A190" s="35">
        <v>45027</v>
      </c>
      <c r="B190" s="2"/>
      <c r="C190" s="39">
        <v>1000</v>
      </c>
      <c r="D190" s="2"/>
      <c r="E190" s="2"/>
      <c r="F190" s="2"/>
      <c r="G190" s="2"/>
      <c r="H190" s="1">
        <f t="shared" si="14"/>
        <v>1000</v>
      </c>
    </row>
    <row r="191" spans="1:8">
      <c r="A191" s="35">
        <v>45028</v>
      </c>
      <c r="B191" s="2"/>
      <c r="C191" s="39"/>
      <c r="D191" s="2"/>
      <c r="E191" s="2"/>
      <c r="F191" s="2"/>
      <c r="G191" s="2"/>
      <c r="H191" s="1">
        <f t="shared" si="14"/>
        <v>0</v>
      </c>
    </row>
    <row r="192" spans="1:8">
      <c r="A192" s="35">
        <v>45029</v>
      </c>
      <c r="B192" s="2"/>
      <c r="C192" s="39"/>
      <c r="D192" s="2"/>
      <c r="E192" s="2"/>
      <c r="F192" s="2"/>
      <c r="G192" s="2"/>
      <c r="H192" s="1">
        <f t="shared" si="14"/>
        <v>0</v>
      </c>
    </row>
    <row r="193" spans="1:8">
      <c r="A193" s="35">
        <v>45030</v>
      </c>
      <c r="B193" s="2"/>
      <c r="C193" s="39"/>
      <c r="D193" s="2"/>
      <c r="E193" s="2"/>
      <c r="F193" s="2">
        <v>10000</v>
      </c>
      <c r="G193" s="2"/>
      <c r="H193" s="1">
        <f t="shared" si="14"/>
        <v>10000</v>
      </c>
    </row>
    <row r="194" spans="1:8">
      <c r="A194" s="35">
        <v>45031</v>
      </c>
      <c r="B194" s="2"/>
      <c r="C194" s="39"/>
      <c r="D194" s="2"/>
      <c r="E194" s="2"/>
      <c r="F194" s="2"/>
      <c r="G194" s="2"/>
      <c r="H194" s="1">
        <f t="shared" si="14"/>
        <v>0</v>
      </c>
    </row>
    <row r="195" spans="1:8">
      <c r="A195" s="35">
        <v>45032</v>
      </c>
      <c r="B195" s="2"/>
      <c r="C195" s="39"/>
      <c r="D195" s="2"/>
      <c r="E195" s="2"/>
      <c r="F195" s="2"/>
      <c r="G195" s="2"/>
      <c r="H195" s="1">
        <f t="shared" si="14"/>
        <v>0</v>
      </c>
    </row>
    <row r="196" spans="1:8">
      <c r="A196" s="35">
        <v>45033</v>
      </c>
      <c r="B196" s="2"/>
      <c r="C196" s="39"/>
      <c r="D196" s="2"/>
      <c r="E196" s="2"/>
      <c r="F196" s="2"/>
      <c r="G196" s="2"/>
      <c r="H196" s="1">
        <f t="shared" si="14"/>
        <v>0</v>
      </c>
    </row>
    <row r="197" spans="1:8">
      <c r="A197" s="35">
        <v>45034</v>
      </c>
      <c r="B197" s="2"/>
      <c r="C197" s="39"/>
      <c r="D197" s="2"/>
      <c r="E197" s="2"/>
      <c r="F197" s="2"/>
      <c r="G197" s="2"/>
      <c r="H197" s="1">
        <f t="shared" si="14"/>
        <v>0</v>
      </c>
    </row>
    <row r="198" spans="1:8">
      <c r="A198" s="35">
        <v>45035</v>
      </c>
      <c r="B198" s="2"/>
      <c r="C198" s="39"/>
      <c r="D198" s="2"/>
      <c r="E198" s="2"/>
      <c r="F198" s="2"/>
      <c r="G198" s="2"/>
      <c r="H198" s="1">
        <f t="shared" si="14"/>
        <v>0</v>
      </c>
    </row>
    <row r="199" spans="1:8">
      <c r="A199" s="35">
        <v>45036</v>
      </c>
      <c r="B199" s="2">
        <v>19751.55</v>
      </c>
      <c r="C199" s="39"/>
      <c r="D199" s="2">
        <v>500</v>
      </c>
      <c r="E199" s="2"/>
      <c r="F199" s="2"/>
      <c r="G199" s="2"/>
      <c r="H199" s="1">
        <f t="shared" si="14"/>
        <v>20251.55</v>
      </c>
    </row>
    <row r="200" spans="1:8">
      <c r="A200" s="35">
        <v>45037</v>
      </c>
      <c r="B200" s="2"/>
      <c r="C200" s="39"/>
      <c r="D200" s="2"/>
      <c r="E200" s="2"/>
      <c r="F200" s="2"/>
      <c r="G200" s="2"/>
      <c r="H200" s="1">
        <f t="shared" si="14"/>
        <v>0</v>
      </c>
    </row>
    <row r="201" spans="1:8">
      <c r="A201" s="35">
        <v>45038</v>
      </c>
      <c r="B201" s="2"/>
      <c r="C201" s="39"/>
      <c r="D201" s="2"/>
      <c r="E201" s="2"/>
      <c r="F201" s="2"/>
      <c r="G201" s="2"/>
      <c r="H201" s="1">
        <f t="shared" si="14"/>
        <v>0</v>
      </c>
    </row>
    <row r="202" spans="1:8">
      <c r="A202" s="35">
        <v>45039</v>
      </c>
      <c r="B202" s="2"/>
      <c r="C202" s="39"/>
      <c r="D202" s="2"/>
      <c r="E202" s="2"/>
      <c r="F202" s="2"/>
      <c r="G202" s="2"/>
      <c r="H202" s="1">
        <f t="shared" si="14"/>
        <v>0</v>
      </c>
    </row>
    <row r="203" spans="1:8">
      <c r="A203" s="35">
        <v>45040</v>
      </c>
      <c r="B203" s="2"/>
      <c r="C203" s="39"/>
      <c r="D203" s="2"/>
      <c r="E203" s="2"/>
      <c r="F203" s="2"/>
      <c r="G203" s="2"/>
      <c r="H203" s="1">
        <f t="shared" si="14"/>
        <v>0</v>
      </c>
    </row>
    <row r="204" spans="1:8">
      <c r="A204" s="35">
        <v>45041</v>
      </c>
      <c r="B204" s="2"/>
      <c r="C204" s="39"/>
      <c r="D204" s="2"/>
      <c r="E204" s="2"/>
      <c r="F204" s="2"/>
      <c r="G204" s="2"/>
      <c r="H204" s="1">
        <f>SUM(B204:G204)</f>
        <v>0</v>
      </c>
    </row>
    <row r="205" spans="1:8">
      <c r="A205" s="35">
        <v>45042</v>
      </c>
      <c r="B205" s="2"/>
      <c r="C205" s="39"/>
      <c r="D205" s="2"/>
      <c r="E205" s="2"/>
      <c r="F205" s="2"/>
      <c r="G205" s="2"/>
      <c r="H205" s="1">
        <f t="shared" si="14"/>
        <v>0</v>
      </c>
    </row>
    <row r="206" spans="1:8" ht="15.75">
      <c r="A206" s="7" t="s">
        <v>8</v>
      </c>
      <c r="B206" s="6">
        <f>SUM(B175:B205)</f>
        <v>77520.55</v>
      </c>
      <c r="C206" s="6">
        <f t="shared" ref="C206:G206" si="15">SUM(C175:C205)</f>
        <v>1000</v>
      </c>
      <c r="D206" s="6">
        <f t="shared" si="15"/>
        <v>500</v>
      </c>
      <c r="E206" s="6">
        <f t="shared" si="15"/>
        <v>0</v>
      </c>
      <c r="F206" s="6">
        <f t="shared" si="15"/>
        <v>10000</v>
      </c>
      <c r="G206" s="6">
        <f t="shared" si="15"/>
        <v>0</v>
      </c>
      <c r="H206" s="1">
        <f>SUM(H175:H205)</f>
        <v>89020.55</v>
      </c>
    </row>
    <row r="207" spans="1:8" ht="15.75">
      <c r="A207" s="114"/>
      <c r="B207" s="4"/>
      <c r="C207" s="4"/>
      <c r="D207" s="4"/>
      <c r="E207" s="4"/>
      <c r="F207" s="4"/>
      <c r="G207" s="4"/>
      <c r="H207" s="4"/>
    </row>
    <row r="209" spans="1:8">
      <c r="A209" s="200" t="s">
        <v>144</v>
      </c>
      <c r="B209" s="200"/>
      <c r="C209" s="200"/>
      <c r="D209" s="200"/>
      <c r="E209" s="200"/>
      <c r="F209" s="200"/>
      <c r="G209" s="200"/>
      <c r="H209" s="200"/>
    </row>
    <row r="210" spans="1:8">
      <c r="A210" s="28" t="s">
        <v>0</v>
      </c>
      <c r="B210" s="28" t="s">
        <v>11</v>
      </c>
      <c r="C210" s="28" t="s">
        <v>12</v>
      </c>
      <c r="D210" s="28" t="s">
        <v>13</v>
      </c>
      <c r="E210" s="28" t="s">
        <v>14</v>
      </c>
      <c r="F210" s="28" t="s">
        <v>37</v>
      </c>
      <c r="G210" s="28" t="s">
        <v>7</v>
      </c>
      <c r="H210" s="28" t="s">
        <v>8</v>
      </c>
    </row>
    <row r="211" spans="1:8">
      <c r="A211" s="35">
        <v>45043</v>
      </c>
      <c r="B211" s="1"/>
      <c r="C211" s="38"/>
      <c r="D211" s="1"/>
      <c r="E211" s="1"/>
      <c r="F211" s="1"/>
      <c r="G211" s="1"/>
      <c r="H211" s="1">
        <f>SUM(B211:G211)</f>
        <v>0</v>
      </c>
    </row>
    <row r="212" spans="1:8">
      <c r="A212" s="35">
        <v>45044</v>
      </c>
      <c r="B212" s="2"/>
      <c r="C212" s="39"/>
      <c r="D212" s="2"/>
      <c r="E212" s="2"/>
      <c r="F212" s="2"/>
      <c r="G212" s="2"/>
      <c r="H212" s="1">
        <f t="shared" ref="H212:H214" si="16">SUM(B212:G212)</f>
        <v>0</v>
      </c>
    </row>
    <row r="213" spans="1:8">
      <c r="A213" s="35">
        <v>45045</v>
      </c>
      <c r="B213" s="2"/>
      <c r="C213" s="39"/>
      <c r="D213" s="2"/>
      <c r="E213" s="2"/>
      <c r="F213" s="2"/>
      <c r="G213" s="2"/>
      <c r="H213" s="1">
        <f t="shared" si="16"/>
        <v>0</v>
      </c>
    </row>
    <row r="214" spans="1:8">
      <c r="A214" s="35">
        <v>45046</v>
      </c>
      <c r="B214" s="2"/>
      <c r="C214" s="39"/>
      <c r="D214" s="2"/>
      <c r="E214" s="2"/>
      <c r="F214" s="2"/>
      <c r="G214" s="2"/>
      <c r="H214" s="1">
        <f t="shared" si="16"/>
        <v>0</v>
      </c>
    </row>
    <row r="215" spans="1:8">
      <c r="A215" s="35">
        <v>45047</v>
      </c>
      <c r="B215" s="2"/>
      <c r="C215" s="2"/>
      <c r="D215" s="2"/>
      <c r="E215" s="2"/>
      <c r="F215" s="2"/>
      <c r="H215" s="1">
        <f>SUM(B215:F215)</f>
        <v>0</v>
      </c>
    </row>
    <row r="216" spans="1:8">
      <c r="A216" s="35">
        <v>45048</v>
      </c>
      <c r="B216" s="2"/>
      <c r="C216" s="2"/>
      <c r="D216" s="2"/>
      <c r="E216" s="2"/>
      <c r="F216" s="2"/>
      <c r="G216" s="2"/>
      <c r="H216" s="1">
        <f t="shared" ref="H216:H239" si="17">SUM(B216:G216)</f>
        <v>0</v>
      </c>
    </row>
    <row r="217" spans="1:8">
      <c r="A217" s="35">
        <v>45049</v>
      </c>
      <c r="B217" s="2"/>
      <c r="C217" s="39"/>
      <c r="D217" s="2"/>
      <c r="E217" s="2"/>
      <c r="F217" s="2"/>
      <c r="G217" s="2"/>
      <c r="H217" s="1">
        <f t="shared" si="17"/>
        <v>0</v>
      </c>
    </row>
    <row r="218" spans="1:8">
      <c r="A218" s="35">
        <v>45050</v>
      </c>
      <c r="B218" s="2"/>
      <c r="C218" s="39"/>
      <c r="D218" s="2"/>
      <c r="E218" s="2"/>
      <c r="F218" s="2"/>
      <c r="G218" s="2"/>
      <c r="H218" s="1">
        <f t="shared" si="17"/>
        <v>0</v>
      </c>
    </row>
    <row r="219" spans="1:8">
      <c r="A219" s="35">
        <v>45051</v>
      </c>
      <c r="B219" s="2">
        <v>27204.55</v>
      </c>
      <c r="C219" s="39"/>
      <c r="D219" s="2"/>
      <c r="E219" s="2"/>
      <c r="F219" s="2"/>
      <c r="G219" s="2"/>
      <c r="H219" s="1">
        <f t="shared" si="17"/>
        <v>27204.55</v>
      </c>
    </row>
    <row r="220" spans="1:8">
      <c r="A220" s="35">
        <v>45052</v>
      </c>
      <c r="B220" s="2"/>
      <c r="C220" s="39"/>
      <c r="D220" s="2"/>
      <c r="E220" s="2"/>
      <c r="F220" s="2"/>
      <c r="G220" s="2"/>
      <c r="H220" s="1">
        <f t="shared" si="17"/>
        <v>0</v>
      </c>
    </row>
    <row r="221" spans="1:8">
      <c r="A221" s="35">
        <v>45053</v>
      </c>
      <c r="B221" s="2"/>
      <c r="C221" s="39"/>
      <c r="D221" s="2"/>
      <c r="E221" s="2"/>
      <c r="F221" s="2"/>
      <c r="G221" s="2"/>
      <c r="H221" s="1">
        <f t="shared" si="17"/>
        <v>0</v>
      </c>
    </row>
    <row r="222" spans="1:8">
      <c r="A222" s="35">
        <v>45054</v>
      </c>
      <c r="B222" s="2"/>
      <c r="C222" s="39"/>
      <c r="D222" s="2"/>
      <c r="E222" s="2"/>
      <c r="F222" s="2"/>
      <c r="G222" s="2"/>
      <c r="H222" s="1">
        <f t="shared" si="17"/>
        <v>0</v>
      </c>
    </row>
    <row r="223" spans="1:8">
      <c r="A223" s="35">
        <v>45055</v>
      </c>
      <c r="B223" s="2"/>
      <c r="C223" s="39">
        <v>7000</v>
      </c>
      <c r="D223" s="2"/>
      <c r="E223" s="2"/>
      <c r="F223" s="2"/>
      <c r="G223" s="2"/>
      <c r="H223" s="1">
        <f t="shared" si="17"/>
        <v>7000</v>
      </c>
    </row>
    <row r="224" spans="1:8">
      <c r="A224" s="35">
        <v>45056</v>
      </c>
      <c r="B224" s="2"/>
      <c r="C224" s="39"/>
      <c r="D224" s="2"/>
      <c r="E224" s="2"/>
      <c r="F224" s="2"/>
      <c r="G224" s="2"/>
      <c r="H224" s="1">
        <f t="shared" si="17"/>
        <v>0</v>
      </c>
    </row>
    <row r="225" spans="1:8">
      <c r="A225" s="35">
        <v>45057</v>
      </c>
      <c r="B225" s="2"/>
      <c r="C225" s="39"/>
      <c r="D225" s="2"/>
      <c r="E225" s="2"/>
      <c r="F225" s="2"/>
      <c r="G225" s="2"/>
      <c r="H225" s="1">
        <f t="shared" si="17"/>
        <v>0</v>
      </c>
    </row>
    <row r="226" spans="1:8">
      <c r="A226" s="35">
        <v>45058</v>
      </c>
      <c r="B226" s="2"/>
      <c r="C226" s="39"/>
      <c r="D226" s="2"/>
      <c r="E226" s="2"/>
      <c r="F226" s="2"/>
      <c r="G226" s="2"/>
      <c r="H226" s="1">
        <f t="shared" si="17"/>
        <v>0</v>
      </c>
    </row>
    <row r="227" spans="1:8">
      <c r="A227" s="35">
        <v>45059</v>
      </c>
      <c r="B227" s="2"/>
      <c r="C227" s="39"/>
      <c r="D227" s="2"/>
      <c r="E227" s="2"/>
      <c r="F227" s="2"/>
      <c r="G227" s="2"/>
      <c r="H227" s="1">
        <f t="shared" si="17"/>
        <v>0</v>
      </c>
    </row>
    <row r="228" spans="1:8">
      <c r="A228" s="35">
        <v>45060</v>
      </c>
      <c r="B228" s="2"/>
      <c r="C228" s="39"/>
      <c r="D228" s="2"/>
      <c r="E228" s="2"/>
      <c r="F228" s="2"/>
      <c r="G228" s="2"/>
      <c r="H228" s="1">
        <f t="shared" si="17"/>
        <v>0</v>
      </c>
    </row>
    <row r="229" spans="1:8">
      <c r="A229" s="35">
        <v>45061</v>
      </c>
      <c r="B229" s="2"/>
      <c r="C229" s="39"/>
      <c r="D229" s="2"/>
      <c r="E229" s="2"/>
      <c r="F229" s="2"/>
      <c r="G229" s="2"/>
      <c r="H229" s="1">
        <f t="shared" si="17"/>
        <v>0</v>
      </c>
    </row>
    <row r="230" spans="1:8">
      <c r="A230" s="35">
        <v>45062</v>
      </c>
      <c r="B230" s="2"/>
      <c r="C230" s="39"/>
      <c r="D230" s="2"/>
      <c r="E230" s="2"/>
      <c r="F230" s="2"/>
      <c r="G230" s="2"/>
      <c r="H230" s="1">
        <f t="shared" si="17"/>
        <v>0</v>
      </c>
    </row>
    <row r="231" spans="1:8">
      <c r="A231" s="35">
        <v>45063</v>
      </c>
      <c r="B231" s="2"/>
      <c r="C231" s="39"/>
      <c r="D231" s="2"/>
      <c r="E231" s="2"/>
      <c r="F231" s="2"/>
      <c r="G231" s="2"/>
      <c r="H231" s="1">
        <f t="shared" si="17"/>
        <v>0</v>
      </c>
    </row>
    <row r="232" spans="1:8">
      <c r="A232" s="35">
        <v>45064</v>
      </c>
      <c r="B232" s="2"/>
      <c r="C232" s="39"/>
      <c r="D232" s="2"/>
      <c r="E232" s="2"/>
      <c r="F232" s="2"/>
      <c r="G232" s="2"/>
      <c r="H232" s="1">
        <f t="shared" si="17"/>
        <v>0</v>
      </c>
    </row>
    <row r="233" spans="1:8">
      <c r="A233" s="35">
        <v>45065</v>
      </c>
      <c r="B233" s="2">
        <v>18781</v>
      </c>
      <c r="C233" s="39"/>
      <c r="D233" s="2"/>
      <c r="E233" s="2"/>
      <c r="F233" s="2"/>
      <c r="G233" s="2"/>
      <c r="H233" s="1">
        <f t="shared" si="17"/>
        <v>18781</v>
      </c>
    </row>
    <row r="234" spans="1:8">
      <c r="A234" s="35">
        <v>45066</v>
      </c>
      <c r="B234" s="2"/>
      <c r="C234" s="39"/>
      <c r="D234" s="2"/>
      <c r="E234" s="2"/>
      <c r="F234" s="2"/>
      <c r="G234" s="2"/>
      <c r="H234" s="1">
        <f t="shared" si="17"/>
        <v>0</v>
      </c>
    </row>
    <row r="235" spans="1:8">
      <c r="A235" s="35">
        <v>45067</v>
      </c>
      <c r="B235" s="2"/>
      <c r="C235" s="39"/>
      <c r="D235" s="2"/>
      <c r="E235" s="2"/>
      <c r="F235" s="2"/>
      <c r="G235" s="2"/>
      <c r="H235" s="1">
        <f t="shared" si="17"/>
        <v>0</v>
      </c>
    </row>
    <row r="236" spans="1:8">
      <c r="A236" s="35">
        <v>45068</v>
      </c>
      <c r="B236" s="2"/>
      <c r="C236" s="39"/>
      <c r="D236" s="2"/>
      <c r="E236" s="2"/>
      <c r="F236" s="2"/>
      <c r="G236" s="2"/>
      <c r="H236" s="1">
        <f t="shared" si="17"/>
        <v>0</v>
      </c>
    </row>
    <row r="237" spans="1:8">
      <c r="A237" s="35">
        <v>45069</v>
      </c>
      <c r="B237" s="2"/>
      <c r="C237" s="39"/>
      <c r="D237" s="2"/>
      <c r="E237" s="2"/>
      <c r="F237" s="2"/>
      <c r="G237" s="2"/>
      <c r="H237" s="1">
        <f t="shared" si="17"/>
        <v>0</v>
      </c>
    </row>
    <row r="238" spans="1:8">
      <c r="A238" s="35">
        <v>45070</v>
      </c>
      <c r="B238" s="2"/>
      <c r="C238" s="39"/>
      <c r="D238" s="2"/>
      <c r="E238" s="2"/>
      <c r="F238" s="2"/>
      <c r="G238" s="2"/>
      <c r="H238" s="1">
        <f t="shared" si="17"/>
        <v>0</v>
      </c>
    </row>
    <row r="239" spans="1:8">
      <c r="A239" s="35">
        <v>45071</v>
      </c>
      <c r="B239" s="2"/>
      <c r="C239" s="39"/>
      <c r="D239" s="2"/>
      <c r="E239" s="2"/>
      <c r="F239" s="2"/>
      <c r="G239" s="2"/>
      <c r="H239" s="1">
        <f t="shared" si="17"/>
        <v>0</v>
      </c>
    </row>
    <row r="240" spans="1:8">
      <c r="A240" s="35">
        <v>45072</v>
      </c>
      <c r="B240" s="2"/>
      <c r="C240" s="39"/>
      <c r="D240" s="2"/>
      <c r="E240" s="2"/>
      <c r="F240" s="2"/>
      <c r="G240" s="2"/>
      <c r="H240" s="1">
        <f>SUM(B240:G240)</f>
        <v>0</v>
      </c>
    </row>
    <row r="241" spans="1:8" ht="15.75">
      <c r="A241" s="7" t="s">
        <v>8</v>
      </c>
      <c r="B241" s="6">
        <f t="shared" ref="B241:H241" si="18">SUM(B211:B240)</f>
        <v>45985.55</v>
      </c>
      <c r="C241" s="6">
        <f t="shared" si="18"/>
        <v>7000</v>
      </c>
      <c r="D241" s="6">
        <f t="shared" si="18"/>
        <v>0</v>
      </c>
      <c r="E241" s="6">
        <f t="shared" si="18"/>
        <v>0</v>
      </c>
      <c r="F241" s="6">
        <f t="shared" si="18"/>
        <v>0</v>
      </c>
      <c r="G241" s="6">
        <f t="shared" si="18"/>
        <v>0</v>
      </c>
      <c r="H241" s="1">
        <f t="shared" si="18"/>
        <v>52985.55</v>
      </c>
    </row>
    <row r="244" spans="1:8">
      <c r="A244" s="199" t="s">
        <v>145</v>
      </c>
      <c r="B244" s="199"/>
      <c r="C244" s="199"/>
      <c r="D244" s="199"/>
      <c r="E244" s="199"/>
      <c r="F244" s="199"/>
      <c r="G244" s="199"/>
      <c r="H244" s="199"/>
    </row>
    <row r="245" spans="1:8">
      <c r="A245" s="28" t="s">
        <v>0</v>
      </c>
      <c r="B245" s="28" t="s">
        <v>11</v>
      </c>
      <c r="C245" s="28" t="s">
        <v>12</v>
      </c>
      <c r="D245" s="28" t="s">
        <v>13</v>
      </c>
      <c r="E245" s="6" t="s">
        <v>122</v>
      </c>
      <c r="F245" s="28" t="s">
        <v>37</v>
      </c>
      <c r="G245" s="28" t="s">
        <v>7</v>
      </c>
      <c r="H245" s="28" t="s">
        <v>8</v>
      </c>
    </row>
    <row r="246" spans="1:8">
      <c r="A246" s="35">
        <v>45073</v>
      </c>
      <c r="B246" s="1"/>
      <c r="C246" s="38"/>
      <c r="D246" s="1"/>
      <c r="E246" s="1"/>
      <c r="F246" s="1"/>
      <c r="G246" s="1"/>
      <c r="H246" s="1">
        <f>SUM(B246:G246)</f>
        <v>0</v>
      </c>
    </row>
    <row r="247" spans="1:8">
      <c r="A247" s="35">
        <v>45074</v>
      </c>
      <c r="B247" s="2"/>
      <c r="C247" s="39"/>
      <c r="D247" s="2"/>
      <c r="E247" s="2"/>
      <c r="F247" s="2"/>
      <c r="G247" s="2"/>
      <c r="H247" s="1">
        <f t="shared" ref="H247:H249" si="19">SUM(B247:G247)</f>
        <v>0</v>
      </c>
    </row>
    <row r="248" spans="1:8">
      <c r="A248" s="35">
        <v>45075</v>
      </c>
      <c r="B248" s="2"/>
      <c r="C248" s="39"/>
      <c r="D248" s="2"/>
      <c r="E248" s="2"/>
      <c r="F248" s="2"/>
      <c r="G248" s="2"/>
      <c r="H248" s="1">
        <f t="shared" si="19"/>
        <v>0</v>
      </c>
    </row>
    <row r="249" spans="1:8">
      <c r="A249" s="35">
        <v>45076</v>
      </c>
      <c r="B249" s="2"/>
      <c r="C249" s="39"/>
      <c r="D249" s="2"/>
      <c r="E249" s="2"/>
      <c r="F249" s="2"/>
      <c r="G249" s="2"/>
      <c r="H249" s="1">
        <f t="shared" si="19"/>
        <v>0</v>
      </c>
    </row>
    <row r="250" spans="1:8">
      <c r="A250" s="35">
        <v>45077</v>
      </c>
      <c r="B250" s="2"/>
      <c r="C250" s="2"/>
      <c r="D250" s="2"/>
      <c r="E250" s="2"/>
      <c r="F250" s="2"/>
      <c r="H250" s="1">
        <f>SUM(B250:F250)</f>
        <v>0</v>
      </c>
    </row>
    <row r="251" spans="1:8">
      <c r="A251" s="35">
        <v>45078</v>
      </c>
      <c r="B251" s="2"/>
      <c r="C251" s="2"/>
      <c r="D251" s="2"/>
      <c r="E251" s="2"/>
      <c r="F251" s="2"/>
      <c r="G251" s="2"/>
      <c r="H251" s="1">
        <f t="shared" ref="H251:H274" si="20">SUM(B251:G251)</f>
        <v>0</v>
      </c>
    </row>
    <row r="252" spans="1:8">
      <c r="A252" s="35">
        <v>45079</v>
      </c>
      <c r="B252" s="2"/>
      <c r="C252" s="39"/>
      <c r="D252" s="2"/>
      <c r="E252" s="2"/>
      <c r="F252" s="2"/>
      <c r="G252" s="2"/>
      <c r="H252" s="1">
        <f t="shared" si="20"/>
        <v>0</v>
      </c>
    </row>
    <row r="253" spans="1:8">
      <c r="A253" s="35">
        <v>45080</v>
      </c>
      <c r="B253" s="2"/>
      <c r="C253" s="39"/>
      <c r="D253" s="2"/>
      <c r="E253" s="2"/>
      <c r="F253" s="2"/>
      <c r="G253" s="2"/>
      <c r="H253" s="1">
        <f t="shared" si="20"/>
        <v>0</v>
      </c>
    </row>
    <row r="254" spans="1:8">
      <c r="A254" s="35">
        <v>45081</v>
      </c>
      <c r="B254" s="2">
        <v>35627.26</v>
      </c>
      <c r="C254" s="39"/>
      <c r="D254" s="2"/>
      <c r="E254" s="2"/>
      <c r="F254" s="2"/>
      <c r="G254" s="2"/>
      <c r="H254" s="1">
        <f t="shared" si="20"/>
        <v>35627.26</v>
      </c>
    </row>
    <row r="255" spans="1:8">
      <c r="A255" s="35">
        <v>45082</v>
      </c>
      <c r="B255" s="2"/>
      <c r="C255" s="39"/>
      <c r="D255" s="2"/>
      <c r="E255" s="2"/>
      <c r="F255" s="2"/>
      <c r="G255" s="2"/>
      <c r="H255" s="1">
        <f t="shared" si="20"/>
        <v>0</v>
      </c>
    </row>
    <row r="256" spans="1:8">
      <c r="A256" s="35">
        <v>45083</v>
      </c>
      <c r="B256" s="2"/>
      <c r="C256" s="39"/>
      <c r="D256" s="2"/>
      <c r="E256" s="2"/>
      <c r="F256" s="2"/>
      <c r="G256" s="2"/>
      <c r="H256" s="1">
        <f t="shared" si="20"/>
        <v>0</v>
      </c>
    </row>
    <row r="257" spans="1:8">
      <c r="A257" s="35">
        <v>45084</v>
      </c>
      <c r="B257" s="2"/>
      <c r="C257" s="39"/>
      <c r="D257" s="2"/>
      <c r="E257" s="2"/>
      <c r="F257" s="2"/>
      <c r="G257" s="2"/>
      <c r="H257" s="1">
        <f t="shared" si="20"/>
        <v>0</v>
      </c>
    </row>
    <row r="258" spans="1:8">
      <c r="A258" s="35">
        <v>45085</v>
      </c>
      <c r="B258" s="2"/>
      <c r="C258" s="39"/>
      <c r="D258" s="2"/>
      <c r="E258" s="2"/>
      <c r="F258" s="2"/>
      <c r="G258" s="2"/>
      <c r="H258" s="1">
        <f t="shared" si="20"/>
        <v>0</v>
      </c>
    </row>
    <row r="259" spans="1:8">
      <c r="A259" s="35">
        <v>45086</v>
      </c>
      <c r="B259" s="2"/>
      <c r="C259" s="39"/>
      <c r="D259" s="2"/>
      <c r="E259" s="2"/>
      <c r="F259" s="2"/>
      <c r="G259" s="2"/>
      <c r="H259" s="1">
        <f t="shared" si="20"/>
        <v>0</v>
      </c>
    </row>
    <row r="260" spans="1:8">
      <c r="A260" s="35">
        <v>45087</v>
      </c>
      <c r="B260" s="2"/>
      <c r="C260" s="39"/>
      <c r="D260" s="2"/>
      <c r="E260" s="2"/>
      <c r="F260" s="2"/>
      <c r="G260" s="2"/>
      <c r="H260" s="1">
        <f t="shared" si="20"/>
        <v>0</v>
      </c>
    </row>
    <row r="261" spans="1:8">
      <c r="A261" s="35">
        <v>45088</v>
      </c>
      <c r="B261" s="2"/>
      <c r="C261" s="39"/>
      <c r="D261" s="2"/>
      <c r="E261" s="2"/>
      <c r="F261" s="2"/>
      <c r="G261" s="2"/>
      <c r="H261" s="1">
        <f t="shared" si="20"/>
        <v>0</v>
      </c>
    </row>
    <row r="262" spans="1:8">
      <c r="A262" s="35">
        <v>45089</v>
      </c>
      <c r="B262" s="2"/>
      <c r="C262" s="39"/>
      <c r="D262" s="2"/>
      <c r="E262" s="2">
        <v>3500</v>
      </c>
      <c r="F262" s="2"/>
      <c r="G262" s="2"/>
      <c r="H262" s="1">
        <f t="shared" si="20"/>
        <v>3500</v>
      </c>
    </row>
    <row r="263" spans="1:8">
      <c r="A263" s="35">
        <v>45090</v>
      </c>
      <c r="B263" s="2"/>
      <c r="C263" s="39"/>
      <c r="D263" s="2"/>
      <c r="E263" s="2"/>
      <c r="F263" s="2"/>
      <c r="G263" s="2"/>
      <c r="H263" s="1">
        <f t="shared" si="20"/>
        <v>0</v>
      </c>
    </row>
    <row r="264" spans="1:8">
      <c r="A264" s="35">
        <v>45091</v>
      </c>
      <c r="B264" s="2"/>
      <c r="C264" s="39"/>
      <c r="D264" s="2"/>
      <c r="E264" s="2"/>
      <c r="F264" s="2"/>
      <c r="G264" s="2"/>
      <c r="H264" s="1">
        <f t="shared" si="20"/>
        <v>0</v>
      </c>
    </row>
    <row r="265" spans="1:8">
      <c r="A265" s="35">
        <v>45092</v>
      </c>
      <c r="B265" s="2"/>
      <c r="C265" s="39"/>
      <c r="D265" s="2"/>
      <c r="E265" s="2"/>
      <c r="F265" s="2"/>
      <c r="G265" s="2"/>
      <c r="H265" s="1">
        <f t="shared" si="20"/>
        <v>0</v>
      </c>
    </row>
    <row r="266" spans="1:8">
      <c r="A266" s="35">
        <v>45093</v>
      </c>
      <c r="B266" s="2"/>
      <c r="C266" s="39"/>
      <c r="D266" s="2"/>
      <c r="E266" s="2"/>
      <c r="F266" s="2"/>
      <c r="G266" s="2"/>
      <c r="H266" s="1">
        <f t="shared" si="20"/>
        <v>0</v>
      </c>
    </row>
    <row r="267" spans="1:8">
      <c r="A267" s="35">
        <v>45094</v>
      </c>
      <c r="B267" s="2"/>
      <c r="C267" s="39"/>
      <c r="D267" s="2"/>
      <c r="E267" s="2"/>
      <c r="F267" s="2"/>
      <c r="G267" s="2"/>
      <c r="H267" s="1">
        <f t="shared" si="20"/>
        <v>0</v>
      </c>
    </row>
    <row r="268" spans="1:8">
      <c r="A268" s="35">
        <v>45095</v>
      </c>
      <c r="B268" s="2"/>
      <c r="C268" s="39"/>
      <c r="D268" s="2"/>
      <c r="E268" s="2"/>
      <c r="F268" s="2"/>
      <c r="G268" s="2"/>
      <c r="H268" s="1">
        <f t="shared" si="20"/>
        <v>0</v>
      </c>
    </row>
    <row r="269" spans="1:8">
      <c r="A269" s="35">
        <v>45096</v>
      </c>
      <c r="B269" s="2"/>
      <c r="C269" s="39"/>
      <c r="D269" s="2"/>
      <c r="E269" s="2"/>
      <c r="F269" s="2"/>
      <c r="G269" s="2"/>
      <c r="H269" s="1">
        <f t="shared" si="20"/>
        <v>0</v>
      </c>
    </row>
    <row r="270" spans="1:8">
      <c r="A270" s="35">
        <v>45097</v>
      </c>
      <c r="B270" s="2"/>
      <c r="C270" s="39"/>
      <c r="D270" s="2"/>
      <c r="E270" s="2"/>
      <c r="F270" s="2"/>
      <c r="G270" s="2"/>
      <c r="H270" s="1">
        <f t="shared" si="20"/>
        <v>0</v>
      </c>
    </row>
    <row r="271" spans="1:8">
      <c r="A271" s="35">
        <v>45098</v>
      </c>
      <c r="B271" s="2"/>
      <c r="C271" s="39"/>
      <c r="D271" s="2"/>
      <c r="E271" s="2"/>
      <c r="F271" s="2"/>
      <c r="G271" s="2"/>
      <c r="H271" s="1">
        <f t="shared" si="20"/>
        <v>0</v>
      </c>
    </row>
    <row r="272" spans="1:8">
      <c r="A272" s="35">
        <v>45099</v>
      </c>
      <c r="B272" s="2"/>
      <c r="C272" s="39"/>
      <c r="D272" s="2"/>
      <c r="E272" s="2"/>
      <c r="F272" s="2"/>
      <c r="G272" s="2"/>
      <c r="H272" s="1">
        <f t="shared" si="20"/>
        <v>0</v>
      </c>
    </row>
    <row r="273" spans="1:8">
      <c r="A273" s="35">
        <v>45100</v>
      </c>
      <c r="B273" s="2">
        <v>22360</v>
      </c>
      <c r="C273" s="39"/>
      <c r="D273" s="2"/>
      <c r="E273" s="2"/>
      <c r="F273" s="2"/>
      <c r="G273" s="2"/>
      <c r="H273" s="1">
        <f t="shared" si="20"/>
        <v>22360</v>
      </c>
    </row>
    <row r="274" spans="1:8">
      <c r="A274" s="35">
        <v>45101</v>
      </c>
      <c r="B274" s="2"/>
      <c r="C274" s="39"/>
      <c r="D274" s="2"/>
      <c r="E274" s="2"/>
      <c r="F274" s="2"/>
      <c r="G274" s="2"/>
      <c r="H274" s="1">
        <f t="shared" si="20"/>
        <v>0</v>
      </c>
    </row>
    <row r="275" spans="1:8">
      <c r="A275" s="35">
        <v>45102</v>
      </c>
      <c r="B275" s="2"/>
      <c r="C275" s="39"/>
      <c r="D275" s="2"/>
      <c r="E275" s="2"/>
      <c r="F275" s="2"/>
      <c r="G275" s="2"/>
      <c r="H275" s="1">
        <f>SUM(B275:G275)</f>
        <v>0</v>
      </c>
    </row>
    <row r="276" spans="1:8">
      <c r="A276" s="35">
        <v>45103</v>
      </c>
      <c r="B276" s="2"/>
      <c r="C276" s="39"/>
      <c r="D276" s="2"/>
      <c r="E276" s="2"/>
      <c r="F276" s="2"/>
      <c r="G276" s="2"/>
      <c r="H276" s="1"/>
    </row>
    <row r="277" spans="1:8" ht="15.75">
      <c r="A277" s="7" t="s">
        <v>8</v>
      </c>
      <c r="B277" s="6">
        <f t="shared" ref="B277:H277" si="21">SUM(B246:B275)</f>
        <v>57987.26</v>
      </c>
      <c r="C277" s="6">
        <f t="shared" si="21"/>
        <v>0</v>
      </c>
      <c r="D277" s="6">
        <f t="shared" si="21"/>
        <v>0</v>
      </c>
      <c r="E277" s="6">
        <f t="shared" si="21"/>
        <v>3500</v>
      </c>
      <c r="F277" s="6">
        <f t="shared" si="21"/>
        <v>0</v>
      </c>
      <c r="G277" s="6">
        <f t="shared" si="21"/>
        <v>0</v>
      </c>
      <c r="H277" s="1">
        <f t="shared" si="21"/>
        <v>61487.26</v>
      </c>
    </row>
    <row r="280" spans="1:8">
      <c r="A280" s="199" t="s">
        <v>146</v>
      </c>
      <c r="B280" s="199"/>
      <c r="C280" s="199"/>
      <c r="D280" s="199"/>
      <c r="E280" s="199"/>
      <c r="F280" s="199"/>
      <c r="G280" s="199"/>
      <c r="H280" s="199"/>
    </row>
    <row r="281" spans="1:8">
      <c r="A281" s="28" t="s">
        <v>0</v>
      </c>
      <c r="B281" s="28" t="s">
        <v>11</v>
      </c>
      <c r="C281" s="28" t="s">
        <v>12</v>
      </c>
      <c r="D281" s="28" t="s">
        <v>13</v>
      </c>
      <c r="E281" s="6" t="s">
        <v>122</v>
      </c>
      <c r="F281" s="28" t="s">
        <v>37</v>
      </c>
      <c r="G281" s="28" t="s">
        <v>7</v>
      </c>
      <c r="H281" s="28" t="s">
        <v>8</v>
      </c>
    </row>
    <row r="282" spans="1:8">
      <c r="A282" s="35">
        <v>45104</v>
      </c>
      <c r="B282" s="1"/>
      <c r="C282" s="38"/>
      <c r="D282" s="1"/>
      <c r="E282" s="1"/>
      <c r="F282" s="1"/>
      <c r="G282" s="1"/>
      <c r="H282" s="1">
        <f>SUM(B282:G282)</f>
        <v>0</v>
      </c>
    </row>
    <row r="283" spans="1:8">
      <c r="A283" s="35">
        <v>45105</v>
      </c>
      <c r="B283" s="2"/>
      <c r="C283" s="39"/>
      <c r="D283" s="2"/>
      <c r="E283" s="2"/>
      <c r="F283" s="2"/>
      <c r="G283" s="2"/>
      <c r="H283" s="1">
        <f t="shared" ref="H283:H285" si="22">SUM(B283:G283)</f>
        <v>0</v>
      </c>
    </row>
    <row r="284" spans="1:8">
      <c r="A284" s="35">
        <v>45106</v>
      </c>
      <c r="B284" s="2"/>
      <c r="C284" s="39"/>
      <c r="D284" s="2"/>
      <c r="E284" s="2"/>
      <c r="F284" s="2"/>
      <c r="G284" s="2"/>
      <c r="H284" s="1">
        <f t="shared" si="22"/>
        <v>0</v>
      </c>
    </row>
    <row r="285" spans="1:8">
      <c r="A285" s="35">
        <v>45107</v>
      </c>
      <c r="B285" s="2"/>
      <c r="C285" s="39"/>
      <c r="D285" s="2"/>
      <c r="E285" s="2"/>
      <c r="F285" s="2"/>
      <c r="G285" s="2"/>
      <c r="H285" s="1">
        <f t="shared" si="22"/>
        <v>0</v>
      </c>
    </row>
    <row r="286" spans="1:8">
      <c r="A286" s="35">
        <v>45108</v>
      </c>
      <c r="B286" s="2"/>
      <c r="C286" s="2"/>
      <c r="D286" s="2"/>
      <c r="E286" s="2"/>
      <c r="F286" s="2"/>
      <c r="H286" s="1">
        <f>SUM(B286:F286)</f>
        <v>0</v>
      </c>
    </row>
    <row r="287" spans="1:8">
      <c r="A287" s="35">
        <v>45109</v>
      </c>
      <c r="B287" s="2"/>
      <c r="C287" s="2"/>
      <c r="D287" s="2"/>
      <c r="E287" s="2"/>
      <c r="F287" s="2"/>
      <c r="G287" s="2"/>
      <c r="H287" s="1">
        <f t="shared" ref="H287:H310" si="23">SUM(B287:G287)</f>
        <v>0</v>
      </c>
    </row>
    <row r="288" spans="1:8">
      <c r="A288" s="35">
        <v>45110</v>
      </c>
      <c r="B288" s="2"/>
      <c r="C288" s="39"/>
      <c r="D288" s="2"/>
      <c r="E288" s="2"/>
      <c r="F288" s="2"/>
      <c r="G288" s="2"/>
      <c r="H288" s="1">
        <f t="shared" si="23"/>
        <v>0</v>
      </c>
    </row>
    <row r="289" spans="1:8">
      <c r="A289" s="35">
        <v>45111</v>
      </c>
      <c r="B289" s="2"/>
      <c r="C289" s="39"/>
      <c r="D289" s="2"/>
      <c r="E289" s="2"/>
      <c r="F289" s="2"/>
      <c r="G289" s="2"/>
      <c r="H289" s="1">
        <f t="shared" si="23"/>
        <v>0</v>
      </c>
    </row>
    <row r="290" spans="1:8">
      <c r="A290" s="35">
        <v>45112</v>
      </c>
      <c r="B290" s="2">
        <v>32049</v>
      </c>
      <c r="C290" s="39"/>
      <c r="D290" s="2"/>
      <c r="E290" s="2"/>
      <c r="F290" s="2"/>
      <c r="G290" s="2"/>
      <c r="H290" s="1">
        <f t="shared" si="23"/>
        <v>32049</v>
      </c>
    </row>
    <row r="291" spans="1:8">
      <c r="A291" s="35">
        <v>45113</v>
      </c>
      <c r="B291" s="2"/>
      <c r="C291" s="39"/>
      <c r="D291" s="2"/>
      <c r="E291" s="2"/>
      <c r="F291" s="2">
        <v>1000</v>
      </c>
      <c r="G291" s="2"/>
      <c r="H291" s="1">
        <f t="shared" si="23"/>
        <v>1000</v>
      </c>
    </row>
    <row r="292" spans="1:8">
      <c r="A292" s="35">
        <v>45114</v>
      </c>
      <c r="B292" s="2"/>
      <c r="C292" s="39"/>
      <c r="D292" s="2"/>
      <c r="E292" s="2"/>
      <c r="F292" s="2">
        <v>1000</v>
      </c>
      <c r="G292" s="2"/>
      <c r="H292" s="1">
        <f t="shared" si="23"/>
        <v>1000</v>
      </c>
    </row>
    <row r="293" spans="1:8">
      <c r="A293" s="35">
        <v>45115</v>
      </c>
      <c r="B293" s="2"/>
      <c r="C293" s="39"/>
      <c r="D293" s="2"/>
      <c r="E293" s="2"/>
      <c r="F293" s="2"/>
      <c r="G293" s="2"/>
      <c r="H293" s="1">
        <f t="shared" si="23"/>
        <v>0</v>
      </c>
    </row>
    <row r="294" spans="1:8">
      <c r="A294" s="35">
        <v>45116</v>
      </c>
      <c r="B294" s="2"/>
      <c r="C294" s="39"/>
      <c r="D294" s="2"/>
      <c r="E294" s="2"/>
      <c r="F294" s="2"/>
      <c r="G294" s="2"/>
      <c r="H294" s="1">
        <f t="shared" si="23"/>
        <v>0</v>
      </c>
    </row>
    <row r="295" spans="1:8">
      <c r="A295" s="35">
        <v>45117</v>
      </c>
      <c r="B295" s="2"/>
      <c r="C295" s="39"/>
      <c r="D295" s="2"/>
      <c r="E295" s="2"/>
      <c r="F295" s="2"/>
      <c r="G295" s="2"/>
      <c r="H295" s="1">
        <f t="shared" si="23"/>
        <v>0</v>
      </c>
    </row>
    <row r="296" spans="1:8">
      <c r="A296" s="35">
        <v>45118</v>
      </c>
      <c r="B296" s="2"/>
      <c r="C296" s="39"/>
      <c r="D296" s="2"/>
      <c r="E296" s="2"/>
      <c r="F296" s="2"/>
      <c r="G296" s="2"/>
      <c r="H296" s="1">
        <f t="shared" si="23"/>
        <v>0</v>
      </c>
    </row>
    <row r="297" spans="1:8">
      <c r="A297" s="35">
        <v>45119</v>
      </c>
      <c r="B297" s="2"/>
      <c r="C297" s="39"/>
      <c r="D297" s="2"/>
      <c r="E297" s="2"/>
      <c r="F297" s="2"/>
      <c r="G297" s="2"/>
      <c r="H297" s="1">
        <f t="shared" si="23"/>
        <v>0</v>
      </c>
    </row>
    <row r="298" spans="1:8">
      <c r="A298" s="35">
        <v>45120</v>
      </c>
      <c r="B298" s="2"/>
      <c r="C298" s="39"/>
      <c r="D298" s="2"/>
      <c r="E298" s="2"/>
      <c r="F298" s="2">
        <v>1000</v>
      </c>
      <c r="G298" s="2"/>
      <c r="H298" s="1">
        <f t="shared" si="23"/>
        <v>1000</v>
      </c>
    </row>
    <row r="299" spans="1:8">
      <c r="A299" s="35">
        <v>45121</v>
      </c>
      <c r="B299" s="2"/>
      <c r="C299" s="39"/>
      <c r="D299" s="2"/>
      <c r="E299" s="2"/>
      <c r="F299" s="2"/>
      <c r="G299" s="2"/>
      <c r="H299" s="1">
        <f t="shared" si="23"/>
        <v>0</v>
      </c>
    </row>
    <row r="300" spans="1:8">
      <c r="A300" s="35">
        <v>45122</v>
      </c>
      <c r="B300" s="2"/>
      <c r="C300" s="39"/>
      <c r="D300" s="2"/>
      <c r="E300" s="2"/>
      <c r="F300" s="2"/>
      <c r="G300" s="2"/>
      <c r="H300" s="1">
        <f t="shared" si="23"/>
        <v>0</v>
      </c>
    </row>
    <row r="301" spans="1:8">
      <c r="A301" s="35">
        <v>45123</v>
      </c>
      <c r="B301" s="2"/>
      <c r="C301" s="39"/>
      <c r="D301" s="2"/>
      <c r="E301" s="2"/>
      <c r="F301" s="2"/>
      <c r="G301" s="2"/>
      <c r="H301" s="1">
        <f t="shared" si="23"/>
        <v>0</v>
      </c>
    </row>
    <row r="302" spans="1:8">
      <c r="A302" s="35">
        <v>45124</v>
      </c>
      <c r="B302" s="2"/>
      <c r="C302" s="39"/>
      <c r="D302" s="2"/>
      <c r="E302" s="2"/>
      <c r="F302" s="2"/>
      <c r="G302" s="2"/>
      <c r="H302" s="1">
        <f t="shared" si="23"/>
        <v>0</v>
      </c>
    </row>
    <row r="303" spans="1:8">
      <c r="A303" s="35">
        <v>45125</v>
      </c>
      <c r="B303" s="2"/>
      <c r="C303" s="39"/>
      <c r="D303" s="2"/>
      <c r="E303" s="2"/>
      <c r="F303" s="2"/>
      <c r="G303" s="2"/>
      <c r="H303" s="1">
        <f t="shared" si="23"/>
        <v>0</v>
      </c>
    </row>
    <row r="304" spans="1:8">
      <c r="A304" s="35">
        <v>45126</v>
      </c>
      <c r="B304" s="2"/>
      <c r="C304" s="39"/>
      <c r="D304" s="2"/>
      <c r="E304" s="2"/>
      <c r="F304" s="2"/>
      <c r="G304" s="2"/>
      <c r="H304" s="1">
        <f t="shared" si="23"/>
        <v>0</v>
      </c>
    </row>
    <row r="305" spans="1:8">
      <c r="A305" s="35">
        <v>45127</v>
      </c>
      <c r="B305" s="2">
        <v>22360</v>
      </c>
      <c r="C305" s="39"/>
      <c r="D305" s="2"/>
      <c r="E305" s="2"/>
      <c r="F305" s="2">
        <v>2000</v>
      </c>
      <c r="G305" s="2"/>
      <c r="H305" s="1">
        <f t="shared" si="23"/>
        <v>24360</v>
      </c>
    </row>
    <row r="306" spans="1:8">
      <c r="A306" s="35">
        <v>45128</v>
      </c>
      <c r="B306" s="2"/>
      <c r="C306" s="39"/>
      <c r="D306" s="2"/>
      <c r="E306" s="2"/>
      <c r="F306" s="2"/>
      <c r="G306" s="2"/>
      <c r="H306" s="1">
        <f t="shared" si="23"/>
        <v>0</v>
      </c>
    </row>
    <row r="307" spans="1:8">
      <c r="A307" s="35">
        <v>45129</v>
      </c>
      <c r="B307" s="2"/>
      <c r="C307" s="39"/>
      <c r="D307" s="2"/>
      <c r="E307" s="2"/>
      <c r="F307" s="2"/>
      <c r="G307" s="2"/>
      <c r="H307" s="1">
        <f t="shared" si="23"/>
        <v>0</v>
      </c>
    </row>
    <row r="308" spans="1:8">
      <c r="A308" s="35">
        <v>45130</v>
      </c>
      <c r="B308" s="2"/>
      <c r="C308" s="39"/>
      <c r="D308" s="2"/>
      <c r="E308" s="2"/>
      <c r="F308" s="2"/>
      <c r="G308" s="2"/>
      <c r="H308" s="1">
        <f t="shared" si="23"/>
        <v>0</v>
      </c>
    </row>
    <row r="309" spans="1:8">
      <c r="A309" s="35">
        <v>45131</v>
      </c>
      <c r="B309" s="2"/>
      <c r="C309" s="39"/>
      <c r="D309" s="2"/>
      <c r="E309" s="2"/>
      <c r="F309" s="2"/>
      <c r="G309" s="2"/>
      <c r="H309" s="1">
        <f t="shared" si="23"/>
        <v>0</v>
      </c>
    </row>
    <row r="310" spans="1:8">
      <c r="A310" s="35">
        <v>45132</v>
      </c>
      <c r="B310" s="2"/>
      <c r="C310" s="39"/>
      <c r="D310" s="2"/>
      <c r="E310" s="2"/>
      <c r="F310" s="2"/>
      <c r="G310" s="2"/>
      <c r="H310" s="1">
        <f t="shared" si="23"/>
        <v>0</v>
      </c>
    </row>
    <row r="311" spans="1:8">
      <c r="A311" s="35">
        <v>45133</v>
      </c>
      <c r="B311" s="2"/>
      <c r="C311" s="39"/>
      <c r="D311" s="2"/>
      <c r="E311" s="2"/>
      <c r="F311" s="2"/>
      <c r="G311" s="2"/>
      <c r="H311" s="1">
        <f>SUM(B311:G311)</f>
        <v>0</v>
      </c>
    </row>
    <row r="312" spans="1:8" ht="15.75">
      <c r="A312" s="7" t="s">
        <v>8</v>
      </c>
      <c r="B312" s="6">
        <f t="shared" ref="B312:H312" si="24">SUM(B282:B311)</f>
        <v>54409</v>
      </c>
      <c r="C312" s="6">
        <f t="shared" si="24"/>
        <v>0</v>
      </c>
      <c r="D312" s="6">
        <f t="shared" si="24"/>
        <v>0</v>
      </c>
      <c r="E312" s="6">
        <f t="shared" si="24"/>
        <v>0</v>
      </c>
      <c r="F312" s="6">
        <f t="shared" si="24"/>
        <v>5000</v>
      </c>
      <c r="G312" s="6">
        <f t="shared" si="24"/>
        <v>0</v>
      </c>
      <c r="H312" s="1">
        <f t="shared" si="24"/>
        <v>59409</v>
      </c>
    </row>
    <row r="315" spans="1:8">
      <c r="A315" s="199" t="s">
        <v>147</v>
      </c>
      <c r="B315" s="199"/>
      <c r="C315" s="199"/>
      <c r="D315" s="199"/>
      <c r="E315" s="199"/>
      <c r="F315" s="199"/>
      <c r="G315" s="199"/>
      <c r="H315" s="199"/>
    </row>
    <row r="316" spans="1:8">
      <c r="A316" s="28" t="s">
        <v>0</v>
      </c>
      <c r="B316" s="28" t="s">
        <v>11</v>
      </c>
      <c r="C316" s="28" t="s">
        <v>12</v>
      </c>
      <c r="D316" s="28" t="s">
        <v>13</v>
      </c>
      <c r="E316" s="6" t="s">
        <v>122</v>
      </c>
      <c r="F316" s="28" t="s">
        <v>37</v>
      </c>
      <c r="G316" s="28" t="s">
        <v>7</v>
      </c>
      <c r="H316" s="28" t="s">
        <v>8</v>
      </c>
    </row>
    <row r="317" spans="1:8">
      <c r="A317" s="35">
        <v>45134</v>
      </c>
      <c r="B317" s="1"/>
      <c r="C317" s="38"/>
      <c r="D317" s="1"/>
      <c r="E317" s="1"/>
      <c r="F317" s="1"/>
      <c r="G317" s="1"/>
      <c r="H317" s="1">
        <f>SUM(B317:G317)</f>
        <v>0</v>
      </c>
    </row>
    <row r="318" spans="1:8">
      <c r="A318" s="35">
        <v>45135</v>
      </c>
      <c r="B318" s="2"/>
      <c r="C318" s="39"/>
      <c r="D318" s="2"/>
      <c r="E318" s="2"/>
      <c r="F318" s="2"/>
      <c r="G318" s="2"/>
      <c r="H318" s="1">
        <f t="shared" ref="H318:H320" si="25">SUM(B318:G318)</f>
        <v>0</v>
      </c>
    </row>
    <row r="319" spans="1:8">
      <c r="A319" s="35">
        <v>45136</v>
      </c>
      <c r="B319" s="2"/>
      <c r="C319" s="39"/>
      <c r="D319" s="2"/>
      <c r="E319" s="2"/>
      <c r="F319" s="2"/>
      <c r="G319" s="2"/>
      <c r="H319" s="1">
        <f t="shared" si="25"/>
        <v>0</v>
      </c>
    </row>
    <row r="320" spans="1:8">
      <c r="A320" s="35">
        <v>45137</v>
      </c>
      <c r="B320" s="2"/>
      <c r="C320" s="39"/>
      <c r="D320" s="2"/>
      <c r="E320" s="2"/>
      <c r="F320" s="2"/>
      <c r="G320" s="2"/>
      <c r="H320" s="1">
        <f t="shared" si="25"/>
        <v>0</v>
      </c>
    </row>
    <row r="321" spans="1:8">
      <c r="A321" s="35">
        <v>45138</v>
      </c>
      <c r="B321" s="2"/>
      <c r="C321" s="2"/>
      <c r="D321" s="2"/>
      <c r="E321" s="2"/>
      <c r="F321" s="2">
        <v>2000</v>
      </c>
      <c r="H321" s="1">
        <f>SUM(B321:F321)</f>
        <v>2000</v>
      </c>
    </row>
    <row r="322" spans="1:8">
      <c r="A322" s="35">
        <v>45139</v>
      </c>
      <c r="B322" s="2"/>
      <c r="C322" s="2"/>
      <c r="D322" s="2"/>
      <c r="E322" s="2"/>
      <c r="F322" s="2"/>
      <c r="G322" s="2"/>
      <c r="H322" s="1">
        <f t="shared" ref="H322:H345" si="26">SUM(B322:G322)</f>
        <v>0</v>
      </c>
    </row>
    <row r="323" spans="1:8">
      <c r="A323" s="35">
        <v>45140</v>
      </c>
      <c r="B323" s="2"/>
      <c r="C323" s="39"/>
      <c r="D323" s="2"/>
      <c r="E323" s="2"/>
      <c r="F323" s="2"/>
      <c r="G323" s="2"/>
      <c r="H323" s="1">
        <f t="shared" si="26"/>
        <v>0</v>
      </c>
    </row>
    <row r="324" spans="1:8">
      <c r="A324" s="35">
        <v>45141</v>
      </c>
      <c r="B324" s="2"/>
      <c r="C324" s="39"/>
      <c r="D324" s="2"/>
      <c r="E324" s="2"/>
      <c r="F324" s="2"/>
      <c r="G324" s="2"/>
      <c r="H324" s="1">
        <f t="shared" si="26"/>
        <v>0</v>
      </c>
    </row>
    <row r="325" spans="1:8">
      <c r="A325" s="35">
        <v>45142</v>
      </c>
      <c r="B325" s="2">
        <v>35810</v>
      </c>
      <c r="C325" s="39"/>
      <c r="D325" s="2"/>
      <c r="E325" s="2"/>
      <c r="F325" s="2"/>
      <c r="G325" s="2"/>
      <c r="H325" s="1">
        <f t="shared" si="26"/>
        <v>35810</v>
      </c>
    </row>
    <row r="326" spans="1:8">
      <c r="A326" s="35">
        <v>45143</v>
      </c>
      <c r="B326" s="2"/>
      <c r="C326" s="39"/>
      <c r="D326" s="2"/>
      <c r="E326" s="2"/>
      <c r="F326" s="2"/>
      <c r="G326" s="2"/>
      <c r="H326" s="1">
        <f t="shared" si="26"/>
        <v>0</v>
      </c>
    </row>
    <row r="327" spans="1:8">
      <c r="A327" s="35">
        <v>45144</v>
      </c>
      <c r="B327" s="2"/>
      <c r="C327" s="39"/>
      <c r="D327" s="2"/>
      <c r="E327" s="2"/>
      <c r="F327" s="2"/>
      <c r="G327" s="2"/>
      <c r="H327" s="1">
        <f t="shared" si="26"/>
        <v>0</v>
      </c>
    </row>
    <row r="328" spans="1:8">
      <c r="A328" s="35">
        <v>45145</v>
      </c>
      <c r="B328" s="2"/>
      <c r="C328" s="39"/>
      <c r="D328" s="2"/>
      <c r="E328" s="2"/>
      <c r="F328" s="2"/>
      <c r="G328" s="2"/>
      <c r="H328" s="1">
        <f t="shared" si="26"/>
        <v>0</v>
      </c>
    </row>
    <row r="329" spans="1:8">
      <c r="A329" s="35">
        <v>45146</v>
      </c>
      <c r="B329" s="2"/>
      <c r="C329" s="39"/>
      <c r="D329" s="2"/>
      <c r="E329" s="2"/>
      <c r="F329" s="2"/>
      <c r="G329" s="2"/>
      <c r="H329" s="1">
        <f t="shared" si="26"/>
        <v>0</v>
      </c>
    </row>
    <row r="330" spans="1:8">
      <c r="A330" s="35">
        <v>45147</v>
      </c>
      <c r="B330" s="2"/>
      <c r="C330" s="39"/>
      <c r="D330" s="2"/>
      <c r="E330" s="2"/>
      <c r="F330" s="2"/>
      <c r="G330" s="2"/>
      <c r="H330" s="1">
        <f t="shared" si="26"/>
        <v>0</v>
      </c>
    </row>
    <row r="331" spans="1:8">
      <c r="A331" s="35">
        <v>45148</v>
      </c>
      <c r="B331" s="2"/>
      <c r="C331" s="39"/>
      <c r="D331" s="2"/>
      <c r="E331" s="2"/>
      <c r="F331" s="2"/>
      <c r="G331" s="2"/>
      <c r="H331" s="1">
        <f t="shared" si="26"/>
        <v>0</v>
      </c>
    </row>
    <row r="332" spans="1:8">
      <c r="A332" s="35">
        <v>45149</v>
      </c>
      <c r="B332" s="2"/>
      <c r="C332" s="39"/>
      <c r="D332" s="2"/>
      <c r="E332" s="2"/>
      <c r="F332" s="2"/>
      <c r="G332" s="2"/>
      <c r="H332" s="1">
        <f t="shared" si="26"/>
        <v>0</v>
      </c>
    </row>
    <row r="333" spans="1:8">
      <c r="A333" s="35">
        <v>45150</v>
      </c>
      <c r="B333" s="2"/>
      <c r="C333" s="39"/>
      <c r="D333" s="2"/>
      <c r="E333" s="2"/>
      <c r="F333" s="2"/>
      <c r="G333" s="2"/>
      <c r="H333" s="1">
        <f t="shared" si="26"/>
        <v>0</v>
      </c>
    </row>
    <row r="334" spans="1:8">
      <c r="A334" s="35">
        <v>45151</v>
      </c>
      <c r="B334" s="2"/>
      <c r="C334" s="39"/>
      <c r="D334" s="2"/>
      <c r="E334" s="2"/>
      <c r="F334" s="2"/>
      <c r="G334" s="2"/>
      <c r="H334" s="1">
        <f t="shared" si="26"/>
        <v>0</v>
      </c>
    </row>
    <row r="335" spans="1:8">
      <c r="A335" s="35">
        <v>45152</v>
      </c>
      <c r="B335" s="2"/>
      <c r="C335" s="39"/>
      <c r="D335" s="2"/>
      <c r="E335" s="2"/>
      <c r="F335" s="2"/>
      <c r="G335" s="2"/>
      <c r="H335" s="1">
        <f t="shared" si="26"/>
        <v>0</v>
      </c>
    </row>
    <row r="336" spans="1:8">
      <c r="A336" s="35">
        <v>45153</v>
      </c>
      <c r="B336" s="2"/>
      <c r="C336" s="39"/>
      <c r="D336" s="2"/>
      <c r="E336" s="2"/>
      <c r="F336" s="2"/>
      <c r="G336" s="2"/>
      <c r="H336" s="1">
        <f t="shared" si="26"/>
        <v>0</v>
      </c>
    </row>
    <row r="337" spans="1:8">
      <c r="A337" s="35">
        <v>45154</v>
      </c>
      <c r="B337" s="2"/>
      <c r="C337" s="39"/>
      <c r="D337" s="2"/>
      <c r="E337" s="2"/>
      <c r="F337" s="2"/>
      <c r="G337" s="2"/>
      <c r="H337" s="1">
        <f t="shared" si="26"/>
        <v>0</v>
      </c>
    </row>
    <row r="338" spans="1:8">
      <c r="A338" s="35">
        <v>45155</v>
      </c>
      <c r="B338" s="2"/>
      <c r="C338" s="39"/>
      <c r="D338" s="2"/>
      <c r="E338" s="2"/>
      <c r="F338" s="2"/>
      <c r="G338" s="2"/>
      <c r="H338" s="1">
        <f t="shared" si="26"/>
        <v>0</v>
      </c>
    </row>
    <row r="339" spans="1:8">
      <c r="A339" s="35">
        <v>45156</v>
      </c>
      <c r="B339" s="2">
        <v>27673.64</v>
      </c>
      <c r="C339" s="39"/>
      <c r="D339" s="2"/>
      <c r="E339" s="2"/>
      <c r="F339" s="2"/>
      <c r="G339" s="2"/>
      <c r="H339" s="1">
        <f t="shared" si="26"/>
        <v>27673.64</v>
      </c>
    </row>
    <row r="340" spans="1:8">
      <c r="A340" s="35">
        <v>45157</v>
      </c>
      <c r="B340" s="2"/>
      <c r="C340" s="39"/>
      <c r="D340" s="2"/>
      <c r="E340" s="2"/>
      <c r="F340" s="2"/>
      <c r="G340" s="2"/>
      <c r="H340" s="1">
        <f t="shared" si="26"/>
        <v>0</v>
      </c>
    </row>
    <row r="341" spans="1:8">
      <c r="A341" s="35">
        <v>45158</v>
      </c>
      <c r="B341" s="2"/>
      <c r="C341" s="39"/>
      <c r="D341" s="2"/>
      <c r="E341" s="2"/>
      <c r="F341" s="2"/>
      <c r="G341" s="2"/>
      <c r="H341" s="1">
        <f t="shared" si="26"/>
        <v>0</v>
      </c>
    </row>
    <row r="342" spans="1:8">
      <c r="A342" s="35">
        <v>45159</v>
      </c>
      <c r="B342" s="2"/>
      <c r="C342" s="39"/>
      <c r="D342" s="2"/>
      <c r="E342" s="2"/>
      <c r="F342" s="2"/>
      <c r="G342" s="2"/>
      <c r="H342" s="1">
        <f t="shared" si="26"/>
        <v>0</v>
      </c>
    </row>
    <row r="343" spans="1:8">
      <c r="A343" s="35">
        <v>45160</v>
      </c>
      <c r="B343" s="2"/>
      <c r="C343" s="39"/>
      <c r="D343" s="2"/>
      <c r="E343" s="2"/>
      <c r="F343" s="2"/>
      <c r="G343" s="2"/>
      <c r="H343" s="1">
        <f t="shared" si="26"/>
        <v>0</v>
      </c>
    </row>
    <row r="344" spans="1:8">
      <c r="A344" s="35">
        <v>45161</v>
      </c>
      <c r="B344" s="2"/>
      <c r="C344" s="39"/>
      <c r="D344" s="2"/>
      <c r="E344" s="2"/>
      <c r="F344" s="2"/>
      <c r="G344" s="2"/>
      <c r="H344" s="1">
        <f t="shared" si="26"/>
        <v>0</v>
      </c>
    </row>
    <row r="345" spans="1:8">
      <c r="A345" s="35">
        <v>45162</v>
      </c>
      <c r="B345" s="2"/>
      <c r="C345" s="39"/>
      <c r="D345" s="2"/>
      <c r="E345" s="2"/>
      <c r="F345" s="2"/>
      <c r="G345" s="2"/>
      <c r="H345" s="1">
        <f t="shared" si="26"/>
        <v>0</v>
      </c>
    </row>
    <row r="346" spans="1:8">
      <c r="A346" s="35">
        <v>45163</v>
      </c>
      <c r="B346" s="2"/>
      <c r="C346" s="39"/>
      <c r="D346" s="2"/>
      <c r="E346" s="2"/>
      <c r="F346" s="2"/>
      <c r="G346" s="2"/>
      <c r="H346" s="1">
        <f>SUM(B346:G346)</f>
        <v>0</v>
      </c>
    </row>
    <row r="347" spans="1:8">
      <c r="A347" s="35">
        <v>45164</v>
      </c>
      <c r="B347" s="2"/>
      <c r="C347" s="39"/>
      <c r="D347" s="2"/>
      <c r="E347" s="2"/>
      <c r="F347" s="2"/>
      <c r="G347" s="2"/>
      <c r="H347" s="1"/>
    </row>
    <row r="348" spans="1:8" ht="15.75">
      <c r="A348" s="7" t="s">
        <v>8</v>
      </c>
      <c r="B348" s="6">
        <f t="shared" ref="B348:H348" si="27">SUM(B317:B346)</f>
        <v>63483.64</v>
      </c>
      <c r="C348" s="6">
        <f t="shared" si="27"/>
        <v>0</v>
      </c>
      <c r="D348" s="6">
        <f t="shared" si="27"/>
        <v>0</v>
      </c>
      <c r="E348" s="6">
        <f t="shared" si="27"/>
        <v>0</v>
      </c>
      <c r="F348" s="6"/>
      <c r="G348" s="6">
        <f t="shared" si="27"/>
        <v>0</v>
      </c>
      <c r="H348" s="1">
        <f t="shared" si="27"/>
        <v>65483.64</v>
      </c>
    </row>
    <row r="349" spans="1:8" ht="15.75">
      <c r="A349" s="114"/>
      <c r="B349" s="4"/>
      <c r="C349" s="4"/>
      <c r="D349" s="4"/>
      <c r="E349" s="4"/>
      <c r="F349" s="4"/>
      <c r="G349" s="4"/>
      <c r="H349" s="4"/>
    </row>
    <row r="350" spans="1:8" ht="15.75">
      <c r="A350" s="114"/>
      <c r="B350" s="4"/>
      <c r="C350" s="4"/>
      <c r="D350" s="4"/>
      <c r="E350" s="4"/>
      <c r="F350" s="4"/>
      <c r="G350" s="4"/>
      <c r="H350" s="4"/>
    </row>
    <row r="351" spans="1:8">
      <c r="A351" s="198" t="s">
        <v>148</v>
      </c>
      <c r="B351" s="198"/>
      <c r="C351" s="198"/>
      <c r="D351" s="198"/>
      <c r="E351" s="198"/>
      <c r="F351" s="198"/>
      <c r="G351" s="198"/>
      <c r="H351" s="198"/>
    </row>
    <row r="352" spans="1:8">
      <c r="A352" s="28" t="s">
        <v>0</v>
      </c>
      <c r="B352" s="28" t="s">
        <v>11</v>
      </c>
      <c r="C352" s="28" t="s">
        <v>12</v>
      </c>
      <c r="D352" s="28" t="s">
        <v>13</v>
      </c>
      <c r="E352" s="6" t="s">
        <v>122</v>
      </c>
      <c r="F352" s="28" t="s">
        <v>37</v>
      </c>
      <c r="G352" s="28" t="s">
        <v>7</v>
      </c>
      <c r="H352" s="28" t="s">
        <v>8</v>
      </c>
    </row>
    <row r="353" spans="1:8">
      <c r="A353" s="35">
        <v>45165</v>
      </c>
      <c r="B353" s="1"/>
      <c r="C353" s="38"/>
      <c r="D353" s="1"/>
      <c r="E353" s="1"/>
      <c r="F353" s="1"/>
      <c r="G353" s="1"/>
      <c r="H353" s="1">
        <f>SUM(B353:G353)</f>
        <v>0</v>
      </c>
    </row>
    <row r="354" spans="1:8">
      <c r="A354" s="35">
        <v>45166</v>
      </c>
      <c r="B354" s="2"/>
      <c r="C354" s="39"/>
      <c r="D354" s="2"/>
      <c r="E354" s="2"/>
      <c r="F354" s="2"/>
      <c r="G354" s="2"/>
      <c r="H354" s="1">
        <f t="shared" ref="H354:H356" si="28">SUM(B354:G354)</f>
        <v>0</v>
      </c>
    </row>
    <row r="355" spans="1:8">
      <c r="A355" s="35">
        <v>45167</v>
      </c>
      <c r="B355" s="2"/>
      <c r="C355" s="39"/>
      <c r="D355" s="2"/>
      <c r="E355" s="2"/>
      <c r="F355" s="2"/>
      <c r="G355" s="2"/>
      <c r="H355" s="1">
        <f t="shared" si="28"/>
        <v>0</v>
      </c>
    </row>
    <row r="356" spans="1:8">
      <c r="A356" s="35">
        <v>45168</v>
      </c>
      <c r="B356" s="2"/>
      <c r="C356" s="39"/>
      <c r="D356" s="2"/>
      <c r="E356" s="2"/>
      <c r="F356" s="2"/>
      <c r="G356" s="2"/>
      <c r="H356" s="1">
        <f t="shared" si="28"/>
        <v>0</v>
      </c>
    </row>
    <row r="357" spans="1:8">
      <c r="A357" s="35">
        <v>45169</v>
      </c>
      <c r="B357" s="2"/>
      <c r="C357" s="2"/>
      <c r="D357" s="2"/>
      <c r="E357" s="2"/>
      <c r="F357" s="2"/>
      <c r="H357" s="1">
        <f>SUM(B357:F357)</f>
        <v>0</v>
      </c>
    </row>
    <row r="358" spans="1:8">
      <c r="A358" s="35">
        <v>45170</v>
      </c>
      <c r="B358" s="2"/>
      <c r="C358" s="2"/>
      <c r="D358" s="2"/>
      <c r="E358" s="2"/>
      <c r="F358" s="2"/>
      <c r="G358" s="2"/>
      <c r="H358" s="1">
        <f t="shared" ref="H358:H381" si="29">SUM(B358:G358)</f>
        <v>0</v>
      </c>
    </row>
    <row r="359" spans="1:8">
      <c r="A359" s="35">
        <v>45171</v>
      </c>
      <c r="B359" s="2"/>
      <c r="C359" s="39"/>
      <c r="D359" s="2"/>
      <c r="E359" s="2"/>
      <c r="F359" s="2"/>
      <c r="G359" s="2"/>
      <c r="H359" s="1">
        <f t="shared" si="29"/>
        <v>0</v>
      </c>
    </row>
    <row r="360" spans="1:8">
      <c r="A360" s="35">
        <v>45172</v>
      </c>
      <c r="B360" s="2"/>
      <c r="C360" s="39"/>
      <c r="D360" s="2"/>
      <c r="E360" s="2"/>
      <c r="F360" s="2"/>
      <c r="G360" s="2"/>
      <c r="H360" s="1">
        <f t="shared" si="29"/>
        <v>0</v>
      </c>
    </row>
    <row r="361" spans="1:8">
      <c r="A361" s="35">
        <v>45173</v>
      </c>
      <c r="B361" s="2"/>
      <c r="C361" s="39"/>
      <c r="D361" s="2"/>
      <c r="E361" s="2"/>
      <c r="F361" s="2"/>
      <c r="G361" s="2"/>
      <c r="H361" s="1">
        <f t="shared" si="29"/>
        <v>0</v>
      </c>
    </row>
    <row r="362" spans="1:8">
      <c r="A362" s="35">
        <v>45174</v>
      </c>
      <c r="B362" s="2">
        <v>31953.360000000001</v>
      </c>
      <c r="C362" s="39"/>
      <c r="D362" s="2"/>
      <c r="E362" s="2"/>
      <c r="F362" s="2"/>
      <c r="G362" s="2"/>
      <c r="H362" s="1">
        <f t="shared" si="29"/>
        <v>31953.360000000001</v>
      </c>
    </row>
    <row r="363" spans="1:8">
      <c r="A363" s="35">
        <v>45175</v>
      </c>
      <c r="B363" s="2"/>
      <c r="C363" s="39"/>
      <c r="D363" s="2"/>
      <c r="E363" s="2"/>
      <c r="F363" s="2"/>
      <c r="G363" s="2"/>
      <c r="H363" s="1">
        <f t="shared" si="29"/>
        <v>0</v>
      </c>
    </row>
    <row r="364" spans="1:8">
      <c r="A364" s="35">
        <v>45176</v>
      </c>
      <c r="B364" s="2"/>
      <c r="C364" s="39"/>
      <c r="D364" s="2"/>
      <c r="E364" s="2"/>
      <c r="F364" s="2"/>
      <c r="G364" s="2"/>
      <c r="H364" s="1">
        <f t="shared" si="29"/>
        <v>0</v>
      </c>
    </row>
    <row r="365" spans="1:8">
      <c r="A365" s="35">
        <v>45177</v>
      </c>
      <c r="B365" s="2">
        <v>14906</v>
      </c>
      <c r="C365" s="39"/>
      <c r="D365" s="2"/>
      <c r="E365" s="2"/>
      <c r="F365" s="2"/>
      <c r="G365" s="2"/>
      <c r="H365" s="1">
        <f t="shared" si="29"/>
        <v>14906</v>
      </c>
    </row>
    <row r="366" spans="1:8">
      <c r="A366" s="35">
        <v>45178</v>
      </c>
      <c r="B366" s="2"/>
      <c r="C366" s="39"/>
      <c r="D366" s="2"/>
      <c r="E366" s="2"/>
      <c r="F366" s="2"/>
      <c r="G366" s="2"/>
      <c r="H366" s="1">
        <f t="shared" si="29"/>
        <v>0</v>
      </c>
    </row>
    <row r="367" spans="1:8">
      <c r="A367" s="35">
        <v>45179</v>
      </c>
      <c r="B367" s="2"/>
      <c r="C367" s="39"/>
      <c r="D367" s="2"/>
      <c r="E367" s="2"/>
      <c r="F367" s="2"/>
      <c r="G367" s="2"/>
      <c r="H367" s="1">
        <f t="shared" si="29"/>
        <v>0</v>
      </c>
    </row>
    <row r="368" spans="1:8">
      <c r="A368" s="35">
        <v>45180</v>
      </c>
      <c r="B368" s="2"/>
      <c r="C368" s="39"/>
      <c r="D368" s="2"/>
      <c r="E368" s="2"/>
      <c r="F368" s="2"/>
      <c r="G368" s="2"/>
      <c r="H368" s="1">
        <f t="shared" si="29"/>
        <v>0</v>
      </c>
    </row>
    <row r="369" spans="1:8">
      <c r="A369" s="35">
        <v>45181</v>
      </c>
      <c r="B369" s="2"/>
      <c r="C369" s="39"/>
      <c r="D369" s="2"/>
      <c r="E369" s="2"/>
      <c r="F369" s="2"/>
      <c r="G369" s="2">
        <v>30000</v>
      </c>
      <c r="H369" s="1">
        <f t="shared" si="29"/>
        <v>30000</v>
      </c>
    </row>
    <row r="370" spans="1:8">
      <c r="A370" s="35">
        <v>45182</v>
      </c>
      <c r="B370" s="2"/>
      <c r="C370" s="39"/>
      <c r="D370" s="2"/>
      <c r="E370" s="2"/>
      <c r="F370" s="2"/>
      <c r="G370" s="2"/>
      <c r="H370" s="1">
        <f t="shared" si="29"/>
        <v>0</v>
      </c>
    </row>
    <row r="371" spans="1:8">
      <c r="A371" s="35">
        <v>45183</v>
      </c>
      <c r="B371" s="2"/>
      <c r="C371" s="39"/>
      <c r="D371" s="2"/>
      <c r="E371" s="2"/>
      <c r="F371" s="2"/>
      <c r="G371" s="2"/>
      <c r="H371" s="1">
        <f t="shared" si="29"/>
        <v>0</v>
      </c>
    </row>
    <row r="372" spans="1:8">
      <c r="A372" s="35">
        <v>45184</v>
      </c>
      <c r="B372" s="2"/>
      <c r="C372" s="39"/>
      <c r="D372" s="2"/>
      <c r="E372" s="2"/>
      <c r="F372" s="2"/>
      <c r="G372" s="2"/>
      <c r="H372" s="1">
        <f t="shared" si="29"/>
        <v>0</v>
      </c>
    </row>
    <row r="373" spans="1:8">
      <c r="A373" s="35">
        <v>45185</v>
      </c>
      <c r="B373" s="2"/>
      <c r="C373" s="39"/>
      <c r="D373" s="2"/>
      <c r="E373" s="2"/>
      <c r="F373" s="2"/>
      <c r="G373" s="2"/>
      <c r="H373" s="1">
        <f t="shared" si="29"/>
        <v>0</v>
      </c>
    </row>
    <row r="374" spans="1:8">
      <c r="A374" s="35">
        <v>45186</v>
      </c>
      <c r="B374" s="2"/>
      <c r="C374" s="39"/>
      <c r="D374" s="2"/>
      <c r="E374" s="2"/>
      <c r="F374" s="2"/>
      <c r="G374" s="2"/>
      <c r="H374" s="1">
        <f t="shared" si="29"/>
        <v>0</v>
      </c>
    </row>
    <row r="375" spans="1:8">
      <c r="A375" s="35">
        <v>45187</v>
      </c>
      <c r="B375" s="2"/>
      <c r="C375" s="39"/>
      <c r="D375" s="2"/>
      <c r="E375" s="2"/>
      <c r="F375" s="2"/>
      <c r="G375" s="2"/>
      <c r="H375" s="1">
        <f t="shared" si="29"/>
        <v>0</v>
      </c>
    </row>
    <row r="376" spans="1:8">
      <c r="A376" s="35">
        <v>45188</v>
      </c>
      <c r="B376" s="2"/>
      <c r="C376" s="39"/>
      <c r="D376" s="2"/>
      <c r="E376" s="2"/>
      <c r="F376" s="2"/>
      <c r="G376" s="2"/>
      <c r="H376" s="1">
        <f t="shared" si="29"/>
        <v>0</v>
      </c>
    </row>
    <row r="377" spans="1:8">
      <c r="A377" s="35">
        <v>45189</v>
      </c>
      <c r="B377" s="2">
        <v>24596.1</v>
      </c>
      <c r="C377" s="39"/>
      <c r="D377" s="2"/>
      <c r="E377" s="2"/>
      <c r="F377" s="2"/>
      <c r="G377" s="2"/>
      <c r="H377" s="1">
        <f t="shared" si="29"/>
        <v>24596.1</v>
      </c>
    </row>
    <row r="378" spans="1:8">
      <c r="A378" s="35">
        <v>45190</v>
      </c>
      <c r="B378" s="2"/>
      <c r="C378" s="39"/>
      <c r="D378" s="2"/>
      <c r="E378" s="2"/>
      <c r="F378" s="2"/>
      <c r="G378" s="2"/>
      <c r="H378" s="1">
        <f t="shared" si="29"/>
        <v>0</v>
      </c>
    </row>
    <row r="379" spans="1:8">
      <c r="A379" s="35">
        <v>45191</v>
      </c>
      <c r="B379" s="2"/>
      <c r="C379" s="39"/>
      <c r="D379" s="2"/>
      <c r="E379" s="2"/>
      <c r="F379" s="2"/>
      <c r="G379" s="2"/>
      <c r="H379" s="1">
        <f t="shared" si="29"/>
        <v>0</v>
      </c>
    </row>
    <row r="380" spans="1:8">
      <c r="A380" s="35">
        <v>45192</v>
      </c>
      <c r="B380" s="2"/>
      <c r="C380" s="39"/>
      <c r="D380" s="2"/>
      <c r="E380" s="2"/>
      <c r="F380" s="2"/>
      <c r="G380" s="2"/>
      <c r="H380" s="1">
        <f t="shared" si="29"/>
        <v>0</v>
      </c>
    </row>
    <row r="381" spans="1:8">
      <c r="A381" s="35">
        <v>45193</v>
      </c>
      <c r="B381" s="2"/>
      <c r="C381" s="39"/>
      <c r="D381" s="2"/>
      <c r="E381" s="2"/>
      <c r="F381" s="2"/>
      <c r="G381" s="2"/>
      <c r="H381" s="1">
        <f t="shared" si="29"/>
        <v>0</v>
      </c>
    </row>
    <row r="382" spans="1:8">
      <c r="A382" s="35">
        <v>45194</v>
      </c>
      <c r="B382" s="2"/>
      <c r="C382" s="39"/>
      <c r="D382" s="2"/>
      <c r="E382" s="2"/>
      <c r="F382" s="2"/>
      <c r="G382" s="2"/>
      <c r="H382" s="1">
        <f>SUM(B382:G382)</f>
        <v>0</v>
      </c>
    </row>
    <row r="383" spans="1:8">
      <c r="A383" s="35">
        <v>45195</v>
      </c>
      <c r="B383" s="2"/>
      <c r="C383" s="39"/>
      <c r="D383" s="2"/>
      <c r="E383" s="2"/>
      <c r="F383" s="2"/>
      <c r="G383" s="2"/>
      <c r="H383" s="1"/>
    </row>
    <row r="384" spans="1:8" ht="15.75">
      <c r="A384" s="7" t="s">
        <v>8</v>
      </c>
      <c r="B384" s="6">
        <f t="shared" ref="B384:H384" si="30">SUM(B353:B382)</f>
        <v>71455.459999999992</v>
      </c>
      <c r="C384" s="6">
        <f t="shared" si="30"/>
        <v>0</v>
      </c>
      <c r="D384" s="6">
        <f t="shared" si="30"/>
        <v>0</v>
      </c>
      <c r="E384" s="6">
        <f t="shared" si="30"/>
        <v>0</v>
      </c>
      <c r="F384" s="6">
        <f t="shared" si="30"/>
        <v>0</v>
      </c>
      <c r="G384" s="6">
        <f t="shared" si="30"/>
        <v>30000</v>
      </c>
      <c r="H384" s="1">
        <f t="shared" si="30"/>
        <v>101455.45999999999</v>
      </c>
    </row>
    <row r="387" spans="1:8">
      <c r="A387" s="198" t="s">
        <v>149</v>
      </c>
      <c r="B387" s="198"/>
      <c r="C387" s="198"/>
      <c r="D387" s="198"/>
      <c r="E387" s="198"/>
      <c r="F387" s="198"/>
      <c r="G387" s="198"/>
      <c r="H387" s="198"/>
    </row>
    <row r="388" spans="1:8">
      <c r="A388" s="28" t="s">
        <v>0</v>
      </c>
      <c r="B388" s="28" t="s">
        <v>11</v>
      </c>
      <c r="C388" s="28" t="s">
        <v>12</v>
      </c>
      <c r="D388" s="28" t="s">
        <v>13</v>
      </c>
      <c r="E388" s="6" t="s">
        <v>122</v>
      </c>
      <c r="F388" s="28" t="s">
        <v>37</v>
      </c>
      <c r="G388" s="28" t="s">
        <v>7</v>
      </c>
      <c r="H388" s="28" t="s">
        <v>8</v>
      </c>
    </row>
    <row r="389" spans="1:8">
      <c r="A389" s="35">
        <v>45196</v>
      </c>
      <c r="B389" s="1"/>
      <c r="C389" s="38"/>
      <c r="D389" s="1"/>
      <c r="E389" s="1"/>
      <c r="F389" s="1"/>
      <c r="G389" s="1"/>
      <c r="H389" s="1">
        <f>SUM(B389:G389)</f>
        <v>0</v>
      </c>
    </row>
    <row r="390" spans="1:8">
      <c r="A390" s="35">
        <v>45197</v>
      </c>
      <c r="B390" s="2"/>
      <c r="C390" s="39"/>
      <c r="D390" s="2"/>
      <c r="E390" s="2"/>
      <c r="F390" s="2"/>
      <c r="G390" s="2"/>
      <c r="H390" s="1">
        <f t="shared" ref="H390:H392" si="31">SUM(B390:G390)</f>
        <v>0</v>
      </c>
    </row>
    <row r="391" spans="1:8">
      <c r="A391" s="35">
        <v>45198</v>
      </c>
      <c r="B391" s="2"/>
      <c r="C391" s="39"/>
      <c r="D391" s="2"/>
      <c r="E391" s="2"/>
      <c r="F391" s="2"/>
      <c r="G391" s="2"/>
      <c r="H391" s="1">
        <f t="shared" si="31"/>
        <v>0</v>
      </c>
    </row>
    <row r="392" spans="1:8">
      <c r="A392" s="35">
        <v>45199</v>
      </c>
      <c r="B392" s="2"/>
      <c r="C392" s="39"/>
      <c r="D392" s="2"/>
      <c r="E392" s="2"/>
      <c r="F392" s="2"/>
      <c r="G392" s="2"/>
      <c r="H392" s="1">
        <f t="shared" si="31"/>
        <v>0</v>
      </c>
    </row>
    <row r="393" spans="1:8">
      <c r="A393" s="35">
        <v>45200</v>
      </c>
      <c r="B393" s="2"/>
      <c r="C393" s="2"/>
      <c r="D393" s="2"/>
      <c r="E393" s="2"/>
      <c r="F393" s="2"/>
      <c r="H393" s="1">
        <f>SUM(B393:F393)</f>
        <v>0</v>
      </c>
    </row>
    <row r="394" spans="1:8">
      <c r="A394" s="35">
        <v>45201</v>
      </c>
      <c r="B394" s="2"/>
      <c r="C394" s="2"/>
      <c r="D394" s="2"/>
      <c r="E394" s="2"/>
      <c r="F394" s="2"/>
      <c r="G394" s="2"/>
      <c r="H394" s="1">
        <f t="shared" ref="H394:H417" si="32">SUM(B394:G394)</f>
        <v>0</v>
      </c>
    </row>
    <row r="395" spans="1:8">
      <c r="A395" s="35">
        <v>45202</v>
      </c>
      <c r="B395" s="2"/>
      <c r="C395" s="39"/>
      <c r="D395" s="2"/>
      <c r="E395" s="2"/>
      <c r="F395" s="2"/>
      <c r="G395" s="2"/>
      <c r="H395" s="1">
        <f t="shared" si="32"/>
        <v>0</v>
      </c>
    </row>
    <row r="396" spans="1:8">
      <c r="A396" s="35">
        <v>45203</v>
      </c>
      <c r="B396" s="2"/>
      <c r="C396" s="39"/>
      <c r="D396" s="2"/>
      <c r="E396" s="2"/>
      <c r="F396" s="2"/>
      <c r="G396" s="2"/>
      <c r="H396" s="1">
        <f t="shared" si="32"/>
        <v>0</v>
      </c>
    </row>
    <row r="397" spans="1:8">
      <c r="A397" s="35">
        <v>45204</v>
      </c>
      <c r="B397" s="2">
        <v>29813</v>
      </c>
      <c r="C397" s="39"/>
      <c r="D397" s="2"/>
      <c r="E397" s="2"/>
      <c r="F397" s="2"/>
      <c r="G397" s="2"/>
      <c r="H397" s="1">
        <f t="shared" si="32"/>
        <v>29813</v>
      </c>
    </row>
    <row r="398" spans="1:8">
      <c r="A398" s="35">
        <v>45205</v>
      </c>
      <c r="B398" s="2"/>
      <c r="C398" s="39"/>
      <c r="D398" s="2"/>
      <c r="E398" s="2"/>
      <c r="F398" s="2"/>
      <c r="G398" s="2"/>
      <c r="H398" s="1">
        <f t="shared" si="32"/>
        <v>0</v>
      </c>
    </row>
    <row r="399" spans="1:8">
      <c r="A399" s="35">
        <v>45206</v>
      </c>
      <c r="B399" s="2"/>
      <c r="C399" s="39"/>
      <c r="D399" s="2"/>
      <c r="E399" s="2"/>
      <c r="F399" s="2"/>
      <c r="G399" s="2"/>
      <c r="H399" s="1">
        <f t="shared" si="32"/>
        <v>0</v>
      </c>
    </row>
    <row r="400" spans="1:8">
      <c r="A400" s="35">
        <v>45207</v>
      </c>
      <c r="B400" s="2"/>
      <c r="C400" s="39"/>
      <c r="D400" s="2"/>
      <c r="E400" s="2"/>
      <c r="F400" s="2"/>
      <c r="G400" s="2"/>
      <c r="H400" s="1">
        <f t="shared" si="32"/>
        <v>0</v>
      </c>
    </row>
    <row r="401" spans="1:8">
      <c r="A401" s="35">
        <v>45208</v>
      </c>
      <c r="B401" s="2">
        <v>29813</v>
      </c>
      <c r="C401" s="39"/>
      <c r="D401" s="2"/>
      <c r="E401" s="2"/>
      <c r="F401" s="2"/>
      <c r="G401" s="2"/>
      <c r="H401" s="1">
        <f t="shared" si="32"/>
        <v>29813</v>
      </c>
    </row>
    <row r="402" spans="1:8">
      <c r="A402" s="35">
        <v>45209</v>
      </c>
      <c r="B402" s="2"/>
      <c r="C402" s="39"/>
      <c r="D402" s="2"/>
      <c r="E402" s="2"/>
      <c r="F402" s="2"/>
      <c r="G402" s="2"/>
      <c r="H402" s="1">
        <f t="shared" si="32"/>
        <v>0</v>
      </c>
    </row>
    <row r="403" spans="1:8">
      <c r="A403" s="35">
        <v>45210</v>
      </c>
      <c r="B403" s="2"/>
      <c r="C403" s="39"/>
      <c r="D403" s="2"/>
      <c r="E403" s="2"/>
      <c r="F403" s="2"/>
      <c r="G403" s="2"/>
      <c r="H403" s="1">
        <f t="shared" si="32"/>
        <v>0</v>
      </c>
    </row>
    <row r="404" spans="1:8">
      <c r="A404" s="35">
        <v>45211</v>
      </c>
      <c r="B404" s="2"/>
      <c r="C404" s="39"/>
      <c r="D404" s="2"/>
      <c r="E404" s="2"/>
      <c r="F404" s="2"/>
      <c r="G404" s="2"/>
      <c r="H404" s="1">
        <f t="shared" si="32"/>
        <v>0</v>
      </c>
    </row>
    <row r="405" spans="1:8">
      <c r="A405" s="35">
        <v>45212</v>
      </c>
      <c r="B405" s="2"/>
      <c r="C405" s="39"/>
      <c r="D405" s="2"/>
      <c r="E405" s="2"/>
      <c r="F405" s="2"/>
      <c r="G405" s="2"/>
      <c r="H405" s="1">
        <f t="shared" si="32"/>
        <v>0</v>
      </c>
    </row>
    <row r="406" spans="1:8">
      <c r="A406" s="35">
        <v>45213</v>
      </c>
      <c r="B406" s="2"/>
      <c r="C406" s="39"/>
      <c r="D406" s="2"/>
      <c r="E406" s="2"/>
      <c r="F406" s="2"/>
      <c r="G406" s="2"/>
      <c r="H406" s="1">
        <f t="shared" si="32"/>
        <v>0</v>
      </c>
    </row>
    <row r="407" spans="1:8">
      <c r="A407" s="35">
        <v>45214</v>
      </c>
      <c r="B407" s="2"/>
      <c r="C407" s="39"/>
      <c r="D407" s="2"/>
      <c r="E407" s="2"/>
      <c r="F407" s="2"/>
      <c r="G407" s="2"/>
      <c r="H407" s="1">
        <f t="shared" si="32"/>
        <v>0</v>
      </c>
    </row>
    <row r="408" spans="1:8">
      <c r="A408" s="35">
        <v>45215</v>
      </c>
      <c r="B408" s="2"/>
      <c r="C408" s="39"/>
      <c r="D408" s="2"/>
      <c r="E408" s="2"/>
      <c r="F408" s="2"/>
      <c r="G408" s="2"/>
      <c r="H408" s="1">
        <f t="shared" si="32"/>
        <v>0</v>
      </c>
    </row>
    <row r="409" spans="1:8">
      <c r="A409" s="35">
        <v>45216</v>
      </c>
      <c r="B409" s="2"/>
      <c r="C409" s="39"/>
      <c r="D409" s="2"/>
      <c r="E409" s="2"/>
      <c r="F409" s="2"/>
      <c r="G409" s="2"/>
      <c r="H409" s="1">
        <f t="shared" si="32"/>
        <v>0</v>
      </c>
    </row>
    <row r="410" spans="1:8">
      <c r="A410" s="35">
        <v>45217</v>
      </c>
      <c r="B410" s="2"/>
      <c r="C410" s="39"/>
      <c r="D410" s="2"/>
      <c r="E410" s="2"/>
      <c r="F410" s="2"/>
      <c r="G410" s="2"/>
      <c r="H410" s="1">
        <f t="shared" si="32"/>
        <v>0</v>
      </c>
    </row>
    <row r="411" spans="1:8">
      <c r="A411" s="35">
        <v>45218</v>
      </c>
      <c r="B411" s="2"/>
      <c r="C411" s="39"/>
      <c r="D411" s="2"/>
      <c r="E411" s="2"/>
      <c r="F411" s="2"/>
      <c r="G411" s="2"/>
      <c r="H411" s="1">
        <f t="shared" si="32"/>
        <v>0</v>
      </c>
    </row>
    <row r="412" spans="1:8">
      <c r="A412" s="35">
        <v>45219</v>
      </c>
      <c r="B412" s="2">
        <v>21343.77</v>
      </c>
      <c r="C412" s="39"/>
      <c r="D412" s="2"/>
      <c r="E412" s="2"/>
      <c r="F412" s="2"/>
      <c r="G412" s="2"/>
      <c r="H412" s="1">
        <f t="shared" si="32"/>
        <v>21343.77</v>
      </c>
    </row>
    <row r="413" spans="1:8">
      <c r="A413" s="35">
        <v>45220</v>
      </c>
      <c r="B413" s="2"/>
      <c r="C413" s="39"/>
      <c r="D413" s="2"/>
      <c r="E413" s="2"/>
      <c r="F413" s="2"/>
      <c r="G413" s="2"/>
      <c r="H413" s="1">
        <f t="shared" si="32"/>
        <v>0</v>
      </c>
    </row>
    <row r="414" spans="1:8">
      <c r="A414" s="35">
        <v>45221</v>
      </c>
      <c r="B414" s="2"/>
      <c r="C414" s="39"/>
      <c r="D414" s="2"/>
      <c r="E414" s="2"/>
      <c r="F414" s="2"/>
      <c r="G414" s="2"/>
      <c r="H414" s="1">
        <f t="shared" si="32"/>
        <v>0</v>
      </c>
    </row>
    <row r="415" spans="1:8">
      <c r="A415" s="35">
        <v>45222</v>
      </c>
      <c r="B415" s="2"/>
      <c r="C415" s="39"/>
      <c r="D415" s="2"/>
      <c r="E415" s="2"/>
      <c r="F415" s="2"/>
      <c r="G415" s="2"/>
      <c r="H415" s="1">
        <f t="shared" si="32"/>
        <v>0</v>
      </c>
    </row>
    <row r="416" spans="1:8">
      <c r="A416" s="35">
        <v>45223</v>
      </c>
      <c r="B416" s="2"/>
      <c r="C416" s="39"/>
      <c r="D416" s="2"/>
      <c r="E416" s="2"/>
      <c r="F416" s="2"/>
      <c r="G416" s="2"/>
      <c r="H416" s="1">
        <f t="shared" si="32"/>
        <v>0</v>
      </c>
    </row>
    <row r="417" spans="1:8">
      <c r="A417" s="35">
        <v>45224</v>
      </c>
      <c r="B417" s="2"/>
      <c r="C417" s="39"/>
      <c r="D417" s="2"/>
      <c r="E417" s="2"/>
      <c r="F417" s="2"/>
      <c r="G417" s="2"/>
      <c r="H417" s="1">
        <f t="shared" si="32"/>
        <v>0</v>
      </c>
    </row>
    <row r="418" spans="1:8">
      <c r="A418" s="35">
        <v>45225</v>
      </c>
      <c r="B418" s="2"/>
      <c r="C418" s="39"/>
      <c r="D418" s="2"/>
      <c r="E418" s="2"/>
      <c r="F418" s="2"/>
      <c r="G418" s="2"/>
      <c r="H418" s="1">
        <f>SUM(B418:G418)</f>
        <v>0</v>
      </c>
    </row>
    <row r="419" spans="1:8" ht="15.75">
      <c r="A419" s="7" t="s">
        <v>8</v>
      </c>
      <c r="B419" s="6">
        <f t="shared" ref="B419:H419" si="33">SUM(B389:B418)</f>
        <v>80969.77</v>
      </c>
      <c r="C419" s="6">
        <f t="shared" si="33"/>
        <v>0</v>
      </c>
      <c r="D419" s="6">
        <f t="shared" si="33"/>
        <v>0</v>
      </c>
      <c r="E419" s="6">
        <f t="shared" si="33"/>
        <v>0</v>
      </c>
      <c r="F419" s="6">
        <f t="shared" si="33"/>
        <v>0</v>
      </c>
      <c r="G419" s="6">
        <f t="shared" si="33"/>
        <v>0</v>
      </c>
      <c r="H419" s="1">
        <f t="shared" si="33"/>
        <v>80969.77</v>
      </c>
    </row>
    <row r="420" spans="1:8" ht="15.75">
      <c r="A420" s="114"/>
      <c r="B420" s="4"/>
      <c r="C420" s="4"/>
      <c r="D420" s="4"/>
      <c r="E420" s="4"/>
      <c r="F420" s="4"/>
      <c r="G420" s="4"/>
      <c r="H420" s="4"/>
    </row>
    <row r="421" spans="1:8" ht="15.75">
      <c r="A421" s="114"/>
      <c r="B421" s="4"/>
      <c r="C421" s="4"/>
      <c r="D421" s="4"/>
      <c r="E421" s="4"/>
      <c r="F421" s="4"/>
      <c r="G421" s="4"/>
      <c r="H421" s="4"/>
    </row>
    <row r="422" spans="1:8">
      <c r="A422" s="198" t="s">
        <v>150</v>
      </c>
      <c r="B422" s="198"/>
      <c r="C422" s="198"/>
      <c r="D422" s="198"/>
      <c r="E422" s="198"/>
      <c r="F422" s="198"/>
      <c r="G422" s="198"/>
      <c r="H422" s="198"/>
    </row>
    <row r="423" spans="1:8">
      <c r="A423" s="28" t="s">
        <v>0</v>
      </c>
      <c r="B423" s="28" t="s">
        <v>11</v>
      </c>
      <c r="C423" s="28" t="s">
        <v>12</v>
      </c>
      <c r="D423" s="28" t="s">
        <v>13</v>
      </c>
      <c r="E423" s="6" t="s">
        <v>122</v>
      </c>
      <c r="F423" s="28" t="s">
        <v>37</v>
      </c>
      <c r="G423" s="28" t="s">
        <v>7</v>
      </c>
      <c r="H423" s="28" t="s">
        <v>8</v>
      </c>
    </row>
    <row r="424" spans="1:8">
      <c r="A424" s="35">
        <v>45592</v>
      </c>
      <c r="B424" s="1"/>
      <c r="C424" s="38"/>
      <c r="D424" s="1"/>
      <c r="E424" s="1"/>
      <c r="F424" s="1"/>
      <c r="G424" s="1"/>
      <c r="H424" s="1">
        <f>SUM(B424:G424)</f>
        <v>0</v>
      </c>
    </row>
    <row r="425" spans="1:8">
      <c r="A425" s="35">
        <v>45593</v>
      </c>
      <c r="B425" s="2"/>
      <c r="C425" s="39"/>
      <c r="D425" s="2"/>
      <c r="E425" s="2"/>
      <c r="F425" s="2"/>
      <c r="G425" s="2"/>
      <c r="H425" s="1">
        <f t="shared" ref="H425:H427" si="34">SUM(B425:G425)</f>
        <v>0</v>
      </c>
    </row>
    <row r="426" spans="1:8">
      <c r="A426" s="35">
        <v>45594</v>
      </c>
      <c r="B426" s="2"/>
      <c r="C426" s="39"/>
      <c r="D426" s="2"/>
      <c r="E426" s="2"/>
      <c r="F426" s="2"/>
      <c r="G426" s="2"/>
      <c r="H426" s="1">
        <f t="shared" si="34"/>
        <v>0</v>
      </c>
    </row>
    <row r="427" spans="1:8">
      <c r="A427" s="35">
        <v>45595</v>
      </c>
      <c r="B427" s="2"/>
      <c r="C427" s="39"/>
      <c r="D427" s="2"/>
      <c r="E427" s="2"/>
      <c r="F427" s="2"/>
      <c r="G427" s="2"/>
      <c r="H427" s="1">
        <f t="shared" si="34"/>
        <v>0</v>
      </c>
    </row>
    <row r="428" spans="1:8">
      <c r="A428" s="35">
        <v>45596</v>
      </c>
      <c r="B428" s="2"/>
      <c r="C428" s="2"/>
      <c r="D428" s="2"/>
      <c r="E428" s="2"/>
      <c r="F428" s="2"/>
      <c r="H428" s="1">
        <f>SUM(B428:F428)</f>
        <v>0</v>
      </c>
    </row>
    <row r="429" spans="1:8">
      <c r="A429" s="35">
        <v>45597</v>
      </c>
      <c r="B429" s="2"/>
      <c r="C429" s="2"/>
      <c r="D429" s="2"/>
      <c r="E429" s="2"/>
      <c r="F429" s="2"/>
      <c r="G429" s="2"/>
      <c r="H429" s="1">
        <f t="shared" ref="H429:H452" si="35">SUM(B429:G429)</f>
        <v>0</v>
      </c>
    </row>
    <row r="430" spans="1:8">
      <c r="A430" s="35">
        <v>45598</v>
      </c>
      <c r="B430" s="2"/>
      <c r="C430" s="39"/>
      <c r="D430" s="2"/>
      <c r="E430" s="2"/>
      <c r="F430" s="2"/>
      <c r="G430" s="2"/>
      <c r="H430" s="1">
        <f t="shared" si="35"/>
        <v>0</v>
      </c>
    </row>
    <row r="431" spans="1:8">
      <c r="A431" s="35">
        <v>45599</v>
      </c>
      <c r="B431" s="2">
        <v>33065.33</v>
      </c>
      <c r="C431" s="39"/>
      <c r="D431" s="2"/>
      <c r="E431" s="2"/>
      <c r="F431" s="2"/>
      <c r="G431" s="2"/>
      <c r="H431" s="1">
        <f t="shared" si="35"/>
        <v>33065.33</v>
      </c>
    </row>
    <row r="432" spans="1:8">
      <c r="A432" s="35">
        <v>45600</v>
      </c>
      <c r="B432" s="2"/>
      <c r="C432" s="39"/>
      <c r="D432" s="2"/>
      <c r="E432" s="2"/>
      <c r="F432" s="2"/>
      <c r="G432" s="2"/>
      <c r="H432" s="1">
        <f t="shared" si="35"/>
        <v>0</v>
      </c>
    </row>
    <row r="433" spans="1:8">
      <c r="A433" s="35">
        <v>45601</v>
      </c>
      <c r="B433" s="2"/>
      <c r="C433" s="39"/>
      <c r="D433" s="2"/>
      <c r="E433" s="2"/>
      <c r="F433" s="2"/>
      <c r="G433" s="2"/>
      <c r="H433" s="1">
        <f t="shared" si="35"/>
        <v>0</v>
      </c>
    </row>
    <row r="434" spans="1:8">
      <c r="A434" s="35">
        <v>45602</v>
      </c>
      <c r="B434" s="2"/>
      <c r="C434" s="39"/>
      <c r="D434" s="2"/>
      <c r="E434" s="2"/>
      <c r="F434" s="2"/>
      <c r="G434" s="2"/>
      <c r="H434" s="1">
        <f t="shared" si="35"/>
        <v>0</v>
      </c>
    </row>
    <row r="435" spans="1:8">
      <c r="A435" s="35">
        <v>45603</v>
      </c>
      <c r="B435" s="2"/>
      <c r="C435" s="39"/>
      <c r="D435" s="2"/>
      <c r="E435" s="2"/>
      <c r="F435" s="2"/>
      <c r="G435" s="2"/>
      <c r="H435" s="1">
        <f t="shared" si="35"/>
        <v>0</v>
      </c>
    </row>
    <row r="436" spans="1:8">
      <c r="A436" s="35">
        <v>45604</v>
      </c>
      <c r="B436" s="2"/>
      <c r="C436" s="39"/>
      <c r="D436" s="2"/>
      <c r="E436" s="2"/>
      <c r="F436" s="2"/>
      <c r="G436" s="2"/>
      <c r="H436" s="1">
        <f t="shared" si="35"/>
        <v>0</v>
      </c>
    </row>
    <row r="437" spans="1:8">
      <c r="A437" s="35">
        <v>45605</v>
      </c>
      <c r="B437" s="2"/>
      <c r="C437" s="39"/>
      <c r="D437" s="2"/>
      <c r="E437" s="2"/>
      <c r="F437" s="2"/>
      <c r="G437" s="2"/>
      <c r="H437" s="1">
        <f t="shared" si="35"/>
        <v>0</v>
      </c>
    </row>
    <row r="438" spans="1:8">
      <c r="A438" s="35">
        <v>45606</v>
      </c>
      <c r="B438" s="2"/>
      <c r="C438" s="39"/>
      <c r="D438" s="2"/>
      <c r="E438" s="2"/>
      <c r="F438" s="2"/>
      <c r="G438" s="2"/>
      <c r="H438" s="1">
        <f t="shared" si="35"/>
        <v>0</v>
      </c>
    </row>
    <row r="439" spans="1:8">
      <c r="A439" s="35">
        <v>45607</v>
      </c>
      <c r="B439" s="2"/>
      <c r="C439" s="39"/>
      <c r="D439" s="2"/>
      <c r="E439" s="2"/>
      <c r="F439" s="2"/>
      <c r="G439" s="2"/>
      <c r="H439" s="1">
        <f t="shared" si="35"/>
        <v>0</v>
      </c>
    </row>
    <row r="440" spans="1:8">
      <c r="A440" s="35">
        <v>45608</v>
      </c>
      <c r="B440" s="2"/>
      <c r="C440" s="39"/>
      <c r="D440" s="2"/>
      <c r="E440" s="2"/>
      <c r="F440" s="2"/>
      <c r="G440" s="2"/>
      <c r="H440" s="1">
        <f t="shared" si="35"/>
        <v>0</v>
      </c>
    </row>
    <row r="441" spans="1:8">
      <c r="A441" s="35">
        <v>45609</v>
      </c>
      <c r="B441" s="2"/>
      <c r="C441" s="39"/>
      <c r="D441" s="2"/>
      <c r="E441" s="2"/>
      <c r="F441" s="2"/>
      <c r="G441" s="2"/>
      <c r="H441" s="1">
        <f t="shared" si="35"/>
        <v>0</v>
      </c>
    </row>
    <row r="442" spans="1:8">
      <c r="A442" s="35">
        <v>45610</v>
      </c>
      <c r="B442" s="2"/>
      <c r="C442" s="39"/>
      <c r="D442" s="2"/>
      <c r="E442" s="2"/>
      <c r="F442" s="2"/>
      <c r="G442" s="2"/>
      <c r="H442" s="1">
        <f t="shared" si="35"/>
        <v>0</v>
      </c>
    </row>
    <row r="443" spans="1:8">
      <c r="A443" s="35">
        <v>45611</v>
      </c>
      <c r="B443" s="2"/>
      <c r="C443" s="39"/>
      <c r="D443" s="2"/>
      <c r="E443" s="2"/>
      <c r="F443" s="2"/>
      <c r="G443" s="2"/>
      <c r="H443" s="1">
        <f t="shared" si="35"/>
        <v>0</v>
      </c>
    </row>
    <row r="444" spans="1:8">
      <c r="A444" s="35">
        <v>45612</v>
      </c>
      <c r="B444" s="2"/>
      <c r="C444" s="39"/>
      <c r="D444" s="2"/>
      <c r="E444" s="2"/>
      <c r="F444" s="2"/>
      <c r="G444" s="2"/>
      <c r="H444" s="1">
        <f t="shared" si="35"/>
        <v>0</v>
      </c>
    </row>
    <row r="445" spans="1:8">
      <c r="A445" s="35">
        <v>45613</v>
      </c>
      <c r="B445" s="2">
        <v>76780.759999999995</v>
      </c>
      <c r="C445" s="39"/>
      <c r="D445" s="2"/>
      <c r="E445" s="2"/>
      <c r="F445" s="2"/>
      <c r="G445" s="2"/>
      <c r="H445" s="1">
        <f t="shared" si="35"/>
        <v>76780.759999999995</v>
      </c>
    </row>
    <row r="446" spans="1:8">
      <c r="A446" s="35">
        <v>45614</v>
      </c>
      <c r="B446" s="2"/>
      <c r="C446" s="39"/>
      <c r="D446" s="2"/>
      <c r="E446" s="2"/>
      <c r="F446" s="2"/>
      <c r="G446" s="2"/>
      <c r="H446" s="1">
        <f t="shared" si="35"/>
        <v>0</v>
      </c>
    </row>
    <row r="447" spans="1:8">
      <c r="A447" s="35">
        <v>45615</v>
      </c>
      <c r="B447" s="2"/>
      <c r="C447" s="39"/>
      <c r="D447" s="2"/>
      <c r="E447" s="2"/>
      <c r="F447" s="2"/>
      <c r="G447" s="2"/>
      <c r="H447" s="1">
        <f t="shared" si="35"/>
        <v>0</v>
      </c>
    </row>
    <row r="448" spans="1:8">
      <c r="A448" s="35">
        <v>45616</v>
      </c>
      <c r="B448" s="2">
        <v>22360</v>
      </c>
      <c r="C448" s="39"/>
      <c r="D448" s="2"/>
      <c r="E448" s="2"/>
      <c r="F448" s="2"/>
      <c r="G448" s="2"/>
      <c r="H448" s="1">
        <f t="shared" si="35"/>
        <v>22360</v>
      </c>
    </row>
    <row r="449" spans="1:8">
      <c r="A449" s="35">
        <v>45617</v>
      </c>
      <c r="B449" s="2"/>
      <c r="C449" s="39"/>
      <c r="D449" s="2"/>
      <c r="E449" s="2"/>
      <c r="F449" s="2"/>
      <c r="G449" s="2"/>
      <c r="H449" s="1">
        <f t="shared" si="35"/>
        <v>0</v>
      </c>
    </row>
    <row r="450" spans="1:8">
      <c r="A450" s="35">
        <v>45618</v>
      </c>
      <c r="B450" s="2"/>
      <c r="C450" s="39"/>
      <c r="D450" s="2"/>
      <c r="E450" s="2"/>
      <c r="F450" s="2"/>
      <c r="G450" s="2"/>
      <c r="H450" s="1">
        <f t="shared" si="35"/>
        <v>0</v>
      </c>
    </row>
    <row r="451" spans="1:8">
      <c r="A451" s="35">
        <v>45619</v>
      </c>
      <c r="B451" s="2"/>
      <c r="C451" s="39"/>
      <c r="D451" s="2"/>
      <c r="E451" s="2"/>
      <c r="F451" s="2"/>
      <c r="G451" s="2"/>
      <c r="H451" s="1">
        <f t="shared" si="35"/>
        <v>0</v>
      </c>
    </row>
    <row r="452" spans="1:8">
      <c r="A452" s="35">
        <v>45620</v>
      </c>
      <c r="B452" s="2"/>
      <c r="C452" s="39"/>
      <c r="D452" s="2"/>
      <c r="E452" s="2"/>
      <c r="F452" s="2"/>
      <c r="G452" s="2"/>
      <c r="H452" s="1">
        <f t="shared" si="35"/>
        <v>0</v>
      </c>
    </row>
    <row r="453" spans="1:8">
      <c r="A453" s="35">
        <v>45621</v>
      </c>
      <c r="B453" s="2"/>
      <c r="C453" s="39"/>
      <c r="D453" s="2"/>
      <c r="E453" s="2"/>
      <c r="F453" s="2"/>
      <c r="G453" s="2"/>
      <c r="H453" s="1">
        <f>SUM(B453:G453)</f>
        <v>0</v>
      </c>
    </row>
    <row r="454" spans="1:8">
      <c r="A454" s="35">
        <v>45622</v>
      </c>
      <c r="B454" s="2"/>
      <c r="C454" s="39"/>
      <c r="D454" s="2"/>
      <c r="E454" s="2"/>
      <c r="F454" s="2"/>
      <c r="G454" s="2"/>
      <c r="H454" s="1"/>
    </row>
    <row r="455" spans="1:8" ht="15.75">
      <c r="A455" s="7" t="s">
        <v>8</v>
      </c>
      <c r="B455" s="6">
        <f t="shared" ref="B455:H455" si="36">SUM(B424:B453)</f>
        <v>132206.09</v>
      </c>
      <c r="C455" s="6">
        <f t="shared" si="36"/>
        <v>0</v>
      </c>
      <c r="D455" s="6">
        <f t="shared" si="36"/>
        <v>0</v>
      </c>
      <c r="E455" s="6">
        <f t="shared" si="36"/>
        <v>0</v>
      </c>
      <c r="F455" s="6">
        <f t="shared" si="36"/>
        <v>0</v>
      </c>
      <c r="G455" s="6">
        <f t="shared" si="36"/>
        <v>0</v>
      </c>
      <c r="H455" s="1">
        <f t="shared" si="36"/>
        <v>132206.09</v>
      </c>
    </row>
    <row r="458" spans="1:8">
      <c r="A458" s="197" t="s">
        <v>151</v>
      </c>
      <c r="B458" s="197"/>
      <c r="C458" s="197"/>
      <c r="D458" s="197"/>
      <c r="E458" s="197"/>
      <c r="F458" s="197"/>
      <c r="G458" s="197"/>
      <c r="H458" s="197"/>
    </row>
    <row r="459" spans="1:8">
      <c r="A459" s="28" t="s">
        <v>0</v>
      </c>
      <c r="B459" s="28" t="s">
        <v>11</v>
      </c>
      <c r="C459" s="28" t="s">
        <v>12</v>
      </c>
      <c r="D459" s="28" t="s">
        <v>13</v>
      </c>
      <c r="E459" s="6" t="s">
        <v>122</v>
      </c>
      <c r="F459" s="28" t="s">
        <v>37</v>
      </c>
      <c r="G459" s="28" t="s">
        <v>7</v>
      </c>
      <c r="H459" s="28" t="s">
        <v>8</v>
      </c>
    </row>
    <row r="460" spans="1:8">
      <c r="A460" s="35">
        <v>45623</v>
      </c>
      <c r="B460" s="1"/>
      <c r="C460" s="38"/>
      <c r="D460" s="1"/>
      <c r="E460" s="1"/>
      <c r="F460" s="1"/>
      <c r="G460" s="1"/>
      <c r="H460" s="1">
        <f>SUM(B460:G460)</f>
        <v>0</v>
      </c>
    </row>
    <row r="461" spans="1:8">
      <c r="A461" s="35">
        <v>45624</v>
      </c>
      <c r="B461" s="2"/>
      <c r="C461" s="39"/>
      <c r="D461" s="2"/>
      <c r="E461" s="2"/>
      <c r="F461" s="2"/>
      <c r="G461" s="2"/>
      <c r="H461" s="1">
        <f t="shared" ref="H461:H463" si="37">SUM(B461:G461)</f>
        <v>0</v>
      </c>
    </row>
    <row r="462" spans="1:8">
      <c r="A462" s="35">
        <v>45625</v>
      </c>
      <c r="B462" s="2"/>
      <c r="C462" s="39"/>
      <c r="D462" s="2"/>
      <c r="E462" s="2"/>
      <c r="F462" s="2"/>
      <c r="G462" s="2"/>
      <c r="H462" s="1">
        <f t="shared" si="37"/>
        <v>0</v>
      </c>
    </row>
    <row r="463" spans="1:8">
      <c r="A463" s="35">
        <v>45626</v>
      </c>
      <c r="B463" s="2"/>
      <c r="C463" s="39"/>
      <c r="D463" s="2"/>
      <c r="E463" s="2"/>
      <c r="F463" s="2"/>
      <c r="G463" s="2"/>
      <c r="H463" s="1">
        <f t="shared" si="37"/>
        <v>0</v>
      </c>
    </row>
    <row r="464" spans="1:8">
      <c r="A464" s="35">
        <v>45627</v>
      </c>
      <c r="B464" s="2"/>
      <c r="C464" s="2"/>
      <c r="D464" s="2"/>
      <c r="E464" s="2"/>
      <c r="F464" s="2"/>
      <c r="H464" s="1">
        <f>SUM(B464:F464)</f>
        <v>0</v>
      </c>
    </row>
    <row r="465" spans="1:8">
      <c r="A465" s="35">
        <v>45628</v>
      </c>
      <c r="B465" s="2"/>
      <c r="C465" s="2"/>
      <c r="D465" s="2"/>
      <c r="E465" s="2"/>
      <c r="F465" s="2"/>
      <c r="G465" s="2"/>
      <c r="H465" s="1">
        <f t="shared" ref="H465:H488" si="38">SUM(B465:G465)</f>
        <v>0</v>
      </c>
    </row>
    <row r="466" spans="1:8">
      <c r="A466" s="35">
        <v>45629</v>
      </c>
      <c r="B466" s="2"/>
      <c r="C466" s="39"/>
      <c r="D466" s="2"/>
      <c r="E466" s="2"/>
      <c r="F466" s="2"/>
      <c r="G466" s="2"/>
      <c r="H466" s="1">
        <f t="shared" si="38"/>
        <v>0</v>
      </c>
    </row>
    <row r="467" spans="1:8">
      <c r="A467" s="35">
        <v>45630</v>
      </c>
      <c r="B467" s="2"/>
      <c r="C467" s="39"/>
      <c r="D467" s="2"/>
      <c r="E467" s="2"/>
      <c r="F467" s="2"/>
      <c r="G467" s="2"/>
      <c r="H467" s="1">
        <f t="shared" si="38"/>
        <v>0</v>
      </c>
    </row>
    <row r="468" spans="1:8">
      <c r="A468" s="35">
        <v>45631</v>
      </c>
      <c r="B468" s="2">
        <v>22147.88</v>
      </c>
      <c r="C468" s="39"/>
      <c r="D468" s="2"/>
      <c r="E468" s="2"/>
      <c r="F468" s="2"/>
      <c r="G468" s="2"/>
      <c r="H468" s="1">
        <f t="shared" si="38"/>
        <v>22147.88</v>
      </c>
    </row>
    <row r="469" spans="1:8">
      <c r="A469" s="35">
        <v>45632</v>
      </c>
      <c r="B469" s="2"/>
      <c r="C469" s="39"/>
      <c r="D469" s="2"/>
      <c r="E469" s="2"/>
      <c r="F469" s="2"/>
      <c r="G469" s="2"/>
      <c r="H469" s="1">
        <f t="shared" si="38"/>
        <v>0</v>
      </c>
    </row>
    <row r="470" spans="1:8">
      <c r="A470" s="35">
        <v>45633</v>
      </c>
      <c r="B470" s="2"/>
      <c r="C470" s="39"/>
      <c r="D470" s="2"/>
      <c r="E470" s="2"/>
      <c r="F470" s="2"/>
      <c r="G470" s="2"/>
      <c r="H470" s="1">
        <f t="shared" si="38"/>
        <v>0</v>
      </c>
    </row>
    <row r="471" spans="1:8">
      <c r="A471" s="35">
        <v>45634</v>
      </c>
      <c r="B471" s="2">
        <v>31424</v>
      </c>
      <c r="C471" s="39"/>
      <c r="D471" s="2"/>
      <c r="E471" s="2"/>
      <c r="F471" s="2"/>
      <c r="G471" s="2"/>
      <c r="H471" s="1">
        <f t="shared" si="38"/>
        <v>31424</v>
      </c>
    </row>
    <row r="472" spans="1:8">
      <c r="A472" s="35">
        <v>45635</v>
      </c>
      <c r="B472" s="2"/>
      <c r="C472" s="39"/>
      <c r="D472" s="2"/>
      <c r="E472" s="2"/>
      <c r="F472" s="2"/>
      <c r="G472" s="2"/>
      <c r="H472" s="1">
        <f t="shared" si="38"/>
        <v>0</v>
      </c>
    </row>
    <row r="473" spans="1:8">
      <c r="A473" s="35">
        <v>45636</v>
      </c>
      <c r="B473" s="2"/>
      <c r="C473" s="39"/>
      <c r="D473" s="2"/>
      <c r="E473" s="2"/>
      <c r="F473" s="2"/>
      <c r="G473" s="2"/>
      <c r="H473" s="1">
        <f t="shared" si="38"/>
        <v>0</v>
      </c>
    </row>
    <row r="474" spans="1:8">
      <c r="A474" s="35">
        <v>45637</v>
      </c>
      <c r="B474" s="2"/>
      <c r="C474" s="39"/>
      <c r="D474" s="2"/>
      <c r="E474" s="2"/>
      <c r="F474" s="2"/>
      <c r="G474" s="2"/>
      <c r="H474" s="1">
        <f t="shared" si="38"/>
        <v>0</v>
      </c>
    </row>
    <row r="475" spans="1:8">
      <c r="A475" s="35">
        <v>45638</v>
      </c>
      <c r="B475" s="2"/>
      <c r="C475" s="39"/>
      <c r="D475" s="2"/>
      <c r="E475" s="2"/>
      <c r="F475" s="2"/>
      <c r="G475" s="2"/>
      <c r="H475" s="1">
        <f t="shared" si="38"/>
        <v>0</v>
      </c>
    </row>
    <row r="476" spans="1:8">
      <c r="A476" s="35">
        <v>45639</v>
      </c>
      <c r="B476" s="2"/>
      <c r="C476" s="39"/>
      <c r="D476" s="2"/>
      <c r="E476" s="2"/>
      <c r="F476" s="2"/>
      <c r="G476" s="2"/>
      <c r="H476" s="1">
        <f t="shared" si="38"/>
        <v>0</v>
      </c>
    </row>
    <row r="477" spans="1:8">
      <c r="A477" s="35">
        <v>45640</v>
      </c>
      <c r="B477" s="2"/>
      <c r="C477" s="39"/>
      <c r="D477" s="2"/>
      <c r="E477" s="2"/>
      <c r="F477" s="2"/>
      <c r="G477" s="2"/>
      <c r="H477" s="1">
        <f t="shared" si="38"/>
        <v>0</v>
      </c>
    </row>
    <row r="478" spans="1:8">
      <c r="A478" s="35">
        <v>45641</v>
      </c>
      <c r="B478" s="2"/>
      <c r="C478" s="39"/>
      <c r="D478" s="2"/>
      <c r="E478" s="2"/>
      <c r="F478" s="2"/>
      <c r="G478" s="2"/>
      <c r="H478" s="1">
        <f t="shared" si="38"/>
        <v>0</v>
      </c>
    </row>
    <row r="479" spans="1:8">
      <c r="A479" s="35">
        <v>45642</v>
      </c>
      <c r="B479" s="2"/>
      <c r="C479" s="39"/>
      <c r="D479" s="2"/>
      <c r="E479" s="2"/>
      <c r="F479" s="2"/>
      <c r="G479" s="2"/>
      <c r="H479" s="1">
        <f t="shared" si="38"/>
        <v>0</v>
      </c>
    </row>
    <row r="480" spans="1:8">
      <c r="A480" s="35">
        <v>45643</v>
      </c>
      <c r="B480" s="2"/>
      <c r="C480" s="39"/>
      <c r="D480" s="2"/>
      <c r="E480" s="2"/>
      <c r="F480" s="2"/>
      <c r="G480" s="2"/>
      <c r="H480" s="1">
        <f t="shared" si="38"/>
        <v>0</v>
      </c>
    </row>
    <row r="481" spans="1:10">
      <c r="A481" s="35">
        <v>45644</v>
      </c>
      <c r="B481" s="2"/>
      <c r="C481" s="39"/>
      <c r="D481" s="2"/>
      <c r="E481" s="2"/>
      <c r="F481" s="2"/>
      <c r="G481" s="2"/>
      <c r="H481" s="1">
        <f t="shared" si="38"/>
        <v>0</v>
      </c>
    </row>
    <row r="482" spans="1:10">
      <c r="A482" s="35">
        <v>45645</v>
      </c>
      <c r="B482" s="2"/>
      <c r="C482" s="39"/>
      <c r="D482" s="2"/>
      <c r="E482" s="2"/>
      <c r="F482" s="2"/>
      <c r="G482" s="2"/>
      <c r="H482" s="1">
        <f t="shared" si="38"/>
        <v>0</v>
      </c>
    </row>
    <row r="483" spans="1:10">
      <c r="A483" s="35">
        <v>45646</v>
      </c>
      <c r="B483" s="2">
        <v>10626.87</v>
      </c>
      <c r="C483" s="39"/>
      <c r="D483" s="2"/>
      <c r="E483" s="2"/>
      <c r="F483" s="2"/>
      <c r="G483" s="2"/>
      <c r="H483" s="1">
        <f t="shared" si="38"/>
        <v>10626.87</v>
      </c>
    </row>
    <row r="484" spans="1:10">
      <c r="A484" s="35">
        <v>45647</v>
      </c>
      <c r="B484" s="2"/>
      <c r="C484" s="39"/>
      <c r="D484" s="2"/>
      <c r="E484" s="2"/>
      <c r="F484" s="2"/>
      <c r="G484" s="2"/>
      <c r="H484" s="1">
        <f t="shared" si="38"/>
        <v>0</v>
      </c>
    </row>
    <row r="485" spans="1:10">
      <c r="A485" s="35">
        <v>45648</v>
      </c>
      <c r="B485" s="2"/>
      <c r="C485" s="39"/>
      <c r="D485" s="2"/>
      <c r="E485" s="2"/>
      <c r="F485" s="2"/>
      <c r="G485" s="2"/>
      <c r="H485" s="1">
        <f t="shared" si="38"/>
        <v>0</v>
      </c>
    </row>
    <row r="486" spans="1:10">
      <c r="A486" s="35">
        <v>45649</v>
      </c>
      <c r="B486" s="2"/>
      <c r="C486" s="39"/>
      <c r="D486" s="2"/>
      <c r="E486" s="2"/>
      <c r="F486" s="2"/>
      <c r="G486" s="2"/>
      <c r="H486" s="1">
        <f t="shared" si="38"/>
        <v>0</v>
      </c>
    </row>
    <row r="487" spans="1:10">
      <c r="A487" s="35">
        <v>45650</v>
      </c>
      <c r="B487" s="2"/>
      <c r="C487" s="39"/>
      <c r="D487" s="2"/>
      <c r="E487" s="2"/>
      <c r="F487" s="2"/>
      <c r="G487" s="2"/>
      <c r="H487" s="1">
        <f t="shared" si="38"/>
        <v>0</v>
      </c>
    </row>
    <row r="488" spans="1:10">
      <c r="A488" s="35">
        <v>45651</v>
      </c>
      <c r="B488" s="2"/>
      <c r="C488" s="39"/>
      <c r="D488" s="2"/>
      <c r="E488" s="2"/>
      <c r="F488" s="2"/>
      <c r="G488" s="2"/>
      <c r="H488" s="1">
        <f t="shared" si="38"/>
        <v>0</v>
      </c>
    </row>
    <row r="489" spans="1:10">
      <c r="A489" s="35">
        <v>45652</v>
      </c>
      <c r="B489" s="2"/>
      <c r="C489" s="39"/>
      <c r="D489" s="2"/>
      <c r="E489" s="2"/>
      <c r="F489" s="2"/>
      <c r="G489" s="2"/>
      <c r="H489" s="1">
        <f>SUM(B489:G489)</f>
        <v>0</v>
      </c>
    </row>
    <row r="490" spans="1:10" ht="15.75">
      <c r="A490" s="7" t="s">
        <v>8</v>
      </c>
      <c r="B490" s="6">
        <f t="shared" ref="B490:H490" si="39">SUM(B460:B489)</f>
        <v>64198.750000000007</v>
      </c>
      <c r="C490" s="6">
        <f t="shared" si="39"/>
        <v>0</v>
      </c>
      <c r="D490" s="6">
        <f t="shared" si="39"/>
        <v>0</v>
      </c>
      <c r="E490" s="6">
        <f t="shared" si="39"/>
        <v>0</v>
      </c>
      <c r="F490" s="6">
        <f t="shared" si="39"/>
        <v>0</v>
      </c>
      <c r="G490" s="6">
        <f t="shared" si="39"/>
        <v>0</v>
      </c>
      <c r="H490" s="1">
        <f t="shared" si="39"/>
        <v>64198.750000000007</v>
      </c>
    </row>
    <row r="491" spans="1:10">
      <c r="J491" s="4"/>
    </row>
    <row r="492" spans="1:10" ht="15.75" thickBot="1">
      <c r="J492" s="4"/>
    </row>
    <row r="493" spans="1:10" ht="16.5" thickTop="1" thickBot="1">
      <c r="A493" s="185" t="s">
        <v>153</v>
      </c>
      <c r="B493" s="186"/>
      <c r="C493" s="186"/>
      <c r="D493" s="186"/>
      <c r="E493" s="186"/>
      <c r="F493" s="186"/>
      <c r="G493" s="186"/>
      <c r="H493" s="187"/>
      <c r="J493" s="4"/>
    </row>
    <row r="494" spans="1:10" ht="15.75" thickTop="1">
      <c r="A494" s="188" t="s">
        <v>154</v>
      </c>
      <c r="B494" s="189"/>
      <c r="C494" s="190">
        <f>SUM(B490,B455,B419,B384,B348,B312,B277,B241,B206,B170,B137,B101,B500)</f>
        <v>873107.52</v>
      </c>
      <c r="D494" s="190"/>
      <c r="E494" s="192" t="s">
        <v>156</v>
      </c>
      <c r="F494" s="192"/>
      <c r="G494" s="193">
        <f>C494/12</f>
        <v>72758.960000000006</v>
      </c>
      <c r="H494" s="194"/>
      <c r="J494" s="4"/>
    </row>
    <row r="495" spans="1:10">
      <c r="A495" s="188" t="s">
        <v>155</v>
      </c>
      <c r="B495" s="189"/>
      <c r="C495" s="191">
        <v>22000</v>
      </c>
      <c r="D495" s="191"/>
      <c r="E495" s="115"/>
      <c r="F495" s="115"/>
      <c r="G495" s="195">
        <f>C495/12</f>
        <v>1833.3333333333333</v>
      </c>
      <c r="H495" s="196"/>
    </row>
    <row r="496" spans="1:10">
      <c r="A496" s="184" t="s">
        <v>157</v>
      </c>
      <c r="B496" s="184"/>
      <c r="C496" s="184">
        <f>SUM(C494+C495)</f>
        <v>895107.52</v>
      </c>
      <c r="D496" s="184"/>
      <c r="E496" s="184"/>
      <c r="F496" s="184"/>
      <c r="G496" s="184">
        <f>C496/12</f>
        <v>74592.293333333335</v>
      </c>
      <c r="H496" s="184"/>
    </row>
    <row r="498" spans="1:8">
      <c r="A498" s="197" t="s">
        <v>152</v>
      </c>
      <c r="B498" s="197"/>
      <c r="C498" s="197"/>
      <c r="D498" s="197"/>
      <c r="E498" s="197"/>
      <c r="F498" s="197"/>
      <c r="G498" s="197"/>
      <c r="H498" s="197"/>
    </row>
    <row r="499" spans="1:8">
      <c r="A499" s="28" t="s">
        <v>0</v>
      </c>
      <c r="B499" s="28" t="s">
        <v>11</v>
      </c>
      <c r="C499" s="28" t="s">
        <v>12</v>
      </c>
      <c r="D499" s="28" t="s">
        <v>13</v>
      </c>
      <c r="E499" s="6" t="s">
        <v>122</v>
      </c>
      <c r="F499" s="28" t="s">
        <v>37</v>
      </c>
      <c r="G499" s="28" t="s">
        <v>7</v>
      </c>
      <c r="H499" s="28" t="s">
        <v>8</v>
      </c>
    </row>
    <row r="500" spans="1:8">
      <c r="A500" s="35">
        <v>45653</v>
      </c>
      <c r="B500" s="1">
        <v>77893.45</v>
      </c>
      <c r="C500" s="38"/>
      <c r="D500" s="1"/>
      <c r="E500" s="1"/>
      <c r="F500" s="1"/>
      <c r="G500" s="1"/>
      <c r="H500" s="1">
        <f>SUM(B500:G500)</f>
        <v>77893.45</v>
      </c>
    </row>
    <row r="501" spans="1:8">
      <c r="A501" s="35">
        <v>45654</v>
      </c>
      <c r="B501" s="2"/>
      <c r="C501" s="39"/>
      <c r="D501" s="2"/>
      <c r="E501" s="2"/>
      <c r="F501" s="2"/>
      <c r="G501" s="2"/>
      <c r="H501" s="1">
        <f t="shared" ref="H501:H503" si="40">SUM(B501:G501)</f>
        <v>0</v>
      </c>
    </row>
    <row r="502" spans="1:8">
      <c r="A502" s="35">
        <v>45655</v>
      </c>
      <c r="B502" s="2"/>
      <c r="C502" s="39"/>
      <c r="D502" s="2"/>
      <c r="E502" s="2"/>
      <c r="F502" s="2"/>
      <c r="G502" s="2"/>
      <c r="H502" s="1">
        <f t="shared" si="40"/>
        <v>0</v>
      </c>
    </row>
    <row r="503" spans="1:8">
      <c r="A503" s="35">
        <v>45656</v>
      </c>
      <c r="B503" s="2"/>
      <c r="C503" s="39"/>
      <c r="D503" s="2"/>
      <c r="E503" s="2"/>
      <c r="F503" s="2"/>
      <c r="G503" s="2"/>
      <c r="H503" s="1">
        <f t="shared" si="40"/>
        <v>0</v>
      </c>
    </row>
    <row r="504" spans="1:8">
      <c r="A504" s="35">
        <v>45657</v>
      </c>
      <c r="B504" s="2"/>
      <c r="C504" s="2"/>
      <c r="D504" s="2"/>
      <c r="E504" s="2"/>
      <c r="F504" s="2"/>
      <c r="H504" s="1">
        <f>SUM(B504:F504)</f>
        <v>0</v>
      </c>
    </row>
    <row r="505" spans="1:8">
      <c r="A505" s="35">
        <v>45658</v>
      </c>
      <c r="B505" s="2"/>
      <c r="C505" s="2"/>
      <c r="D505" s="2"/>
      <c r="E505" s="2"/>
      <c r="F505" s="2"/>
      <c r="G505" s="2"/>
      <c r="H505" s="1">
        <f t="shared" ref="H505:H528" si="41">SUM(B505:G505)</f>
        <v>0</v>
      </c>
    </row>
    <row r="506" spans="1:8">
      <c r="A506" s="35">
        <v>45659</v>
      </c>
      <c r="B506" s="2"/>
      <c r="C506" s="39"/>
      <c r="D506" s="2"/>
      <c r="E506" s="2"/>
      <c r="F506" s="2"/>
      <c r="G506" s="2"/>
      <c r="H506" s="1">
        <f t="shared" si="41"/>
        <v>0</v>
      </c>
    </row>
    <row r="507" spans="1:8">
      <c r="A507" s="35">
        <v>45660</v>
      </c>
      <c r="B507" s="2"/>
      <c r="C507" s="39"/>
      <c r="D507" s="2"/>
      <c r="E507" s="2"/>
      <c r="F507" s="2"/>
      <c r="G507" s="2"/>
      <c r="H507" s="1">
        <f t="shared" si="41"/>
        <v>0</v>
      </c>
    </row>
    <row r="508" spans="1:8">
      <c r="A508" s="35">
        <v>45661</v>
      </c>
      <c r="B508" s="2"/>
      <c r="C508" s="39"/>
      <c r="D508" s="2"/>
      <c r="E508" s="2"/>
      <c r="F508" s="2"/>
      <c r="G508" s="2"/>
      <c r="H508" s="1">
        <f t="shared" si="41"/>
        <v>0</v>
      </c>
    </row>
    <row r="509" spans="1:8">
      <c r="A509" s="35">
        <v>45662</v>
      </c>
      <c r="B509" s="2"/>
      <c r="C509" s="39"/>
      <c r="D509" s="2"/>
      <c r="E509" s="2"/>
      <c r="F509" s="2"/>
      <c r="G509" s="2"/>
      <c r="H509" s="1">
        <f t="shared" si="41"/>
        <v>0</v>
      </c>
    </row>
    <row r="510" spans="1:8">
      <c r="A510" s="35">
        <v>45663</v>
      </c>
      <c r="B510" s="2"/>
      <c r="C510" s="39"/>
      <c r="D510" s="2"/>
      <c r="E510" s="2"/>
      <c r="F510" s="2"/>
      <c r="G510" s="2"/>
      <c r="H510" s="1">
        <f t="shared" si="41"/>
        <v>0</v>
      </c>
    </row>
    <row r="511" spans="1:8">
      <c r="A511" s="35">
        <v>45664</v>
      </c>
      <c r="B511" s="2"/>
      <c r="C511" s="39"/>
      <c r="D511" s="2"/>
      <c r="E511" s="2"/>
      <c r="F511" s="2"/>
      <c r="G511" s="2"/>
      <c r="H511" s="1">
        <f t="shared" si="41"/>
        <v>0</v>
      </c>
    </row>
    <row r="512" spans="1:8">
      <c r="A512" s="35">
        <v>45665</v>
      </c>
      <c r="B512" s="2"/>
      <c r="C512" s="39"/>
      <c r="D512" s="2"/>
      <c r="E512" s="2"/>
      <c r="F512" s="2"/>
      <c r="G512" s="2"/>
      <c r="H512" s="1">
        <f t="shared" si="41"/>
        <v>0</v>
      </c>
    </row>
    <row r="513" spans="1:8">
      <c r="A513" s="35">
        <v>45666</v>
      </c>
      <c r="B513" s="2"/>
      <c r="C513" s="39"/>
      <c r="D513" s="2"/>
      <c r="E513" s="2"/>
      <c r="F513" s="2"/>
      <c r="G513" s="2"/>
      <c r="H513" s="1">
        <f t="shared" si="41"/>
        <v>0</v>
      </c>
    </row>
    <row r="514" spans="1:8">
      <c r="A514" s="35">
        <v>45667</v>
      </c>
      <c r="B514" s="2"/>
      <c r="C514" s="39"/>
      <c r="D514" s="2"/>
      <c r="E514" s="2"/>
      <c r="F514" s="2"/>
      <c r="G514" s="2"/>
      <c r="H514" s="1">
        <f t="shared" si="41"/>
        <v>0</v>
      </c>
    </row>
    <row r="515" spans="1:8">
      <c r="A515" s="35">
        <v>45668</v>
      </c>
      <c r="B515" s="2"/>
      <c r="C515" s="39"/>
      <c r="D515" s="2"/>
      <c r="E515" s="2"/>
      <c r="F515" s="2"/>
      <c r="G515" s="2"/>
      <c r="H515" s="1">
        <f t="shared" si="41"/>
        <v>0</v>
      </c>
    </row>
    <row r="516" spans="1:8">
      <c r="A516" s="35">
        <v>45669</v>
      </c>
      <c r="B516" s="2"/>
      <c r="C516" s="39"/>
      <c r="D516" s="2"/>
      <c r="E516" s="2"/>
      <c r="F516" s="2"/>
      <c r="G516" s="2"/>
      <c r="H516" s="1">
        <f t="shared" si="41"/>
        <v>0</v>
      </c>
    </row>
    <row r="517" spans="1:8">
      <c r="A517" s="35">
        <v>45670</v>
      </c>
      <c r="B517" s="2"/>
      <c r="C517" s="39"/>
      <c r="D517" s="2"/>
      <c r="E517" s="2"/>
      <c r="F517" s="2"/>
      <c r="G517" s="2"/>
      <c r="H517" s="1">
        <f t="shared" si="41"/>
        <v>0</v>
      </c>
    </row>
    <row r="518" spans="1:8">
      <c r="A518" s="35">
        <v>45671</v>
      </c>
      <c r="B518" s="2"/>
      <c r="C518" s="39"/>
      <c r="D518" s="2"/>
      <c r="E518" s="2"/>
      <c r="F518" s="2"/>
      <c r="G518" s="2"/>
      <c r="H518" s="1">
        <f t="shared" si="41"/>
        <v>0</v>
      </c>
    </row>
    <row r="519" spans="1:8">
      <c r="A519" s="35">
        <v>45672</v>
      </c>
      <c r="B519" s="2"/>
      <c r="C519" s="39"/>
      <c r="D519" s="2"/>
      <c r="E519" s="2"/>
      <c r="F519" s="2"/>
      <c r="G519" s="2"/>
      <c r="H519" s="1">
        <f t="shared" si="41"/>
        <v>0</v>
      </c>
    </row>
    <row r="520" spans="1:8">
      <c r="A520" s="35">
        <v>45673</v>
      </c>
      <c r="B520" s="2"/>
      <c r="C520" s="39"/>
      <c r="D520" s="2"/>
      <c r="E520" s="2"/>
      <c r="F520" s="2"/>
      <c r="G520" s="2"/>
      <c r="H520" s="1">
        <f t="shared" si="41"/>
        <v>0</v>
      </c>
    </row>
    <row r="521" spans="1:8">
      <c r="A521" s="35">
        <v>45674</v>
      </c>
      <c r="B521" s="2"/>
      <c r="C521" s="39"/>
      <c r="D521" s="2"/>
      <c r="E521" s="2"/>
      <c r="F521" s="2"/>
      <c r="G521" s="2"/>
      <c r="H521" s="1">
        <f t="shared" si="41"/>
        <v>0</v>
      </c>
    </row>
    <row r="522" spans="1:8">
      <c r="A522" s="35">
        <v>45675</v>
      </c>
      <c r="B522" s="2"/>
      <c r="C522" s="39"/>
      <c r="D522" s="2"/>
      <c r="E522" s="2"/>
      <c r="F522" s="2"/>
      <c r="G522" s="2"/>
      <c r="H522" s="1">
        <f t="shared" si="41"/>
        <v>0</v>
      </c>
    </row>
    <row r="523" spans="1:8">
      <c r="A523" s="35">
        <v>45676</v>
      </c>
      <c r="B523" s="2">
        <v>12257.42</v>
      </c>
      <c r="C523" s="39"/>
      <c r="D523" s="2"/>
      <c r="E523" s="2"/>
      <c r="F523" s="2"/>
      <c r="G523" s="2"/>
      <c r="H523" s="1">
        <f t="shared" si="41"/>
        <v>12257.42</v>
      </c>
    </row>
    <row r="524" spans="1:8">
      <c r="A524" s="35">
        <v>45677</v>
      </c>
      <c r="B524" s="2"/>
      <c r="C524" s="39"/>
      <c r="D524" s="2"/>
      <c r="E524" s="2"/>
      <c r="F524" s="2"/>
      <c r="G524" s="2"/>
      <c r="H524" s="1">
        <f t="shared" si="41"/>
        <v>0</v>
      </c>
    </row>
    <row r="525" spans="1:8">
      <c r="A525" s="35">
        <v>45678</v>
      </c>
      <c r="B525" s="2"/>
      <c r="C525" s="39"/>
      <c r="D525" s="2"/>
      <c r="E525" s="2"/>
      <c r="F525" s="2"/>
      <c r="G525" s="2"/>
      <c r="H525" s="1">
        <f t="shared" si="41"/>
        <v>0</v>
      </c>
    </row>
    <row r="526" spans="1:8">
      <c r="A526" s="35">
        <v>45679</v>
      </c>
      <c r="B526" s="2"/>
      <c r="C526" s="39"/>
      <c r="D526" s="2"/>
      <c r="E526" s="2"/>
      <c r="F526" s="2"/>
      <c r="G526" s="2"/>
      <c r="H526" s="1">
        <f t="shared" si="41"/>
        <v>0</v>
      </c>
    </row>
    <row r="527" spans="1:8">
      <c r="A527" s="35">
        <v>45680</v>
      </c>
      <c r="B527" s="2"/>
      <c r="C527" s="39"/>
      <c r="D527" s="2"/>
      <c r="E527" s="2"/>
      <c r="F527" s="2"/>
      <c r="G527" s="2"/>
      <c r="H527" s="1">
        <f t="shared" si="41"/>
        <v>0</v>
      </c>
    </row>
    <row r="528" spans="1:8">
      <c r="A528" s="35">
        <v>45681</v>
      </c>
      <c r="B528" s="2"/>
      <c r="C528" s="39"/>
      <c r="D528" s="2"/>
      <c r="E528" s="2"/>
      <c r="F528" s="2"/>
      <c r="G528" s="2"/>
      <c r="H528" s="1">
        <f t="shared" si="41"/>
        <v>0</v>
      </c>
    </row>
    <row r="529" spans="1:8">
      <c r="A529" s="35">
        <v>45682</v>
      </c>
      <c r="B529" s="2"/>
      <c r="C529" s="39"/>
      <c r="D529" s="2"/>
      <c r="E529" s="2"/>
      <c r="F529" s="2"/>
      <c r="G529" s="2"/>
      <c r="H529" s="1">
        <f>SUM(B529:G529)</f>
        <v>0</v>
      </c>
    </row>
    <row r="530" spans="1:8">
      <c r="A530" s="35">
        <v>45683</v>
      </c>
      <c r="B530" s="2"/>
      <c r="C530" s="39"/>
      <c r="D530" s="2"/>
      <c r="E530" s="2"/>
      <c r="F530" s="2"/>
      <c r="G530" s="2"/>
      <c r="H530" s="1"/>
    </row>
    <row r="531" spans="1:8" ht="15.75">
      <c r="A531" s="7" t="s">
        <v>8</v>
      </c>
      <c r="B531" s="6">
        <f t="shared" ref="B531:H531" si="42">SUM(B500:B529)</f>
        <v>90150.87</v>
      </c>
      <c r="C531" s="6">
        <f t="shared" si="42"/>
        <v>0</v>
      </c>
      <c r="D531" s="6">
        <f t="shared" si="42"/>
        <v>0</v>
      </c>
      <c r="E531" s="6">
        <f t="shared" si="42"/>
        <v>0</v>
      </c>
      <c r="F531" s="6">
        <f t="shared" si="42"/>
        <v>0</v>
      </c>
      <c r="G531" s="6">
        <f t="shared" si="42"/>
        <v>0</v>
      </c>
      <c r="H531" s="1">
        <f t="shared" si="42"/>
        <v>90150.87</v>
      </c>
    </row>
  </sheetData>
  <mergeCells count="28">
    <mergeCell ref="A1:G1"/>
    <mergeCell ref="O2:Q2"/>
    <mergeCell ref="A498:H498"/>
    <mergeCell ref="A458:H458"/>
    <mergeCell ref="A422:H422"/>
    <mergeCell ref="A387:H387"/>
    <mergeCell ref="A351:H351"/>
    <mergeCell ref="A315:H315"/>
    <mergeCell ref="A280:H280"/>
    <mergeCell ref="A244:H244"/>
    <mergeCell ref="A209:H209"/>
    <mergeCell ref="A173:H173"/>
    <mergeCell ref="A140:H140"/>
    <mergeCell ref="A104:H104"/>
    <mergeCell ref="A68:H68"/>
    <mergeCell ref="A32:H32"/>
    <mergeCell ref="A496:B496"/>
    <mergeCell ref="C496:D496"/>
    <mergeCell ref="E496:F496"/>
    <mergeCell ref="G496:H496"/>
    <mergeCell ref="A493:H493"/>
    <mergeCell ref="A494:B494"/>
    <mergeCell ref="A495:B495"/>
    <mergeCell ref="C494:D494"/>
    <mergeCell ref="C495:D495"/>
    <mergeCell ref="E494:F494"/>
    <mergeCell ref="G494:H494"/>
    <mergeCell ref="G495:H49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F5" sqref="F5"/>
    </sheetView>
  </sheetViews>
  <sheetFormatPr defaultRowHeight="15"/>
  <cols>
    <col min="1" max="1" width="12.109375" customWidth="1"/>
    <col min="2" max="2" width="11.21875" customWidth="1"/>
    <col min="3" max="3" width="21.109375" customWidth="1"/>
    <col min="4" max="4" width="22.109375" customWidth="1"/>
    <col min="5" max="5" width="18.33203125" customWidth="1"/>
    <col min="6" max="6" width="25.109375" customWidth="1"/>
    <col min="7" max="7" width="17.109375" customWidth="1"/>
  </cols>
  <sheetData>
    <row r="1" spans="1:13" ht="15.75" thickBot="1">
      <c r="A1" s="128" t="s">
        <v>160</v>
      </c>
      <c r="B1" s="128"/>
      <c r="C1" s="128"/>
      <c r="D1" s="128"/>
      <c r="E1" s="128"/>
      <c r="F1" s="201"/>
    </row>
    <row r="2" spans="1:13">
      <c r="A2" s="207" t="s">
        <v>161</v>
      </c>
      <c r="B2" s="208" t="s">
        <v>162</v>
      </c>
      <c r="C2" s="208" t="s">
        <v>163</v>
      </c>
      <c r="D2" s="208" t="s">
        <v>164</v>
      </c>
      <c r="E2" s="208" t="s">
        <v>166</v>
      </c>
      <c r="F2" s="208" t="s">
        <v>168</v>
      </c>
      <c r="G2" s="208" t="s">
        <v>167</v>
      </c>
      <c r="H2" s="201"/>
      <c r="I2" s="201"/>
      <c r="J2" s="201"/>
      <c r="K2" s="201"/>
      <c r="L2" s="201"/>
      <c r="M2" s="201"/>
    </row>
    <row r="3" spans="1:13">
      <c r="A3" s="42" t="s">
        <v>165</v>
      </c>
      <c r="B3" s="209">
        <f>26000+21000</f>
        <v>47000</v>
      </c>
      <c r="C3" s="209">
        <v>33812</v>
      </c>
      <c r="D3" s="209">
        <f>B3-C3</f>
        <v>13188</v>
      </c>
      <c r="E3" s="209">
        <v>12322</v>
      </c>
      <c r="F3" s="210">
        <v>5750</v>
      </c>
      <c r="G3" s="211">
        <f>B3-C3-E3-F3</f>
        <v>-4884</v>
      </c>
      <c r="H3" s="201"/>
      <c r="I3" s="201"/>
      <c r="J3" s="201"/>
      <c r="K3" s="201"/>
      <c r="L3" s="201"/>
      <c r="M3" s="201"/>
    </row>
    <row r="4" spans="1:13">
      <c r="A4" s="42" t="s">
        <v>169</v>
      </c>
      <c r="B4" s="209">
        <f>26000+21000</f>
        <v>47000</v>
      </c>
      <c r="C4" s="209">
        <v>34172</v>
      </c>
      <c r="D4" s="209">
        <f>B4-C4</f>
        <v>12828</v>
      </c>
      <c r="E4" s="209">
        <v>0</v>
      </c>
      <c r="F4" s="210">
        <v>16950</v>
      </c>
      <c r="G4" s="211">
        <f>B4-C4-E4-F4</f>
        <v>-4122</v>
      </c>
      <c r="H4" s="202"/>
      <c r="I4" s="202"/>
      <c r="J4" s="202"/>
      <c r="K4" s="202"/>
      <c r="L4" s="202"/>
      <c r="M4" s="202"/>
    </row>
    <row r="5" spans="1:13">
      <c r="A5" s="42" t="s">
        <v>170</v>
      </c>
      <c r="B5" s="209"/>
      <c r="C5" s="209">
        <v>34172</v>
      </c>
      <c r="D5" s="209"/>
      <c r="E5" s="209"/>
      <c r="F5" s="210"/>
      <c r="G5" s="211"/>
      <c r="H5" s="202"/>
      <c r="I5" s="202"/>
      <c r="J5" s="202"/>
      <c r="K5" s="202"/>
      <c r="L5" s="202"/>
      <c r="M5" s="202"/>
    </row>
    <row r="6" spans="1:13">
      <c r="A6" s="42" t="s">
        <v>171</v>
      </c>
      <c r="B6" s="209"/>
      <c r="C6" s="209">
        <v>34172</v>
      </c>
      <c r="D6" s="209"/>
      <c r="E6" s="209"/>
      <c r="F6" s="210"/>
      <c r="G6" s="211"/>
    </row>
    <row r="7" spans="1:13">
      <c r="A7" s="42" t="s">
        <v>172</v>
      </c>
      <c r="B7" s="209"/>
      <c r="C7" s="209">
        <v>34172</v>
      </c>
      <c r="D7" s="209"/>
      <c r="E7" s="209"/>
      <c r="F7" s="210"/>
      <c r="G7" s="211"/>
    </row>
    <row r="8" spans="1:13">
      <c r="A8" s="42" t="s">
        <v>173</v>
      </c>
      <c r="B8" s="209"/>
      <c r="C8" s="209">
        <v>34172</v>
      </c>
      <c r="D8" s="209"/>
      <c r="E8" s="209"/>
      <c r="F8" s="210"/>
      <c r="G8" s="211"/>
    </row>
    <row r="9" spans="1:13">
      <c r="A9" s="42" t="s">
        <v>174</v>
      </c>
      <c r="B9" s="209"/>
      <c r="C9" s="209">
        <v>34172</v>
      </c>
      <c r="D9" s="209"/>
      <c r="E9" s="209"/>
      <c r="F9" s="210"/>
      <c r="G9" s="211"/>
    </row>
    <row r="10" spans="1:13">
      <c r="A10" s="42" t="s">
        <v>175</v>
      </c>
      <c r="B10" s="209"/>
      <c r="C10" s="209">
        <v>34172</v>
      </c>
      <c r="D10" s="209"/>
      <c r="E10" s="209"/>
      <c r="F10" s="210"/>
      <c r="G10" s="211"/>
    </row>
    <row r="11" spans="1:13">
      <c r="A11" s="42" t="s">
        <v>176</v>
      </c>
      <c r="B11" s="209"/>
      <c r="C11" s="209">
        <v>34172</v>
      </c>
      <c r="D11" s="209"/>
      <c r="E11" s="209"/>
      <c r="F11" s="210"/>
      <c r="G11" s="211"/>
    </row>
    <row r="12" spans="1:13">
      <c r="A12" s="42" t="s">
        <v>177</v>
      </c>
      <c r="B12" s="209"/>
      <c r="C12" s="209">
        <v>34172</v>
      </c>
      <c r="D12" s="209"/>
      <c r="E12" s="209"/>
      <c r="F12" s="210"/>
      <c r="G12" s="211"/>
    </row>
    <row r="13" spans="1:13">
      <c r="A13" s="42" t="s">
        <v>178</v>
      </c>
      <c r="B13" s="209"/>
      <c r="C13" s="209">
        <v>34172</v>
      </c>
      <c r="D13" s="209"/>
      <c r="E13" s="209"/>
      <c r="F13" s="210"/>
      <c r="G13" s="211"/>
    </row>
    <row r="14" spans="1:13">
      <c r="A14" s="42" t="s">
        <v>179</v>
      </c>
      <c r="B14" s="209"/>
      <c r="C14" s="209">
        <v>34172</v>
      </c>
      <c r="D14" s="209"/>
      <c r="E14" s="209"/>
      <c r="F14" s="210"/>
      <c r="G14" s="211"/>
    </row>
    <row r="15" spans="1:13">
      <c r="A15" s="42" t="s">
        <v>165</v>
      </c>
      <c r="B15" s="209"/>
      <c r="C15" s="209">
        <v>34172</v>
      </c>
      <c r="D15" s="209"/>
      <c r="E15" s="209"/>
      <c r="F15" s="210"/>
      <c r="G15" s="2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Счетчик денег</vt:lpstr>
    </vt:vector>
  </TitlesOfParts>
  <Company>ГКУ "Дирекция ТДФ"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Собянин Евгений Андреевич</dc:creator>
  <cp:lastModifiedBy>Собянин Евгений Андреевич</cp:lastModifiedBy>
  <dcterms:created xsi:type="dcterms:W3CDTF">2022-11-03T05:55:47Z</dcterms:created>
  <dcterms:modified xsi:type="dcterms:W3CDTF">2024-03-11T10:30:40Z</dcterms:modified>
</cp:coreProperties>
</file>